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SunitaPfitzner\Public First Dropbox\Policy and Research Team\Polling\Archived Work\2024\11 - Transform Justice\Polling Team Resources\Victim\"/>
    </mc:Choice>
  </mc:AlternateContent>
  <xr:revisionPtr revIDLastSave="0" documentId="13_ncr:1_{1B61201C-BFE6-470B-BB6E-AA0995DFB957}"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 name="Table 79" sheetId="82" r:id="rId81"/>
    <sheet name="Table 80" sheetId="83" r:id="rId82"/>
    <sheet name="Table 81" sheetId="84" r:id="rId83"/>
    <sheet name="Table 82" sheetId="85" r:id="rId84"/>
    <sheet name="Table 83" sheetId="86" r:id="rId85"/>
    <sheet name="Table 84" sheetId="87" r:id="rId86"/>
    <sheet name="Table 85" sheetId="88" r:id="rId87"/>
    <sheet name="Table 86" sheetId="89" r:id="rId88"/>
    <sheet name="Table 87" sheetId="90" r:id="rId89"/>
    <sheet name="Table 88" sheetId="91" r:id="rId90"/>
    <sheet name="Table 89" sheetId="92" r:id="rId91"/>
    <sheet name="Table 90" sheetId="93" r:id="rId92"/>
    <sheet name="Table 91" sheetId="94" r:id="rId93"/>
    <sheet name="Table 92" sheetId="95" r:id="rId94"/>
    <sheet name="Table 93" sheetId="96" r:id="rId95"/>
    <sheet name="Table 94" sheetId="97" r:id="rId96"/>
    <sheet name="Table 95" sheetId="98" r:id="rId97"/>
    <sheet name="Table 96" sheetId="99" r:id="rId98"/>
    <sheet name="Table 97" sheetId="100" r:id="rId99"/>
    <sheet name="Table 98" sheetId="101" r:id="rId100"/>
    <sheet name="Table 99" sheetId="102" r:id="rId101"/>
    <sheet name="Table 100" sheetId="103" r:id="rId102"/>
    <sheet name="Table 101" sheetId="104" r:id="rId103"/>
    <sheet name="Table 102" sheetId="105" r:id="rId104"/>
    <sheet name="Table 103" sheetId="106" r:id="rId105"/>
    <sheet name="Table 104" sheetId="107" r:id="rId106"/>
    <sheet name="Table 105" sheetId="108" r:id="rId107"/>
    <sheet name="Table 106" sheetId="109" r:id="rId108"/>
    <sheet name="Table 107" sheetId="110" r:id="rId109"/>
    <sheet name="Table 108" sheetId="111" r:id="rId110"/>
    <sheet name="Table 109" sheetId="112" r:id="rId111"/>
    <sheet name="Table 110" sheetId="113" r:id="rId112"/>
    <sheet name="Table 111" sheetId="114" r:id="rId113"/>
    <sheet name="Table 112" sheetId="115" r:id="rId114"/>
    <sheet name="Table 113" sheetId="116" r:id="rId115"/>
    <sheet name="Table 114" sheetId="117" r:id="rId116"/>
    <sheet name="Table 115" sheetId="118" r:id="rId117"/>
    <sheet name="Table 116" sheetId="119" r:id="rId118"/>
    <sheet name="Table 117" sheetId="120" r:id="rId119"/>
    <sheet name="Table 118" sheetId="121" r:id="rId120"/>
    <sheet name="Table 119" sheetId="122" r:id="rId121"/>
    <sheet name="Table 120" sheetId="123" r:id="rId122"/>
    <sheet name="Table 121" sheetId="124" r:id="rId123"/>
    <sheet name="Table 122" sheetId="125" r:id="rId124"/>
    <sheet name="Table 123" sheetId="126" r:id="rId125"/>
    <sheet name="Table 124" sheetId="127" r:id="rId126"/>
    <sheet name="Table 125" sheetId="128" r:id="rId127"/>
    <sheet name="Table 126" sheetId="129" r:id="rId128"/>
    <sheet name="Table 127" sheetId="130" r:id="rId129"/>
    <sheet name="Table 128" sheetId="131" r:id="rId130"/>
    <sheet name="Table 129" sheetId="132" r:id="rId131"/>
    <sheet name="Table 130" sheetId="133" r:id="rId132"/>
    <sheet name="Table 131" sheetId="134" r:id="rId133"/>
    <sheet name="Table 132" sheetId="135" r:id="rId134"/>
    <sheet name="Table 133" sheetId="136" r:id="rId135"/>
    <sheet name="Table 134" sheetId="137" r:id="rId136"/>
    <sheet name="Table 135" sheetId="138" r:id="rId137"/>
    <sheet name="Table 136" sheetId="139" r:id="rId138"/>
    <sheet name="Table 137" sheetId="140" r:id="rId139"/>
    <sheet name="Table 138" sheetId="141" r:id="rId140"/>
    <sheet name="Table 139" sheetId="142" r:id="rId141"/>
    <sheet name="Table 140" sheetId="143" r:id="rId142"/>
    <sheet name="Table 141" sheetId="144" r:id="rId143"/>
    <sheet name="Table 142" sheetId="145" r:id="rId144"/>
    <sheet name="Table 143" sheetId="146" r:id="rId145"/>
    <sheet name="Table 144" sheetId="147" r:id="rId146"/>
    <sheet name="Table 145" sheetId="148" r:id="rId147"/>
    <sheet name="Table 146" sheetId="149" r:id="rId148"/>
    <sheet name="Table 147" sheetId="150" r:id="rId149"/>
    <sheet name="Table 148" sheetId="151" r:id="rId150"/>
    <sheet name="Table 149" sheetId="152" r:id="rId151"/>
    <sheet name="Table 150" sheetId="153" r:id="rId152"/>
    <sheet name="Table 151" sheetId="154" r:id="rId153"/>
    <sheet name="Table 152" sheetId="155" r:id="rId154"/>
    <sheet name="Table 153" sheetId="156" r:id="rId155"/>
    <sheet name="Table 154" sheetId="157" r:id="rId156"/>
    <sheet name="Table 155" sheetId="158" r:id="rId157"/>
    <sheet name="Table 156" sheetId="159" r:id="rId158"/>
    <sheet name="Table 157" sheetId="160" r:id="rId159"/>
    <sheet name="Table 158" sheetId="161" r:id="rId160"/>
    <sheet name="Table 159" sheetId="162" r:id="rId161"/>
    <sheet name="Table 160" sheetId="163" r:id="rId162"/>
    <sheet name="Table 161" sheetId="164" r:id="rId163"/>
    <sheet name="Table 162" sheetId="165" r:id="rId164"/>
    <sheet name="Table 163" sheetId="166" r:id="rId165"/>
    <sheet name="Table 164" sheetId="167" r:id="rId166"/>
    <sheet name="Table 165" sheetId="168" r:id="rId167"/>
    <sheet name="Table 166" sheetId="169" r:id="rId168"/>
    <sheet name="Table 167" sheetId="170" r:id="rId169"/>
    <sheet name="Table 168" sheetId="171" r:id="rId170"/>
    <sheet name="Table 169" sheetId="172" r:id="rId171"/>
    <sheet name="Table 170" sheetId="173" r:id="rId172"/>
    <sheet name="Table 171" sheetId="174" r:id="rId173"/>
    <sheet name="Table 172" sheetId="175" r:id="rId174"/>
    <sheet name="Table 173" sheetId="176" r:id="rId175"/>
    <sheet name="Table 174" sheetId="177" r:id="rId176"/>
    <sheet name="Table 175" sheetId="178" r:id="rId177"/>
    <sheet name="Table 176" sheetId="179" r:id="rId178"/>
    <sheet name="Table 177" sheetId="180" r:id="rId179"/>
    <sheet name="Table 178" sheetId="181" r:id="rId180"/>
    <sheet name="Table 179" sheetId="182" r:id="rId18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7" i="56" l="1"/>
  <c r="CG12" i="56" s="1"/>
  <c r="CG13" i="56"/>
  <c r="CG11" i="56"/>
  <c r="B15" i="182"/>
  <c r="B15" i="181"/>
  <c r="B21" i="180"/>
  <c r="B21" i="179"/>
  <c r="B21" i="178"/>
  <c r="B21" i="177"/>
  <c r="B21" i="176"/>
  <c r="B21" i="175"/>
  <c r="B21" i="174"/>
  <c r="B22" i="173"/>
  <c r="B20" i="172"/>
  <c r="B20" i="171"/>
  <c r="B20" i="170"/>
  <c r="B21" i="169"/>
  <c r="B15" i="168"/>
  <c r="B15" i="167"/>
  <c r="B15" i="166"/>
  <c r="B15" i="165"/>
  <c r="B15" i="164"/>
  <c r="B16" i="163"/>
  <c r="B15" i="162"/>
  <c r="B15" i="161"/>
  <c r="B15" i="160"/>
  <c r="B15" i="159"/>
  <c r="B15" i="158"/>
  <c r="B16" i="157"/>
  <c r="B15" i="156"/>
  <c r="B15" i="155"/>
  <c r="B15" i="154"/>
  <c r="B15" i="153"/>
  <c r="B15" i="152"/>
  <c r="B16" i="151"/>
  <c r="B21" i="150"/>
  <c r="B21" i="149"/>
  <c r="B21" i="148"/>
  <c r="B21" i="147"/>
  <c r="B22" i="146"/>
  <c r="B21" i="145"/>
  <c r="B21" i="144"/>
  <c r="B21" i="143"/>
  <c r="B21" i="142"/>
  <c r="B22" i="141"/>
  <c r="B21" i="140"/>
  <c r="B21" i="139"/>
  <c r="B21" i="138"/>
  <c r="B21" i="137"/>
  <c r="B22" i="136"/>
  <c r="B21" i="135"/>
  <c r="B21" i="134"/>
  <c r="B21" i="133"/>
  <c r="B21" i="132"/>
  <c r="B22" i="131"/>
  <c r="B17" i="130"/>
  <c r="B17" i="129"/>
  <c r="B17" i="128"/>
  <c r="B17" i="127"/>
  <c r="B17" i="126"/>
  <c r="B17" i="125"/>
  <c r="B17" i="124"/>
  <c r="B17" i="123"/>
  <c r="B17" i="122"/>
  <c r="B17" i="121"/>
  <c r="B18" i="120"/>
  <c r="B17" i="119"/>
  <c r="B17" i="118"/>
  <c r="B17" i="117"/>
  <c r="B17" i="116"/>
  <c r="B17" i="115"/>
  <c r="B17" i="114"/>
  <c r="B17" i="113"/>
  <c r="B17" i="112"/>
  <c r="B17" i="111"/>
  <c r="B17" i="110"/>
  <c r="B18" i="109"/>
  <c r="B21" i="108"/>
  <c r="B21" i="107"/>
  <c r="B21" i="106"/>
  <c r="B21" i="105"/>
  <c r="B21" i="104"/>
  <c r="B21" i="103"/>
  <c r="B22" i="102"/>
  <c r="B21" i="101"/>
  <c r="B16" i="100"/>
  <c r="B16" i="99"/>
  <c r="B16" i="98"/>
  <c r="B16" i="97"/>
  <c r="B16" i="96"/>
  <c r="B16" i="95"/>
  <c r="B16" i="94"/>
  <c r="B16" i="93"/>
  <c r="B16" i="92"/>
  <c r="B17" i="91"/>
  <c r="B17" i="90"/>
  <c r="B17" i="89"/>
  <c r="B17" i="88"/>
  <c r="B17" i="87"/>
  <c r="B17" i="86"/>
  <c r="B17" i="85"/>
  <c r="B17" i="84"/>
  <c r="B17" i="83"/>
  <c r="B17" i="82"/>
  <c r="B18" i="81"/>
  <c r="B20" i="80"/>
  <c r="B21" i="79"/>
  <c r="B20" i="78"/>
  <c r="B26" i="77"/>
  <c r="B15" i="76"/>
  <c r="B15" i="75"/>
  <c r="B15" i="74"/>
  <c r="B15" i="73"/>
  <c r="B15" i="72"/>
  <c r="B15" i="71"/>
  <c r="B15" i="70"/>
  <c r="B15" i="69"/>
  <c r="B15" i="68"/>
  <c r="B15" i="67"/>
  <c r="B16" i="66"/>
  <c r="B15" i="65"/>
  <c r="B15" i="64"/>
  <c r="B15" i="63"/>
  <c r="B15" i="62"/>
  <c r="B15" i="61"/>
  <c r="B15" i="60"/>
  <c r="B15" i="59"/>
  <c r="B15" i="58"/>
  <c r="B16" i="57"/>
  <c r="B18" i="56"/>
  <c r="B18" i="55"/>
  <c r="B18" i="54"/>
  <c r="B18" i="53"/>
  <c r="B18" i="52"/>
  <c r="B18" i="51"/>
  <c r="B18" i="50"/>
  <c r="B19" i="49"/>
  <c r="B19" i="48"/>
  <c r="B19" i="47"/>
  <c r="B19" i="46"/>
  <c r="B19" i="45"/>
  <c r="B19" i="44"/>
  <c r="B19" i="43"/>
  <c r="B19" i="42"/>
  <c r="B19" i="41"/>
  <c r="B19" i="40"/>
  <c r="B19" i="39"/>
  <c r="B19" i="38"/>
  <c r="B19" i="37"/>
  <c r="B20" i="36"/>
  <c r="B28" i="35"/>
  <c r="B26" i="34"/>
  <c r="B18" i="33"/>
  <c r="B24" i="32"/>
  <c r="B18" i="31"/>
  <c r="B25" i="30"/>
  <c r="B15" i="29"/>
  <c r="B16" i="28"/>
  <c r="B21" i="27"/>
  <c r="B20" i="26"/>
  <c r="B20" i="25"/>
  <c r="B16" i="24"/>
  <c r="B18" i="23"/>
  <c r="B18" i="22"/>
  <c r="B18" i="21"/>
  <c r="B18" i="20"/>
  <c r="B18" i="19"/>
  <c r="B18" i="17"/>
  <c r="B18" i="16"/>
  <c r="B18" i="15"/>
  <c r="B18" i="14"/>
  <c r="B18" i="13"/>
  <c r="B18" i="12"/>
  <c r="B18" i="11"/>
  <c r="B19" i="10"/>
  <c r="B17" i="9"/>
  <c r="B17" i="8"/>
  <c r="B18" i="7"/>
  <c r="B21" i="6"/>
  <c r="B21" i="5"/>
  <c r="B22" i="4"/>
  <c r="E187" i="2"/>
  <c r="D187" i="2"/>
  <c r="E186" i="2"/>
  <c r="D186" i="2"/>
  <c r="E185" i="2"/>
  <c r="D185" i="2"/>
  <c r="E184" i="2"/>
  <c r="D184" i="2"/>
  <c r="E183" i="2"/>
  <c r="D183" i="2"/>
  <c r="E182" i="2"/>
  <c r="D182" i="2"/>
  <c r="E181" i="2"/>
  <c r="D181" i="2"/>
  <c r="E180" i="2"/>
  <c r="D180" i="2"/>
  <c r="E179" i="2"/>
  <c r="D179" i="2"/>
  <c r="D178" i="2"/>
  <c r="E177" i="2"/>
  <c r="D177" i="2"/>
  <c r="E176" i="2"/>
  <c r="D176" i="2"/>
  <c r="E175" i="2"/>
  <c r="D175" i="2"/>
  <c r="D174" i="2"/>
  <c r="E173" i="2"/>
  <c r="D173" i="2"/>
  <c r="E172" i="2"/>
  <c r="D172" i="2"/>
  <c r="E171" i="2"/>
  <c r="D171" i="2"/>
  <c r="E170" i="2"/>
  <c r="D170" i="2"/>
  <c r="E169" i="2"/>
  <c r="D169" i="2"/>
  <c r="D168" i="2"/>
  <c r="E167" i="2"/>
  <c r="D167" i="2"/>
  <c r="E166" i="2"/>
  <c r="D166" i="2"/>
  <c r="E165" i="2"/>
  <c r="D165" i="2"/>
  <c r="E164" i="2"/>
  <c r="D164" i="2"/>
  <c r="E163" i="2"/>
  <c r="D163" i="2"/>
  <c r="D162" i="2"/>
  <c r="E161" i="2"/>
  <c r="D161" i="2"/>
  <c r="E160" i="2"/>
  <c r="D160" i="2"/>
  <c r="E159" i="2"/>
  <c r="D159" i="2"/>
  <c r="E158" i="2"/>
  <c r="D158" i="2"/>
  <c r="E157" i="2"/>
  <c r="D157" i="2"/>
  <c r="D156" i="2"/>
  <c r="E155" i="2"/>
  <c r="D155" i="2"/>
  <c r="E154" i="2"/>
  <c r="D154" i="2"/>
  <c r="E153" i="2"/>
  <c r="D153" i="2"/>
  <c r="E152" i="2"/>
  <c r="D152" i="2"/>
  <c r="D151" i="2"/>
  <c r="E150" i="2"/>
  <c r="D150" i="2"/>
  <c r="E149" i="2"/>
  <c r="D149" i="2"/>
  <c r="E148" i="2"/>
  <c r="D148" i="2"/>
  <c r="E147" i="2"/>
  <c r="D147" i="2"/>
  <c r="D146" i="2"/>
  <c r="E145" i="2"/>
  <c r="D145" i="2"/>
  <c r="E144" i="2"/>
  <c r="D144" i="2"/>
  <c r="E143" i="2"/>
  <c r="D143" i="2"/>
  <c r="E142" i="2"/>
  <c r="D142" i="2"/>
  <c r="D141" i="2"/>
  <c r="E140" i="2"/>
  <c r="D140" i="2"/>
  <c r="E139" i="2"/>
  <c r="D139" i="2"/>
  <c r="E138" i="2"/>
  <c r="D138" i="2"/>
  <c r="E137" i="2"/>
  <c r="D137" i="2"/>
  <c r="D136" i="2"/>
  <c r="E135" i="2"/>
  <c r="D135" i="2"/>
  <c r="E134" i="2"/>
  <c r="D134" i="2"/>
  <c r="E133" i="2"/>
  <c r="D133" i="2"/>
  <c r="E132" i="2"/>
  <c r="D132" i="2"/>
  <c r="E131" i="2"/>
  <c r="D131" i="2"/>
  <c r="E130" i="2"/>
  <c r="D130" i="2"/>
  <c r="E129" i="2"/>
  <c r="D129" i="2"/>
  <c r="E128" i="2"/>
  <c r="D128" i="2"/>
  <c r="E127" i="2"/>
  <c r="D127" i="2"/>
  <c r="E126" i="2"/>
  <c r="D126" i="2"/>
  <c r="D125" i="2"/>
  <c r="E124" i="2"/>
  <c r="D124" i="2"/>
  <c r="E123" i="2"/>
  <c r="D123" i="2"/>
  <c r="E122" i="2"/>
  <c r="D122" i="2"/>
  <c r="E121" i="2"/>
  <c r="D121" i="2"/>
  <c r="E120" i="2"/>
  <c r="D120" i="2"/>
  <c r="E119" i="2"/>
  <c r="D119" i="2"/>
  <c r="E118" i="2"/>
  <c r="D118" i="2"/>
  <c r="E117" i="2"/>
  <c r="D117" i="2"/>
  <c r="E116" i="2"/>
  <c r="D116" i="2"/>
  <c r="E115" i="2"/>
  <c r="D115" i="2"/>
  <c r="D114" i="2"/>
  <c r="E113" i="2"/>
  <c r="D113" i="2"/>
  <c r="E112" i="2"/>
  <c r="D112" i="2"/>
  <c r="E111" i="2"/>
  <c r="D111" i="2"/>
  <c r="E110" i="2"/>
  <c r="D110" i="2"/>
  <c r="E109" i="2"/>
  <c r="D109" i="2"/>
  <c r="E108" i="2"/>
  <c r="D108" i="2"/>
  <c r="D107" i="2"/>
  <c r="E106" i="2"/>
  <c r="D106" i="2"/>
  <c r="E105" i="2"/>
  <c r="D105" i="2"/>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D71" i="2"/>
  <c r="E70" i="2"/>
  <c r="D70" i="2"/>
  <c r="E69" i="2"/>
  <c r="D69" i="2"/>
  <c r="E68" i="2"/>
  <c r="D68" i="2"/>
  <c r="E67" i="2"/>
  <c r="D67" i="2"/>
  <c r="E66" i="2"/>
  <c r="D66" i="2"/>
  <c r="E65" i="2"/>
  <c r="D65" i="2"/>
  <c r="E64" i="2"/>
  <c r="D64" i="2"/>
  <c r="E63" i="2"/>
  <c r="D63"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2" i="2"/>
  <c r="D22" i="2"/>
  <c r="E21" i="2"/>
  <c r="D21" i="2"/>
  <c r="E20" i="2"/>
  <c r="D20" i="2"/>
  <c r="E19" i="2"/>
  <c r="D19" i="2"/>
  <c r="E18" i="2"/>
  <c r="D18" i="2"/>
  <c r="E17" i="2"/>
  <c r="D17" i="2"/>
  <c r="E16" i="2"/>
  <c r="D16" i="2"/>
  <c r="D15" i="2"/>
  <c r="E14" i="2"/>
  <c r="D14" i="2"/>
  <c r="E13" i="2"/>
  <c r="D13" i="2"/>
  <c r="D12" i="2"/>
  <c r="E11" i="2"/>
  <c r="D11" i="2"/>
  <c r="E10" i="2"/>
  <c r="D10" i="2"/>
  <c r="D9" i="2"/>
  <c r="D6" i="2"/>
  <c r="F20" i="1"/>
  <c r="CG10" i="56" l="1"/>
  <c r="CG8" i="56"/>
  <c r="CG9" i="56"/>
</calcChain>
</file>

<file path=xl/sharedStrings.xml><?xml version="1.0" encoding="utf-8"?>
<sst xmlns="http://schemas.openxmlformats.org/spreadsheetml/2006/main" count="19191" uniqueCount="549">
  <si>
    <t>Public First Poll for Transform Justice (Victim)</t>
  </si>
  <si>
    <t>Fieldwork:</t>
  </si>
  <si>
    <t>15th Nov - 20th Dec 2024</t>
  </si>
  <si>
    <t xml:space="preserve">Interview Method: </t>
  </si>
  <si>
    <t>Online Survey</t>
  </si>
  <si>
    <t>Population represented:</t>
  </si>
  <si>
    <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</si>
  <si>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</si>
  <si>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</si>
  <si>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</si>
  <si>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</si>
  <si>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</si>
  <si>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</si>
  <si>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</si>
  <si>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</si>
  <si>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Total</t>
  </si>
  <si>
    <t>Male</t>
  </si>
  <si>
    <t>Female</t>
  </si>
  <si>
    <t>Unweighted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</si>
  <si>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</si>
  <si>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</si>
  <si>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</si>
  <si>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</si>
  <si>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</si>
  <si>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</si>
  <si>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</si>
  <si>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</si>
  <si>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</si>
  <si>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</si>
  <si>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</si>
  <si>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</si>
  <si>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</si>
  <si>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</si>
  <si>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</si>
  <si>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</si>
  <si>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</si>
  <si>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</si>
  <si>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</si>
  <si>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</si>
  <si>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</si>
  <si>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</si>
  <si>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Labour</t>
  </si>
  <si>
    <t>Conservative</t>
  </si>
  <si>
    <t>Liberal Democrats</t>
  </si>
  <si>
    <t>Reform UK</t>
  </si>
  <si>
    <t>The Green Party</t>
  </si>
  <si>
    <t>Don't Know</t>
  </si>
  <si>
    <t>GCSE or equivalent (Scottish National/O Level)</t>
  </si>
  <si>
    <t>A Level or equivalent (GCE/Higher/Advanced Higher)</t>
  </si>
  <si>
    <t>University Undergraduate Degree (BA/BSc)</t>
  </si>
  <si>
    <t>University Postgraduate Degree (MA/MSc/MPhil)</t>
  </si>
  <si>
    <t>Doctorate (PhD/DPHil)</t>
  </si>
  <si>
    <t>Yes</t>
  </si>
  <si>
    <t>No</t>
  </si>
  <si>
    <t>Reported to police</t>
  </si>
  <si>
    <t>Reported to an organisation</t>
  </si>
  <si>
    <t>Not reported</t>
  </si>
  <si>
    <t>Out-of-court resolution</t>
  </si>
  <si>
    <t>In court</t>
  </si>
  <si>
    <t>Unresolved</t>
  </si>
  <si>
    <t>Ethnic minority</t>
  </si>
  <si>
    <t>White</t>
  </si>
  <si>
    <t>Race</t>
  </si>
  <si>
    <t>Other</t>
  </si>
  <si>
    <t>Gender</t>
  </si>
  <si>
    <t>Age</t>
  </si>
  <si>
    <t>Social Grade</t>
  </si>
  <si>
    <t>Region</t>
  </si>
  <si>
    <t>Vote Intention</t>
  </si>
  <si>
    <t>Education</t>
  </si>
  <si>
    <t>Victim</t>
  </si>
  <si>
    <t>Reported incident?</t>
  </si>
  <si>
    <t>Case dealing</t>
  </si>
  <si>
    <t>Protected characteristic</t>
  </si>
  <si>
    <t>Religious minority</t>
  </si>
  <si>
    <t>LGBTQIA+</t>
  </si>
  <si>
    <t>Disability</t>
  </si>
  <si>
    <t>Victim targeted for a protected characteristic</t>
  </si>
  <si>
    <t>Protected characteristic targeted for?</t>
  </si>
  <si>
    <t>Has a criminal record</t>
  </si>
  <si>
    <t>Knows someone with a criminal record</t>
  </si>
  <si>
    <t xml:space="preserve"> Too much court time is wasted on minor offences</t>
  </si>
  <si>
    <t xml:space="preserve"> Many crimes can be resolved by the police without needing to involve the courts</t>
  </si>
  <si>
    <t>Strongly Agree</t>
  </si>
  <si>
    <t>Somewhat agree</t>
  </si>
  <si>
    <t>Neither Agree nor Disagree</t>
  </si>
  <si>
    <t>Somewhat disagree</t>
  </si>
  <si>
    <t>Strongly Disagree</t>
  </si>
  <si>
    <t>Don’t Know</t>
  </si>
  <si>
    <t>Total Agree:</t>
  </si>
  <si>
    <t>Total Disagree:</t>
  </si>
  <si>
    <t>Net:</t>
  </si>
  <si>
    <t>Grid Summary: Do you agree or disagree with the following?</t>
  </si>
  <si>
    <t>Fieldwork:  15th Nov - 20th Dec 2024</t>
  </si>
  <si>
    <t>Data unweighted</t>
  </si>
  <si>
    <t>BASE: All Respondents</t>
  </si>
  <si>
    <t>0</t>
  </si>
  <si>
    <t>*</t>
  </si>
  <si>
    <t>Do you agree or disagree with the following?: Many crimes can be resolved by the police without needing to involve the courts</t>
  </si>
  <si>
    <t>Do you agree or disagree with the following?: Too much court time is wasted on minor offences</t>
  </si>
  <si>
    <t xml:space="preserve"> Supporting people who have been verbally abused because of their race, faith, disability or sexuality</t>
  </si>
  <si>
    <t xml:space="preserve"> Deterring people from verbally abusing people because of their race, faith, disability or sexuality </t>
  </si>
  <si>
    <t>Very effective</t>
  </si>
  <si>
    <t>Somewhat effective</t>
  </si>
  <si>
    <t>Somewhat ineffective</t>
  </si>
  <si>
    <t>Very ineffective</t>
  </si>
  <si>
    <t>Don’t know</t>
  </si>
  <si>
    <t>Grid Summary: To what extent do you think the police and courts are effective in each of the following? </t>
  </si>
  <si>
    <t>To what extent do you think the police and courts are effective in each of the following? : Supporting people who have been verbally abused because of their race, faith, disability or sexuality</t>
  </si>
  <si>
    <t xml:space="preserve">To what extent do you think the police and courts are effective in each of the following? : Deterring people from verbally abusing people because of their race, faith, disability or sexuality </t>
  </si>
  <si>
    <t xml:space="preserve"> If you are paying attention, select "Not very important"</t>
  </si>
  <si>
    <t xml:space="preserve"> For the victim to be able to forget the whole thing happened</t>
  </si>
  <si>
    <t xml:space="preserve"> For the victim to receive financial compensation</t>
  </si>
  <si>
    <t xml:space="preserve"> For the person who committed the crime to apologise to the victim</t>
  </si>
  <si>
    <t xml:space="preserve"> To let the victim have their day in court</t>
  </si>
  <si>
    <t xml:space="preserve"> For the victim to get answers from the person who did it about why they did what they did (i.e. restorative justice)</t>
  </si>
  <si>
    <t xml:space="preserve"> For the person who did it to be rehabilitated</t>
  </si>
  <si>
    <t xml:space="preserve"> For the victim to get the mental, physical, and emotional support they need to process what happened</t>
  </si>
  <si>
    <t xml:space="preserve"> To punish the person who committed the crime</t>
  </si>
  <si>
    <t xml:space="preserve"> For the person who did it not to do it to anyone else</t>
  </si>
  <si>
    <t xml:space="preserve"> To have the crime acknowledged by the police </t>
  </si>
  <si>
    <t xml:space="preserve"> For the person who did it not to do it to the victim again</t>
  </si>
  <si>
    <t xml:space="preserve"> To get the crime resolved quickly</t>
  </si>
  <si>
    <t>Very important</t>
  </si>
  <si>
    <t>Somewhat important</t>
  </si>
  <si>
    <t>Not very important</t>
  </si>
  <si>
    <t>Not at all important</t>
  </si>
  <si>
    <t>Total Important:</t>
  </si>
  <si>
    <t>Grid Summary: In your view, after a crime occurs, how important are each of the following?   </t>
  </si>
  <si>
    <t xml:space="preserve">In your view, after a crime occurs, how important are each of the following?   : To have the crime acknowledged by the police </t>
  </si>
  <si>
    <t>In your view, after a crime occurs, how important are each of the following?   : For the person who committed the crime to apologise to the victim</t>
  </si>
  <si>
    <t>In your view, after a crime occurs, how important are each of the following?   : For the victim to receive financial compensation</t>
  </si>
  <si>
    <t>In your view, after a crime occurs, how important are each of the following?   : To punish the person who committed the crime</t>
  </si>
  <si>
    <t>In your view, after a crime occurs, how important are each of the following?   : For the victim to be able to forget the whole thing happened</t>
  </si>
  <si>
    <t>In your view, after a crime occurs, how important are each of the following?   : For the person who did it not to do it to the victim again</t>
  </si>
  <si>
    <t>In your view, after a crime occurs, how important are each of the following?   : For the person who did it not to do it to anyone else</t>
  </si>
  <si>
    <t>In your view, after a crime occurs, how important are each of the following?   : To let the victim have their day in court</t>
  </si>
  <si>
    <t>In your view, after a crime occurs, how important are each of the following?   : For the victim to get answers from the person who did it about why they did what they did (i.e. restorative justice)</t>
  </si>
  <si>
    <t>In your view, after a crime occurs, how important are each of the following?   : To get the crime resolved quickly</t>
  </si>
  <si>
    <t>In your view, after a crime occurs, how important are each of the following?   : For the person who did it to be rehabilitated</t>
  </si>
  <si>
    <t>In your view, after a crime occurs, how important are each of the following?   : For the victim to get the mental, physical, and emotional support they need to process what happened</t>
  </si>
  <si>
    <t>This is much longer than it should be</t>
  </si>
  <si>
    <t>This takes about the right amount of time</t>
  </si>
  <si>
    <t>This is much quicker than it should be</t>
  </si>
  <si>
    <t xml:space="preserve"> According to the Government’s criminal court statistics, the average duration for a case from receipt to completion at the Magistrates’ Court is 182 days. Which of the following comes closest to your view?</t>
  </si>
  <si>
    <t>It means courts can focus on the most serious crimes</t>
  </si>
  <si>
    <t>It resolves things more quickly for victims</t>
  </si>
  <si>
    <t>It is more cost effective</t>
  </si>
  <si>
    <t>It gives victims more of a say in what happens</t>
  </si>
  <si>
    <t>It is more of a deterrence for people thinking of committing a crime</t>
  </si>
  <si>
    <t>It makes the person who did it less likely to commit further crimes</t>
  </si>
  <si>
    <t>Other (Please Specify)</t>
  </si>
  <si>
    <t xml:space="preserve"> apologise to the victim;  pay compensation or a financial penalty; or complete a behaviour change programme. What, if anything, do you think are the advantages of resolving crimes without them going to court?Select any which apply</t>
  </si>
  <si>
    <t>It means criminals are let off too easily</t>
  </si>
  <si>
    <t>It makes the person who did it more likely to reoffend</t>
  </si>
  <si>
    <t>It is less of a deterrence for people thinking of committing a crime</t>
  </si>
  <si>
    <t>It relies too much on the police to be fair</t>
  </si>
  <si>
    <t>It does not provide closure to victims</t>
  </si>
  <si>
    <t>It is less cost effective</t>
  </si>
  <si>
    <t>What, if anything, do you think are the disadvantages of resolving crimes without them going to court?Select any which apply</t>
  </si>
  <si>
    <t>Strongly support</t>
  </si>
  <si>
    <t>Somewhat support</t>
  </si>
  <si>
    <t>Neither support nor oppose</t>
  </si>
  <si>
    <t>Somewhat oppose</t>
  </si>
  <si>
    <t>Strongly oppose</t>
  </si>
  <si>
    <t>Don't know</t>
  </si>
  <si>
    <t>Total Support:</t>
  </si>
  <si>
    <t>Total Oppose:</t>
  </si>
  <si>
    <t xml:space="preserve"> Generally speaking, would you say you support or oppose policies to resolve more crimes without going to court?</t>
  </si>
  <si>
    <t>Most crimes should go to court</t>
  </si>
  <si>
    <t>There are some crimes which should be resolved out of court, but not many</t>
  </si>
  <si>
    <t>Most crimes should be resolved out of court</t>
  </si>
  <si>
    <t xml:space="preserve"> Which of the following comes closest to your view?</t>
  </si>
  <si>
    <t>For minor offences, going to court should be the last resort</t>
  </si>
  <si>
    <t>For minor offences, going to court should be the first resort</t>
  </si>
  <si>
    <t>Been verbally abused</t>
  </si>
  <si>
    <t>Experienced an online/phone fraud</t>
  </si>
  <si>
    <t>Had something stolen from you (e.g. a mobile phone)</t>
  </si>
  <si>
    <t>Had your home or car damaged/defaced</t>
  </si>
  <si>
    <t>Been kicked/hit/punched without a lasting physical injury</t>
  </si>
  <si>
    <t>Been sexually harassed</t>
  </si>
  <si>
    <t>Had your home burgled</t>
  </si>
  <si>
    <t>Been stalked</t>
  </si>
  <si>
    <t>Been sexually assaulted</t>
  </si>
  <si>
    <t>Been kicked/hit/punched such that you suffered a lasting physical injury</t>
  </si>
  <si>
    <t>Been mugged</t>
  </si>
  <si>
    <t>Another incident (You may specify)</t>
  </si>
  <si>
    <t>Been raped</t>
  </si>
  <si>
    <t>Have any of the following happened to you in the last four years? Please select all that apply</t>
  </si>
  <si>
    <t>Definitely</t>
  </si>
  <si>
    <t>Probably</t>
  </si>
  <si>
    <t>Probably not</t>
  </si>
  <si>
    <t>Definitely not</t>
  </si>
  <si>
    <t>Don’t Know / Unsure</t>
  </si>
  <si>
    <t>Prefer not to say</t>
  </si>
  <si>
    <t xml:space="preserve"> You said earlier that you were a victim of a crime that has occurred in the past four years. In your opinion, was this harmful act targeted directly towards you because of who you are?For example, because of your race/ethnicity, your immigration status, your sexual orientation, your gender, your religion, because you are disabled, or because you are transgender.</t>
  </si>
  <si>
    <t>BASE: Question randomly assigned to respondents</t>
  </si>
  <si>
    <t>Race/ethnicity (perceived or actual)</t>
  </si>
  <si>
    <t>Gender (perceived or actual)</t>
  </si>
  <si>
    <t>Sexual orientation (perceived or actual)</t>
  </si>
  <si>
    <t>Age (perceived or actual)</t>
  </si>
  <si>
    <t>Social status (perceived or actual)</t>
  </si>
  <si>
    <t>Religion (perceived or actual)</t>
  </si>
  <si>
    <t>Immigrant status (perceived or actual)</t>
  </si>
  <si>
    <t>Physical disability (perceived or actual)</t>
  </si>
  <si>
    <t>Learning disability (perceived or actual)</t>
  </si>
  <si>
    <t>Transgender identity (perceived or actual)</t>
  </si>
  <si>
    <t>Other (please specify)</t>
  </si>
  <si>
    <t>You said you think you were targeted because of who you are. Which of the following characteristics were you targeted for?Please think of the most recent incident that occurred and select all that you feel you were targeted for.</t>
  </si>
  <si>
    <t>BASE: Respondents who said that they were a victim of a crime that has occurred in the past four years because of their race/ethnicity, immigration status, sexual orientation, gender, religion, disability, or because they are transgender.</t>
  </si>
  <si>
    <t>Yes, I reported it to the police</t>
  </si>
  <si>
    <t>Yes, I reported it to another organisation (e.g. a support service, employer)</t>
  </si>
  <si>
    <t>Yes, someone else reported it to the police</t>
  </si>
  <si>
    <t>No, it was not reported</t>
  </si>
  <si>
    <t xml:space="preserve"> As far as you are aware, was this incident reported?If you have experienced more than one of these incidents, please think about the most recent.</t>
  </si>
  <si>
    <t>It wasn’t worth reporting</t>
  </si>
  <si>
    <t>I didn’t think the police would be able to do anything about it</t>
  </si>
  <si>
    <t>I didn’t think the police would take it seriously</t>
  </si>
  <si>
    <t>I dealt with it myself</t>
  </si>
  <si>
    <t>I didn’t think it was a crime</t>
  </si>
  <si>
    <t>I was worried it would make matters worse</t>
  </si>
  <si>
    <t>I was embarrassed</t>
  </si>
  <si>
    <t>I didn't have time</t>
  </si>
  <si>
    <t>I didn’t think the person was responsible for their actions (e.g. children, person with mental health problems, etc.)</t>
  </si>
  <si>
    <t>I tried but no one would listen</t>
  </si>
  <si>
    <t>It wasn’t my problem</t>
  </si>
  <si>
    <t>You said this incident was not reported. Why is this?Select any which apply.</t>
  </si>
  <si>
    <t>BASE: Respondents who said that they have been a victim and it was not reported</t>
  </si>
  <si>
    <t>It affected me emotionally (e.g. anger, shock, crying)</t>
  </si>
  <si>
    <t>It made me less confident</t>
  </si>
  <si>
    <t>I lost trust in other people/the public</t>
  </si>
  <si>
    <t>It affected me psychologically (e.g. depression, anxiety, panic attacks, difficulty sleeping)</t>
  </si>
  <si>
    <t>I changed the times and places I went out</t>
  </si>
  <si>
    <t>I lost money</t>
  </si>
  <si>
    <t>It didn’t affect me</t>
  </si>
  <si>
    <t>It affected me physically (e.g. headaches, changes in appetite, muscle tension)</t>
  </si>
  <si>
    <t>My relationships were negatively impacted</t>
  </si>
  <si>
    <t>I took time off work</t>
  </si>
  <si>
    <t>I took time off school/college/university</t>
  </si>
  <si>
    <t>I was injured or hospitalised as a direct result</t>
  </si>
  <si>
    <t>I lost my job</t>
  </si>
  <si>
    <t>Which of the following impacts, if any, did this incident have on you?Please select all that apply.</t>
  </si>
  <si>
    <t xml:space="preserve"> For the person who did it not to do it to me again</t>
  </si>
  <si>
    <t xml:space="preserve"> To punish the person who did it</t>
  </si>
  <si>
    <t xml:space="preserve"> To forget the whole thing happened</t>
  </si>
  <si>
    <t xml:space="preserve"> To have the crime acknowledged by the police</t>
  </si>
  <si>
    <t xml:space="preserve"> To get an apology from the person who did it</t>
  </si>
  <si>
    <t xml:space="preserve"> To get the mental, physical, and emotional support I needed to process and recover from what had happened</t>
  </si>
  <si>
    <t xml:space="preserve"> To get answers from the person who did it about why they did what they did (restorative justice)</t>
  </si>
  <si>
    <t xml:space="preserve"> To get monetary compensation</t>
  </si>
  <si>
    <t xml:space="preserve"> To have my day in court</t>
  </si>
  <si>
    <t>Not applicable</t>
  </si>
  <si>
    <t>Grid Summary: After this incident occurred, how important were each of the following to you, if at all?</t>
  </si>
  <si>
    <t>After this incident occurred, how important were each of the following to you, if at all?: To have the crime acknowledged by the police</t>
  </si>
  <si>
    <t>After this incident occurred, how important were each of the following to you, if at all?: To get an apology from the person who did it</t>
  </si>
  <si>
    <t>After this incident occurred, how important were each of the following to you, if at all?: To get monetary compensation</t>
  </si>
  <si>
    <t>After this incident occurred, how important were each of the following to you, if at all?: To punish the person who did it</t>
  </si>
  <si>
    <t>After this incident occurred, how important were each of the following to you, if at all?: To forget the whole thing happened</t>
  </si>
  <si>
    <t>After this incident occurred, how important were each of the following to you, if at all?: For the person who did it not to do it to me again</t>
  </si>
  <si>
    <t>After this incident occurred, how important were each of the following to you, if at all?: For the person who did it not to do it to anyone else</t>
  </si>
  <si>
    <t>After this incident occurred, how important were each of the following to you, if at all?: To have my day in court</t>
  </si>
  <si>
    <t>After this incident occurred, how important were each of the following to you, if at all?: To get answers from the person who did it about why they did what they did (restorative justice)</t>
  </si>
  <si>
    <t>After this incident occurred, how important were each of the following to you, if at all?: To get the crime resolved quickly</t>
  </si>
  <si>
    <t>After this incident occurred, how important were each of the following to you, if at all?: For the person who did it to be rehabilitated</t>
  </si>
  <si>
    <t>After this incident occurred, how important were each of the following to you, if at all?: To get the mental, physical, and emotional support I needed to process and recover from what had happened</t>
  </si>
  <si>
    <t xml:space="preserve"> My family</t>
  </si>
  <si>
    <t xml:space="preserve"> My friends</t>
  </si>
  <si>
    <t xml:space="preserve"> My workplace</t>
  </si>
  <si>
    <t xml:space="preserve"> The police</t>
  </si>
  <si>
    <t xml:space="preserve"> The courts and justice system</t>
  </si>
  <si>
    <t xml:space="preserve"> Victim support charities or services</t>
  </si>
  <si>
    <t>This provided me with a lot of support</t>
  </si>
  <si>
    <t>This provided me with some support</t>
  </si>
  <si>
    <t>This did not provide me with much support</t>
  </si>
  <si>
    <t>This did not provide me with any support</t>
  </si>
  <si>
    <t>N/A - they did not know about what happened</t>
  </si>
  <si>
    <t>Grid Summary: To what extent were each of the following helpful in supporting you after the crime occurred? </t>
  </si>
  <si>
    <t>To what extent were each of the following helpful in supporting you after the crime occurred? : My family</t>
  </si>
  <si>
    <t>To what extent were each of the following helpful in supporting you after the crime occurred? : My friends</t>
  </si>
  <si>
    <t>To what extent were each of the following helpful in supporting you after the crime occurred? : My workplace</t>
  </si>
  <si>
    <t>To what extent were each of the following helpful in supporting you after the crime occurred? : The police</t>
  </si>
  <si>
    <t>To what extent were each of the following helpful in supporting you after the crime occurred? : The courts and justice system</t>
  </si>
  <si>
    <t>To what extent were each of the following helpful in supporting you after the crime occurred? : Victim support charities or services</t>
  </si>
  <si>
    <t>It was resolved by the police without going to court (e.g. community resolution or caution)</t>
  </si>
  <si>
    <t>The person who did it was prosecuted and sent to court</t>
  </si>
  <si>
    <t>It was not resolved by the police</t>
  </si>
  <si>
    <t>It has not yet been resolved</t>
  </si>
  <si>
    <t>I don’t know what happened to the case</t>
  </si>
  <si>
    <t xml:space="preserve"> How was your case dealt with?</t>
  </si>
  <si>
    <t>BASE: Respondents who said that they have been a victim and it was reported</t>
  </si>
  <si>
    <t xml:space="preserve"> I received an apology from the person who committed the crime</t>
  </si>
  <si>
    <t xml:space="preserve"> I received financial compensation from the person who committed the crime </t>
  </si>
  <si>
    <t xml:space="preserve"> The person who committed the crime was required to attend a course or programme (e.g. for drugs, alcohol, or behaviour change)</t>
  </si>
  <si>
    <t xml:space="preserve"> The person who committed the crime was required to pay a fine</t>
  </si>
  <si>
    <t xml:space="preserve"> The person who committed the crime was required to do unpaid work in the community</t>
  </si>
  <si>
    <t xml:space="preserve"> I met the person who committed the crime to discuss what happened and how it should be resolved (restorative justice)</t>
  </si>
  <si>
    <t xml:space="preserve"> The person who committed the crime received a community resolution</t>
  </si>
  <si>
    <t xml:space="preserve"> The person who committed the crime received a caution</t>
  </si>
  <si>
    <t>This happened in my case</t>
  </si>
  <si>
    <t>This did not happen in my case</t>
  </si>
  <si>
    <t>Grid Summary: You said your case was resolved by the police without going to court. Which of the following describes how your case was resolved? </t>
  </si>
  <si>
    <t>BASE: Respondents who said that they have been a victim, it was reported, and the case was resolved by the police without having to go to court</t>
  </si>
  <si>
    <t>You said your case was resolved by the police without going to court. Which of the following describes how your case was resolved? : I received an apology from the person who committed the crime</t>
  </si>
  <si>
    <t xml:space="preserve">You said your case was resolved by the police without going to court. Which of the following describes how your case was resolved? : I received financial compensation from the person who committed the crime </t>
  </si>
  <si>
    <t>You said your case was resolved by the police without going to court. Which of the following describes how your case was resolved? : The person who committed the crime was required to attend a course or programme (e.g. for drugs, alcohol, or behaviour change)</t>
  </si>
  <si>
    <t>You said your case was resolved by the police without going to court. Which of the following describes how your case was resolved? : The person who committed the crime was required to pay a fine</t>
  </si>
  <si>
    <t>You said your case was resolved by the police without going to court. Which of the following describes how your case was resolved? : The person who committed the crime was required to do unpaid work in the community</t>
  </si>
  <si>
    <t>You said your case was resolved by the police without going to court. Which of the following describes how your case was resolved? : I met the person who committed the crime to discuss what happened and how it should be resolved (restorative justice)</t>
  </si>
  <si>
    <t>You said your case was resolved by the police without going to court. Which of the following describes how your case was resolved? : The person who committed the crime received a community resolution</t>
  </si>
  <si>
    <t>You said your case was resolved by the police without going to court. Which of the following describes how your case was resolved? : The person who committed the crime received a caution</t>
  </si>
  <si>
    <t xml:space="preserve"> The accused pleaded guilty</t>
  </si>
  <si>
    <t xml:space="preserve"> The accused pleaded not guilty</t>
  </si>
  <si>
    <t xml:space="preserve"> I had to give evidence in court</t>
  </si>
  <si>
    <t xml:space="preserve"> The person was found not guilty / was acquitted</t>
  </si>
  <si>
    <t xml:space="preserve"> The person who committed the crime was fined</t>
  </si>
  <si>
    <t xml:space="preserve"> The person who committed the crime was given a community sentence (e.g. unpaid work in the community, alcohol or drug treatment, curfew, supervision by the probation service, etc.)</t>
  </si>
  <si>
    <t xml:space="preserve"> The person who committed the crime was given a prison sentence</t>
  </si>
  <si>
    <t xml:space="preserve"> The person who committed the crime was required to pay compensation</t>
  </si>
  <si>
    <t xml:space="preserve"> The case collapsed/was dismissed</t>
  </si>
  <si>
    <t xml:space="preserve"> The case has not come to court yet / not finished</t>
  </si>
  <si>
    <t>Grid Summary: You said your case was prosecuted and sent to court. Which of the following best describes what happened in court?</t>
  </si>
  <si>
    <t>You said your case was prosecuted and sent to court. Which of the following best describes what happened in court?: The accused pleaded guilty</t>
  </si>
  <si>
    <t>You said your case was prosecuted and sent to court. Which of the following best describes what happened in court?: The accused pleaded not guilty</t>
  </si>
  <si>
    <t>You said your case was prosecuted and sent to court. Which of the following best describes what happened in court?: I had to give evidence in court</t>
  </si>
  <si>
    <t>You said your case was prosecuted and sent to court. Which of the following best describes what happened in court?: The person was found not guilty / was acquitted</t>
  </si>
  <si>
    <t>You said your case was prosecuted and sent to court. Which of the following best describes what happened in court?: The person who committed the crime was fined</t>
  </si>
  <si>
    <t>You said your case was prosecuted and sent to court. Which of the following best describes what happened in court?: The person who committed the crime was given a community sentence (e.g. unpaid work in the community, alcohol or drug treatment, curfew, supervision by the probation service, etc.)</t>
  </si>
  <si>
    <t>You said your case was prosecuted and sent to court. Which of the following best describes what happened in court?: The person who committed the crime was given a prison sentence</t>
  </si>
  <si>
    <t>You said your case was prosecuted and sent to court. Which of the following best describes what happened in court?: The person who committed the crime was required to pay compensation</t>
  </si>
  <si>
    <t>You said your case was prosecuted and sent to court. Which of the following best describes what happened in court?: The case collapsed/was dismissed</t>
  </si>
  <si>
    <t>You said your case was prosecuted and sent to court. Which of the following best describes what happened in court?: The case has not come to court yet / not finished</t>
  </si>
  <si>
    <t>Frustrating</t>
  </si>
  <si>
    <t>Slow</t>
  </si>
  <si>
    <t>Unsupportive</t>
  </si>
  <si>
    <t>Difficult</t>
  </si>
  <si>
    <t>Supportive</t>
  </si>
  <si>
    <t>Unjust</t>
  </si>
  <si>
    <t>Retraumatizing</t>
  </si>
  <si>
    <t>Easy</t>
  </si>
  <si>
    <t>Just</t>
  </si>
  <si>
    <t>Speedy</t>
  </si>
  <si>
    <t>Rewarding</t>
  </si>
  <si>
    <t>Healing</t>
  </si>
  <si>
    <t>And which of the following words best describes your experience of the criminal justice system’s response to the crime?Select any which apply</t>
  </si>
  <si>
    <t>7 - very satisfied</t>
  </si>
  <si>
    <t>6</t>
  </si>
  <si>
    <t>5</t>
  </si>
  <si>
    <t>4 - neither satisfied nor dissatisfied</t>
  </si>
  <si>
    <t>3</t>
  </si>
  <si>
    <t>2</t>
  </si>
  <si>
    <t>1 - very dissatisfied</t>
  </si>
  <si>
    <t xml:space="preserve"> And thinking generally, how satisfied or dissatisfied were you with how this case was resolved?</t>
  </si>
  <si>
    <t>I avoided the stress of going to court</t>
  </si>
  <si>
    <t>It was dealt with quickly</t>
  </si>
  <si>
    <t>It was the sensible thing to do</t>
  </si>
  <si>
    <t>I had a say over how the issue should be dealt with</t>
  </si>
  <si>
    <t>I was supported mentally and emotionally throughout the process</t>
  </si>
  <si>
    <t>It meant the person could be rehabilitated</t>
  </si>
  <si>
    <t>The person who committed the crime avoided the stress of going to court</t>
  </si>
  <si>
    <t>None of the above, there were no benefits to having resolved my case out of court</t>
  </si>
  <si>
    <t>Which of the following do you see as benefits of having resolved your case outside of court, if any?Please select all that apply</t>
  </si>
  <si>
    <t>I felt like the person who committed the crime got off too easily</t>
  </si>
  <si>
    <t>It didn’t fully address the issue</t>
  </si>
  <si>
    <t>None of the above, there were no drawbacks to having resolved my case out of court</t>
  </si>
  <si>
    <t>I had no say over how the issue should be dealt with</t>
  </si>
  <si>
    <t>I feel like I could have been compensated more fairly in court</t>
  </si>
  <si>
    <t>I didn’t get my day in court</t>
  </si>
  <si>
    <t>Resolving it out of court took a long time</t>
  </si>
  <si>
    <t>Which of the following do you see as drawbacks of having resolved your case outside of court, if any?Please select all that apply</t>
  </si>
  <si>
    <t xml:space="preserve"> Yelling racial abuse at a stranger on the street</t>
  </si>
  <si>
    <t xml:space="preserve"> Writing a homophobic word on the side of a train</t>
  </si>
  <si>
    <t xml:space="preserve"> Shouting “Go back to your country” to a stranger on the street</t>
  </si>
  <si>
    <t xml:space="preserve"> Physically attacking someone because of their nationality</t>
  </si>
  <si>
    <t xml:space="preserve"> Refusing to serve someone at a restaurant because they are transgender</t>
  </si>
  <si>
    <t xml:space="preserve"> Vandalising a place of worship</t>
  </si>
  <si>
    <t xml:space="preserve"> Posting racial abuse on social media</t>
  </si>
  <si>
    <t xml:space="preserve"> Catcalling a woman on the street</t>
  </si>
  <si>
    <t xml:space="preserve"> Shouting at and calling a woman a “bitch” on the street</t>
  </si>
  <si>
    <t>This is a crime</t>
  </si>
  <si>
    <t>This is not a crime but it should be</t>
  </si>
  <si>
    <t>This is a crime but it shouldn’t be</t>
  </si>
  <si>
    <t>This is not a crime</t>
  </si>
  <si>
    <t>Grid Summary: As far as you are aware, which of the following are considered to be a crime?</t>
  </si>
  <si>
    <t>As far as you are aware, which of the following are considered to be a crime?: Yelling racial abuse at a stranger on the street</t>
  </si>
  <si>
    <t>As far as you are aware, which of the following are considered to be a crime?: Writing a homophobic word on the side of a train</t>
  </si>
  <si>
    <t>As far as you are aware, which of the following are considered to be a crime?: Shouting “Go back to your country” to a stranger on the street</t>
  </si>
  <si>
    <t>As far as you are aware, which of the following are considered to be a crime?: Physically attacking someone because of their nationality</t>
  </si>
  <si>
    <t>As far as you are aware, which of the following are considered to be a crime?: Refusing to serve someone at a restaurant because they are transgender</t>
  </si>
  <si>
    <t>As far as you are aware, which of the following are considered to be a crime?: Vandalising a place of worship</t>
  </si>
  <si>
    <t>As far as you are aware, which of the following are considered to be a crime?: Posting racial abuse on social media</t>
  </si>
  <si>
    <t>As far as you are aware, which of the following are considered to be a crime?: Catcalling a woman on the street</t>
  </si>
  <si>
    <t>As far as you are aware, which of the following are considered to be a crime?: Shouting at and calling a woman a “bitch” on the street</t>
  </si>
  <si>
    <t xml:space="preserve"> Refusing to serve someone at a restaurant because of their gender identity</t>
  </si>
  <si>
    <t>The police and the courts should be involved</t>
  </si>
  <si>
    <t>The police should be involved but it doesn’t need to go to court</t>
  </si>
  <si>
    <t>The police should not get involved</t>
  </si>
  <si>
    <t>Grid Summary: And in your view, how should each of these incidents be dealt with?</t>
  </si>
  <si>
    <t>And in your view, how should each of these incidents be dealt with?: Yelling racial abuse at a stranger on the street</t>
  </si>
  <si>
    <t>And in your view, how should each of these incidents be dealt with?: Writing a homophobic word on the side of a train</t>
  </si>
  <si>
    <t>And in your view, how should each of these incidents be dealt with?: Shouting “Go back to your country” to a stranger on the street</t>
  </si>
  <si>
    <t>And in your view, how should each of these incidents be dealt with?: Physically attacking someone because of their nationality</t>
  </si>
  <si>
    <t>And in your view, how should each of these incidents be dealt with?: Refusing to serve someone at a restaurant because of their gender identity</t>
  </si>
  <si>
    <t>And in your view, how should each of these incidents be dealt with?: Vandalising a place of worship</t>
  </si>
  <si>
    <t>And in your view, how should each of these incidents be dealt with?: Posting racial abuse on social media</t>
  </si>
  <si>
    <t>And in your view, how should each of these incidents be dealt with?: Catcalling a woman on the street</t>
  </si>
  <si>
    <t>And in your view, how should each of these incidents be dealt with?: Shouting at and calling a woman a “bitch” on the street</t>
  </si>
  <si>
    <t xml:space="preserve"> A hate crime is defined as any criminal offence which is perceived to be motivated by hostility or prejudice based on a person's race, religion, sexual orientation, disability, or transgender identity. This is specific towards verbal abuse, physical assault, or inciting others to commit violence towards a group. Hate crimes reported to the police are more likely to be prosecuted in court and receive a harsher sentence than similar behaviour which is not motivated by prejudice.  Currently, criminal offences motivated by hostility or prejudice towards women are not considered a hate crime. To what extent would you support or oppose expanding the definition of hate crime to include crimes towards women?</t>
  </si>
  <si>
    <t xml:space="preserve"> The best way to tackle hate in the UK is by educating people on biases and improving cultural awareness</t>
  </si>
  <si>
    <t xml:space="preserve"> When a hate crime occurs, it’s important to respect the victim’s wishes on what they want to happen</t>
  </si>
  <si>
    <t xml:space="preserve"> When a hate crime occurs, it should always be reported</t>
  </si>
  <si>
    <t xml:space="preserve"> The best way to tackle hate in the UK is by making sure people are punished</t>
  </si>
  <si>
    <t xml:space="preserve"> Labelling something as a hate crime is an effective way of reducing hate-related abuse imposing harsher penalties on the person who did it</t>
  </si>
  <si>
    <t xml:space="preserve"> When a hate crime occurs, the person who did it should always be taken to court</t>
  </si>
  <si>
    <t>Strongly agree</t>
  </si>
  <si>
    <t>Neither agree nor disagree</t>
  </si>
  <si>
    <t>Strongly disagree</t>
  </si>
  <si>
    <t>Grid Summary: To what extent do you agree or disagree with the following statements?</t>
  </si>
  <si>
    <t>To what extent do you agree or disagree with the following statements?: When a hate crime occurs, it should always be reported</t>
  </si>
  <si>
    <t>To what extent do you agree or disagree with the following statements?: When a hate crime occurs, the person who did it should always be taken to court</t>
  </si>
  <si>
    <t>To what extent do you agree or disagree with the following statements?: When a hate crime occurs, it’s important to respect the victim’s wishes on what they want to happen</t>
  </si>
  <si>
    <t>To what extent do you agree or disagree with the following statements?: The best way to tackle hate in the UK is by making sure people are punished</t>
  </si>
  <si>
    <t>To what extent do you agree or disagree with the following statements?: The best way to tackle hate in the UK is by educating people on biases and improving cultural awareness</t>
  </si>
  <si>
    <t>To what extent do you agree or disagree with the following statements?: Labelling something as a hate crime is an effective way of reducing hate-related abuse imposing harsher penalties on the person who did it</t>
  </si>
  <si>
    <t xml:space="preserve"> More arrests, prosecution, and punishment for hate crimes</t>
  </si>
  <si>
    <t xml:space="preserve"> More education in schools about tolerance and inclusion</t>
  </si>
  <si>
    <t xml:space="preserve"> Politicians speaking publicly about tolerance and inclusion</t>
  </si>
  <si>
    <t xml:space="preserve"> Bringing together the victim with the person who committed the hate crime to discuss the impact on the victim</t>
  </si>
  <si>
    <t xml:space="preserve"> Media campaigns to raise awareness about the impact of hate crimes</t>
  </si>
  <si>
    <t xml:space="preserve"> Encouraging businesses and workplaces to adopt diversity and anti-discrimination policies</t>
  </si>
  <si>
    <t xml:space="preserve"> Programs that work with at-risk youth to prevent them from engaging in hate-related activities</t>
  </si>
  <si>
    <t xml:space="preserve"> Training for law enforcement on identifying and handling hate crimes</t>
  </si>
  <si>
    <t xml:space="preserve"> Banning hate speech from social media platforms and the internet</t>
  </si>
  <si>
    <t xml:space="preserve"> Requiring people who have committed a hate crime to attend a behaviour change course</t>
  </si>
  <si>
    <t>Not very effective</t>
  </si>
  <si>
    <t>Not at all effective</t>
  </si>
  <si>
    <t>Grid Summary: When thinking about how to reduce the prevalence of hate crimes in society, how effective, if at all, would the following be in achieving this?</t>
  </si>
  <si>
    <t>When thinking about how to reduce the prevalence of hate crimes in society, how effective, if at all, would the following be in achieving this?: More arrests, prosecution, and punishment for hate crimes</t>
  </si>
  <si>
    <t>When thinking about how to reduce the prevalence of hate crimes in society, how effective, if at all, would the following be in achieving this?: More education in schools about tolerance and inclusion</t>
  </si>
  <si>
    <t>When thinking about how to reduce the prevalence of hate crimes in society, how effective, if at all, would the following be in achieving this?: Politicians speaking publicly about tolerance and inclusion</t>
  </si>
  <si>
    <t>When thinking about how to reduce the prevalence of hate crimes in society, how effective, if at all, would the following be in achieving this?: Bringing together the victim with the person who committed the hate crime to discuss the impact on the victim</t>
  </si>
  <si>
    <t>When thinking about how to reduce the prevalence of hate crimes in society, how effective, if at all, would the following be in achieving this?: Media campaigns to raise awareness about the impact of hate crimes</t>
  </si>
  <si>
    <t>When thinking about how to reduce the prevalence of hate crimes in society, how effective, if at all, would the following be in achieving this?: Encouraging businesses and workplaces to adopt diversity and anti-discrimination policies</t>
  </si>
  <si>
    <t>When thinking about how to reduce the prevalence of hate crimes in society, how effective, if at all, would the following be in achieving this?: Programs that work with at-risk youth to prevent them from engaging in hate-related activities</t>
  </si>
  <si>
    <t>When thinking about how to reduce the prevalence of hate crimes in society, how effective, if at all, would the following be in achieving this?: Training for law enforcement on identifying and handling hate crimes</t>
  </si>
  <si>
    <t>When thinking about how to reduce the prevalence of hate crimes in society, how effective, if at all, would the following be in achieving this?: Banning hate speech from social media platforms and the internet</t>
  </si>
  <si>
    <t>When thinking about how to reduce the prevalence of hate crimes in society, how effective, if at all, would the following be in achieving this?: Requiring people who have committed a hate crime to attend a behaviour change course</t>
  </si>
  <si>
    <t xml:space="preserve"> Bringing together victims with the person who committed the hate crime to discuss the impact on the victim</t>
  </si>
  <si>
    <t xml:space="preserve"> More media campaigns to raise awareness about the impact of hate crimes</t>
  </si>
  <si>
    <t xml:space="preserve"> More training for law enforcement on identifying and handling hate crimes</t>
  </si>
  <si>
    <t>Grid Summary: And when thinking about how to stop people who have committed a hate crime from doing it again,  how effective, if at all, would the following be in achieving this?</t>
  </si>
  <si>
    <t>And when thinking about how to stop people who have committed a hate crime from doing it again,  how effective, if at all, would the following be in achieving this?: More arrests, prosecution, and punishment for hate crimes</t>
  </si>
  <si>
    <t>And when thinking about how to stop people who have committed a hate crime from doing it again,  how effective, if at all, would the following be in achieving this?: More education in schools about tolerance and inclusion</t>
  </si>
  <si>
    <t>And when thinking about how to stop people who have committed a hate crime from doing it again,  how effective, if at all, would the following be in achieving this?: Politicians speaking publicly about tolerance and inclusion</t>
  </si>
  <si>
    <t>And when thinking about how to stop people who have committed a hate crime from doing it again,  how effective, if at all, would the following be in achieving this?: Bringing together victims with the person who committed the hate crime to discuss the impact on the victim</t>
  </si>
  <si>
    <t>And when thinking about how to stop people who have committed a hate crime from doing it again,  how effective, if at all, would the following be in achieving this?: More media campaigns to raise awareness about the impact of hate crimes</t>
  </si>
  <si>
    <t>And when thinking about how to stop people who have committed a hate crime from doing it again,  how effective, if at all, would the following be in achieving this?: Encouraging businesses and workplaces to adopt diversity and anti-discrimination policies</t>
  </si>
  <si>
    <t>And when thinking about how to stop people who have committed a hate crime from doing it again,  how effective, if at all, would the following be in achieving this?: Programs that work with at-risk youth to prevent them from engaging in hate-related activities</t>
  </si>
  <si>
    <t>And when thinking about how to stop people who have committed a hate crime from doing it again,  how effective, if at all, would the following be in achieving this?: More training for law enforcement on identifying and handling hate crimes</t>
  </si>
  <si>
    <t>And when thinking about how to stop people who have committed a hate crime from doing it again,  how effective, if at all, would the following be in achieving this?: Banning hate speech from social media platforms and the internet</t>
  </si>
  <si>
    <t>And when thinking about how to stop people who have committed a hate crime from doing it again,  how effective, if at all, would the following be in achieving this?: Requiring people who have committed a hate crime to attend a behaviour change course</t>
  </si>
  <si>
    <t xml:space="preserve"> The person who did it should have received a greater punishment</t>
  </si>
  <si>
    <t xml:space="preserve"> I would like to see more crimes resolved like this</t>
  </si>
  <si>
    <t xml:space="preserve"> This is a good use of justice system resources</t>
  </si>
  <si>
    <t xml:space="preserve"> This is a good way to stop the person who did it from doing something like this again</t>
  </si>
  <si>
    <t>Grid Summary: 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</si>
  <si>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The person who did it should have received a greater punishment</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</si>
  <si>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I would like to see more crimes resolved like this</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</si>
  <si>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This is a good way to stop the person who did it from doing something like this again</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</si>
  <si>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This is a good use of justice system resources</t>
  </si>
  <si>
    <t>Grid Summary: 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</si>
  <si>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This is a good way to stop the person who did it from doing something like this again</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</si>
  <si>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I would like to see more crimes resolved like this</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</si>
  <si>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This is a good use of justice system resources</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</si>
  <si>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The person who did it should have received a greater punishment</t>
  </si>
  <si>
    <t>Grid Summary: Imagine someone is arrested for shouting racist abuse at their taxi driver. The person who did it is prosecuted and convicted, which will likely result in a court fine.  To what extent do you agree or disagree with the following?  </t>
  </si>
  <si>
    <t>Imagine someone is arrested for shouting racist abuse at their taxi driver. The person who did it is prosecuted and convicted, which will likely result in a court fine.  To what extent do you agree or disagree with the following?  : The person who did it should have received a greater punishment</t>
  </si>
  <si>
    <t>Imagine someone is arrested for shouting racist abuse at their taxi driver. The person who did it is prosecuted and convicted, which will likely result in a court fine.  To what extent do you agree or disagree with the following?  : I would like to see more crimes resolved like this</t>
  </si>
  <si>
    <t>Imagine someone is arrested for shouting racist abuse at their taxi driver. The person who did it is prosecuted and convicted, which will likely result in a court fine.  To what extent do you agree or disagree with the following?  : This is a good way to stop the person who did it from doing something like this again</t>
  </si>
  <si>
    <t>Imagine someone is arrested for shouting racist abuse at their taxi driver. The person who did it is prosecuted and convicted, which will likely result in a court fine.  To what extent do you agree or disagree with the following?  : This is a good use of justice system resources</t>
  </si>
  <si>
    <t>Grid Summary: 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</si>
  <si>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This is a good way to stop the person who did it from doing something like this again</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</si>
  <si>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I would like to see more crimes resolved like this</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</si>
  <si>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This is a good use of justice system resources</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</si>
  <si>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The person who did it should have received a greater punishment</t>
  </si>
  <si>
    <t xml:space="preserve"> When they are 25 years old</t>
  </si>
  <si>
    <t xml:space="preserve"> When they are 30 years old</t>
  </si>
  <si>
    <t xml:space="preserve"> When they are 40 years old</t>
  </si>
  <si>
    <t xml:space="preserve"> When they are 50 years old</t>
  </si>
  <si>
    <t xml:space="preserve"> When they are 60 years old</t>
  </si>
  <si>
    <t>They should have to share it</t>
  </si>
  <si>
    <t>They should not have to share it</t>
  </si>
  <si>
    <t>Grid Summary: 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</si>
  <si>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25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</si>
  <si>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30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</si>
  <si>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40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</si>
  <si>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50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</si>
  <si>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60 years old</t>
  </si>
  <si>
    <t>Grid Summary: 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</si>
  <si>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25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</si>
  <si>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30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</si>
  <si>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40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</si>
  <si>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50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</si>
  <si>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60 years old</t>
  </si>
  <si>
    <t>Grid Summary: 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</si>
  <si>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25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</si>
  <si>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30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</si>
  <si>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40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</si>
  <si>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50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</si>
  <si>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60 years old</t>
  </si>
  <si>
    <t xml:space="preserve"> Shoplifting</t>
  </si>
  <si>
    <t xml:space="preserve"> Possession of ketamine or ecstasy </t>
  </si>
  <si>
    <t xml:space="preserve"> Pushing a police officer (but not causing a lasting physical injury)</t>
  </si>
  <si>
    <t>It should not have to be shared once the sentence is complete</t>
  </si>
  <si>
    <t>2 years</t>
  </si>
  <si>
    <t>5 years</t>
  </si>
  <si>
    <t>10 years</t>
  </si>
  <si>
    <t>15 years</t>
  </si>
  <si>
    <t>20 years</t>
  </si>
  <si>
    <t>30 years</t>
  </si>
  <si>
    <t>It should have to be shared for the rest of their life</t>
  </si>
  <si>
    <t>Grid Summary: 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t>
  </si>
  <si>
    <t>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 Shoplifting</t>
  </si>
  <si>
    <t xml:space="preserve">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 Possession of ketamine or ecstasy </t>
  </si>
  <si>
    <t>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 Pushing a police officer (but not causing a lasting physical injury)</t>
  </si>
  <si>
    <t xml:space="preserve"> Giving employers access to criminal records makes it more difficult for people to reintegrate into society</t>
  </si>
  <si>
    <t xml:space="preserve"> Having a criminal records system ensures public safety</t>
  </si>
  <si>
    <t xml:space="preserve"> The criminal records system is an important way to prevent future crime</t>
  </si>
  <si>
    <t xml:space="preserve"> There should be a way for people to appeal what is on their criminal record</t>
  </si>
  <si>
    <t xml:space="preserve"> Employers unfairly discriminate against people who have a criminal record</t>
  </si>
  <si>
    <t xml:space="preserve"> Society unfairly discriminates against people who have a criminal record</t>
  </si>
  <si>
    <t xml:space="preserve"> Having criminal records makes it more likely for people to reoffend</t>
  </si>
  <si>
    <t>To what extent do you agree or disagree with the following statements?: Society unfairly discriminates against people who have a criminal record</t>
  </si>
  <si>
    <t>To what extent do you agree or disagree with the following statements?: Employers unfairly discriminate against people who have a criminal record</t>
  </si>
  <si>
    <t>To what extent do you agree or disagree with the following statements?: The criminal records system is an important way to prevent future crime</t>
  </si>
  <si>
    <t>To what extent do you agree or disagree with the following statements?: There should be a way for people to appeal what is on their criminal record</t>
  </si>
  <si>
    <t>To what extent do you agree or disagree with the following statements?: Having a criminal records system ensures public safety</t>
  </si>
  <si>
    <t>To what extent do you agree or disagree with the following statements?: Having criminal records makes it more likely for people to reoffend</t>
  </si>
  <si>
    <t>To what extent do you agree or disagree with the following statements?: Giving employers access to criminal records makes it more difficult for people to reintegrate into society</t>
  </si>
  <si>
    <t xml:space="preserve"> Do you have a criminal record?  As a reminder, your responses are confidential, will not be shared, and cannot be traced back to you.   </t>
  </si>
  <si>
    <t xml:space="preserve"> Do you know someone who has a criminal record?  </t>
  </si>
  <si>
    <t>Full Results</t>
  </si>
  <si>
    <t>BASE: Victims</t>
  </si>
  <si>
    <t>Crime types</t>
  </si>
  <si>
    <t>Verbal abuse</t>
  </si>
  <si>
    <t>UK adults who have self-reported being the victims of a crime sometime in the past four years</t>
  </si>
  <si>
    <t>BASE: Respondents who said that they have been a victim and the person responsible was sent to court</t>
  </si>
  <si>
    <t>BASE: Did not select 'prefer not to say' when asked about how their case was dealt with</t>
  </si>
  <si>
    <t>Crime types - combined</t>
  </si>
  <si>
    <t>Verbal abuse and other combined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</si>
</sst>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Calibri"/>
      <family val="2"/>
      <scheme val="minor"/>
    </font>
    <font>
      <b/>
      <sz val="11"/>
      <color rgb="FF000000"/>
      <name val="Calibri"/>
      <family val="2"/>
    </font>
    <font>
      <sz val="11"/>
      <color rgb="FF000000"/>
      <name val="Calibri"/>
      <family val="2"/>
    </font>
  </fonts>
  <fills count="2">
    <fill>
      <patternFill patternType="none"/>
    </fill>
    <fill>
      <patternFill patternType="gray125"/>
    </fill>
  </fills>
  <borders count="5">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thin">
        <color indexed="64"/>
      </bottom>
      <diagonal/>
    </border>
  </borders>
  <cellStyleXfs count="2">
    <xf numFmtId="0" fontId="0" fillId="0" borderId="0"/>
    <xf numFmtId="9" fontId="12" fillId="0" borderId="0" applyFont="0" applyFill="0" applyBorder="0" applyAlignment="0" applyProtection="0"/>
  </cellStyleXfs>
  <cellXfs count="4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2" xfId="0" applyFont="1" applyBorder="1"/>
    <xf numFmtId="0" fontId="8" fillId="0" borderId="1" xfId="0" applyFont="1" applyBorder="1" applyAlignment="1">
      <alignment horizontal="center" vertical="center" wrapText="1"/>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xf>
    <xf numFmtId="0" fontId="8" fillId="0" borderId="2" xfId="0" applyFont="1" applyBorder="1" applyAlignment="1">
      <alignment horizontal="center" vertical="center"/>
    </xf>
    <xf numFmtId="9" fontId="8" fillId="0" borderId="3" xfId="0" applyNumberFormat="1" applyFont="1" applyBorder="1" applyAlignment="1">
      <alignment horizontal="center" vertical="center"/>
    </xf>
    <xf numFmtId="0" fontId="11" fillId="0" borderId="0" xfId="0" applyFont="1"/>
    <xf numFmtId="0" fontId="0" fillId="0" borderId="4" xfId="0" applyBorder="1"/>
    <xf numFmtId="0" fontId="8" fillId="0" borderId="0" xfId="0" applyFont="1"/>
    <xf numFmtId="0" fontId="8" fillId="0" borderId="4" xfId="0" applyFont="1" applyBorder="1" applyAlignment="1">
      <alignment horizontal="center" vertical="center" wrapText="1"/>
    </xf>
    <xf numFmtId="9" fontId="7" fillId="0" borderId="4" xfId="0" applyNumberFormat="1" applyFont="1" applyBorder="1" applyAlignment="1">
      <alignment horizontal="center" vertical="center"/>
    </xf>
    <xf numFmtId="0" fontId="8" fillId="0" borderId="2" xfId="0" applyFont="1" applyBorder="1" applyAlignment="1">
      <alignment vertical="center"/>
    </xf>
    <xf numFmtId="9" fontId="8" fillId="0" borderId="0" xfId="1" applyFont="1" applyAlignment="1">
      <alignment horizontal="center" vertical="center"/>
    </xf>
    <xf numFmtId="9" fontId="8" fillId="0" borderId="3" xfId="1" applyFont="1" applyBorder="1" applyAlignment="1">
      <alignment horizontal="center" vertical="center"/>
    </xf>
    <xf numFmtId="9" fontId="8" fillId="0" borderId="4" xfId="0" applyNumberFormat="1" applyFont="1" applyBorder="1" applyAlignment="1">
      <alignment horizontal="center" vertical="center"/>
    </xf>
    <xf numFmtId="9" fontId="13" fillId="0" borderId="4" xfId="0" applyNumberFormat="1" applyFont="1" applyBorder="1" applyAlignment="1">
      <alignment horizontal="center" vertical="center"/>
    </xf>
    <xf numFmtId="0" fontId="14"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10" fillId="0" borderId="0" xfId="0" applyFont="1" applyAlignment="1">
      <alignment vertical="top" wrapText="1"/>
    </xf>
    <xf numFmtId="0" fontId="8" fillId="0" borderId="2" xfId="0" applyFont="1" applyBorder="1" applyAlignment="1">
      <alignment horizontal="center" vertical="center"/>
    </xf>
    <xf numFmtId="0" fontId="8" fillId="0" borderId="1" xfId="0"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theme" Target="theme/theme1.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K12" sqref="K12"/>
    </sheetView>
  </sheetViews>
  <sheetFormatPr defaultColWidth="10.88671875" defaultRowHeight="14.4" x14ac:dyDescent="0.3"/>
  <sheetData>
    <row r="7" spans="6:12" ht="40.049999999999997" customHeight="1" x14ac:dyDescent="0.3">
      <c r="F7" s="34" t="s">
        <v>0</v>
      </c>
      <c r="G7" s="35"/>
      <c r="H7" s="35"/>
      <c r="I7" s="35"/>
      <c r="J7" s="35"/>
      <c r="K7" s="35"/>
      <c r="L7" s="35"/>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544</v>
      </c>
    </row>
    <row r="13" spans="6:12" ht="19.95" customHeight="1" x14ac:dyDescent="0.35">
      <c r="F13" s="2" t="s">
        <v>7</v>
      </c>
      <c r="K13" s="3">
        <v>1235</v>
      </c>
    </row>
    <row r="14" spans="6:12" ht="18" x14ac:dyDescent="0.35">
      <c r="F14" s="2"/>
    </row>
    <row r="15" spans="6:12" ht="18" x14ac:dyDescent="0.35">
      <c r="F15" s="2"/>
    </row>
    <row r="16" spans="6:12" ht="18" x14ac:dyDescent="0.35">
      <c r="F16" s="2" t="s">
        <v>8</v>
      </c>
    </row>
    <row r="17" spans="6:13" ht="49.95" customHeight="1" x14ac:dyDescent="0.3">
      <c r="F17" s="36" t="s">
        <v>9</v>
      </c>
      <c r="G17" s="35"/>
      <c r="H17" s="35"/>
      <c r="I17" s="35"/>
      <c r="J17" s="35"/>
      <c r="K17" s="35"/>
      <c r="L17" s="35"/>
      <c r="M17" s="35"/>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87"/>
  <sheetViews>
    <sheetView showGridLines="0" topLeftCell="D1" workbookViewId="0">
      <selection activeCell="D145" sqref="D145"/>
    </sheetView>
  </sheetViews>
  <sheetFormatPr defaultColWidth="10.88671875" defaultRowHeight="14.4" x14ac:dyDescent="0.3"/>
  <cols>
    <col min="4" max="4" width="100.77734375" customWidth="1"/>
    <col min="5" max="5" width="20.7773437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"Grid Summary: Do you agree or disagree with the following?")</f>
        <v>Grid Summary: Do you agree or disagree with the following?</v>
      </c>
      <c r="E9" s="7"/>
      <c r="F9" t="s">
        <v>541</v>
      </c>
    </row>
    <row r="10" spans="3:6" x14ac:dyDescent="0.3">
      <c r="C10">
        <v>2</v>
      </c>
      <c r="D10" s="8" t="str">
        <f>HYPERLINK("#'Table 2'!A1", "Do you agree or disagree with the following?: Many crimes can be resolved by the police without needing to involve the courts")</f>
        <v>Do you agree or disagree with the following?: Many crimes can be resolved by the police without needing to involve the courts</v>
      </c>
      <c r="E10" s="20" t="str">
        <f>HYPERLINK("#'Full Results'!A10", "10")</f>
        <v>10</v>
      </c>
      <c r="F10" t="s">
        <v>541</v>
      </c>
    </row>
    <row r="11" spans="3:6" x14ac:dyDescent="0.3">
      <c r="C11">
        <v>3</v>
      </c>
      <c r="D11" s="8" t="str">
        <f>HYPERLINK("#'Table 3'!A1", "Do you agree or disagree with the following?: Too much court time is wasted on minor offences")</f>
        <v>Do you agree or disagree with the following?: Too much court time is wasted on minor offences</v>
      </c>
      <c r="E11" s="20" t="str">
        <f>HYPERLINK("#'Full Results'!A22", "22")</f>
        <v>22</v>
      </c>
      <c r="F11" t="s">
        <v>541</v>
      </c>
    </row>
    <row r="12" spans="3:6" x14ac:dyDescent="0.3">
      <c r="C12">
        <v>4</v>
      </c>
      <c r="D12" s="8" t="str">
        <f>HYPERLINK("#'Table 4'!A1", "Grid Summary: To what extent do you think the police and courts are effective in each of the following? ")</f>
        <v>Grid Summary: To what extent do you think the police and courts are effective in each of the following? </v>
      </c>
      <c r="E12" s="7"/>
      <c r="F12" t="s">
        <v>541</v>
      </c>
    </row>
    <row r="13" spans="3:6" x14ac:dyDescent="0.3">
      <c r="C13">
        <v>5</v>
      </c>
      <c r="D13" s="8" t="str">
        <f>HYPERLINK("#'Table 5'!A1", "To what extent do you think the police and courts are effective in each of the following? : Supporting people who have been verbally abused because of their race, faith, disability or sexuality")</f>
        <v>To what extent do you think the police and courts are effective in each of the following? : Supporting people who have been verbally abused because of their race, faith, disability or sexuality</v>
      </c>
      <c r="E13" s="20" t="str">
        <f>HYPERLINK("#'Full Results'!A34", "34")</f>
        <v>34</v>
      </c>
      <c r="F13" t="s">
        <v>541</v>
      </c>
    </row>
    <row r="14" spans="3:6" x14ac:dyDescent="0.3">
      <c r="C14">
        <v>6</v>
      </c>
      <c r="D14" s="8" t="str">
        <f>HYPERLINK("#'Table 6'!A1", "To what extent do you think the police and courts are effective in each of the following? : Deterring people from verbally abusing people because of their race, faith, disability or sexuality ")</f>
        <v xml:space="preserve">To what extent do you think the police and courts are effective in each of the following? : Deterring people from verbally abusing people because of their race, faith, disability or sexuality </v>
      </c>
      <c r="E14" s="20" t="str">
        <f>HYPERLINK("#'Full Results'!A42", "42")</f>
        <v>42</v>
      </c>
      <c r="F14" t="s">
        <v>541</v>
      </c>
    </row>
    <row r="15" spans="3:6" x14ac:dyDescent="0.3">
      <c r="C15">
        <v>7</v>
      </c>
      <c r="D15" s="8" t="str">
        <f>HYPERLINK("#'Table 7'!A1", "Grid Summary: In your view, after a crime occurs, how important are each of the following?   ")</f>
        <v>Grid Summary: In your view, after a crime occurs, how important are each of the following?   </v>
      </c>
      <c r="E15" s="7"/>
      <c r="F15" t="s">
        <v>541</v>
      </c>
    </row>
    <row r="16" spans="3:6" x14ac:dyDescent="0.3">
      <c r="C16">
        <v>8</v>
      </c>
      <c r="D16" s="8" t="str">
        <f>HYPERLINK("#'Table 8'!A1", "In your view, after a crime occurs, how important are each of the following?   : To have the crime acknowledged by the police ")</f>
        <v xml:space="preserve">In your view, after a crime occurs, how important are each of the following?   : To have the crime acknowledged by the police </v>
      </c>
      <c r="E16" s="20" t="str">
        <f>HYPERLINK("#'Full Results'!A50", "50")</f>
        <v>50</v>
      </c>
      <c r="F16" t="s">
        <v>541</v>
      </c>
    </row>
    <row r="17" spans="3:6" x14ac:dyDescent="0.3">
      <c r="C17">
        <v>9</v>
      </c>
      <c r="D17" s="8" t="str">
        <f>HYPERLINK("#'Table 9'!A1", "In your view, after a crime occurs, how important are each of the following?   : For the person who committed the crime to apologise to the victim")</f>
        <v>In your view, after a crime occurs, how important are each of the following?   : For the person who committed the crime to apologise to the victim</v>
      </c>
      <c r="E17" s="20" t="str">
        <f>HYPERLINK("#'Full Results'!A60", "60")</f>
        <v>60</v>
      </c>
      <c r="F17" t="s">
        <v>541</v>
      </c>
    </row>
    <row r="18" spans="3:6" x14ac:dyDescent="0.3">
      <c r="C18">
        <v>10</v>
      </c>
      <c r="D18" s="8" t="str">
        <f>HYPERLINK("#'Table 10'!A1", "In your view, after a crime occurs, how important are each of the following?   : For the victim to receive financial compensation")</f>
        <v>In your view, after a crime occurs, how important are each of the following?   : For the victim to receive financial compensation</v>
      </c>
      <c r="E18" s="20" t="str">
        <f>HYPERLINK("#'Full Results'!A70", "70")</f>
        <v>70</v>
      </c>
      <c r="F18" t="s">
        <v>541</v>
      </c>
    </row>
    <row r="19" spans="3:6" x14ac:dyDescent="0.3">
      <c r="C19">
        <v>11</v>
      </c>
      <c r="D19" s="8" t="str">
        <f>HYPERLINK("#'Table 11'!A1", "In your view, after a crime occurs, how important are each of the following?   : To punish the person who committed the crime")</f>
        <v>In your view, after a crime occurs, how important are each of the following?   : To punish the person who committed the crime</v>
      </c>
      <c r="E19" s="20" t="str">
        <f>HYPERLINK("#'Full Results'!A80", "80")</f>
        <v>80</v>
      </c>
      <c r="F19" t="s">
        <v>541</v>
      </c>
    </row>
    <row r="20" spans="3:6" x14ac:dyDescent="0.3">
      <c r="C20">
        <v>12</v>
      </c>
      <c r="D20" s="8" t="str">
        <f>HYPERLINK("#'Table 12'!A1", "In your view, after a crime occurs, how important are each of the following?   : For the victim to be able to forget the whole thing happened")</f>
        <v>In your view, after a crime occurs, how important are each of the following?   : For the victim to be able to forget the whole thing happened</v>
      </c>
      <c r="E20" s="20" t="str">
        <f>HYPERLINK("#'Full Results'!A90", "90")</f>
        <v>90</v>
      </c>
      <c r="F20" t="s">
        <v>541</v>
      </c>
    </row>
    <row r="21" spans="3:6" x14ac:dyDescent="0.3">
      <c r="C21">
        <v>13</v>
      </c>
      <c r="D21" s="8" t="str">
        <f>HYPERLINK("#'Table 13'!A1", "In your view, after a crime occurs, how important are each of the following?   : For the person who did it not to do it to the victim again")</f>
        <v>In your view, after a crime occurs, how important are each of the following?   : For the person who did it not to do it to the victim again</v>
      </c>
      <c r="E21" s="20" t="str">
        <f>HYPERLINK("#'Full Results'!A100", "100")</f>
        <v>100</v>
      </c>
      <c r="F21" t="s">
        <v>541</v>
      </c>
    </row>
    <row r="22" spans="3:6" x14ac:dyDescent="0.3">
      <c r="C22">
        <v>14</v>
      </c>
      <c r="D22" s="8" t="str">
        <f>HYPERLINK("#'Table 14'!A1", "In your view, after a crime occurs, how important are each of the following?   : For the person who did it not to do it to anyone else")</f>
        <v>In your view, after a crime occurs, how important are each of the following?   : For the person who did it not to do it to anyone else</v>
      </c>
      <c r="E22" s="20" t="str">
        <f>HYPERLINK("#'Full Results'!A110", "110")</f>
        <v>110</v>
      </c>
      <c r="F22" t="s">
        <v>541</v>
      </c>
    </row>
    <row r="23" spans="3:6" hidden="1" x14ac:dyDescent="0.3">
      <c r="D23" s="8"/>
      <c r="E23" s="20"/>
      <c r="F23" t="s">
        <v>541</v>
      </c>
    </row>
    <row r="24" spans="3:6" x14ac:dyDescent="0.3">
      <c r="C24">
        <v>16</v>
      </c>
      <c r="D24" s="8" t="str">
        <f>HYPERLINK("#'Table 16'!A1", "In your view, after a crime occurs, how important are each of the following?   : To let the victim have their day in court")</f>
        <v>In your view, after a crime occurs, how important are each of the following?   : To let the victim have their day in court</v>
      </c>
      <c r="E24" s="20" t="str">
        <f>HYPERLINK("#'Full Results'!A130", "130")</f>
        <v>130</v>
      </c>
      <c r="F24" t="s">
        <v>541</v>
      </c>
    </row>
    <row r="25" spans="3:6" x14ac:dyDescent="0.3">
      <c r="C25">
        <v>17</v>
      </c>
      <c r="D25" s="8" t="str">
        <f>HYPERLINK("#'Table 17'!A1", "In your view, after a crime occurs, how important are each of the following?   : For the victim to get answers from the person who did it about why they did what they did (i.e. restorative justice)")</f>
        <v>In your view, after a crime occurs, how important are each of the following?   : For the victim to get answers from the person who did it about why they did what they did (i.e. restorative justice)</v>
      </c>
      <c r="E25" s="20" t="str">
        <f>HYPERLINK("#'Full Results'!A140", "140")</f>
        <v>140</v>
      </c>
      <c r="F25" t="s">
        <v>541</v>
      </c>
    </row>
    <row r="26" spans="3:6" x14ac:dyDescent="0.3">
      <c r="C26">
        <v>18</v>
      </c>
      <c r="D26" s="8" t="str">
        <f>HYPERLINK("#'Table 18'!A1", "In your view, after a crime occurs, how important are each of the following?   : To get the crime resolved quickly")</f>
        <v>In your view, after a crime occurs, how important are each of the following?   : To get the crime resolved quickly</v>
      </c>
      <c r="E26" s="20" t="str">
        <f>HYPERLINK("#'Full Results'!A150", "150")</f>
        <v>150</v>
      </c>
      <c r="F26" t="s">
        <v>541</v>
      </c>
    </row>
    <row r="27" spans="3:6" x14ac:dyDescent="0.3">
      <c r="C27">
        <v>19</v>
      </c>
      <c r="D27" s="8" t="str">
        <f>HYPERLINK("#'Table 19'!A1", "In your view, after a crime occurs, how important are each of the following?   : For the person who did it to be rehabilitated")</f>
        <v>In your view, after a crime occurs, how important are each of the following?   : For the person who did it to be rehabilitated</v>
      </c>
      <c r="E27" s="20" t="str">
        <f>HYPERLINK("#'Full Results'!A160", "160")</f>
        <v>160</v>
      </c>
      <c r="F27" t="s">
        <v>541</v>
      </c>
    </row>
    <row r="28" spans="3:6" x14ac:dyDescent="0.3">
      <c r="C28">
        <v>20</v>
      </c>
      <c r="D28" s="8" t="str">
        <f>HYPERLINK("#'Table 20'!A1", "In your view, after a crime occurs, how important are each of the following?   : For the victim to get the mental, physical, and emotional support they need to process what happened")</f>
        <v>In your view, after a crime occurs, how important are each of the following?   : For the victim to get the mental, physical, and emotional support they need to process what happened</v>
      </c>
      <c r="E28" s="20" t="str">
        <f>HYPERLINK("#'Full Results'!A170", "170")</f>
        <v>170</v>
      </c>
      <c r="F28" t="s">
        <v>541</v>
      </c>
    </row>
    <row r="29" spans="3:6" x14ac:dyDescent="0.3">
      <c r="C29">
        <v>21</v>
      </c>
      <c r="D29" s="8" t="str">
        <f>HYPERLINK("#'Table 21'!A1", " According to the Government’s criminal court statistics, the average duration for a case from receipt to completion at the Magistrates’ Court is 182 days. Which of the following comes closest to your view?")</f>
        <v xml:space="preserve"> According to the Government’s criminal court statistics, the average duration for a case from receipt to completion at the Magistrates’ Court is 182 days. Which of the following comes closest to your view?</v>
      </c>
      <c r="E29" s="20" t="str">
        <f>HYPERLINK("#'Full Results'!A180", "180")</f>
        <v>180</v>
      </c>
      <c r="F29" t="s">
        <v>541</v>
      </c>
    </row>
    <row r="30" spans="3:6" x14ac:dyDescent="0.3">
      <c r="C30">
        <v>22</v>
      </c>
      <c r="D30" s="8" t="str">
        <f>HYPERLINK("#'Table 22'!A1", " apologise to the victim;  pay compensation or a financial penalty; or complete a behaviour change programme. What, if anything, do you think are the advantages of resolving crimes without them going to court?Select any which apply")</f>
        <v xml:space="preserve"> apologise to the victim;  pay compensation or a financial penalty; or complete a behaviour change programme. What, if anything, do you think are the advantages of resolving crimes without them going to court?Select any which apply</v>
      </c>
      <c r="E30" s="20" t="str">
        <f>HYPERLINK("#'Full Results'!A187", "187")</f>
        <v>187</v>
      </c>
      <c r="F30" t="s">
        <v>541</v>
      </c>
    </row>
    <row r="31" spans="3:6" x14ac:dyDescent="0.3">
      <c r="C31">
        <v>23</v>
      </c>
      <c r="D31" s="8" t="str">
        <f>HYPERLINK("#'Table 23'!A1", "What, if anything, do you think are the disadvantages of resolving crimes without them going to court?Select any which apply")</f>
        <v>What, if anything, do you think are the disadvantages of resolving crimes without them going to court?Select any which apply</v>
      </c>
      <c r="E31" s="20" t="str">
        <f>HYPERLINK("#'Full Results'!A198", "198")</f>
        <v>198</v>
      </c>
      <c r="F31" t="s">
        <v>541</v>
      </c>
    </row>
    <row r="32" spans="3:6" x14ac:dyDescent="0.3">
      <c r="C32">
        <v>24</v>
      </c>
      <c r="D32" s="8" t="str">
        <f>HYPERLINK("#'Table 24'!A1", " Generally speaking, would you say you support or oppose policies to resolve more crimes without going to court?")</f>
        <v xml:space="preserve"> Generally speaking, would you say you support or oppose policies to resolve more crimes without going to court?</v>
      </c>
      <c r="E32" s="20" t="str">
        <f>HYPERLINK("#'Full Results'!A209", "209")</f>
        <v>209</v>
      </c>
      <c r="F32" t="s">
        <v>541</v>
      </c>
    </row>
    <row r="33" spans="3:6" x14ac:dyDescent="0.3">
      <c r="C33">
        <v>25</v>
      </c>
      <c r="D33" s="8" t="str">
        <f>HYPERLINK("#'Table 25'!A1", " Which of the following comes closest to your view?")</f>
        <v xml:space="preserve"> Which of the following comes closest to your view?</v>
      </c>
      <c r="E33" s="20" t="str">
        <f>HYPERLINK("#'Full Results'!A221", "221")</f>
        <v>221</v>
      </c>
      <c r="F33" t="s">
        <v>541</v>
      </c>
    </row>
    <row r="34" spans="3:6" x14ac:dyDescent="0.3">
      <c r="C34">
        <v>26</v>
      </c>
      <c r="D34" s="8" t="str">
        <f>HYPERLINK("#'Table 26'!A1", " Which of the following comes closest to your view?")</f>
        <v xml:space="preserve"> Which of the following comes closest to your view?</v>
      </c>
      <c r="E34" s="20" t="str">
        <f>HYPERLINK("#'Full Results'!A228", "228")</f>
        <v>228</v>
      </c>
      <c r="F34" t="s">
        <v>541</v>
      </c>
    </row>
    <row r="35" spans="3:6" x14ac:dyDescent="0.3">
      <c r="C35">
        <v>27</v>
      </c>
      <c r="D35" s="8" t="str">
        <f>HYPERLINK("#'Table 27'!A1", "Have any of the following happened to you in the last four years? Please select all that apply")</f>
        <v>Have any of the following happened to you in the last four years? Please select all that apply</v>
      </c>
      <c r="E35" s="20" t="str">
        <f>HYPERLINK("#'Full Results'!A234", "234")</f>
        <v>234</v>
      </c>
      <c r="F35" t="s">
        <v>541</v>
      </c>
    </row>
    <row r="36" spans="3:6" x14ac:dyDescent="0.3">
      <c r="C36">
        <v>28</v>
      </c>
      <c r="D36" s="8" t="str">
        <f>HYPERLINK("#'Table 28'!A1", " You said earlier that you were a victim of a crime that has occurred in the past four years. In your opinion, was this harmful act targeted directly towards you because of who you are?For example, because of your race/ethnicity, your immigration...")</f>
        <v xml:space="preserve"> You said earlier that you were a victim of a crime that has occurred in the past four years. In your opinion, was this harmful act targeted directly towards you because of who you are?For example, because of your race/ethnicity, your immigration...</v>
      </c>
      <c r="E36" s="20" t="str">
        <f>HYPERLINK("#'Full Results'!A250", "250")</f>
        <v>250</v>
      </c>
      <c r="F36" t="s">
        <v>541</v>
      </c>
    </row>
    <row r="37" spans="3:6" x14ac:dyDescent="0.3">
      <c r="C37">
        <v>29</v>
      </c>
      <c r="D37" s="8" t="str">
        <f>HYPERLINK("#'Table 29'!A1", "You said you think you were targeted because of who you are. Which of the following characteristics were you targeted for?Please think of the most recent incident that occurred and select all that you feel you were targeted for.")</f>
        <v>You said you think you were targeted because of who you are. Which of the following characteristics were you targeted for?Please think of the most recent incident that occurred and select all that you feel you were targeted for.</v>
      </c>
      <c r="E37" s="20" t="str">
        <f>HYPERLINK("#'Full Results'!A259", "259")</f>
        <v>259</v>
      </c>
      <c r="F37" t="s">
        <v>209</v>
      </c>
    </row>
    <row r="38" spans="3:6" x14ac:dyDescent="0.3">
      <c r="C38">
        <v>30</v>
      </c>
      <c r="D38" s="8" t="str">
        <f>HYPERLINK("#'Table 30'!A1", " As far as you are aware, was this incident reported?If you have experienced more than one of these incidents, please think about the most recent.")</f>
        <v xml:space="preserve"> As far as you are aware, was this incident reported?If you have experienced more than one of these incidents, please think about the most recent.</v>
      </c>
      <c r="E38" s="20" t="str">
        <f>HYPERLINK("#'Full Results'!A274", "274")</f>
        <v>274</v>
      </c>
      <c r="F38" t="s">
        <v>541</v>
      </c>
    </row>
    <row r="39" spans="3:6" x14ac:dyDescent="0.3">
      <c r="C39">
        <v>31</v>
      </c>
      <c r="D39" s="8" t="str">
        <f>HYPERLINK("#'Table 31'!A1", "You said this incident was not reported. Why is this?Select any which apply.")</f>
        <v>You said this incident was not reported. Why is this?Select any which apply.</v>
      </c>
      <c r="E39" s="20" t="str">
        <f>HYPERLINK("#'Full Results'!A283", "283")</f>
        <v>283</v>
      </c>
      <c r="F39" t="s">
        <v>227</v>
      </c>
    </row>
    <row r="40" spans="3:6" x14ac:dyDescent="0.3">
      <c r="C40">
        <v>32</v>
      </c>
      <c r="D40" s="8" t="str">
        <f>HYPERLINK("#'Table 32'!A1", "Which of the following impacts, if any, did this incident have on you?Please select all that apply.")</f>
        <v>Which of the following impacts, if any, did this incident have on you?Please select all that apply.</v>
      </c>
      <c r="E40" s="20" t="str">
        <f>HYPERLINK("#'Full Results'!A300", "300")</f>
        <v>300</v>
      </c>
      <c r="F40" t="s">
        <v>541</v>
      </c>
    </row>
    <row r="41" spans="3:6" x14ac:dyDescent="0.3">
      <c r="C41">
        <v>33</v>
      </c>
      <c r="D41" s="8" t="str">
        <f>HYPERLINK("#'Table 33'!A1", "Grid Summary: After this incident occurred, how important were each of the following to you, if at all?")</f>
        <v>Grid Summary: After this incident occurred, how important were each of the following to you, if at all?</v>
      </c>
      <c r="E41" s="7"/>
      <c r="F41" t="s">
        <v>541</v>
      </c>
    </row>
    <row r="42" spans="3:6" x14ac:dyDescent="0.3">
      <c r="C42">
        <v>34</v>
      </c>
      <c r="D42" s="8" t="str">
        <f>HYPERLINK("#'Table 34'!A1", "After this incident occurred, how important were each of the following to you, if at all?: To have the crime acknowledged by the police")</f>
        <v>After this incident occurred, how important were each of the following to you, if at all?: To have the crime acknowledged by the police</v>
      </c>
      <c r="E42" s="20" t="str">
        <f>HYPERLINK("#'Full Results'!A319", "319")</f>
        <v>319</v>
      </c>
      <c r="F42" t="s">
        <v>541</v>
      </c>
    </row>
    <row r="43" spans="3:6" x14ac:dyDescent="0.3">
      <c r="C43">
        <v>35</v>
      </c>
      <c r="D43" s="8" t="str">
        <f>HYPERLINK("#'Table 35'!A1", "After this incident occurred, how important were each of the following to you, if at all?: To get an apology from the person who did it")</f>
        <v>After this incident occurred, how important were each of the following to you, if at all?: To get an apology from the person who did it</v>
      </c>
      <c r="E43" s="20" t="str">
        <f>HYPERLINK("#'Full Results'!A331", "331")</f>
        <v>331</v>
      </c>
      <c r="F43" t="s">
        <v>541</v>
      </c>
    </row>
    <row r="44" spans="3:6" x14ac:dyDescent="0.3">
      <c r="C44">
        <v>36</v>
      </c>
      <c r="D44" s="8" t="str">
        <f>HYPERLINK("#'Table 36'!A1", "After this incident occurred, how important were each of the following to you, if at all?: To get monetary compensation")</f>
        <v>After this incident occurred, how important were each of the following to you, if at all?: To get monetary compensation</v>
      </c>
      <c r="E44" s="20" t="str">
        <f>HYPERLINK("#'Full Results'!A343", "343")</f>
        <v>343</v>
      </c>
      <c r="F44" t="s">
        <v>541</v>
      </c>
    </row>
    <row r="45" spans="3:6" x14ac:dyDescent="0.3">
      <c r="C45">
        <v>37</v>
      </c>
      <c r="D45" s="8" t="str">
        <f>HYPERLINK("#'Table 37'!A1", "After this incident occurred, how important were each of the following to you, if at all?: To punish the person who did it")</f>
        <v>After this incident occurred, how important were each of the following to you, if at all?: To punish the person who did it</v>
      </c>
      <c r="E45" s="20" t="str">
        <f>HYPERLINK("#'Full Results'!A355", "355")</f>
        <v>355</v>
      </c>
      <c r="F45" t="s">
        <v>541</v>
      </c>
    </row>
    <row r="46" spans="3:6" x14ac:dyDescent="0.3">
      <c r="C46">
        <v>38</v>
      </c>
      <c r="D46" s="8" t="str">
        <f>HYPERLINK("#'Table 38'!A1", "After this incident occurred, how important were each of the following to you, if at all?: To forget the whole thing happened")</f>
        <v>After this incident occurred, how important were each of the following to you, if at all?: To forget the whole thing happened</v>
      </c>
      <c r="E46" s="20" t="str">
        <f>HYPERLINK("#'Full Results'!A367", "367")</f>
        <v>367</v>
      </c>
      <c r="F46" t="s">
        <v>541</v>
      </c>
    </row>
    <row r="47" spans="3:6" x14ac:dyDescent="0.3">
      <c r="C47">
        <v>39</v>
      </c>
      <c r="D47" s="8" t="str">
        <f>HYPERLINK("#'Table 39'!A1", "After this incident occurred, how important were each of the following to you, if at all?: For the person who did it not to do it to me again")</f>
        <v>After this incident occurred, how important were each of the following to you, if at all?: For the person who did it not to do it to me again</v>
      </c>
      <c r="E47" s="20" t="str">
        <f>HYPERLINK("#'Full Results'!A379", "379")</f>
        <v>379</v>
      </c>
      <c r="F47" t="s">
        <v>541</v>
      </c>
    </row>
    <row r="48" spans="3:6" x14ac:dyDescent="0.3">
      <c r="C48">
        <v>40</v>
      </c>
      <c r="D48" s="8" t="str">
        <f>HYPERLINK("#'Table 40'!A1", "After this incident occurred, how important were each of the following to you, if at all?: For the person who did it not to do it to anyone else")</f>
        <v>After this incident occurred, how important were each of the following to you, if at all?: For the person who did it not to do it to anyone else</v>
      </c>
      <c r="E48" s="20" t="str">
        <f>HYPERLINK("#'Full Results'!A391", "391")</f>
        <v>391</v>
      </c>
      <c r="F48" t="s">
        <v>541</v>
      </c>
    </row>
    <row r="49" spans="3:6" x14ac:dyDescent="0.3">
      <c r="C49">
        <v>41</v>
      </c>
      <c r="D49" s="8" t="str">
        <f>HYPERLINK("#'Table 41'!A1", "After this incident occurred, how important were each of the following to you, if at all?: To have my day in court")</f>
        <v>After this incident occurred, how important were each of the following to you, if at all?: To have my day in court</v>
      </c>
      <c r="E49" s="20" t="str">
        <f>HYPERLINK("#'Full Results'!A403", "403")</f>
        <v>403</v>
      </c>
      <c r="F49" t="s">
        <v>541</v>
      </c>
    </row>
    <row r="50" spans="3:6" x14ac:dyDescent="0.3">
      <c r="C50">
        <v>42</v>
      </c>
      <c r="D50" s="8" t="str">
        <f>HYPERLINK("#'Table 42'!A1", "After this incident occurred, how important were each of the following to you, if at all?: To get answers from the person who did it about why they did what they did (restorative justice)")</f>
        <v>After this incident occurred, how important were each of the following to you, if at all?: To get answers from the person who did it about why they did what they did (restorative justice)</v>
      </c>
      <c r="E50" s="20" t="str">
        <f>HYPERLINK("#'Full Results'!A415", "415")</f>
        <v>415</v>
      </c>
      <c r="F50" t="s">
        <v>541</v>
      </c>
    </row>
    <row r="51" spans="3:6" x14ac:dyDescent="0.3">
      <c r="C51">
        <v>43</v>
      </c>
      <c r="D51" s="8" t="str">
        <f>HYPERLINK("#'Table 43'!A1", "After this incident occurred, how important were each of the following to you, if at all?: To get the crime resolved quickly")</f>
        <v>After this incident occurred, how important were each of the following to you, if at all?: To get the crime resolved quickly</v>
      </c>
      <c r="E51" s="20" t="str">
        <f>HYPERLINK("#'Full Results'!A427", "427")</f>
        <v>427</v>
      </c>
      <c r="F51" t="s">
        <v>541</v>
      </c>
    </row>
    <row r="52" spans="3:6" x14ac:dyDescent="0.3">
      <c r="C52">
        <v>44</v>
      </c>
      <c r="D52" s="8" t="str">
        <f>HYPERLINK("#'Table 44'!A1", "After this incident occurred, how important were each of the following to you, if at all?: For the person who did it to be rehabilitated")</f>
        <v>After this incident occurred, how important were each of the following to you, if at all?: For the person who did it to be rehabilitated</v>
      </c>
      <c r="E52" s="20" t="str">
        <f>HYPERLINK("#'Full Results'!A439", "439")</f>
        <v>439</v>
      </c>
      <c r="F52" t="s">
        <v>541</v>
      </c>
    </row>
    <row r="53" spans="3:6" x14ac:dyDescent="0.3">
      <c r="C53">
        <v>45</v>
      </c>
      <c r="D53" s="8" t="str">
        <f>HYPERLINK("#'Table 45'!A1", "After this incident occurred, how important were each of the following to you, if at all?: To get the mental, physical, and emotional support I needed to process and recover from what had happened")</f>
        <v>After this incident occurred, how important were each of the following to you, if at all?: To get the mental, physical, and emotional support I needed to process and recover from what had happened</v>
      </c>
      <c r="E53" s="20" t="str">
        <f>HYPERLINK("#'Full Results'!A451", "451")</f>
        <v>451</v>
      </c>
      <c r="F53" t="s">
        <v>541</v>
      </c>
    </row>
    <row r="54" spans="3:6" x14ac:dyDescent="0.3">
      <c r="C54">
        <v>46</v>
      </c>
      <c r="D54" s="8" t="str">
        <f>HYPERLINK("#'Table 46'!A1", "Grid Summary: To what extent were each of the following helpful in supporting you after the crime occurred? ")</f>
        <v>Grid Summary: To what extent were each of the following helpful in supporting you after the crime occurred? </v>
      </c>
      <c r="E54" s="7"/>
      <c r="F54" t="s">
        <v>541</v>
      </c>
    </row>
    <row r="55" spans="3:6" x14ac:dyDescent="0.3">
      <c r="C55">
        <v>47</v>
      </c>
      <c r="D55" s="8" t="str">
        <f>HYPERLINK("#'Table 47'!A1", "To what extent were each of the following helpful in supporting you after the crime occurred? : My family")</f>
        <v>To what extent were each of the following helpful in supporting you after the crime occurred? : My family</v>
      </c>
      <c r="E55" s="20" t="str">
        <f>HYPERLINK("#'Full Results'!A463", "463")</f>
        <v>463</v>
      </c>
      <c r="F55" t="s">
        <v>541</v>
      </c>
    </row>
    <row r="56" spans="3:6" x14ac:dyDescent="0.3">
      <c r="C56">
        <v>48</v>
      </c>
      <c r="D56" s="8" t="str">
        <f>HYPERLINK("#'Table 48'!A1", "To what extent were each of the following helpful in supporting you after the crime occurred? : My friends")</f>
        <v>To what extent were each of the following helpful in supporting you after the crime occurred? : My friends</v>
      </c>
      <c r="E56" s="20" t="str">
        <f>HYPERLINK("#'Full Results'!A472", "472")</f>
        <v>472</v>
      </c>
      <c r="F56" t="s">
        <v>541</v>
      </c>
    </row>
    <row r="57" spans="3:6" x14ac:dyDescent="0.3">
      <c r="C57">
        <v>49</v>
      </c>
      <c r="D57" s="8" t="str">
        <f>HYPERLINK("#'Table 49'!A1", "To what extent were each of the following helpful in supporting you after the crime occurred? : My workplace")</f>
        <v>To what extent were each of the following helpful in supporting you after the crime occurred? : My workplace</v>
      </c>
      <c r="E57" s="20" t="str">
        <f>HYPERLINK("#'Full Results'!A481", "481")</f>
        <v>481</v>
      </c>
      <c r="F57" t="s">
        <v>541</v>
      </c>
    </row>
    <row r="58" spans="3:6" x14ac:dyDescent="0.3">
      <c r="C58">
        <v>50</v>
      </c>
      <c r="D58" s="8" t="str">
        <f>HYPERLINK("#'Table 50'!A1", "To what extent were each of the following helpful in supporting you after the crime occurred? : The police")</f>
        <v>To what extent were each of the following helpful in supporting you after the crime occurred? : The police</v>
      </c>
      <c r="E58" s="20" t="str">
        <f>HYPERLINK("#'Full Results'!A490", "490")</f>
        <v>490</v>
      </c>
      <c r="F58" t="s">
        <v>541</v>
      </c>
    </row>
    <row r="59" spans="3:6" x14ac:dyDescent="0.3">
      <c r="C59">
        <v>51</v>
      </c>
      <c r="D59" s="8" t="str">
        <f>HYPERLINK("#'Table 51'!A1", "To what extent were each of the following helpful in supporting you after the crime occurred? : The courts and justice system")</f>
        <v>To what extent were each of the following helpful in supporting you after the crime occurred? : The courts and justice system</v>
      </c>
      <c r="E59" s="20" t="str">
        <f>HYPERLINK("#'Full Results'!A499", "499")</f>
        <v>499</v>
      </c>
      <c r="F59" t="s">
        <v>541</v>
      </c>
    </row>
    <row r="60" spans="3:6" x14ac:dyDescent="0.3">
      <c r="C60">
        <v>52</v>
      </c>
      <c r="D60" s="8" t="str">
        <f>HYPERLINK("#'Table 52'!A1", "To what extent were each of the following helpful in supporting you after the crime occurred? : Victim support charities or services")</f>
        <v>To what extent were each of the following helpful in supporting you after the crime occurred? : Victim support charities or services</v>
      </c>
      <c r="E60" s="20" t="str">
        <f>HYPERLINK("#'Full Results'!A508", "508")</f>
        <v>508</v>
      </c>
      <c r="F60" t="s">
        <v>541</v>
      </c>
    </row>
    <row r="61" spans="3:6" x14ac:dyDescent="0.3">
      <c r="C61">
        <v>53</v>
      </c>
      <c r="D61" s="8" t="str">
        <f>HYPERLINK("#'Table 53'!A1", " How was your case dealt with?")</f>
        <v xml:space="preserve"> How was your case dealt with?</v>
      </c>
      <c r="E61" s="20" t="str">
        <f>HYPERLINK("#'Full Results'!A517", "517")</f>
        <v>517</v>
      </c>
      <c r="F61" t="s">
        <v>289</v>
      </c>
    </row>
    <row r="62" spans="3:6" x14ac:dyDescent="0.3">
      <c r="C62">
        <v>54</v>
      </c>
      <c r="D62" s="8" t="str">
        <f>HYPERLINK("#'Table 54'!A1", "Grid Summary: You said your case was resolved by the police without going to court. Which of the following describes how your case was resolved? ")</f>
        <v>Grid Summary: You said your case was resolved by the police without going to court. Which of the following describes how your case was resolved? </v>
      </c>
      <c r="E62" s="7"/>
      <c r="F62" t="s">
        <v>301</v>
      </c>
    </row>
    <row r="63" spans="3:6" x14ac:dyDescent="0.3">
      <c r="C63">
        <v>55</v>
      </c>
      <c r="D63" s="8" t="str">
        <f>HYPERLINK("#'Table 55'!A1", "You said your case was resolved by the police without going to court. Which of the following describes how your case was resolved? : I received an apology from the person who committed the crime")</f>
        <v>You said your case was resolved by the police without going to court. Which of the following describes how your case was resolved? : I received an apology from the person who committed the crime</v>
      </c>
      <c r="E63" s="20" t="str">
        <f>HYPERLINK("#'Full Results'!A526", "526")</f>
        <v>526</v>
      </c>
      <c r="F63" t="s">
        <v>301</v>
      </c>
    </row>
    <row r="64" spans="3:6" x14ac:dyDescent="0.3">
      <c r="C64">
        <v>56</v>
      </c>
      <c r="D64" s="8" t="str">
        <f>HYPERLINK("#'Table 56'!A1", "You said your case was resolved by the police without going to court. Which of the following describes how your case was resolved? : I received financial compensation from the person who committed the crime ")</f>
        <v xml:space="preserve">You said your case was resolved by the police without going to court. Which of the following describes how your case was resolved? : I received financial compensation from the person who committed the crime </v>
      </c>
      <c r="E64" s="20" t="str">
        <f>HYPERLINK("#'Full Results'!A532", "532")</f>
        <v>532</v>
      </c>
      <c r="F64" t="s">
        <v>301</v>
      </c>
    </row>
    <row r="65" spans="3:6" x14ac:dyDescent="0.3">
      <c r="C65">
        <v>57</v>
      </c>
      <c r="D65" s="8" t="str">
        <f>HYPERLINK("#'Table 57'!A1", "You said your case was resolved by the police without going to court. Which of the following describes how your case was resolved? : The person who committed the crime was required to attend a course or programme (e.g. for drugs, alcohol, or beha...")</f>
        <v>You said your case was resolved by the police without going to court. Which of the following describes how your case was resolved? : The person who committed the crime was required to attend a course or programme (e.g. for drugs, alcohol, or beha...</v>
      </c>
      <c r="E65" s="20" t="str">
        <f>HYPERLINK("#'Full Results'!A538", "538")</f>
        <v>538</v>
      </c>
      <c r="F65" t="s">
        <v>301</v>
      </c>
    </row>
    <row r="66" spans="3:6" x14ac:dyDescent="0.3">
      <c r="C66">
        <v>58</v>
      </c>
      <c r="D66" s="8" t="str">
        <f>HYPERLINK("#'Table 58'!A1", "You said your case was resolved by the police without going to court. Which of the following describes how your case was resolved? : The person who committed the crime was required to pay a fine")</f>
        <v>You said your case was resolved by the police without going to court. Which of the following describes how your case was resolved? : The person who committed the crime was required to pay a fine</v>
      </c>
      <c r="E66" s="20" t="str">
        <f>HYPERLINK("#'Full Results'!A544", "544")</f>
        <v>544</v>
      </c>
      <c r="F66" t="s">
        <v>301</v>
      </c>
    </row>
    <row r="67" spans="3:6" x14ac:dyDescent="0.3">
      <c r="C67">
        <v>59</v>
      </c>
      <c r="D67" s="8" t="str">
        <f>HYPERLINK("#'Table 59'!A1", "You said your case was resolved by the police without going to court. Which of the following describes how your case was resolved? : The person who committed the crime was required to do unpaid work in the community")</f>
        <v>You said your case was resolved by the police without going to court. Which of the following describes how your case was resolved? : The person who committed the crime was required to do unpaid work in the community</v>
      </c>
      <c r="E67" s="20" t="str">
        <f>HYPERLINK("#'Full Results'!A550", "550")</f>
        <v>550</v>
      </c>
      <c r="F67" t="s">
        <v>301</v>
      </c>
    </row>
    <row r="68" spans="3:6" x14ac:dyDescent="0.3">
      <c r="C68">
        <v>60</v>
      </c>
      <c r="D68" s="8" t="str">
        <f>HYPERLINK("#'Table 60'!A1", "You said your case was resolved by the police without going to court. Which of the following describes how your case was resolved? : I met the person who committed the crime to discuss what happened and how it should be resolved (restorative just...")</f>
        <v>You said your case was resolved by the police without going to court. Which of the following describes how your case was resolved? : I met the person who committed the crime to discuss what happened and how it should be resolved (restorative just...</v>
      </c>
      <c r="E68" s="20" t="str">
        <f>HYPERLINK("#'Full Results'!A556", "556")</f>
        <v>556</v>
      </c>
      <c r="F68" t="s">
        <v>301</v>
      </c>
    </row>
    <row r="69" spans="3:6" x14ac:dyDescent="0.3">
      <c r="C69">
        <v>61</v>
      </c>
      <c r="D69" s="8" t="str">
        <f>HYPERLINK("#'Table 61'!A1", "You said your case was resolved by the police without going to court. Which of the following describes how your case was resolved? : The person who committed the crime received a community resolution")</f>
        <v>You said your case was resolved by the police without going to court. Which of the following describes how your case was resolved? : The person who committed the crime received a community resolution</v>
      </c>
      <c r="E69" s="20" t="str">
        <f>HYPERLINK("#'Full Results'!A562", "562")</f>
        <v>562</v>
      </c>
      <c r="F69" t="s">
        <v>301</v>
      </c>
    </row>
    <row r="70" spans="3:6" x14ac:dyDescent="0.3">
      <c r="C70">
        <v>62</v>
      </c>
      <c r="D70" s="8" t="str">
        <f>HYPERLINK("#'Table 62'!A1", "You said your case was resolved by the police without going to court. Which of the following describes how your case was resolved? : The person who committed the crime received a caution")</f>
        <v>You said your case was resolved by the police without going to court. Which of the following describes how your case was resolved? : The person who committed the crime received a caution</v>
      </c>
      <c r="E70" s="20" t="str">
        <f>HYPERLINK("#'Full Results'!A568", "568")</f>
        <v>568</v>
      </c>
      <c r="F70" t="s">
        <v>301</v>
      </c>
    </row>
    <row r="71" spans="3:6" x14ac:dyDescent="0.3">
      <c r="C71">
        <v>63</v>
      </c>
      <c r="D71" s="8" t="str">
        <f>HYPERLINK("#'Table 63'!A1", "Grid Summary: You said your case was prosecuted and sent to court. Which of the following best describes what happened in court?")</f>
        <v>Grid Summary: You said your case was prosecuted and sent to court. Which of the following best describes what happened in court?</v>
      </c>
      <c r="E71" s="7"/>
      <c r="F71" t="s">
        <v>545</v>
      </c>
    </row>
    <row r="72" spans="3:6" x14ac:dyDescent="0.3">
      <c r="C72">
        <v>64</v>
      </c>
      <c r="D72" s="8" t="str">
        <f>HYPERLINK("#'Table 64'!A1", "You said your case was prosecuted and sent to court. Which of the following best describes what happened in court?: The accused pleaded guilty")</f>
        <v>You said your case was prosecuted and sent to court. Which of the following best describes what happened in court?: The accused pleaded guilty</v>
      </c>
      <c r="E72" s="20" t="str">
        <f>HYPERLINK("#'Full Results'!A574", "574")</f>
        <v>574</v>
      </c>
      <c r="F72" t="s">
        <v>545</v>
      </c>
    </row>
    <row r="73" spans="3:6" x14ac:dyDescent="0.3">
      <c r="C73">
        <v>65</v>
      </c>
      <c r="D73" s="8" t="str">
        <f>HYPERLINK("#'Table 65'!A1", "You said your case was prosecuted and sent to court. Which of the following best describes what happened in court?: The accused pleaded not guilty")</f>
        <v>You said your case was prosecuted and sent to court. Which of the following best describes what happened in court?: The accused pleaded not guilty</v>
      </c>
      <c r="E73" s="20" t="str">
        <f>HYPERLINK("#'Full Results'!A580", "580")</f>
        <v>580</v>
      </c>
      <c r="F73" t="s">
        <v>545</v>
      </c>
    </row>
    <row r="74" spans="3:6" x14ac:dyDescent="0.3">
      <c r="C74">
        <v>66</v>
      </c>
      <c r="D74" s="8" t="str">
        <f>HYPERLINK("#'Table 66'!A1", "You said your case was prosecuted and sent to court. Which of the following best describes what happened in court?: I had to give evidence in court")</f>
        <v>You said your case was prosecuted and sent to court. Which of the following best describes what happened in court?: I had to give evidence in court</v>
      </c>
      <c r="E74" s="20" t="str">
        <f>HYPERLINK("#'Full Results'!A586", "586")</f>
        <v>586</v>
      </c>
      <c r="F74" t="s">
        <v>545</v>
      </c>
    </row>
    <row r="75" spans="3:6" x14ac:dyDescent="0.3">
      <c r="C75">
        <v>67</v>
      </c>
      <c r="D75" s="8" t="str">
        <f>HYPERLINK("#'Table 67'!A1", "You said your case was prosecuted and sent to court. Which of the following best describes what happened in court?: The person was found not guilty / was acquitted")</f>
        <v>You said your case was prosecuted and sent to court. Which of the following best describes what happened in court?: The person was found not guilty / was acquitted</v>
      </c>
      <c r="E75" s="20" t="str">
        <f>HYPERLINK("#'Full Results'!A592", "592")</f>
        <v>592</v>
      </c>
      <c r="F75" t="s">
        <v>545</v>
      </c>
    </row>
    <row r="76" spans="3:6" x14ac:dyDescent="0.3">
      <c r="C76">
        <v>68</v>
      </c>
      <c r="D76" s="8" t="str">
        <f>HYPERLINK("#'Table 68'!A1", "You said your case was prosecuted and sent to court. Which of the following best describes what happened in court?: The person who committed the crime was fined")</f>
        <v>You said your case was prosecuted and sent to court. Which of the following best describes what happened in court?: The person who committed the crime was fined</v>
      </c>
      <c r="E76" s="20" t="str">
        <f>HYPERLINK("#'Full Results'!A598", "598")</f>
        <v>598</v>
      </c>
      <c r="F76" t="s">
        <v>545</v>
      </c>
    </row>
    <row r="77" spans="3:6" x14ac:dyDescent="0.3">
      <c r="C77">
        <v>69</v>
      </c>
      <c r="D77" s="8" t="str">
        <f>HYPERLINK("#'Table 69'!A1", "You said your case was prosecuted and sent to court. Which of the following best describes what happened in court?: The person who committed the crime was given a community sentence (e.g. unpaid work in the community, alcohol or drug treatment, c...")</f>
        <v>You said your case was prosecuted and sent to court. Which of the following best describes what happened in court?: The person who committed the crime was given a community sentence (e.g. unpaid work in the community, alcohol or drug treatment, c...</v>
      </c>
      <c r="E77" s="20" t="str">
        <f>HYPERLINK("#'Full Results'!A604", "604")</f>
        <v>604</v>
      </c>
      <c r="F77" t="s">
        <v>545</v>
      </c>
    </row>
    <row r="78" spans="3:6" x14ac:dyDescent="0.3">
      <c r="C78">
        <v>70</v>
      </c>
      <c r="D78" s="8" t="str">
        <f>HYPERLINK("#'Table 70'!A1", "You said your case was prosecuted and sent to court. Which of the following best describes what happened in court?: The person who committed the crime was given a prison sentence")</f>
        <v>You said your case was prosecuted and sent to court. Which of the following best describes what happened in court?: The person who committed the crime was given a prison sentence</v>
      </c>
      <c r="E78" s="20" t="str">
        <f>HYPERLINK("#'Full Results'!A610", "610")</f>
        <v>610</v>
      </c>
      <c r="F78" t="s">
        <v>545</v>
      </c>
    </row>
    <row r="79" spans="3:6" x14ac:dyDescent="0.3">
      <c r="C79">
        <v>71</v>
      </c>
      <c r="D79" s="8" t="str">
        <f>HYPERLINK("#'Table 71'!A1", "You said your case was prosecuted and sent to court. Which of the following best describes what happened in court?: The person who committed the crime was required to pay compensation")</f>
        <v>You said your case was prosecuted and sent to court. Which of the following best describes what happened in court?: The person who committed the crime was required to pay compensation</v>
      </c>
      <c r="E79" s="20" t="str">
        <f>HYPERLINK("#'Full Results'!A616", "616")</f>
        <v>616</v>
      </c>
      <c r="F79" t="s">
        <v>545</v>
      </c>
    </row>
    <row r="80" spans="3:6" x14ac:dyDescent="0.3">
      <c r="C80">
        <v>72</v>
      </c>
      <c r="D80" s="8" t="str">
        <f>HYPERLINK("#'Table 72'!A1", "You said your case was prosecuted and sent to court. Which of the following best describes what happened in court?: The case collapsed/was dismissed")</f>
        <v>You said your case was prosecuted and sent to court. Which of the following best describes what happened in court?: The case collapsed/was dismissed</v>
      </c>
      <c r="E80" s="20" t="str">
        <f>HYPERLINK("#'Full Results'!A622", "622")</f>
        <v>622</v>
      </c>
      <c r="F80" t="s">
        <v>545</v>
      </c>
    </row>
    <row r="81" spans="3:6" x14ac:dyDescent="0.3">
      <c r="C81">
        <v>73</v>
      </c>
      <c r="D81" s="8" t="str">
        <f>HYPERLINK("#'Table 73'!A1", "You said your case was prosecuted and sent to court. Which of the following best describes what happened in court?: The case has not come to court yet / not finished")</f>
        <v>You said your case was prosecuted and sent to court. Which of the following best describes what happened in court?: The case has not come to court yet / not finished</v>
      </c>
      <c r="E81" s="20" t="str">
        <f>HYPERLINK("#'Full Results'!A628", "628")</f>
        <v>628</v>
      </c>
      <c r="F81" t="s">
        <v>545</v>
      </c>
    </row>
    <row r="82" spans="3:6" x14ac:dyDescent="0.3">
      <c r="C82">
        <v>74</v>
      </c>
      <c r="D82" s="8" t="str">
        <f>HYPERLINK("#'Table 74'!A1", "And which of the following words best describes your experience of the criminal justice system’s response to the crime?Select any which apply")</f>
        <v>And which of the following words best describes your experience of the criminal justice system’s response to the crime?Select any which apply</v>
      </c>
      <c r="E82" s="20" t="str">
        <f>HYPERLINK("#'Full Results'!A634", "634")</f>
        <v>634</v>
      </c>
      <c r="F82" t="s">
        <v>541</v>
      </c>
    </row>
    <row r="83" spans="3:6" x14ac:dyDescent="0.3">
      <c r="C83">
        <v>75</v>
      </c>
      <c r="D83" s="8" t="str">
        <f>HYPERLINK("#'Table 75'!A1", " And thinking generally, how satisfied or dissatisfied were you with how this case was resolved?")</f>
        <v xml:space="preserve"> And thinking generally, how satisfied or dissatisfied were you with how this case was resolved?</v>
      </c>
      <c r="E83" s="20" t="str">
        <f>HYPERLINK("#'Full Results'!A651", "651")</f>
        <v>651</v>
      </c>
      <c r="F83" t="s">
        <v>541</v>
      </c>
    </row>
    <row r="84" spans="3:6" x14ac:dyDescent="0.3">
      <c r="C84">
        <v>76</v>
      </c>
      <c r="D84" s="8" t="str">
        <f>HYPERLINK("#'Table 76'!A1", "Which of the following do you see as benefits of having resolved your case outside of court, if any?Please select all that apply")</f>
        <v>Which of the following do you see as benefits of having resolved your case outside of court, if any?Please select all that apply</v>
      </c>
      <c r="E84" s="20" t="str">
        <f>HYPERLINK("#'Full Results'!A662", "662")</f>
        <v>662</v>
      </c>
      <c r="F84" t="s">
        <v>301</v>
      </c>
    </row>
    <row r="85" spans="3:6" x14ac:dyDescent="0.3">
      <c r="C85">
        <v>77</v>
      </c>
      <c r="D85" s="8" t="str">
        <f>HYPERLINK("#'Table 77'!A1", "Which of the following do you see as drawbacks of having resolved your case outside of court, if any?Please select all that apply")</f>
        <v>Which of the following do you see as drawbacks of having resolved your case outside of court, if any?Please select all that apply</v>
      </c>
      <c r="E85" s="20" t="str">
        <f>HYPERLINK("#'Full Results'!A674", "674")</f>
        <v>674</v>
      </c>
      <c r="F85" t="s">
        <v>301</v>
      </c>
    </row>
    <row r="86" spans="3:6" x14ac:dyDescent="0.3">
      <c r="C86">
        <v>78</v>
      </c>
      <c r="D86" s="8" t="str">
        <f>HYPERLINK("#'Table 78'!A1", "Grid Summary: As far as you are aware, which of the following are considered to be a crime?")</f>
        <v>Grid Summary: As far as you are aware, which of the following are considered to be a crime?</v>
      </c>
      <c r="E86" s="7"/>
      <c r="F86" t="s">
        <v>541</v>
      </c>
    </row>
    <row r="87" spans="3:6" x14ac:dyDescent="0.3">
      <c r="C87">
        <v>79</v>
      </c>
      <c r="D87" s="8" t="str">
        <f>HYPERLINK("#'Table 79'!A1", "As far as you are aware, which of the following are considered to be a crime?: Yelling racial abuse at a stranger on the street")</f>
        <v>As far as you are aware, which of the following are considered to be a crime?: Yelling racial abuse at a stranger on the street</v>
      </c>
      <c r="E87" s="20" t="str">
        <f>HYPERLINK("#'Full Results'!A685", "685")</f>
        <v>685</v>
      </c>
      <c r="F87" t="s">
        <v>541</v>
      </c>
    </row>
    <row r="88" spans="3:6" x14ac:dyDescent="0.3">
      <c r="C88">
        <v>80</v>
      </c>
      <c r="D88" s="8" t="str">
        <f>HYPERLINK("#'Table 80'!A1", "As far as you are aware, which of the following are considered to be a crime?: Writing a homophobic word on the side of a train")</f>
        <v>As far as you are aware, which of the following are considered to be a crime?: Writing a homophobic word on the side of a train</v>
      </c>
      <c r="E88" s="20" t="str">
        <f>HYPERLINK("#'Full Results'!A693", "693")</f>
        <v>693</v>
      </c>
      <c r="F88" t="s">
        <v>541</v>
      </c>
    </row>
    <row r="89" spans="3:6" x14ac:dyDescent="0.3">
      <c r="C89">
        <v>81</v>
      </c>
      <c r="D89" s="8" t="str">
        <f>HYPERLINK("#'Table 81'!A1", "As far as you are aware, which of the following are considered to be a crime?: Shouting “Go back to your country” to a stranger on the street")</f>
        <v>As far as you are aware, which of the following are considered to be a crime?: Shouting “Go back to your country” to a stranger on the street</v>
      </c>
      <c r="E89" s="20" t="str">
        <f>HYPERLINK("#'Full Results'!A701", "701")</f>
        <v>701</v>
      </c>
      <c r="F89" t="s">
        <v>541</v>
      </c>
    </row>
    <row r="90" spans="3:6" x14ac:dyDescent="0.3">
      <c r="C90">
        <v>82</v>
      </c>
      <c r="D90" s="8" t="str">
        <f>HYPERLINK("#'Table 82'!A1", "As far as you are aware, which of the following are considered to be a crime?: Physically attacking someone because of their nationality")</f>
        <v>As far as you are aware, which of the following are considered to be a crime?: Physically attacking someone because of their nationality</v>
      </c>
      <c r="E90" s="20" t="str">
        <f>HYPERLINK("#'Full Results'!A709", "709")</f>
        <v>709</v>
      </c>
      <c r="F90" t="s">
        <v>541</v>
      </c>
    </row>
    <row r="91" spans="3:6" x14ac:dyDescent="0.3">
      <c r="C91">
        <v>83</v>
      </c>
      <c r="D91" s="8" t="str">
        <f>HYPERLINK("#'Table 83'!A1", "As far as you are aware, which of the following are considered to be a crime?: Refusing to serve someone at a restaurant because they are transgender")</f>
        <v>As far as you are aware, which of the following are considered to be a crime?: Refusing to serve someone at a restaurant because they are transgender</v>
      </c>
      <c r="E91" s="20" t="str">
        <f>HYPERLINK("#'Full Results'!A717", "717")</f>
        <v>717</v>
      </c>
      <c r="F91" t="s">
        <v>541</v>
      </c>
    </row>
    <row r="92" spans="3:6" x14ac:dyDescent="0.3">
      <c r="C92">
        <v>84</v>
      </c>
      <c r="D92" s="8" t="str">
        <f>HYPERLINK("#'Table 84'!A1", "As far as you are aware, which of the following are considered to be a crime?: Vandalising a place of worship")</f>
        <v>As far as you are aware, which of the following are considered to be a crime?: Vandalising a place of worship</v>
      </c>
      <c r="E92" s="20" t="str">
        <f>HYPERLINK("#'Full Results'!A725", "725")</f>
        <v>725</v>
      </c>
      <c r="F92" t="s">
        <v>541</v>
      </c>
    </row>
    <row r="93" spans="3:6" x14ac:dyDescent="0.3">
      <c r="C93">
        <v>85</v>
      </c>
      <c r="D93" s="8" t="str">
        <f>HYPERLINK("#'Table 85'!A1", "As far as you are aware, which of the following are considered to be a crime?: Posting racial abuse on social media")</f>
        <v>As far as you are aware, which of the following are considered to be a crime?: Posting racial abuse on social media</v>
      </c>
      <c r="E93" s="20" t="str">
        <f>HYPERLINK("#'Full Results'!A733", "733")</f>
        <v>733</v>
      </c>
      <c r="F93" t="s">
        <v>541</v>
      </c>
    </row>
    <row r="94" spans="3:6" x14ac:dyDescent="0.3">
      <c r="C94">
        <v>86</v>
      </c>
      <c r="D94" s="8" t="str">
        <f>HYPERLINK("#'Table 86'!A1", "As far as you are aware, which of the following are considered to be a crime?: Catcalling a woman on the street")</f>
        <v>As far as you are aware, which of the following are considered to be a crime?: Catcalling a woman on the street</v>
      </c>
      <c r="E94" s="20" t="str">
        <f>HYPERLINK("#'Full Results'!A741", "741")</f>
        <v>741</v>
      </c>
      <c r="F94" t="s">
        <v>541</v>
      </c>
    </row>
    <row r="95" spans="3:6" x14ac:dyDescent="0.3">
      <c r="C95">
        <v>87</v>
      </c>
      <c r="D95" s="8" t="str">
        <f>HYPERLINK("#'Table 87'!A1", "As far as you are aware, which of the following are considered to be a crime?: Shouting at and calling a woman a “bitch” on the street")</f>
        <v>As far as you are aware, which of the following are considered to be a crime?: Shouting at and calling a woman a “bitch” on the street</v>
      </c>
      <c r="E95" s="20" t="str">
        <f>HYPERLINK("#'Full Results'!A749", "749")</f>
        <v>749</v>
      </c>
      <c r="F95" t="s">
        <v>541</v>
      </c>
    </row>
    <row r="96" spans="3:6" x14ac:dyDescent="0.3">
      <c r="C96">
        <v>88</v>
      </c>
      <c r="D96" s="8" t="str">
        <f>HYPERLINK("#'Table 88'!A1", "Grid Summary: And in your view, how should each of these incidents be dealt with?")</f>
        <v>Grid Summary: And in your view, how should each of these incidents be dealt with?</v>
      </c>
      <c r="E96" s="7"/>
      <c r="F96" t="s">
        <v>541</v>
      </c>
    </row>
    <row r="97" spans="3:6" x14ac:dyDescent="0.3">
      <c r="C97">
        <v>89</v>
      </c>
      <c r="D97" s="8" t="str">
        <f>HYPERLINK("#'Table 89'!A1", "And in your view, how should each of these incidents be dealt with?: Yelling racial abuse at a stranger on the street")</f>
        <v>And in your view, how should each of these incidents be dealt with?: Yelling racial abuse at a stranger on the street</v>
      </c>
      <c r="E97" s="20" t="str">
        <f>HYPERLINK("#'Full Results'!A757", "757")</f>
        <v>757</v>
      </c>
      <c r="F97" t="s">
        <v>541</v>
      </c>
    </row>
    <row r="98" spans="3:6" x14ac:dyDescent="0.3">
      <c r="C98">
        <v>90</v>
      </c>
      <c r="D98" s="8" t="str">
        <f>HYPERLINK("#'Table 90'!A1", "And in your view, how should each of these incidents be dealt with?: Writing a homophobic word on the side of a train")</f>
        <v>And in your view, how should each of these incidents be dealt with?: Writing a homophobic word on the side of a train</v>
      </c>
      <c r="E98" s="20" t="str">
        <f>HYPERLINK("#'Full Results'!A764", "764")</f>
        <v>764</v>
      </c>
      <c r="F98" t="s">
        <v>541</v>
      </c>
    </row>
    <row r="99" spans="3:6" x14ac:dyDescent="0.3">
      <c r="C99">
        <v>91</v>
      </c>
      <c r="D99" s="8" t="str">
        <f>HYPERLINK("#'Table 91'!A1", "And in your view, how should each of these incidents be dealt with?: Shouting “Go back to your country” to a stranger on the street")</f>
        <v>And in your view, how should each of these incidents be dealt with?: Shouting “Go back to your country” to a stranger on the street</v>
      </c>
      <c r="E99" s="20" t="str">
        <f>HYPERLINK("#'Full Results'!A771", "771")</f>
        <v>771</v>
      </c>
      <c r="F99" t="s">
        <v>541</v>
      </c>
    </row>
    <row r="100" spans="3:6" x14ac:dyDescent="0.3">
      <c r="C100">
        <v>92</v>
      </c>
      <c r="D100" s="8" t="str">
        <f>HYPERLINK("#'Table 92'!A1", "And in your view, how should each of these incidents be dealt with?: Physically attacking someone because of their nationality")</f>
        <v>And in your view, how should each of these incidents be dealt with?: Physically attacking someone because of their nationality</v>
      </c>
      <c r="E100" s="20" t="str">
        <f>HYPERLINK("#'Full Results'!A778", "778")</f>
        <v>778</v>
      </c>
      <c r="F100" t="s">
        <v>541</v>
      </c>
    </row>
    <row r="101" spans="3:6" x14ac:dyDescent="0.3">
      <c r="C101">
        <v>93</v>
      </c>
      <c r="D101" s="8" t="str">
        <f>HYPERLINK("#'Table 93'!A1", "And in your view, how should each of these incidents be dealt with?: Refusing to serve someone at a restaurant because of their gender identity")</f>
        <v>And in your view, how should each of these incidents be dealt with?: Refusing to serve someone at a restaurant because of their gender identity</v>
      </c>
      <c r="E101" s="20" t="str">
        <f>HYPERLINK("#'Full Results'!A785", "785")</f>
        <v>785</v>
      </c>
      <c r="F101" t="s">
        <v>541</v>
      </c>
    </row>
    <row r="102" spans="3:6" x14ac:dyDescent="0.3">
      <c r="C102">
        <v>94</v>
      </c>
      <c r="D102" s="8" t="str">
        <f>HYPERLINK("#'Table 94'!A1", "And in your view, how should each of these incidents be dealt with?: Vandalising a place of worship")</f>
        <v>And in your view, how should each of these incidents be dealt with?: Vandalising a place of worship</v>
      </c>
      <c r="E102" s="20" t="str">
        <f>HYPERLINK("#'Full Results'!A792", "792")</f>
        <v>792</v>
      </c>
      <c r="F102" t="s">
        <v>541</v>
      </c>
    </row>
    <row r="103" spans="3:6" x14ac:dyDescent="0.3">
      <c r="C103">
        <v>95</v>
      </c>
      <c r="D103" s="8" t="str">
        <f>HYPERLINK("#'Table 95'!A1", "And in your view, how should each of these incidents be dealt with?: Posting racial abuse on social media")</f>
        <v>And in your view, how should each of these incidents be dealt with?: Posting racial abuse on social media</v>
      </c>
      <c r="E103" s="20" t="str">
        <f>HYPERLINK("#'Full Results'!A799", "799")</f>
        <v>799</v>
      </c>
      <c r="F103" t="s">
        <v>541</v>
      </c>
    </row>
    <row r="104" spans="3:6" x14ac:dyDescent="0.3">
      <c r="C104">
        <v>96</v>
      </c>
      <c r="D104" s="8" t="str">
        <f>HYPERLINK("#'Table 96'!A1", "And in your view, how should each of these incidents be dealt with?: Catcalling a woman on the street")</f>
        <v>And in your view, how should each of these incidents be dealt with?: Catcalling a woman on the street</v>
      </c>
      <c r="E104" s="20" t="str">
        <f>HYPERLINK("#'Full Results'!A806", "806")</f>
        <v>806</v>
      </c>
      <c r="F104" t="s">
        <v>541</v>
      </c>
    </row>
    <row r="105" spans="3:6" x14ac:dyDescent="0.3">
      <c r="C105">
        <v>97</v>
      </c>
      <c r="D105" s="8" t="str">
        <f>HYPERLINK("#'Table 97'!A1", "And in your view, how should each of these incidents be dealt with?: Shouting at and calling a woman a “bitch” on the street")</f>
        <v>And in your view, how should each of these incidents be dealt with?: Shouting at and calling a woman a “bitch” on the street</v>
      </c>
      <c r="E105" s="20" t="str">
        <f>HYPERLINK("#'Full Results'!A813", "813")</f>
        <v>813</v>
      </c>
      <c r="F105" t="s">
        <v>541</v>
      </c>
    </row>
    <row r="106" spans="3:6" x14ac:dyDescent="0.3">
      <c r="C106">
        <v>98</v>
      </c>
      <c r="D106" s="8" t="str">
        <f>HYPERLINK("#'Table 98'!A1", " A hate crime is defined as any criminal offence which is perceived to be motivated by hostility or prejudice based on a person's race, religion, sexual orientation, disability, or transgender identity. This is specific towards verbal abuse, phys...")</f>
        <v xml:space="preserve"> A hate crime is defined as any criminal offence which is perceived to be motivated by hostility or prejudice based on a person's race, religion, sexual orientation, disability, or transgender identity. This is specific towards verbal abuse, phys...</v>
      </c>
      <c r="E106" s="20" t="str">
        <f>HYPERLINK("#'Full Results'!A820", "820")</f>
        <v>820</v>
      </c>
      <c r="F106" t="s">
        <v>541</v>
      </c>
    </row>
    <row r="107" spans="3:6" x14ac:dyDescent="0.3">
      <c r="C107">
        <v>99</v>
      </c>
      <c r="D107" s="8" t="str">
        <f>HYPERLINK("#'Table 99'!A1", "Grid Summary: To what extent do you agree or disagree with the following statements?")</f>
        <v>Grid Summary: To what extent do you agree or disagree with the following statements?</v>
      </c>
      <c r="E107" s="7"/>
      <c r="F107" t="s">
        <v>541</v>
      </c>
    </row>
    <row r="108" spans="3:6" x14ac:dyDescent="0.3">
      <c r="C108">
        <v>100</v>
      </c>
      <c r="D108" s="8" t="str">
        <f>HYPERLINK("#'Table 100'!A1", "To what extent do you agree or disagree with the following statements?: When a hate crime occurs, it should always be reported")</f>
        <v>To what extent do you agree or disagree with the following statements?: When a hate crime occurs, it should always be reported</v>
      </c>
      <c r="E108" s="20" t="str">
        <f>HYPERLINK("#'Full Results'!A832", "832")</f>
        <v>832</v>
      </c>
      <c r="F108" t="s">
        <v>541</v>
      </c>
    </row>
    <row r="109" spans="3:6" x14ac:dyDescent="0.3">
      <c r="C109">
        <v>101</v>
      </c>
      <c r="D109" s="8" t="str">
        <f>HYPERLINK("#'Table 101'!A1", "To what extent do you agree or disagree with the following statements?: When a hate crime occurs, the person who did it should always be taken to court")</f>
        <v>To what extent do you agree or disagree with the following statements?: When a hate crime occurs, the person who did it should always be taken to court</v>
      </c>
      <c r="E109" s="20" t="str">
        <f>HYPERLINK("#'Full Results'!A844", "844")</f>
        <v>844</v>
      </c>
      <c r="F109" t="s">
        <v>541</v>
      </c>
    </row>
    <row r="110" spans="3:6" x14ac:dyDescent="0.3">
      <c r="C110">
        <v>102</v>
      </c>
      <c r="D110" s="8" t="str">
        <f>HYPERLINK("#'Table 102'!A1", "To what extent do you agree or disagree with the following statements?: When a hate crime occurs, it’s important to respect the victim’s wishes on what they want to happen")</f>
        <v>To what extent do you agree or disagree with the following statements?: When a hate crime occurs, it’s important to respect the victim’s wishes on what they want to happen</v>
      </c>
      <c r="E110" s="20" t="str">
        <f>HYPERLINK("#'Full Results'!A856", "856")</f>
        <v>856</v>
      </c>
      <c r="F110" t="s">
        <v>541</v>
      </c>
    </row>
    <row r="111" spans="3:6" x14ac:dyDescent="0.3">
      <c r="C111">
        <v>103</v>
      </c>
      <c r="D111" s="8" t="str">
        <f>HYPERLINK("#'Table 103'!A1", "To what extent do you agree or disagree with the following statements?: The best way to tackle hate in the UK is by making sure people are punished")</f>
        <v>To what extent do you agree or disagree with the following statements?: The best way to tackle hate in the UK is by making sure people are punished</v>
      </c>
      <c r="E111" s="20" t="str">
        <f>HYPERLINK("#'Full Results'!A868", "868")</f>
        <v>868</v>
      </c>
      <c r="F111" t="s">
        <v>541</v>
      </c>
    </row>
    <row r="112" spans="3:6" x14ac:dyDescent="0.3">
      <c r="C112">
        <v>104</v>
      </c>
      <c r="D112" s="8" t="str">
        <f>HYPERLINK("#'Table 104'!A1", "To what extent do you agree or disagree with the following statements?: The best way to tackle hate in the UK is by educating people on biases and improving cultural awareness")</f>
        <v>To what extent do you agree or disagree with the following statements?: The best way to tackle hate in the UK is by educating people on biases and improving cultural awareness</v>
      </c>
      <c r="E112" s="20" t="str">
        <f>HYPERLINK("#'Full Results'!A880", "880")</f>
        <v>880</v>
      </c>
      <c r="F112" t="s">
        <v>541</v>
      </c>
    </row>
    <row r="113" spans="3:6" x14ac:dyDescent="0.3">
      <c r="C113">
        <v>105</v>
      </c>
      <c r="D113" s="8" t="str">
        <f>HYPERLINK("#'Table 105'!A1", "To what extent do you agree or disagree with the following statements?: Labelling something as a hate crime is an effective way of reducing hate-related abuse imposing harsher penalties on the person who did it")</f>
        <v>To what extent do you agree or disagree with the following statements?: Labelling something as a hate crime is an effective way of reducing hate-related abuse imposing harsher penalties on the person who did it</v>
      </c>
      <c r="E113" s="20" t="str">
        <f>HYPERLINK("#'Full Results'!A892", "892")</f>
        <v>892</v>
      </c>
      <c r="F113" t="s">
        <v>541</v>
      </c>
    </row>
    <row r="114" spans="3:6" x14ac:dyDescent="0.3">
      <c r="C114">
        <v>106</v>
      </c>
      <c r="D114" s="8" t="str">
        <f>HYPERLINK("#'Table 106'!A1", "Grid Summary: When thinking about how to reduce the prevalence of hate crimes in society, how effective, if at all, would the following be in achieving this?")</f>
        <v>Grid Summary: When thinking about how to reduce the prevalence of hate crimes in society, how effective, if at all, would the following be in achieving this?</v>
      </c>
      <c r="E114" s="7"/>
      <c r="F114" t="s">
        <v>541</v>
      </c>
    </row>
    <row r="115" spans="3:6" x14ac:dyDescent="0.3">
      <c r="C115">
        <v>107</v>
      </c>
      <c r="D115" s="8" t="str">
        <f>HYPERLINK("#'Table 107'!A1", "When thinking about how to reduce the prevalence of hate crimes in society, how effective, if at all, would the following be in achieving this?: More arrests, prosecution, and punishment for hate crimes")</f>
        <v>When thinking about how to reduce the prevalence of hate crimes in society, how effective, if at all, would the following be in achieving this?: More arrests, prosecution, and punishment for hate crimes</v>
      </c>
      <c r="E115" s="20" t="str">
        <f>HYPERLINK("#'Full Results'!A904", "904")</f>
        <v>904</v>
      </c>
      <c r="F115" t="s">
        <v>541</v>
      </c>
    </row>
    <row r="116" spans="3:6" x14ac:dyDescent="0.3">
      <c r="C116">
        <v>108</v>
      </c>
      <c r="D116" s="8" t="str">
        <f>HYPERLINK("#'Table 108'!A1", "When thinking about how to reduce the prevalence of hate crimes in society, how effective, if at all, would the following be in achieving this?: More education in schools about tolerance and inclusion")</f>
        <v>When thinking about how to reduce the prevalence of hate crimes in society, how effective, if at all, would the following be in achieving this?: More education in schools about tolerance and inclusion</v>
      </c>
      <c r="E116" s="20" t="str">
        <f>HYPERLINK("#'Full Results'!A912", "912")</f>
        <v>912</v>
      </c>
      <c r="F116" t="s">
        <v>541</v>
      </c>
    </row>
    <row r="117" spans="3:6" x14ac:dyDescent="0.3">
      <c r="C117">
        <v>109</v>
      </c>
      <c r="D117" s="8" t="str">
        <f>HYPERLINK("#'Table 109'!A1", "When thinking about how to reduce the prevalence of hate crimes in society, how effective, if at all, would the following be in achieving this?: Politicians speaking publicly about tolerance and inclusion")</f>
        <v>When thinking about how to reduce the prevalence of hate crimes in society, how effective, if at all, would the following be in achieving this?: Politicians speaking publicly about tolerance and inclusion</v>
      </c>
      <c r="E117" s="20" t="str">
        <f>HYPERLINK("#'Full Results'!A920", "920")</f>
        <v>920</v>
      </c>
      <c r="F117" t="s">
        <v>541</v>
      </c>
    </row>
    <row r="118" spans="3:6" x14ac:dyDescent="0.3">
      <c r="C118">
        <v>110</v>
      </c>
      <c r="D118" s="8" t="str">
        <f>HYPERLINK("#'Table 110'!A1", "When thinking about how to reduce the prevalence of hate crimes in society, how effective, if at all, would the following be in achieving this?: Bringing together the victim with the person who committed the hate crime to discuss the impact on th...")</f>
        <v>When thinking about how to reduce the prevalence of hate crimes in society, how effective, if at all, would the following be in achieving this?: Bringing together the victim with the person who committed the hate crime to discuss the impact on th...</v>
      </c>
      <c r="E118" s="20" t="str">
        <f>HYPERLINK("#'Full Results'!A928", "928")</f>
        <v>928</v>
      </c>
      <c r="F118" t="s">
        <v>541</v>
      </c>
    </row>
    <row r="119" spans="3:6" x14ac:dyDescent="0.3">
      <c r="C119">
        <v>111</v>
      </c>
      <c r="D119" s="8" t="str">
        <f>HYPERLINK("#'Table 111'!A1", "When thinking about how to reduce the prevalence of hate crimes in society, how effective, if at all, would the following be in achieving this?: Media campaigns to raise awareness about the impact of hate crimes")</f>
        <v>When thinking about how to reduce the prevalence of hate crimes in society, how effective, if at all, would the following be in achieving this?: Media campaigns to raise awareness about the impact of hate crimes</v>
      </c>
      <c r="E119" s="20" t="str">
        <f>HYPERLINK("#'Full Results'!A936", "936")</f>
        <v>936</v>
      </c>
      <c r="F119" t="s">
        <v>541</v>
      </c>
    </row>
    <row r="120" spans="3:6" x14ac:dyDescent="0.3">
      <c r="C120">
        <v>112</v>
      </c>
      <c r="D120" s="8" t="str">
        <f>HYPERLINK("#'Table 112'!A1", "When thinking about how to reduce the prevalence of hate crimes in society, how effective, if at all, would the following be in achieving this?: Encouraging businesses and workplaces to adopt diversity and anti-discrimination policies")</f>
        <v>When thinking about how to reduce the prevalence of hate crimes in society, how effective, if at all, would the following be in achieving this?: Encouraging businesses and workplaces to adopt diversity and anti-discrimination policies</v>
      </c>
      <c r="E120" s="20" t="str">
        <f>HYPERLINK("#'Full Results'!A944", "944")</f>
        <v>944</v>
      </c>
      <c r="F120" t="s">
        <v>541</v>
      </c>
    </row>
    <row r="121" spans="3:6" x14ac:dyDescent="0.3">
      <c r="C121">
        <v>113</v>
      </c>
      <c r="D121" s="8" t="str">
        <f>HYPERLINK("#'Table 113'!A1", "When thinking about how to reduce the prevalence of hate crimes in society, how effective, if at all, would the following be in achieving this?: Programs that work with at-risk youth to prevent them from engaging in hate-related activities")</f>
        <v>When thinking about how to reduce the prevalence of hate crimes in society, how effective, if at all, would the following be in achieving this?: Programs that work with at-risk youth to prevent them from engaging in hate-related activities</v>
      </c>
      <c r="E121" s="20" t="str">
        <f>HYPERLINK("#'Full Results'!A952", "952")</f>
        <v>952</v>
      </c>
      <c r="F121" t="s">
        <v>541</v>
      </c>
    </row>
    <row r="122" spans="3:6" x14ac:dyDescent="0.3">
      <c r="C122">
        <v>114</v>
      </c>
      <c r="D122" s="8" t="str">
        <f>HYPERLINK("#'Table 114'!A1", "When thinking about how to reduce the prevalence of hate crimes in society, how effective, if at all, would the following be in achieving this?: Training for law enforcement on identifying and handling hate crimes")</f>
        <v>When thinking about how to reduce the prevalence of hate crimes in society, how effective, if at all, would the following be in achieving this?: Training for law enforcement on identifying and handling hate crimes</v>
      </c>
      <c r="E122" s="20" t="str">
        <f>HYPERLINK("#'Full Results'!A960", "960")</f>
        <v>960</v>
      </c>
      <c r="F122" t="s">
        <v>541</v>
      </c>
    </row>
    <row r="123" spans="3:6" x14ac:dyDescent="0.3">
      <c r="C123">
        <v>115</v>
      </c>
      <c r="D123" s="8" t="str">
        <f>HYPERLINK("#'Table 115'!A1", "When thinking about how to reduce the prevalence of hate crimes in society, how effective, if at all, would the following be in achieving this?: Banning hate speech from social media platforms and the internet")</f>
        <v>When thinking about how to reduce the prevalence of hate crimes in society, how effective, if at all, would the following be in achieving this?: Banning hate speech from social media platforms and the internet</v>
      </c>
      <c r="E123" s="20" t="str">
        <f>HYPERLINK("#'Full Results'!A968", "968")</f>
        <v>968</v>
      </c>
      <c r="F123" t="s">
        <v>541</v>
      </c>
    </row>
    <row r="124" spans="3:6" x14ac:dyDescent="0.3">
      <c r="C124">
        <v>116</v>
      </c>
      <c r="D124" s="8" t="str">
        <f>HYPERLINK("#'Table 116'!A1", "When thinking about how to reduce the prevalence of hate crimes in society, how effective, if at all, would the following be in achieving this?: Requiring people who have committed a hate crime to attend a behaviour change course")</f>
        <v>When thinking about how to reduce the prevalence of hate crimes in society, how effective, if at all, would the following be in achieving this?: Requiring people who have committed a hate crime to attend a behaviour change course</v>
      </c>
      <c r="E124" s="20" t="str">
        <f>HYPERLINK("#'Full Results'!A976", "976")</f>
        <v>976</v>
      </c>
      <c r="F124" t="s">
        <v>541</v>
      </c>
    </row>
    <row r="125" spans="3:6" x14ac:dyDescent="0.3">
      <c r="C125">
        <v>117</v>
      </c>
      <c r="D125" s="8" t="str">
        <f>HYPERLINK("#'Table 117'!A1", "Grid Summary: And when thinking about how to stop people who have committed a hate crime from doing it again,  how effective, if at all, would the following be in achieving this?")</f>
        <v>Grid Summary: And when thinking about how to stop people who have committed a hate crime from doing it again,  how effective, if at all, would the following be in achieving this?</v>
      </c>
      <c r="E125" s="7"/>
      <c r="F125" t="s">
        <v>541</v>
      </c>
    </row>
    <row r="126" spans="3:6" x14ac:dyDescent="0.3">
      <c r="C126">
        <v>118</v>
      </c>
      <c r="D126" s="8" t="str">
        <f>HYPERLINK("#'Table 118'!A1", "And when thinking about how to stop people who have committed a hate crime from doing it again,  how effective, if at all, would the following be in achieving this?: More arrests, prosecution, and punishment for hate crimes")</f>
        <v>And when thinking about how to stop people who have committed a hate crime from doing it again,  how effective, if at all, would the following be in achieving this?: More arrests, prosecution, and punishment for hate crimes</v>
      </c>
      <c r="E126" s="20" t="str">
        <f>HYPERLINK("#'Full Results'!A984", "984")</f>
        <v>984</v>
      </c>
      <c r="F126" t="s">
        <v>541</v>
      </c>
    </row>
    <row r="127" spans="3:6" x14ac:dyDescent="0.3">
      <c r="C127">
        <v>119</v>
      </c>
      <c r="D127" s="8" t="str">
        <f>HYPERLINK("#'Table 119'!A1", "And when thinking about how to stop people who have committed a hate crime from doing it again,  how effective, if at all, would the following be in achieving this?: More education in schools about tolerance and inclusion")</f>
        <v>And when thinking about how to stop people who have committed a hate crime from doing it again,  how effective, if at all, would the following be in achieving this?: More education in schools about tolerance and inclusion</v>
      </c>
      <c r="E127" s="20" t="str">
        <f>HYPERLINK("#'Full Results'!A992", "992")</f>
        <v>992</v>
      </c>
      <c r="F127" t="s">
        <v>541</v>
      </c>
    </row>
    <row r="128" spans="3:6" x14ac:dyDescent="0.3">
      <c r="C128">
        <v>120</v>
      </c>
      <c r="D128" s="8" t="str">
        <f>HYPERLINK("#'Table 120'!A1", "And when thinking about how to stop people who have committed a hate crime from doing it again,  how effective, if at all, would the following be in achieving this?: Politicians speaking publicly about tolerance and inclusion")</f>
        <v>And when thinking about how to stop people who have committed a hate crime from doing it again,  how effective, if at all, would the following be in achieving this?: Politicians speaking publicly about tolerance and inclusion</v>
      </c>
      <c r="E128" s="20" t="str">
        <f>HYPERLINK("#'Full Results'!A1000", "1000")</f>
        <v>1000</v>
      </c>
      <c r="F128" t="s">
        <v>541</v>
      </c>
    </row>
    <row r="129" spans="3:6" x14ac:dyDescent="0.3">
      <c r="C129">
        <v>121</v>
      </c>
      <c r="D129" s="8" t="str">
        <f>HYPERLINK("#'Table 121'!A1", "And when thinking about how to stop people who have committed a hate crime from doing it again,  how effective, if at all, would the following be in achieving this?: Bringing together victims with the person who committed the hate crime to discus...")</f>
        <v>And when thinking about how to stop people who have committed a hate crime from doing it again,  how effective, if at all, would the following be in achieving this?: Bringing together victims with the person who committed the hate crime to discus...</v>
      </c>
      <c r="E129" s="20" t="str">
        <f>HYPERLINK("#'Full Results'!A1008", "1008")</f>
        <v>1008</v>
      </c>
      <c r="F129" t="s">
        <v>541</v>
      </c>
    </row>
    <row r="130" spans="3:6" x14ac:dyDescent="0.3">
      <c r="C130">
        <v>122</v>
      </c>
      <c r="D130" s="8" t="str">
        <f>HYPERLINK("#'Table 122'!A1", "And when thinking about how to stop people who have committed a hate crime from doing it again,  how effective, if at all, would the following be in achieving this?: More media campaigns to raise awareness about the impact of hate crimes")</f>
        <v>And when thinking about how to stop people who have committed a hate crime from doing it again,  how effective, if at all, would the following be in achieving this?: More media campaigns to raise awareness about the impact of hate crimes</v>
      </c>
      <c r="E130" s="20" t="str">
        <f>HYPERLINK("#'Full Results'!A1016", "1016")</f>
        <v>1016</v>
      </c>
      <c r="F130" t="s">
        <v>541</v>
      </c>
    </row>
    <row r="131" spans="3:6" x14ac:dyDescent="0.3">
      <c r="C131">
        <v>123</v>
      </c>
      <c r="D131" s="8" t="str">
        <f>HYPERLINK("#'Table 123'!A1", "And when thinking about how to stop people who have committed a hate crime from doing it again,  how effective, if at all, would the following be in achieving this?: Encouraging businesses and workplaces to adopt diversity and anti-discrimination...")</f>
        <v>And when thinking about how to stop people who have committed a hate crime from doing it again,  how effective, if at all, would the following be in achieving this?: Encouraging businesses and workplaces to adopt diversity and anti-discrimination...</v>
      </c>
      <c r="E131" s="20" t="str">
        <f>HYPERLINK("#'Full Results'!A1024", "1024")</f>
        <v>1024</v>
      </c>
      <c r="F131" t="s">
        <v>541</v>
      </c>
    </row>
    <row r="132" spans="3:6" x14ac:dyDescent="0.3">
      <c r="C132">
        <v>124</v>
      </c>
      <c r="D132" s="8" t="str">
        <f>HYPERLINK("#'Table 124'!A1", "And when thinking about how to stop people who have committed a hate crime from doing it again,  how effective, if at all, would the following be in achieving this?: Programs that work with at-risk youth to prevent them from engaging in hate-rela...")</f>
        <v>And when thinking about how to stop people who have committed a hate crime from doing it again,  how effective, if at all, would the following be in achieving this?: Programs that work with at-risk youth to prevent them from engaging in hate-rela...</v>
      </c>
      <c r="E132" s="20" t="str">
        <f>HYPERLINK("#'Full Results'!A1032", "1032")</f>
        <v>1032</v>
      </c>
      <c r="F132" t="s">
        <v>541</v>
      </c>
    </row>
    <row r="133" spans="3:6" x14ac:dyDescent="0.3">
      <c r="C133">
        <v>125</v>
      </c>
      <c r="D133" s="8" t="str">
        <f>HYPERLINK("#'Table 125'!A1", "And when thinking about how to stop people who have committed a hate crime from doing it again,  how effective, if at all, would the following be in achieving this?: More training for law enforcement on identifying and handling hate crimes")</f>
        <v>And when thinking about how to stop people who have committed a hate crime from doing it again,  how effective, if at all, would the following be in achieving this?: More training for law enforcement on identifying and handling hate crimes</v>
      </c>
      <c r="E133" s="20" t="str">
        <f>HYPERLINK("#'Full Results'!A1040", "1040")</f>
        <v>1040</v>
      </c>
      <c r="F133" t="s">
        <v>541</v>
      </c>
    </row>
    <row r="134" spans="3:6" x14ac:dyDescent="0.3">
      <c r="C134">
        <v>126</v>
      </c>
      <c r="D134" s="8" t="str">
        <f>HYPERLINK("#'Table 126'!A1", "And when thinking about how to stop people who have committed a hate crime from doing it again,  how effective, if at all, would the following be in achieving this?: Banning hate speech from social media platforms and the internet")</f>
        <v>And when thinking about how to stop people who have committed a hate crime from doing it again,  how effective, if at all, would the following be in achieving this?: Banning hate speech from social media platforms and the internet</v>
      </c>
      <c r="E134" s="20" t="str">
        <f>HYPERLINK("#'Full Results'!A1048", "1048")</f>
        <v>1048</v>
      </c>
      <c r="F134" t="s">
        <v>541</v>
      </c>
    </row>
    <row r="135" spans="3:6" x14ac:dyDescent="0.3">
      <c r="C135">
        <v>127</v>
      </c>
      <c r="D135" s="8" t="str">
        <f>HYPERLINK("#'Table 127'!A1", "And when thinking about how to stop people who have committed a hate crime from doing it again,  how effective, if at all, would the following be in achieving this?: Requiring people who have committed a hate crime to attend a behaviour change co...")</f>
        <v>And when thinking about how to stop people who have committed a hate crime from doing it again,  how effective, if at all, would the following be in achieving this?: Requiring people who have committed a hate crime to attend a behaviour change co...</v>
      </c>
      <c r="E135" s="20" t="str">
        <f>HYPERLINK("#'Full Results'!A1056", "1056")</f>
        <v>1056</v>
      </c>
      <c r="F135" t="s">
        <v>541</v>
      </c>
    </row>
    <row r="136" spans="3:6" x14ac:dyDescent="0.3">
      <c r="C136">
        <v>128</v>
      </c>
      <c r="D136" s="8" t="str">
        <f>HYPERLINK("#'Table 128'!A1", "Grid Summary: Imagine someone is arrested for repeatedly shoplifting. They sell the stolen items and use the money to buy drugs and support their substance use. The police prosecute the person who did it, which will likely result in a court fine....")</f>
        <v>Grid Summary: Imagine someone is arrested for repeatedly shoplifting. They sell the stolen items and use the money to buy drugs and support their substance use. The police prosecute the person who did it, which will likely result in a court fine....</v>
      </c>
      <c r="E136" s="7"/>
      <c r="F136" t="s">
        <v>196</v>
      </c>
    </row>
    <row r="137" spans="3:6" x14ac:dyDescent="0.3">
      <c r="C137">
        <v>129</v>
      </c>
      <c r="D137" s="8" t="str">
        <f>HYPERLINK("#'Table 129'!A1",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37" s="20" t="str">
        <f>HYPERLINK("#'Full Results'!A1064", "1064")</f>
        <v>1064</v>
      </c>
      <c r="F137" t="s">
        <v>196</v>
      </c>
    </row>
    <row r="138" spans="3:6" x14ac:dyDescent="0.3">
      <c r="C138">
        <v>130</v>
      </c>
      <c r="D138" s="8" t="str">
        <f>HYPERLINK("#'Table 130'!A1",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38" s="20" t="str">
        <f>HYPERLINK("#'Full Results'!A1076", "1076")</f>
        <v>1076</v>
      </c>
      <c r="F138" t="s">
        <v>196</v>
      </c>
    </row>
    <row r="139" spans="3:6" x14ac:dyDescent="0.3">
      <c r="C139">
        <v>131</v>
      </c>
      <c r="D139" s="8" t="str">
        <f>HYPERLINK("#'Table 131'!A1",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39" s="20" t="str">
        <f>HYPERLINK("#'Full Results'!A1088", "1088")</f>
        <v>1088</v>
      </c>
      <c r="F139" t="s">
        <v>196</v>
      </c>
    </row>
    <row r="140" spans="3:6" x14ac:dyDescent="0.3">
      <c r="C140">
        <v>132</v>
      </c>
      <c r="D140" s="8" t="str">
        <f>HYPERLINK("#'Table 132'!A1",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40" s="20" t="str">
        <f>HYPERLINK("#'Full Results'!A1100", "1100")</f>
        <v>1100</v>
      </c>
      <c r="F140" t="s">
        <v>196</v>
      </c>
    </row>
    <row r="141" spans="3:6" x14ac:dyDescent="0.3">
      <c r="C141">
        <v>133</v>
      </c>
      <c r="D141" s="8" t="str">
        <f>HYPERLINK("#'Table 133'!A1", "Grid Summary: Imagine someone is arrested for repeatedly shoplifting. They sell the stolen items and use the money to buy drugs and support their substance use. Instead of sending him to court, the police refer him to a drug rehabilitation progra...")</f>
        <v>Grid Summary: Imagine someone is arrested for repeatedly shoplifting. They sell the stolen items and use the money to buy drugs and support their substance use. Instead of sending him to court, the police refer him to a drug rehabilitation progra...</v>
      </c>
      <c r="E141" s="7"/>
      <c r="F141" t="s">
        <v>196</v>
      </c>
    </row>
    <row r="142" spans="3:6" x14ac:dyDescent="0.3">
      <c r="C142">
        <v>134</v>
      </c>
      <c r="D142" s="8" t="str">
        <f>HYPERLINK("#'Table 134'!A1",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2" s="20" t="str">
        <f>HYPERLINK("#'Full Results'!A1112", "1112")</f>
        <v>1112</v>
      </c>
      <c r="F142" t="s">
        <v>196</v>
      </c>
    </row>
    <row r="143" spans="3:6" x14ac:dyDescent="0.3">
      <c r="C143">
        <v>135</v>
      </c>
      <c r="D143" s="8" t="str">
        <f>HYPERLINK("#'Table 135'!A1",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3" s="20" t="str">
        <f>HYPERLINK("#'Full Results'!A1124", "1124")</f>
        <v>1124</v>
      </c>
      <c r="F143" t="s">
        <v>196</v>
      </c>
    </row>
    <row r="144" spans="3:6" x14ac:dyDescent="0.3">
      <c r="C144">
        <v>136</v>
      </c>
      <c r="D144" s="8" t="str">
        <f>HYPERLINK("#'Table 136'!A1",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4" s="20" t="str">
        <f>HYPERLINK("#'Full Results'!A1136", "1136")</f>
        <v>1136</v>
      </c>
      <c r="F144" t="s">
        <v>196</v>
      </c>
    </row>
    <row r="145" spans="3:6" x14ac:dyDescent="0.3">
      <c r="C145">
        <v>137</v>
      </c>
      <c r="D145" s="8" t="str">
        <f>HYPERLINK("#'Table 137'!A1",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5" s="20" t="str">
        <f>HYPERLINK("#'Full Results'!A1148", "1148")</f>
        <v>1148</v>
      </c>
      <c r="F145" t="s">
        <v>196</v>
      </c>
    </row>
    <row r="146" spans="3:6" x14ac:dyDescent="0.3">
      <c r="C146">
        <v>138</v>
      </c>
      <c r="D146" s="8" t="str">
        <f>HYPERLINK("#'Table 138'!A1", "Grid Summary: Imagine someone is arrested for shouting racist abuse at their taxi driver. The person who did it is prosecuted and convicted, which will likely result in a court fine.  To what extent do you agree or disagree with the following?  ")</f>
        <v>Grid Summary: Imagine someone is arrested for shouting racist abuse at their taxi driver. The person who did it is prosecuted and convicted, which will likely result in a court fine.  To what extent do you agree or disagree with the following?  </v>
      </c>
      <c r="E146" s="7"/>
      <c r="F146" t="s">
        <v>196</v>
      </c>
    </row>
    <row r="147" spans="3:6" x14ac:dyDescent="0.3">
      <c r="C147">
        <v>139</v>
      </c>
      <c r="D147" s="8" t="str">
        <f>HYPERLINK("#'Table 139'!A1", "Imagine someone is arrested for shouting racist abuse at their taxi driver. The person who did it is prosecuted and convicted, which will likely result in a court fine.  To what extent do you agree or disagree with the following?  : The person wh...")</f>
        <v>Imagine someone is arrested for shouting racist abuse at their taxi driver. The person who did it is prosecuted and convicted, which will likely result in a court fine.  To what extent do you agree or disagree with the following?  : The person wh...</v>
      </c>
      <c r="E147" s="20" t="str">
        <f>HYPERLINK("#'Full Results'!A1160", "1160")</f>
        <v>1160</v>
      </c>
      <c r="F147" t="s">
        <v>196</v>
      </c>
    </row>
    <row r="148" spans="3:6" x14ac:dyDescent="0.3">
      <c r="C148">
        <v>140</v>
      </c>
      <c r="D148" s="8" t="str">
        <f>HYPERLINK("#'Table 140'!A1", "Imagine someone is arrested for shouting racist abuse at their taxi driver. The person who did it is prosecuted and convicted, which will likely result in a court fine.  To what extent do you agree or disagree with the following?  : I would like ...")</f>
        <v>Imagine someone is arrested for shouting racist abuse at their taxi driver. The person who did it is prosecuted and convicted, which will likely result in a court fine.  To what extent do you agree or disagree with the following?  : I would like ...</v>
      </c>
      <c r="E148" s="20" t="str">
        <f>HYPERLINK("#'Full Results'!A1172", "1172")</f>
        <v>1172</v>
      </c>
      <c r="F148" t="s">
        <v>196</v>
      </c>
    </row>
    <row r="149" spans="3:6" x14ac:dyDescent="0.3">
      <c r="C149">
        <v>141</v>
      </c>
      <c r="D149" s="8" t="str">
        <f>HYPERLINK("#'Table 141'!A1", "Imagine someone is arrested for shouting racist abuse at their taxi driver. The person who did it is prosecuted and convicted, which will likely result in a court fine.  To what extent do you agree or disagree with the following?  : This is a goo...")</f>
        <v>Imagine someone is arrested for shouting racist abuse at their taxi driver. The person who did it is prosecuted and convicted, which will likely result in a court fine.  To what extent do you agree or disagree with the following?  : This is a goo...</v>
      </c>
      <c r="E149" s="20" t="str">
        <f>HYPERLINK("#'Full Results'!A1184", "1184")</f>
        <v>1184</v>
      </c>
      <c r="F149" t="s">
        <v>196</v>
      </c>
    </row>
    <row r="150" spans="3:6" x14ac:dyDescent="0.3">
      <c r="C150">
        <v>142</v>
      </c>
      <c r="D150" s="8" t="str">
        <f>HYPERLINK("#'Table 142'!A1", "Imagine someone is arrested for shouting racist abuse at their taxi driver. The person who did it is prosecuted and convicted, which will likely result in a court fine.  To what extent do you agree or disagree with the following?  : This is a goo...")</f>
        <v>Imagine someone is arrested for shouting racist abuse at their taxi driver. The person who did it is prosecuted and convicted, which will likely result in a court fine.  To what extent do you agree or disagree with the following?  : This is a goo...</v>
      </c>
      <c r="E150" s="20" t="str">
        <f>HYPERLINK("#'Full Results'!A1196", "1196")</f>
        <v>1196</v>
      </c>
      <c r="F150" t="s">
        <v>196</v>
      </c>
    </row>
    <row r="151" spans="3:6" x14ac:dyDescent="0.3">
      <c r="C151">
        <v>143</v>
      </c>
      <c r="D151" s="8" t="str">
        <f>HYPERLINK("#'Table 143'!A1", "Grid Summary: Imagine someone is arrested for shouting racist abuse at their taxi driver.  Instead of the case going to court, the taxi driver agrees to meet with the person who did it, ask them questions, explain the impact of the crime and disc...")</f>
        <v>Grid Summary: Imagine someone is arrested for shouting racist abuse at their taxi driver.  Instead of the case going to court, the taxi driver agrees to meet with the person who did it, ask them questions, explain the impact of the crime and disc...</v>
      </c>
      <c r="E151" s="7"/>
      <c r="F151" t="s">
        <v>196</v>
      </c>
    </row>
    <row r="152" spans="3:6" x14ac:dyDescent="0.3">
      <c r="C152">
        <v>144</v>
      </c>
      <c r="D152" s="8" t="str">
        <f>HYPERLINK("#'Table 144'!A1",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2" s="20" t="str">
        <f>HYPERLINK("#'Full Results'!A1208", "1208")</f>
        <v>1208</v>
      </c>
      <c r="F152" t="s">
        <v>196</v>
      </c>
    </row>
    <row r="153" spans="3:6" x14ac:dyDescent="0.3">
      <c r="C153">
        <v>145</v>
      </c>
      <c r="D153" s="8" t="str">
        <f>HYPERLINK("#'Table 145'!A1",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3" s="20" t="str">
        <f>HYPERLINK("#'Full Results'!A1220", "1220")</f>
        <v>1220</v>
      </c>
      <c r="F153" t="s">
        <v>196</v>
      </c>
    </row>
    <row r="154" spans="3:6" x14ac:dyDescent="0.3">
      <c r="C154">
        <v>146</v>
      </c>
      <c r="D154" s="8" t="str">
        <f>HYPERLINK("#'Table 146'!A1",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4" s="20" t="str">
        <f>HYPERLINK("#'Full Results'!A1232", "1232")</f>
        <v>1232</v>
      </c>
      <c r="F154" t="s">
        <v>196</v>
      </c>
    </row>
    <row r="155" spans="3:6" x14ac:dyDescent="0.3">
      <c r="C155">
        <v>147</v>
      </c>
      <c r="D155" s="8" t="str">
        <f>HYPERLINK("#'Table 147'!A1",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5" s="20" t="str">
        <f>HYPERLINK("#'Full Results'!A1244", "1244")</f>
        <v>1244</v>
      </c>
      <c r="F155" t="s">
        <v>196</v>
      </c>
    </row>
    <row r="156" spans="3:6" x14ac:dyDescent="0.3">
      <c r="C156">
        <v>148</v>
      </c>
      <c r="D156" s="8" t="str">
        <f>HYPERLINK("#'Table 148'!A1", "Grid Summary: A 13-year old was involved in a playground fight for which they were convicted and received a community sentence. When they are applying for some jobs, they will be expected to share information about this conviction. In your view, ...")</f>
        <v>Grid Summary: A 13-year old was involved in a playground fight for which they were convicted and received a community sentence. When they are applying for some jobs, they will be expected to share information about this conviction. In your view, ...</v>
      </c>
      <c r="E156" s="7"/>
      <c r="F156" t="s">
        <v>196</v>
      </c>
    </row>
    <row r="157" spans="3:6" x14ac:dyDescent="0.3">
      <c r="C157">
        <v>149</v>
      </c>
      <c r="D157" s="8" t="str">
        <f>HYPERLINK("#'Table 149'!A1",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57" s="20" t="str">
        <f>HYPERLINK("#'Full Results'!A1256", "1256")</f>
        <v>1256</v>
      </c>
      <c r="F157" t="s">
        <v>196</v>
      </c>
    </row>
    <row r="158" spans="3:6" x14ac:dyDescent="0.3">
      <c r="C158">
        <v>150</v>
      </c>
      <c r="D158" s="8" t="str">
        <f>HYPERLINK("#'Table 150'!A1",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58" s="20" t="str">
        <f>HYPERLINK("#'Full Results'!A1262", "1262")</f>
        <v>1262</v>
      </c>
      <c r="F158" t="s">
        <v>196</v>
      </c>
    </row>
    <row r="159" spans="3:6" x14ac:dyDescent="0.3">
      <c r="C159">
        <v>151</v>
      </c>
      <c r="D159" s="8" t="str">
        <f>HYPERLINK("#'Table 151'!A1",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59" s="20" t="str">
        <f>HYPERLINK("#'Full Results'!A1268", "1268")</f>
        <v>1268</v>
      </c>
      <c r="F159" t="s">
        <v>196</v>
      </c>
    </row>
    <row r="160" spans="3:6" x14ac:dyDescent="0.3">
      <c r="C160">
        <v>152</v>
      </c>
      <c r="D160" s="8" t="str">
        <f>HYPERLINK("#'Table 152'!A1",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60" s="20" t="str">
        <f>HYPERLINK("#'Full Results'!A1274", "1274")</f>
        <v>1274</v>
      </c>
      <c r="F160" t="s">
        <v>196</v>
      </c>
    </row>
    <row r="161" spans="3:6" x14ac:dyDescent="0.3">
      <c r="C161">
        <v>153</v>
      </c>
      <c r="D161" s="8" t="str">
        <f>HYPERLINK("#'Table 153'!A1",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61" s="20" t="str">
        <f>HYPERLINK("#'Full Results'!A1280", "1280")</f>
        <v>1280</v>
      </c>
      <c r="F161" t="s">
        <v>196</v>
      </c>
    </row>
    <row r="162" spans="3:6" x14ac:dyDescent="0.3">
      <c r="C162">
        <v>154</v>
      </c>
      <c r="D162" s="8" t="str">
        <f>HYPERLINK("#'Table 154'!A1", "Grid Summary: A 17-year old was involved in a playground fight for which they were convicted and received a community sentence. When they are applying for some jobs, they will be expected to share information about this conviction. In your view, ...")</f>
        <v>Grid Summary: A 17-year old was involved in a playground fight for which they were convicted and received a community sentence. When they are applying for some jobs, they will be expected to share information about this conviction. In your view, ...</v>
      </c>
      <c r="E162" s="7"/>
      <c r="F162" t="s">
        <v>196</v>
      </c>
    </row>
    <row r="163" spans="3:6" x14ac:dyDescent="0.3">
      <c r="C163">
        <v>155</v>
      </c>
      <c r="D163" s="8" t="str">
        <f>HYPERLINK("#'Table 155'!A1",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3" s="20" t="str">
        <f>HYPERLINK("#'Full Results'!A1286", "1286")</f>
        <v>1286</v>
      </c>
      <c r="F163" t="s">
        <v>196</v>
      </c>
    </row>
    <row r="164" spans="3:6" x14ac:dyDescent="0.3">
      <c r="C164">
        <v>156</v>
      </c>
      <c r="D164" s="8" t="str">
        <f>HYPERLINK("#'Table 156'!A1",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4" s="20" t="str">
        <f>HYPERLINK("#'Full Results'!A1292", "1292")</f>
        <v>1292</v>
      </c>
      <c r="F164" t="s">
        <v>196</v>
      </c>
    </row>
    <row r="165" spans="3:6" x14ac:dyDescent="0.3">
      <c r="C165">
        <v>157</v>
      </c>
      <c r="D165" s="8" t="str">
        <f>HYPERLINK("#'Table 157'!A1",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5" s="20" t="str">
        <f>HYPERLINK("#'Full Results'!A1298", "1298")</f>
        <v>1298</v>
      </c>
      <c r="F165" t="s">
        <v>196</v>
      </c>
    </row>
    <row r="166" spans="3:6" x14ac:dyDescent="0.3">
      <c r="C166">
        <v>158</v>
      </c>
      <c r="D166" s="8" t="str">
        <f>HYPERLINK("#'Table 158'!A1",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6" s="20" t="str">
        <f>HYPERLINK("#'Full Results'!A1304", "1304")</f>
        <v>1304</v>
      </c>
      <c r="F166" t="s">
        <v>196</v>
      </c>
    </row>
    <row r="167" spans="3:6" x14ac:dyDescent="0.3">
      <c r="C167">
        <v>159</v>
      </c>
      <c r="D167" s="8" t="str">
        <f>HYPERLINK("#'Table 159'!A1",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7" s="20" t="str">
        <f>HYPERLINK("#'Full Results'!A1310", "1310")</f>
        <v>1310</v>
      </c>
      <c r="F167" t="s">
        <v>196</v>
      </c>
    </row>
    <row r="168" spans="3:6" x14ac:dyDescent="0.3">
      <c r="C168">
        <v>160</v>
      </c>
      <c r="D168" s="8" t="str">
        <f>HYPERLINK("#'Table 160'!A1", "Grid Summary: A teenager (19) sends an unsolicited nude photo to someone they fancy. The teenager’s crime is reported to the police and they accept responsibility. They are not prosecuted but accept a caution which involves doing an online course...")</f>
        <v>Grid Summary: A teenager (19) sends an unsolicited nude photo to someone they fancy. The teenager’s crime is reported to the police and they accept responsibility. They are not prosecuted but accept a caution which involves doing an online course...</v>
      </c>
      <c r="E168" s="7"/>
      <c r="F168" t="s">
        <v>541</v>
      </c>
    </row>
    <row r="169" spans="3:6" x14ac:dyDescent="0.3">
      <c r="C169">
        <v>161</v>
      </c>
      <c r="D169" s="8" t="str">
        <f>HYPERLINK("#'Table 161'!A1",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69" s="20" t="str">
        <f>HYPERLINK("#'Full Results'!A1316", "1316")</f>
        <v>1316</v>
      </c>
      <c r="F169" t="s">
        <v>541</v>
      </c>
    </row>
    <row r="170" spans="3:6" x14ac:dyDescent="0.3">
      <c r="C170">
        <v>162</v>
      </c>
      <c r="D170" s="8" t="str">
        <f>HYPERLINK("#'Table 162'!A1",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0" s="20" t="str">
        <f>HYPERLINK("#'Full Results'!A1322", "1322")</f>
        <v>1322</v>
      </c>
      <c r="F170" t="s">
        <v>541</v>
      </c>
    </row>
    <row r="171" spans="3:6" x14ac:dyDescent="0.3">
      <c r="C171">
        <v>163</v>
      </c>
      <c r="D171" s="8" t="str">
        <f>HYPERLINK("#'Table 163'!A1",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1" s="20" t="str">
        <f>HYPERLINK("#'Full Results'!A1328", "1328")</f>
        <v>1328</v>
      </c>
      <c r="F171" t="s">
        <v>541</v>
      </c>
    </row>
    <row r="172" spans="3:6" x14ac:dyDescent="0.3">
      <c r="C172">
        <v>164</v>
      </c>
      <c r="D172" s="8" t="str">
        <f>HYPERLINK("#'Table 164'!A1",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2" s="20" t="str">
        <f>HYPERLINK("#'Full Results'!A1334", "1334")</f>
        <v>1334</v>
      </c>
      <c r="F172" t="s">
        <v>541</v>
      </c>
    </row>
    <row r="173" spans="3:6" x14ac:dyDescent="0.3">
      <c r="C173">
        <v>165</v>
      </c>
      <c r="D173" s="8" t="str">
        <f>HYPERLINK("#'Table 165'!A1",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3" s="20" t="str">
        <f>HYPERLINK("#'Full Results'!A1340", "1340")</f>
        <v>1340</v>
      </c>
      <c r="F173" t="s">
        <v>541</v>
      </c>
    </row>
    <row r="174" spans="3:6" x14ac:dyDescent="0.3">
      <c r="C174">
        <v>166</v>
      </c>
      <c r="D174" s="8" t="str">
        <f>HYPERLINK("#'Table 166'!A1", "Grid Summary: People who serve short prison sentences (under one year) have to share information with some employers about their criminal record. For the following crimes which often lead to short prison sentences, how long after they finish thei...")</f>
        <v>Grid Summary: People who serve short prison sentences (under one year) have to share information with some employers about their criminal record. For the following crimes which often lead to short prison sentences, how long after they finish thei...</v>
      </c>
      <c r="E174" s="7"/>
      <c r="F174" t="s">
        <v>541</v>
      </c>
    </row>
    <row r="175" spans="3:6" x14ac:dyDescent="0.3">
      <c r="C175">
        <v>167</v>
      </c>
      <c r="D175" s="8" t="str">
        <f>HYPERLINK("#'Table 167'!A1", "People who serve short prison sentences (under one year) have to share information with some employers about their criminal record. For the following crimes which often lead to short prison sentences, how long after they finish their sentence sho...")</f>
        <v>People who serve short prison sentences (under one year) have to share information with some employers about their criminal record. For the following crimes which often lead to short prison sentences, how long after they finish their sentence sho...</v>
      </c>
      <c r="E175" s="20" t="str">
        <f>HYPERLINK("#'Full Results'!A1346", "1346")</f>
        <v>1346</v>
      </c>
      <c r="F175" t="s">
        <v>541</v>
      </c>
    </row>
    <row r="176" spans="3:6" x14ac:dyDescent="0.3">
      <c r="C176">
        <v>168</v>
      </c>
      <c r="D176" s="8" t="str">
        <f>HYPERLINK("#'Table 168'!A1", "People who serve short prison sentences (under one year) have to share information with some employers about their criminal record. For the following crimes which often lead to short prison sentences, how long after they finish their sentence sho...")</f>
        <v>People who serve short prison sentences (under one year) have to share information with some employers about their criminal record. For the following crimes which often lead to short prison sentences, how long after they finish their sentence sho...</v>
      </c>
      <c r="E176" s="20" t="str">
        <f>HYPERLINK("#'Full Results'!A1357", "1357")</f>
        <v>1357</v>
      </c>
      <c r="F176" t="s">
        <v>541</v>
      </c>
    </row>
    <row r="177" spans="3:6" x14ac:dyDescent="0.3">
      <c r="C177">
        <v>169</v>
      </c>
      <c r="D177" s="8" t="str">
        <f>HYPERLINK("#'Table 169'!A1", "People who serve short prison sentences (under one year) have to share information with some employers about their criminal record. For the following crimes which often lead to short prison sentences, how long after they finish their sentence sho...")</f>
        <v>People who serve short prison sentences (under one year) have to share information with some employers about their criminal record. For the following crimes which often lead to short prison sentences, how long after they finish their sentence sho...</v>
      </c>
      <c r="E177" s="20" t="str">
        <f>HYPERLINK("#'Full Results'!A1368", "1368")</f>
        <v>1368</v>
      </c>
      <c r="F177" t="s">
        <v>541</v>
      </c>
    </row>
    <row r="178" spans="3:6" x14ac:dyDescent="0.3">
      <c r="C178">
        <v>170</v>
      </c>
      <c r="D178" s="8" t="str">
        <f>HYPERLINK("#'Table 170'!A1", "Grid Summary: To what extent do you agree or disagree with the following statements?")</f>
        <v>Grid Summary: To what extent do you agree or disagree with the following statements?</v>
      </c>
      <c r="E178" s="7"/>
      <c r="F178" t="s">
        <v>541</v>
      </c>
    </row>
    <row r="179" spans="3:6" x14ac:dyDescent="0.3">
      <c r="C179">
        <v>171</v>
      </c>
      <c r="D179" s="8" t="str">
        <f>HYPERLINK("#'Table 171'!A1", "To what extent do you agree or disagree with the following statements?: Society unfairly discriminates against people who have a criminal record")</f>
        <v>To what extent do you agree or disagree with the following statements?: Society unfairly discriminates against people who have a criminal record</v>
      </c>
      <c r="E179" s="20" t="str">
        <f>HYPERLINK("#'Full Results'!A1379", "1379")</f>
        <v>1379</v>
      </c>
      <c r="F179" t="s">
        <v>541</v>
      </c>
    </row>
    <row r="180" spans="3:6" x14ac:dyDescent="0.3">
      <c r="C180">
        <v>172</v>
      </c>
      <c r="D180" s="8" t="str">
        <f>HYPERLINK("#'Table 172'!A1", "To what extent do you agree or disagree with the following statements?: Employers unfairly discriminate against people who have a criminal record")</f>
        <v>To what extent do you agree or disagree with the following statements?: Employers unfairly discriminate against people who have a criminal record</v>
      </c>
      <c r="E180" s="20" t="str">
        <f>HYPERLINK("#'Full Results'!A1391", "1391")</f>
        <v>1391</v>
      </c>
      <c r="F180" t="s">
        <v>541</v>
      </c>
    </row>
    <row r="181" spans="3:6" x14ac:dyDescent="0.3">
      <c r="C181">
        <v>173</v>
      </c>
      <c r="D181" s="8" t="str">
        <f>HYPERLINK("#'Table 173'!A1", "To what extent do you agree or disagree with the following statements?: The criminal records system is an important way to prevent future crime")</f>
        <v>To what extent do you agree or disagree with the following statements?: The criminal records system is an important way to prevent future crime</v>
      </c>
      <c r="E181" s="20" t="str">
        <f>HYPERLINK("#'Full Results'!A1403", "1403")</f>
        <v>1403</v>
      </c>
      <c r="F181" t="s">
        <v>541</v>
      </c>
    </row>
    <row r="182" spans="3:6" x14ac:dyDescent="0.3">
      <c r="C182">
        <v>174</v>
      </c>
      <c r="D182" s="8" t="str">
        <f>HYPERLINK("#'Table 174'!A1", "To what extent do you agree or disagree with the following statements?: There should be a way for people to appeal what is on their criminal record")</f>
        <v>To what extent do you agree or disagree with the following statements?: There should be a way for people to appeal what is on their criminal record</v>
      </c>
      <c r="E182" s="20" t="str">
        <f>HYPERLINK("#'Full Results'!A1415", "1415")</f>
        <v>1415</v>
      </c>
      <c r="F182" t="s">
        <v>541</v>
      </c>
    </row>
    <row r="183" spans="3:6" x14ac:dyDescent="0.3">
      <c r="C183">
        <v>175</v>
      </c>
      <c r="D183" s="8" t="str">
        <f>HYPERLINK("#'Table 175'!A1", "To what extent do you agree or disagree with the following statements?: Having a criminal records system ensures public safety")</f>
        <v>To what extent do you agree or disagree with the following statements?: Having a criminal records system ensures public safety</v>
      </c>
      <c r="E183" s="20" t="str">
        <f>HYPERLINK("#'Full Results'!A1427", "1427")</f>
        <v>1427</v>
      </c>
      <c r="F183" t="s">
        <v>541</v>
      </c>
    </row>
    <row r="184" spans="3:6" x14ac:dyDescent="0.3">
      <c r="C184">
        <v>176</v>
      </c>
      <c r="D184" s="8" t="str">
        <f>HYPERLINK("#'Table 176'!A1", "To what extent do you agree or disagree with the following statements?: Having criminal records makes it more likely for people to reoffend")</f>
        <v>To what extent do you agree or disagree with the following statements?: Having criminal records makes it more likely for people to reoffend</v>
      </c>
      <c r="E184" s="20" t="str">
        <f>HYPERLINK("#'Full Results'!A1439", "1439")</f>
        <v>1439</v>
      </c>
      <c r="F184" t="s">
        <v>541</v>
      </c>
    </row>
    <row r="185" spans="3:6" x14ac:dyDescent="0.3">
      <c r="C185">
        <v>177</v>
      </c>
      <c r="D185" s="8" t="str">
        <f>HYPERLINK("#'Table 177'!A1", "To what extent do you agree or disagree with the following statements?: Giving employers access to criminal records makes it more difficult for people to reintegrate into society")</f>
        <v>To what extent do you agree or disagree with the following statements?: Giving employers access to criminal records makes it more difficult for people to reintegrate into society</v>
      </c>
      <c r="E185" s="20" t="str">
        <f>HYPERLINK("#'Full Results'!A1451", "1451")</f>
        <v>1451</v>
      </c>
      <c r="F185" t="s">
        <v>541</v>
      </c>
    </row>
    <row r="186" spans="3:6" x14ac:dyDescent="0.3">
      <c r="C186">
        <v>178</v>
      </c>
      <c r="D186" s="8" t="str">
        <f>HYPERLINK("#'Table 178'!A1", " Do you have a criminal record?  As a reminder, your responses are confidential, will not be shared, and cannot be traced back to you.   ")</f>
        <v xml:space="preserve"> Do you have a criminal record?  As a reminder, your responses are confidential, will not be shared, and cannot be traced back to you.   </v>
      </c>
      <c r="E186" s="20" t="str">
        <f>HYPERLINK("#'Full Results'!A1463", "1463")</f>
        <v>1463</v>
      </c>
      <c r="F186" t="s">
        <v>541</v>
      </c>
    </row>
    <row r="187" spans="3:6" x14ac:dyDescent="0.3">
      <c r="C187">
        <v>179</v>
      </c>
      <c r="D187" s="8" t="str">
        <f>HYPERLINK("#'Table 179'!A1", " Do you know someone who has a criminal record?  ")</f>
        <v xml:space="preserve"> Do you know someone who has a criminal record?  </v>
      </c>
      <c r="E187" s="20" t="str">
        <f>HYPERLINK("#'Full Results'!A1469", "1469")</f>
        <v>1469</v>
      </c>
      <c r="F187" t="s">
        <v>541</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C1445"/>
  <sheetViews>
    <sheetView showGridLines="0" workbookViewId="0">
      <pane xSplit="2" ySplit="7" topLeftCell="C1056" activePane="bottomRight" state="frozen"/>
      <selection pane="topRight"/>
      <selection pane="bottomLeft"/>
      <selection pane="bottomRight" activeCell="B1068" sqref="B1068"/>
    </sheetView>
  </sheetViews>
  <sheetFormatPr defaultColWidth="10.88671875" defaultRowHeight="14.4" x14ac:dyDescent="0.3"/>
  <cols>
    <col min="2" max="2" width="20.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4" t="s">
        <v>540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12"/>
      <c r="C5" s="12"/>
      <c r="D5" s="37" t="s">
        <v>64</v>
      </c>
      <c r="E5" s="37"/>
      <c r="F5" s="12"/>
      <c r="G5" s="37" t="s">
        <v>65</v>
      </c>
      <c r="H5" s="37"/>
      <c r="I5" s="37"/>
      <c r="J5" s="37"/>
      <c r="K5" s="37"/>
      <c r="L5" s="37"/>
      <c r="M5" s="12"/>
      <c r="N5" s="37" t="s">
        <v>66</v>
      </c>
      <c r="O5" s="37"/>
      <c r="P5" s="37"/>
      <c r="Q5" s="37"/>
      <c r="R5" s="12"/>
      <c r="S5" s="37" t="s">
        <v>67</v>
      </c>
      <c r="T5" s="37"/>
      <c r="U5" s="37"/>
      <c r="V5" s="37"/>
      <c r="W5" s="37"/>
      <c r="X5" s="37"/>
      <c r="Y5" s="37"/>
      <c r="Z5" s="37"/>
      <c r="AA5" s="37"/>
      <c r="AB5" s="37"/>
      <c r="AC5" s="37"/>
      <c r="AD5" s="37"/>
      <c r="AE5" s="12"/>
      <c r="AF5" s="37" t="s">
        <v>68</v>
      </c>
      <c r="AG5" s="37"/>
      <c r="AH5" s="37"/>
      <c r="AI5" s="37"/>
      <c r="AJ5" s="37"/>
      <c r="AK5" s="37"/>
      <c r="AL5" s="12"/>
      <c r="AM5" s="37" t="s">
        <v>69</v>
      </c>
      <c r="AN5" s="37"/>
      <c r="AO5" s="37"/>
      <c r="AP5" s="37"/>
      <c r="AQ5" s="37"/>
      <c r="AR5" s="12"/>
      <c r="AS5" s="37" t="s">
        <v>70</v>
      </c>
      <c r="AT5" s="37"/>
      <c r="AU5" s="12"/>
      <c r="AV5" s="37" t="s">
        <v>71</v>
      </c>
      <c r="AW5" s="37"/>
      <c r="AX5" s="37"/>
      <c r="AY5" s="12"/>
      <c r="AZ5" s="37" t="s">
        <v>72</v>
      </c>
      <c r="BA5" s="37"/>
      <c r="BB5" s="37"/>
      <c r="BC5" s="12"/>
      <c r="BD5" s="37" t="s">
        <v>73</v>
      </c>
      <c r="BE5" s="37"/>
      <c r="BF5" s="12"/>
      <c r="BG5" s="37" t="s">
        <v>60</v>
      </c>
      <c r="BH5" s="37"/>
      <c r="BI5" s="12"/>
      <c r="BJ5" s="37" t="s">
        <v>74</v>
      </c>
      <c r="BK5" s="37"/>
      <c r="BL5" s="12"/>
      <c r="BM5" s="37" t="s">
        <v>75</v>
      </c>
      <c r="BN5" s="37"/>
      <c r="BO5" s="12"/>
      <c r="BP5" s="37" t="s">
        <v>76</v>
      </c>
      <c r="BQ5" s="37"/>
      <c r="BR5" s="12"/>
      <c r="BS5" s="37" t="s">
        <v>77</v>
      </c>
      <c r="BT5" s="37"/>
      <c r="BU5" s="12"/>
      <c r="BV5" s="37" t="s">
        <v>78</v>
      </c>
      <c r="BW5" s="37"/>
      <c r="BX5" s="12"/>
      <c r="BY5" s="37" t="s">
        <v>79</v>
      </c>
      <c r="BZ5" s="37"/>
      <c r="CA5" s="12"/>
      <c r="CB5" s="37" t="s">
        <v>80</v>
      </c>
      <c r="CC5" s="37"/>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19.95"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v>0</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19.95" customHeight="1" x14ac:dyDescent="0.3"/>
    <row r="10" spans="2:81" x14ac:dyDescent="0.3">
      <c r="B10" s="6" t="s">
        <v>98</v>
      </c>
    </row>
    <row r="11" spans="2:81" x14ac:dyDescent="0.3">
      <c r="B11" s="23" t="s">
        <v>95</v>
      </c>
    </row>
    <row r="12" spans="2:81" x14ac:dyDescent="0.3">
      <c r="B12" t="s">
        <v>83</v>
      </c>
      <c r="C12" s="13">
        <v>0.17085020242915</v>
      </c>
      <c r="D12" s="13">
        <v>0.19743178170144501</v>
      </c>
      <c r="E12" s="13">
        <v>0.14497528830313</v>
      </c>
      <c r="F12" s="13"/>
      <c r="G12" s="13">
        <v>9.71428571428571E-2</v>
      </c>
      <c r="H12" s="13">
        <v>0.214723926380368</v>
      </c>
      <c r="I12" s="13">
        <v>0.21186440677966101</v>
      </c>
      <c r="J12" s="13">
        <v>0.154228855721393</v>
      </c>
      <c r="K12" s="13">
        <v>0.132867132867133</v>
      </c>
      <c r="L12" s="13">
        <v>0.15584415584415601</v>
      </c>
      <c r="M12" s="13"/>
      <c r="N12" s="13">
        <v>0.202928870292887</v>
      </c>
      <c r="O12" s="13">
        <v>0.14089347079037801</v>
      </c>
      <c r="P12" s="13">
        <v>0.174129353233831</v>
      </c>
      <c r="Q12" s="13">
        <v>0.145669291338583</v>
      </c>
      <c r="R12" s="13"/>
      <c r="S12" s="13">
        <v>0.20576131687242799</v>
      </c>
      <c r="T12" s="13">
        <v>0.13533834586466201</v>
      </c>
      <c r="U12" s="13">
        <v>0.13698630136986301</v>
      </c>
      <c r="V12" s="13">
        <v>7.7669902912621394E-2</v>
      </c>
      <c r="W12" s="13">
        <v>0.17307692307692299</v>
      </c>
      <c r="X12" s="13">
        <v>0.19047619047618999</v>
      </c>
      <c r="Y12" s="13">
        <v>0.2</v>
      </c>
      <c r="Z12" s="13">
        <v>0.2</v>
      </c>
      <c r="AA12" s="13">
        <v>0.152866242038217</v>
      </c>
      <c r="AB12" s="13">
        <v>0.17708333333333301</v>
      </c>
      <c r="AC12" s="13">
        <v>0.24561403508771901</v>
      </c>
      <c r="AD12" s="13">
        <v>0.157894736842105</v>
      </c>
      <c r="AE12" s="13"/>
      <c r="AF12" s="13">
        <v>0.18546365914787</v>
      </c>
      <c r="AG12" s="13">
        <v>0.20499999999999999</v>
      </c>
      <c r="AH12" s="13">
        <v>0.1640625</v>
      </c>
      <c r="AI12" s="13">
        <v>0.22360248447205</v>
      </c>
      <c r="AJ12" s="13">
        <v>9.7560975609756101E-2</v>
      </c>
      <c r="AK12" s="13">
        <v>0.104761904761905</v>
      </c>
      <c r="AL12" s="13"/>
      <c r="AM12" s="13">
        <v>0.18131868131868101</v>
      </c>
      <c r="AN12" s="13">
        <v>0.133333333333333</v>
      </c>
      <c r="AO12" s="13">
        <v>0.17135549872122799</v>
      </c>
      <c r="AP12" s="13">
        <v>0.22362869198312199</v>
      </c>
      <c r="AQ12" s="13">
        <v>0.204545454545455</v>
      </c>
      <c r="AR12" s="13"/>
      <c r="AS12" s="13">
        <v>0.17085020242915</v>
      </c>
      <c r="AT12" s="13" t="s">
        <v>97</v>
      </c>
      <c r="AU12" s="13"/>
      <c r="AV12" s="13">
        <v>0.215</v>
      </c>
      <c r="AW12" s="13">
        <v>0.22340425531914901</v>
      </c>
      <c r="AX12" s="13">
        <v>0.12619502868068799</v>
      </c>
      <c r="AY12" s="13"/>
      <c r="AZ12" s="13">
        <v>0.36697247706421998</v>
      </c>
      <c r="BA12" s="13">
        <v>0.16666666666666699</v>
      </c>
      <c r="BB12" s="13">
        <v>0.16299559471365599</v>
      </c>
      <c r="BC12" s="13"/>
      <c r="BD12" s="13">
        <v>0.17167919799498699</v>
      </c>
      <c r="BE12" s="13">
        <v>0.169373549883991</v>
      </c>
      <c r="BF12" s="13"/>
      <c r="BG12" s="13">
        <v>0.19612590799031501</v>
      </c>
      <c r="BH12" s="13">
        <v>0.15853658536585399</v>
      </c>
      <c r="BI12" s="13"/>
      <c r="BJ12" s="13">
        <v>0.168421052631579</v>
      </c>
      <c r="BK12" s="13">
        <v>0.17271835132482799</v>
      </c>
      <c r="BL12" s="13"/>
      <c r="BM12" s="13">
        <v>0.13580246913580199</v>
      </c>
      <c r="BN12" s="13">
        <v>0.18032786885245899</v>
      </c>
      <c r="BO12" s="13"/>
      <c r="BP12" s="13">
        <v>0.15430267062314501</v>
      </c>
      <c r="BQ12" s="13">
        <v>0.18036529680365301</v>
      </c>
      <c r="BR12" s="13"/>
      <c r="BS12" s="13">
        <v>0.16968325791855199</v>
      </c>
      <c r="BT12" s="13">
        <v>0.16703296703296699</v>
      </c>
      <c r="BU12" s="13"/>
      <c r="BV12" s="13">
        <v>0.194630872483221</v>
      </c>
      <c r="BW12" s="13">
        <v>0.15699658703071701</v>
      </c>
      <c r="BX12" s="13"/>
      <c r="BY12" s="13">
        <v>0.195804195804196</v>
      </c>
      <c r="BZ12" s="13">
        <v>0.16898792943361199</v>
      </c>
      <c r="CA12" s="13"/>
      <c r="CB12" s="13">
        <v>0.157360406091371</v>
      </c>
      <c r="CC12" s="13">
        <v>0.188102893890675</v>
      </c>
    </row>
    <row r="13" spans="2:81" x14ac:dyDescent="0.3">
      <c r="B13" t="s">
        <v>84</v>
      </c>
      <c r="C13" s="13">
        <v>0.47368421052631599</v>
      </c>
      <c r="D13" s="13">
        <v>0.46869983948635602</v>
      </c>
      <c r="E13" s="13">
        <v>0.47611202635914301</v>
      </c>
      <c r="F13" s="13"/>
      <c r="G13" s="13">
        <v>0.56000000000000005</v>
      </c>
      <c r="H13" s="13">
        <v>0.40490797546012303</v>
      </c>
      <c r="I13" s="13">
        <v>0.47457627118644102</v>
      </c>
      <c r="J13" s="13">
        <v>0.52238805970149205</v>
      </c>
      <c r="K13" s="13">
        <v>0.51048951048951097</v>
      </c>
      <c r="L13" s="13">
        <v>0.422077922077922</v>
      </c>
      <c r="M13" s="13"/>
      <c r="N13" s="13">
        <v>0.48744769874477001</v>
      </c>
      <c r="O13" s="13">
        <v>0.50515463917525805</v>
      </c>
      <c r="P13" s="13">
        <v>0.44776119402985098</v>
      </c>
      <c r="Q13" s="13">
        <v>0.42913385826771699</v>
      </c>
      <c r="R13" s="13"/>
      <c r="S13" s="13">
        <v>0.407407407407407</v>
      </c>
      <c r="T13" s="13">
        <v>0.50375939849624096</v>
      </c>
      <c r="U13" s="13">
        <v>0.50684931506849296</v>
      </c>
      <c r="V13" s="13">
        <v>0.50485436893203905</v>
      </c>
      <c r="W13" s="13">
        <v>0.45192307692307698</v>
      </c>
      <c r="X13" s="13">
        <v>0.371428571428571</v>
      </c>
      <c r="Y13" s="13">
        <v>0.44</v>
      </c>
      <c r="Z13" s="13">
        <v>0.53333333333333299</v>
      </c>
      <c r="AA13" s="13">
        <v>0.56050955414012704</v>
      </c>
      <c r="AB13" s="13">
        <v>0.54166666666666696</v>
      </c>
      <c r="AC13" s="13">
        <v>0.49122807017543901</v>
      </c>
      <c r="AD13" s="13">
        <v>0.42105263157894701</v>
      </c>
      <c r="AE13" s="13"/>
      <c r="AF13" s="13">
        <v>0.49874686716791999</v>
      </c>
      <c r="AG13" s="13">
        <v>0.505</v>
      </c>
      <c r="AH13" s="13">
        <v>0.4921875</v>
      </c>
      <c r="AI13" s="13">
        <v>0.440993788819876</v>
      </c>
      <c r="AJ13" s="13">
        <v>0.37398373983739802</v>
      </c>
      <c r="AK13" s="13">
        <v>0.44761904761904803</v>
      </c>
      <c r="AL13" s="13"/>
      <c r="AM13" s="13">
        <v>0.43406593406593402</v>
      </c>
      <c r="AN13" s="13">
        <v>0.48444444444444401</v>
      </c>
      <c r="AO13" s="13">
        <v>0.47826086956521702</v>
      </c>
      <c r="AP13" s="13">
        <v>0.481012658227848</v>
      </c>
      <c r="AQ13" s="13">
        <v>0.40909090909090901</v>
      </c>
      <c r="AR13" s="13"/>
      <c r="AS13" s="13">
        <v>0.47368421052631599</v>
      </c>
      <c r="AT13" s="13" t="s">
        <v>97</v>
      </c>
      <c r="AU13" s="13"/>
      <c r="AV13" s="13">
        <v>0.4375</v>
      </c>
      <c r="AW13" s="13">
        <v>0.48936170212766</v>
      </c>
      <c r="AX13" s="13">
        <v>0.48948374760994301</v>
      </c>
      <c r="AY13" s="13"/>
      <c r="AZ13" s="13">
        <v>0.37614678899082599</v>
      </c>
      <c r="BA13" s="13">
        <v>0.51111111111111096</v>
      </c>
      <c r="BB13" s="13">
        <v>0.46255506607929497</v>
      </c>
      <c r="BC13" s="13"/>
      <c r="BD13" s="13">
        <v>0.44862155388471198</v>
      </c>
      <c r="BE13" s="13">
        <v>0.51740139211136904</v>
      </c>
      <c r="BF13" s="13"/>
      <c r="BG13" s="13">
        <v>0.438256658595642</v>
      </c>
      <c r="BH13" s="13">
        <v>0.491463414634146</v>
      </c>
      <c r="BI13" s="13"/>
      <c r="BJ13" s="13">
        <v>0.46315789473684199</v>
      </c>
      <c r="BK13" s="13">
        <v>0.47988223748773301</v>
      </c>
      <c r="BL13" s="13"/>
      <c r="BM13" s="13">
        <v>0.44855967078189302</v>
      </c>
      <c r="BN13" s="13">
        <v>0.48155737704918</v>
      </c>
      <c r="BO13" s="13"/>
      <c r="BP13" s="13">
        <v>0.45994065281899099</v>
      </c>
      <c r="BQ13" s="13">
        <v>0.47831050228310501</v>
      </c>
      <c r="BR13" s="13"/>
      <c r="BS13" s="13">
        <v>0.486425339366516</v>
      </c>
      <c r="BT13" s="13">
        <v>0.45714285714285702</v>
      </c>
      <c r="BU13" s="13"/>
      <c r="BV13" s="13">
        <v>0.47651006711409399</v>
      </c>
      <c r="BW13" s="13">
        <v>0.49146757679180902</v>
      </c>
      <c r="BX13" s="13"/>
      <c r="BY13" s="13">
        <v>0.44055944055944102</v>
      </c>
      <c r="BZ13" s="13">
        <v>0.48189415041782702</v>
      </c>
      <c r="CA13" s="13"/>
      <c r="CB13" s="13">
        <v>0.49069373942470401</v>
      </c>
      <c r="CC13" s="13">
        <v>0.46302250803858502</v>
      </c>
    </row>
    <row r="14" spans="2:81" x14ac:dyDescent="0.3">
      <c r="B14" t="s">
        <v>85</v>
      </c>
      <c r="C14" s="13">
        <v>0.14493927125506101</v>
      </c>
      <c r="D14" s="13">
        <v>0.126805778491172</v>
      </c>
      <c r="E14" s="13">
        <v>0.16474464579901199</v>
      </c>
      <c r="F14" s="13"/>
      <c r="G14" s="13">
        <v>0.14857142857142899</v>
      </c>
      <c r="H14" s="13">
        <v>0.15030674846625799</v>
      </c>
      <c r="I14" s="13">
        <v>0.13559322033898299</v>
      </c>
      <c r="J14" s="13">
        <v>0.119402985074627</v>
      </c>
      <c r="K14" s="13">
        <v>0.15384615384615399</v>
      </c>
      <c r="L14" s="13">
        <v>0.168831168831169</v>
      </c>
      <c r="M14" s="13"/>
      <c r="N14" s="13">
        <v>0.100418410041841</v>
      </c>
      <c r="O14" s="13">
        <v>0.14776632302405501</v>
      </c>
      <c r="P14" s="13">
        <v>0.15920398009950201</v>
      </c>
      <c r="Q14" s="13">
        <v>0.21259842519684999</v>
      </c>
      <c r="R14" s="13"/>
      <c r="S14" s="13">
        <v>0.13580246913580199</v>
      </c>
      <c r="T14" s="13">
        <v>0.150375939849624</v>
      </c>
      <c r="U14" s="13">
        <v>6.8493150684931503E-2</v>
      </c>
      <c r="V14" s="13">
        <v>0.233009708737864</v>
      </c>
      <c r="W14" s="13">
        <v>0.17307692307692299</v>
      </c>
      <c r="X14" s="13">
        <v>0.17142857142857101</v>
      </c>
      <c r="Y14" s="13">
        <v>0.1</v>
      </c>
      <c r="Z14" s="13">
        <v>0.17777777777777801</v>
      </c>
      <c r="AA14" s="13">
        <v>0.11464968152866201</v>
      </c>
      <c r="AB14" s="13">
        <v>0.16666666666666699</v>
      </c>
      <c r="AC14" s="13">
        <v>0.105263157894737</v>
      </c>
      <c r="AD14" s="13">
        <v>0.157894736842105</v>
      </c>
      <c r="AE14" s="13"/>
      <c r="AF14" s="13">
        <v>0.12280701754386</v>
      </c>
      <c r="AG14" s="13">
        <v>0.1</v>
      </c>
      <c r="AH14" s="13">
        <v>0.15625</v>
      </c>
      <c r="AI14" s="13">
        <v>0.13043478260869601</v>
      </c>
      <c r="AJ14" s="13">
        <v>0.22764227642276399</v>
      </c>
      <c r="AK14" s="13">
        <v>0.180952380952381</v>
      </c>
      <c r="AL14" s="13"/>
      <c r="AM14" s="13">
        <v>0.14835164835164799</v>
      </c>
      <c r="AN14" s="13">
        <v>0.17333333333333301</v>
      </c>
      <c r="AO14" s="13">
        <v>0.132992327365729</v>
      </c>
      <c r="AP14" s="13">
        <v>0.126582278481013</v>
      </c>
      <c r="AQ14" s="13">
        <v>9.0909090909090898E-2</v>
      </c>
      <c r="AR14" s="13"/>
      <c r="AS14" s="13">
        <v>0.14493927125506101</v>
      </c>
      <c r="AT14" s="13" t="s">
        <v>97</v>
      </c>
      <c r="AU14" s="13"/>
      <c r="AV14" s="13">
        <v>0.1525</v>
      </c>
      <c r="AW14" s="13">
        <v>0.14893617021276601</v>
      </c>
      <c r="AX14" s="13">
        <v>0.14531548757170201</v>
      </c>
      <c r="AY14" s="13"/>
      <c r="AZ14" s="13">
        <v>0.100917431192661</v>
      </c>
      <c r="BA14" s="13">
        <v>0.17777777777777801</v>
      </c>
      <c r="BB14" s="13">
        <v>0.16299559471365599</v>
      </c>
      <c r="BC14" s="13"/>
      <c r="BD14" s="13">
        <v>0.15413533834586499</v>
      </c>
      <c r="BE14" s="13">
        <v>0.12761020881670501</v>
      </c>
      <c r="BF14" s="13"/>
      <c r="BG14" s="13">
        <v>0.152542372881356</v>
      </c>
      <c r="BH14" s="13">
        <v>0.14024390243902399</v>
      </c>
      <c r="BI14" s="13"/>
      <c r="BJ14" s="13">
        <v>0.14736842105263201</v>
      </c>
      <c r="BK14" s="13">
        <v>0.139352306182532</v>
      </c>
      <c r="BL14" s="13"/>
      <c r="BM14" s="13">
        <v>0.156378600823045</v>
      </c>
      <c r="BN14" s="13">
        <v>0.13729508196721299</v>
      </c>
      <c r="BO14" s="13"/>
      <c r="BP14" s="13">
        <v>0.178041543026706</v>
      </c>
      <c r="BQ14" s="13">
        <v>0.13127853881278501</v>
      </c>
      <c r="BR14" s="13"/>
      <c r="BS14" s="13">
        <v>0.12895927601810001</v>
      </c>
      <c r="BT14" s="13">
        <v>0.16923076923076899</v>
      </c>
      <c r="BU14" s="13"/>
      <c r="BV14" s="13">
        <v>0.12751677852349</v>
      </c>
      <c r="BW14" s="13">
        <v>0.12969283276450499</v>
      </c>
      <c r="BX14" s="13"/>
      <c r="BY14" s="13">
        <v>0.17482517482517501</v>
      </c>
      <c r="BZ14" s="13">
        <v>0.13556174558960099</v>
      </c>
      <c r="CA14" s="13"/>
      <c r="CB14" s="13">
        <v>0.12859560067681899</v>
      </c>
      <c r="CC14" s="13">
        <v>0.14790996784565899</v>
      </c>
    </row>
    <row r="15" spans="2:81" x14ac:dyDescent="0.3">
      <c r="B15" t="s">
        <v>86</v>
      </c>
      <c r="C15" s="13">
        <v>0.13117408906882599</v>
      </c>
      <c r="D15" s="13">
        <v>0.123595505617978</v>
      </c>
      <c r="E15" s="13">
        <v>0.13838550247117001</v>
      </c>
      <c r="F15" s="13"/>
      <c r="G15" s="13">
        <v>0.13714285714285701</v>
      </c>
      <c r="H15" s="13">
        <v>0.128834355828221</v>
      </c>
      <c r="I15" s="13">
        <v>0.11864406779661001</v>
      </c>
      <c r="J15" s="13">
        <v>0.124378109452736</v>
      </c>
      <c r="K15" s="13">
        <v>0.11888111888111901</v>
      </c>
      <c r="L15" s="13">
        <v>0.168831168831169</v>
      </c>
      <c r="M15" s="13"/>
      <c r="N15" s="13">
        <v>0.127615062761506</v>
      </c>
      <c r="O15" s="13">
        <v>0.134020618556701</v>
      </c>
      <c r="P15" s="13">
        <v>0.12935323383084599</v>
      </c>
      <c r="Q15" s="13">
        <v>0.13779527559055099</v>
      </c>
      <c r="R15" s="13"/>
      <c r="S15" s="13">
        <v>0.156378600823045</v>
      </c>
      <c r="T15" s="13">
        <v>0.112781954887218</v>
      </c>
      <c r="U15" s="13">
        <v>0.20547945205479501</v>
      </c>
      <c r="V15" s="13">
        <v>0.13592233009708701</v>
      </c>
      <c r="W15" s="13">
        <v>0.105769230769231</v>
      </c>
      <c r="X15" s="13">
        <v>0.19047619047618999</v>
      </c>
      <c r="Y15" s="13">
        <v>0.16</v>
      </c>
      <c r="Z15" s="13">
        <v>4.4444444444444398E-2</v>
      </c>
      <c r="AA15" s="13">
        <v>8.9171974522293002E-2</v>
      </c>
      <c r="AB15" s="13">
        <v>8.3333333333333301E-2</v>
      </c>
      <c r="AC15" s="13">
        <v>8.7719298245614002E-2</v>
      </c>
      <c r="AD15" s="13">
        <v>0.21052631578947401</v>
      </c>
      <c r="AE15" s="13"/>
      <c r="AF15" s="13">
        <v>0.115288220551378</v>
      </c>
      <c r="AG15" s="13">
        <v>0.13</v>
      </c>
      <c r="AH15" s="13">
        <v>0.1171875</v>
      </c>
      <c r="AI15" s="13">
        <v>0.14285714285714299</v>
      </c>
      <c r="AJ15" s="13">
        <v>0.19512195121951201</v>
      </c>
      <c r="AK15" s="13">
        <v>0.14285714285714299</v>
      </c>
      <c r="AL15" s="13"/>
      <c r="AM15" s="13">
        <v>0.159340659340659</v>
      </c>
      <c r="AN15" s="13">
        <v>0.128888888888889</v>
      </c>
      <c r="AO15" s="13">
        <v>0.138107416879795</v>
      </c>
      <c r="AP15" s="13">
        <v>8.0168776371307995E-2</v>
      </c>
      <c r="AQ15" s="13">
        <v>0.204545454545455</v>
      </c>
      <c r="AR15" s="13"/>
      <c r="AS15" s="13">
        <v>0.13117408906882599</v>
      </c>
      <c r="AT15" s="13" t="s">
        <v>97</v>
      </c>
      <c r="AU15" s="13"/>
      <c r="AV15" s="13">
        <v>0.13</v>
      </c>
      <c r="AW15" s="13">
        <v>7.4468085106383003E-2</v>
      </c>
      <c r="AX15" s="13">
        <v>0.15296367112810699</v>
      </c>
      <c r="AY15" s="13"/>
      <c r="AZ15" s="13">
        <v>9.1743119266055106E-2</v>
      </c>
      <c r="BA15" s="13">
        <v>0.11111111111111099</v>
      </c>
      <c r="BB15" s="13">
        <v>0.13215859030836999</v>
      </c>
      <c r="BC15" s="13"/>
      <c r="BD15" s="13">
        <v>0.13032581453634101</v>
      </c>
      <c r="BE15" s="13">
        <v>0.13457076566125301</v>
      </c>
      <c r="BF15" s="13"/>
      <c r="BG15" s="13">
        <v>0.12590799031477001</v>
      </c>
      <c r="BH15" s="13">
        <v>0.134146341463415</v>
      </c>
      <c r="BI15" s="13"/>
      <c r="BJ15" s="13">
        <v>0.14210526315789501</v>
      </c>
      <c r="BK15" s="13">
        <v>0.13052011776251199</v>
      </c>
      <c r="BL15" s="13"/>
      <c r="BM15" s="13">
        <v>0.139917695473251</v>
      </c>
      <c r="BN15" s="13">
        <v>0.13114754098360701</v>
      </c>
      <c r="BO15" s="13"/>
      <c r="BP15" s="13">
        <v>0.112759643916914</v>
      </c>
      <c r="BQ15" s="13">
        <v>0.13812785388127899</v>
      </c>
      <c r="BR15" s="13"/>
      <c r="BS15" s="13">
        <v>0.138009049773756</v>
      </c>
      <c r="BT15" s="13">
        <v>0.13406593406593401</v>
      </c>
      <c r="BU15" s="13"/>
      <c r="BV15" s="13">
        <v>0.12751677852349</v>
      </c>
      <c r="BW15" s="13">
        <v>0.143344709897611</v>
      </c>
      <c r="BX15" s="13"/>
      <c r="BY15" s="13">
        <v>0.11888111888111901</v>
      </c>
      <c r="BZ15" s="13">
        <v>0.13370473537604499</v>
      </c>
      <c r="CA15" s="13"/>
      <c r="CB15" s="13">
        <v>0.131979695431472</v>
      </c>
      <c r="CC15" s="13">
        <v>0.131832797427653</v>
      </c>
    </row>
    <row r="16" spans="2:81" x14ac:dyDescent="0.3">
      <c r="B16" t="s">
        <v>87</v>
      </c>
      <c r="C16" s="13">
        <v>5.9919028340080997E-2</v>
      </c>
      <c r="D16" s="13">
        <v>6.9020866773675804E-2</v>
      </c>
      <c r="E16" s="13">
        <v>5.1070840197693597E-2</v>
      </c>
      <c r="F16" s="13"/>
      <c r="G16" s="13">
        <v>4.57142857142857E-2</v>
      </c>
      <c r="H16" s="13">
        <v>7.3619631901840496E-2</v>
      </c>
      <c r="I16" s="13">
        <v>5.0847457627118599E-2</v>
      </c>
      <c r="J16" s="13">
        <v>5.4726368159204002E-2</v>
      </c>
      <c r="K16" s="13">
        <v>6.2937062937062901E-2</v>
      </c>
      <c r="L16" s="13">
        <v>6.4935064935064901E-2</v>
      </c>
      <c r="M16" s="13"/>
      <c r="N16" s="13">
        <v>6.6945606694560705E-2</v>
      </c>
      <c r="O16" s="13">
        <v>4.8109965635738799E-2</v>
      </c>
      <c r="P16" s="13">
        <v>6.9651741293532299E-2</v>
      </c>
      <c r="Q16" s="13">
        <v>5.1181102362204703E-2</v>
      </c>
      <c r="R16" s="13"/>
      <c r="S16" s="13">
        <v>7.8189300411522597E-2</v>
      </c>
      <c r="T16" s="13">
        <v>6.01503759398496E-2</v>
      </c>
      <c r="U16" s="13">
        <v>6.8493150684931503E-2</v>
      </c>
      <c r="V16" s="13">
        <v>3.8834951456310697E-2</v>
      </c>
      <c r="W16" s="13">
        <v>5.7692307692307702E-2</v>
      </c>
      <c r="X16" s="13">
        <v>7.6190476190476197E-2</v>
      </c>
      <c r="Y16" s="13">
        <v>7.0000000000000007E-2</v>
      </c>
      <c r="Z16" s="13">
        <v>4.4444444444444398E-2</v>
      </c>
      <c r="AA16" s="13">
        <v>7.0063694267515894E-2</v>
      </c>
      <c r="AB16" s="13">
        <v>2.0833333333333301E-2</v>
      </c>
      <c r="AC16" s="13">
        <v>1.7543859649122799E-2</v>
      </c>
      <c r="AD16" s="13">
        <v>5.2631578947368397E-2</v>
      </c>
      <c r="AE16" s="13"/>
      <c r="AF16" s="13">
        <v>6.7669172932330796E-2</v>
      </c>
      <c r="AG16" s="13">
        <v>5.5E-2</v>
      </c>
      <c r="AH16" s="13">
        <v>4.6875E-2</v>
      </c>
      <c r="AI16" s="13">
        <v>4.9689440993788803E-2</v>
      </c>
      <c r="AJ16" s="13">
        <v>7.3170731707317097E-2</v>
      </c>
      <c r="AK16" s="13">
        <v>7.6190476190476197E-2</v>
      </c>
      <c r="AL16" s="13"/>
      <c r="AM16" s="13">
        <v>4.3956043956044001E-2</v>
      </c>
      <c r="AN16" s="13">
        <v>5.7777777777777803E-2</v>
      </c>
      <c r="AO16" s="13">
        <v>5.3708439897698197E-2</v>
      </c>
      <c r="AP16" s="13">
        <v>8.0168776371307995E-2</v>
      </c>
      <c r="AQ16" s="13">
        <v>6.8181818181818205E-2</v>
      </c>
      <c r="AR16" s="13"/>
      <c r="AS16" s="13">
        <v>5.9919028340080997E-2</v>
      </c>
      <c r="AT16" s="13" t="s">
        <v>97</v>
      </c>
      <c r="AU16" s="13"/>
      <c r="AV16" s="13">
        <v>0.05</v>
      </c>
      <c r="AW16" s="13">
        <v>4.2553191489361701E-2</v>
      </c>
      <c r="AX16" s="13">
        <v>6.11854684512428E-2</v>
      </c>
      <c r="AY16" s="13"/>
      <c r="AZ16" s="13">
        <v>6.4220183486238494E-2</v>
      </c>
      <c r="BA16" s="13">
        <v>2.2222222222222199E-2</v>
      </c>
      <c r="BB16" s="13">
        <v>5.2863436123347998E-2</v>
      </c>
      <c r="BC16" s="13"/>
      <c r="BD16" s="13">
        <v>7.2681704260651597E-2</v>
      </c>
      <c r="BE16" s="13">
        <v>3.7122969837586998E-2</v>
      </c>
      <c r="BF16" s="13"/>
      <c r="BG16" s="13">
        <v>7.7481840193704604E-2</v>
      </c>
      <c r="BH16" s="13">
        <v>5.12195121951219E-2</v>
      </c>
      <c r="BI16" s="13"/>
      <c r="BJ16" s="13">
        <v>7.8947368421052599E-2</v>
      </c>
      <c r="BK16" s="13">
        <v>5.3974484789008799E-2</v>
      </c>
      <c r="BL16" s="13"/>
      <c r="BM16" s="13">
        <v>9.0534979423868303E-2</v>
      </c>
      <c r="BN16" s="13">
        <v>5.2254098360655699E-2</v>
      </c>
      <c r="BO16" s="13"/>
      <c r="BP16" s="13">
        <v>6.2314540059347202E-2</v>
      </c>
      <c r="BQ16" s="13">
        <v>5.9360730593607303E-2</v>
      </c>
      <c r="BR16" s="13"/>
      <c r="BS16" s="13">
        <v>6.1085972850678703E-2</v>
      </c>
      <c r="BT16" s="13">
        <v>5.2747252747252699E-2</v>
      </c>
      <c r="BU16" s="13"/>
      <c r="BV16" s="13">
        <v>6.0402684563758399E-2</v>
      </c>
      <c r="BW16" s="13">
        <v>6.14334470989761E-2</v>
      </c>
      <c r="BX16" s="13"/>
      <c r="BY16" s="13">
        <v>3.4965034965035002E-2</v>
      </c>
      <c r="BZ16" s="13">
        <v>6.2209842154131799E-2</v>
      </c>
      <c r="CA16" s="13"/>
      <c r="CB16" s="13">
        <v>6.7681895093062605E-2</v>
      </c>
      <c r="CC16" s="13">
        <v>5.3054662379421198E-2</v>
      </c>
    </row>
    <row r="17" spans="2:81" x14ac:dyDescent="0.3">
      <c r="B17" t="s">
        <v>88</v>
      </c>
      <c r="C17" s="13">
        <v>1.9433198380566799E-2</v>
      </c>
      <c r="D17" s="13">
        <v>1.4446227929374E-2</v>
      </c>
      <c r="E17" s="13">
        <v>2.4711696869851699E-2</v>
      </c>
      <c r="F17" s="13"/>
      <c r="G17" s="13">
        <v>1.1428571428571401E-2</v>
      </c>
      <c r="H17" s="13">
        <v>2.7607361963190202E-2</v>
      </c>
      <c r="I17" s="13">
        <v>8.4745762711864406E-3</v>
      </c>
      <c r="J17" s="13">
        <v>2.48756218905473E-2</v>
      </c>
      <c r="K17" s="13">
        <v>2.0979020979021001E-2</v>
      </c>
      <c r="L17" s="13">
        <v>1.9480519480519501E-2</v>
      </c>
      <c r="M17" s="13"/>
      <c r="N17" s="13">
        <v>1.46443514644351E-2</v>
      </c>
      <c r="O17" s="13">
        <v>2.40549828178694E-2</v>
      </c>
      <c r="P17" s="13">
        <v>1.99004975124378E-2</v>
      </c>
      <c r="Q17" s="13">
        <v>2.3622047244094498E-2</v>
      </c>
      <c r="R17" s="13"/>
      <c r="S17" s="13">
        <v>1.6460905349794198E-2</v>
      </c>
      <c r="T17" s="13">
        <v>3.7593984962405999E-2</v>
      </c>
      <c r="U17" s="13">
        <v>1.3698630136986301E-2</v>
      </c>
      <c r="V17" s="13">
        <v>9.7087378640776708E-3</v>
      </c>
      <c r="W17" s="13">
        <v>3.8461538461538498E-2</v>
      </c>
      <c r="X17" s="13">
        <v>0</v>
      </c>
      <c r="Y17" s="13">
        <v>0.03</v>
      </c>
      <c r="Z17" s="13">
        <v>0</v>
      </c>
      <c r="AA17" s="13">
        <v>1.27388535031847E-2</v>
      </c>
      <c r="AB17" s="13">
        <v>1.0416666666666701E-2</v>
      </c>
      <c r="AC17" s="13">
        <v>5.2631578947368397E-2</v>
      </c>
      <c r="AD17" s="13">
        <v>0</v>
      </c>
      <c r="AE17" s="13"/>
      <c r="AF17" s="13">
        <v>1.00250626566416E-2</v>
      </c>
      <c r="AG17" s="13">
        <v>5.0000000000000001E-3</v>
      </c>
      <c r="AH17" s="13">
        <v>2.34375E-2</v>
      </c>
      <c r="AI17" s="13">
        <v>1.2422360248447201E-2</v>
      </c>
      <c r="AJ17" s="13">
        <v>3.2520325203252001E-2</v>
      </c>
      <c r="AK17" s="13">
        <v>4.7619047619047603E-2</v>
      </c>
      <c r="AL17" s="13"/>
      <c r="AM17" s="13">
        <v>3.2967032967033003E-2</v>
      </c>
      <c r="AN17" s="13">
        <v>2.2222222222222199E-2</v>
      </c>
      <c r="AO17" s="13">
        <v>2.5575447570332501E-2</v>
      </c>
      <c r="AP17" s="13">
        <v>8.4388185654008397E-3</v>
      </c>
      <c r="AQ17" s="13">
        <v>2.27272727272727E-2</v>
      </c>
      <c r="AR17" s="13"/>
      <c r="AS17" s="13">
        <v>1.9433198380566799E-2</v>
      </c>
      <c r="AT17" s="13" t="s">
        <v>97</v>
      </c>
      <c r="AU17" s="13"/>
      <c r="AV17" s="13">
        <v>1.4999999999999999E-2</v>
      </c>
      <c r="AW17" s="13">
        <v>2.1276595744680899E-2</v>
      </c>
      <c r="AX17" s="13">
        <v>2.4856596558317401E-2</v>
      </c>
      <c r="AY17" s="13"/>
      <c r="AZ17" s="13">
        <v>0</v>
      </c>
      <c r="BA17" s="13">
        <v>1.1111111111111099E-2</v>
      </c>
      <c r="BB17" s="13">
        <v>2.6431718061673999E-2</v>
      </c>
      <c r="BC17" s="13"/>
      <c r="BD17" s="13">
        <v>2.2556390977443601E-2</v>
      </c>
      <c r="BE17" s="13">
        <v>1.3921113689095099E-2</v>
      </c>
      <c r="BF17" s="13"/>
      <c r="BG17" s="13">
        <v>9.6852300242130807E-3</v>
      </c>
      <c r="BH17" s="13">
        <v>2.4390243902439001E-2</v>
      </c>
      <c r="BI17" s="13"/>
      <c r="BJ17" s="13">
        <v>0</v>
      </c>
      <c r="BK17" s="13">
        <v>2.35525024533857E-2</v>
      </c>
      <c r="BL17" s="13"/>
      <c r="BM17" s="13">
        <v>2.8806584362139901E-2</v>
      </c>
      <c r="BN17" s="13">
        <v>1.7418032786885199E-2</v>
      </c>
      <c r="BO17" s="13"/>
      <c r="BP17" s="13">
        <v>3.2640949554896097E-2</v>
      </c>
      <c r="BQ17" s="13">
        <v>1.25570776255708E-2</v>
      </c>
      <c r="BR17" s="13"/>
      <c r="BS17" s="13">
        <v>1.58371040723982E-2</v>
      </c>
      <c r="BT17" s="13">
        <v>1.97802197802198E-2</v>
      </c>
      <c r="BU17" s="13"/>
      <c r="BV17" s="13">
        <v>1.34228187919463E-2</v>
      </c>
      <c r="BW17" s="13">
        <v>1.7064846416382298E-2</v>
      </c>
      <c r="BX17" s="13"/>
      <c r="BY17" s="13">
        <v>3.4965034965035002E-2</v>
      </c>
      <c r="BZ17" s="13">
        <v>1.76415970287837E-2</v>
      </c>
      <c r="CA17" s="13"/>
      <c r="CB17" s="13">
        <v>2.3688663282571899E-2</v>
      </c>
      <c r="CC17" s="13">
        <v>1.6077170418006399E-2</v>
      </c>
    </row>
    <row r="18" spans="2:81" x14ac:dyDescent="0.3">
      <c r="B18" t="s">
        <v>89</v>
      </c>
      <c r="C18" s="13">
        <v>0.64453441295546599</v>
      </c>
      <c r="D18" s="13">
        <v>0.666131621187801</v>
      </c>
      <c r="E18" s="13">
        <v>0.62108731466227396</v>
      </c>
      <c r="F18" s="13"/>
      <c r="G18" s="13">
        <v>0.65714285714285703</v>
      </c>
      <c r="H18" s="13">
        <v>0.619631901840491</v>
      </c>
      <c r="I18" s="13">
        <v>0.68644067796610198</v>
      </c>
      <c r="J18" s="13">
        <v>0.67661691542288505</v>
      </c>
      <c r="K18" s="13">
        <v>0.643356643356643</v>
      </c>
      <c r="L18" s="13">
        <v>0.57792207792207795</v>
      </c>
      <c r="M18" s="13"/>
      <c r="N18" s="13">
        <v>0.69037656903765698</v>
      </c>
      <c r="O18" s="13">
        <v>0.646048109965636</v>
      </c>
      <c r="P18" s="13">
        <v>0.62189054726368198</v>
      </c>
      <c r="Q18" s="13">
        <v>0.57480314960629897</v>
      </c>
      <c r="R18" s="13"/>
      <c r="S18" s="13">
        <v>0.61316872427983504</v>
      </c>
      <c r="T18" s="13">
        <v>0.63909774436090205</v>
      </c>
      <c r="U18" s="13">
        <v>0.64383561643835596</v>
      </c>
      <c r="V18" s="13">
        <v>0.58252427184466005</v>
      </c>
      <c r="W18" s="13">
        <v>0.625</v>
      </c>
      <c r="X18" s="13">
        <v>0.56190476190476202</v>
      </c>
      <c r="Y18" s="13">
        <v>0.64</v>
      </c>
      <c r="Z18" s="13">
        <v>0.73333333333333295</v>
      </c>
      <c r="AA18" s="13">
        <v>0.71337579617834401</v>
      </c>
      <c r="AB18" s="13">
        <v>0.71875</v>
      </c>
      <c r="AC18" s="13">
        <v>0.73684210526315796</v>
      </c>
      <c r="AD18" s="13">
        <v>0.57894736842105299</v>
      </c>
      <c r="AE18" s="13"/>
      <c r="AF18" s="13">
        <v>0.68421052631578905</v>
      </c>
      <c r="AG18" s="13">
        <v>0.71</v>
      </c>
      <c r="AH18" s="13">
        <v>0.65625</v>
      </c>
      <c r="AI18" s="13">
        <v>0.66459627329192505</v>
      </c>
      <c r="AJ18" s="13">
        <v>0.47154471544715398</v>
      </c>
      <c r="AK18" s="13">
        <v>0.55238095238095197</v>
      </c>
      <c r="AL18" s="13"/>
      <c r="AM18" s="13">
        <v>0.61538461538461497</v>
      </c>
      <c r="AN18" s="13">
        <v>0.61777777777777798</v>
      </c>
      <c r="AO18" s="13">
        <v>0.64961636828644498</v>
      </c>
      <c r="AP18" s="13">
        <v>0.70464135021097096</v>
      </c>
      <c r="AQ18" s="13">
        <v>0.61363636363636398</v>
      </c>
      <c r="AR18" s="13"/>
      <c r="AS18" s="13">
        <v>0.64453441295546599</v>
      </c>
      <c r="AT18" s="13" t="s">
        <v>97</v>
      </c>
      <c r="AU18" s="13"/>
      <c r="AV18" s="13">
        <v>0.65249999999999997</v>
      </c>
      <c r="AW18" s="13">
        <v>0.71276595744680804</v>
      </c>
      <c r="AX18" s="13">
        <v>0.61567877629063095</v>
      </c>
      <c r="AY18" s="13"/>
      <c r="AZ18" s="13">
        <v>0.74311926605504597</v>
      </c>
      <c r="BA18" s="13">
        <v>0.67777777777777803</v>
      </c>
      <c r="BB18" s="13">
        <v>0.62555066079295196</v>
      </c>
      <c r="BC18" s="13"/>
      <c r="BD18" s="13">
        <v>0.62030075187969902</v>
      </c>
      <c r="BE18" s="13">
        <v>0.68677494199536004</v>
      </c>
      <c r="BF18" s="13"/>
      <c r="BG18" s="13">
        <v>0.63438256658595604</v>
      </c>
      <c r="BH18" s="13">
        <v>0.65</v>
      </c>
      <c r="BI18" s="13"/>
      <c r="BJ18" s="13">
        <v>0.63157894736842102</v>
      </c>
      <c r="BK18" s="13">
        <v>0.652600588812561</v>
      </c>
      <c r="BL18" s="13"/>
      <c r="BM18" s="13">
        <v>0.58436213991769503</v>
      </c>
      <c r="BN18" s="13">
        <v>0.661885245901639</v>
      </c>
      <c r="BO18" s="13"/>
      <c r="BP18" s="13">
        <v>0.61424332344213695</v>
      </c>
      <c r="BQ18" s="13">
        <v>0.658675799086758</v>
      </c>
      <c r="BR18" s="13"/>
      <c r="BS18" s="13">
        <v>0.65610859728506798</v>
      </c>
      <c r="BT18" s="13">
        <v>0.62417582417582396</v>
      </c>
      <c r="BU18" s="13"/>
      <c r="BV18" s="13">
        <v>0.67114093959731502</v>
      </c>
      <c r="BW18" s="13">
        <v>0.64846416382252603</v>
      </c>
      <c r="BX18" s="13"/>
      <c r="BY18" s="13">
        <v>0.63636363636363602</v>
      </c>
      <c r="BZ18" s="13">
        <v>0.65088207985143898</v>
      </c>
      <c r="CA18" s="13"/>
      <c r="CB18" s="13">
        <v>0.64805414551607399</v>
      </c>
      <c r="CC18" s="13">
        <v>0.65112540192926005</v>
      </c>
    </row>
    <row r="19" spans="2:81" x14ac:dyDescent="0.3">
      <c r="B19" t="s">
        <v>90</v>
      </c>
      <c r="C19" s="13">
        <v>0.191093117408907</v>
      </c>
      <c r="D19" s="13">
        <v>0.192616372391653</v>
      </c>
      <c r="E19" s="13">
        <v>0.18945634266886299</v>
      </c>
      <c r="F19" s="13"/>
      <c r="G19" s="13">
        <v>0.182857142857143</v>
      </c>
      <c r="H19" s="13">
        <v>0.20245398773006101</v>
      </c>
      <c r="I19" s="13">
        <v>0.169491525423729</v>
      </c>
      <c r="J19" s="13">
        <v>0.17910447761194001</v>
      </c>
      <c r="K19" s="13">
        <v>0.18181818181818199</v>
      </c>
      <c r="L19" s="13">
        <v>0.23376623376623401</v>
      </c>
      <c r="M19" s="13"/>
      <c r="N19" s="13">
        <v>0.19456066945606701</v>
      </c>
      <c r="O19" s="13">
        <v>0.18213058419243999</v>
      </c>
      <c r="P19" s="13">
        <v>0.19900497512437801</v>
      </c>
      <c r="Q19" s="13">
        <v>0.18897637795275599</v>
      </c>
      <c r="R19" s="13"/>
      <c r="S19" s="13">
        <v>0.234567901234568</v>
      </c>
      <c r="T19" s="13">
        <v>0.17293233082706799</v>
      </c>
      <c r="U19" s="13">
        <v>0.27397260273972601</v>
      </c>
      <c r="V19" s="13">
        <v>0.17475728155339801</v>
      </c>
      <c r="W19" s="13">
        <v>0.16346153846153799</v>
      </c>
      <c r="X19" s="13">
        <v>0.266666666666667</v>
      </c>
      <c r="Y19" s="13">
        <v>0.23</v>
      </c>
      <c r="Z19" s="13">
        <v>8.8888888888888906E-2</v>
      </c>
      <c r="AA19" s="13">
        <v>0.15923566878980899</v>
      </c>
      <c r="AB19" s="13">
        <v>0.104166666666667</v>
      </c>
      <c r="AC19" s="13">
        <v>0.105263157894737</v>
      </c>
      <c r="AD19" s="13">
        <v>0.26315789473684198</v>
      </c>
      <c r="AE19" s="13"/>
      <c r="AF19" s="13">
        <v>0.18295739348370901</v>
      </c>
      <c r="AG19" s="13">
        <v>0.185</v>
      </c>
      <c r="AH19" s="13">
        <v>0.1640625</v>
      </c>
      <c r="AI19" s="13">
        <v>0.19254658385093201</v>
      </c>
      <c r="AJ19" s="13">
        <v>0.26829268292682901</v>
      </c>
      <c r="AK19" s="13">
        <v>0.21904761904761899</v>
      </c>
      <c r="AL19" s="13"/>
      <c r="AM19" s="13">
        <v>0.20329670329670299</v>
      </c>
      <c r="AN19" s="13">
        <v>0.18666666666666701</v>
      </c>
      <c r="AO19" s="13">
        <v>0.19181585677749399</v>
      </c>
      <c r="AP19" s="13">
        <v>0.16033755274261599</v>
      </c>
      <c r="AQ19" s="13">
        <v>0.27272727272727298</v>
      </c>
      <c r="AR19" s="13"/>
      <c r="AS19" s="13">
        <v>0.191093117408907</v>
      </c>
      <c r="AT19" s="13" t="s">
        <v>97</v>
      </c>
      <c r="AU19" s="13"/>
      <c r="AV19" s="13">
        <v>0.18</v>
      </c>
      <c r="AW19" s="13">
        <v>0.117021276595745</v>
      </c>
      <c r="AX19" s="13">
        <v>0.21414913957935</v>
      </c>
      <c r="AY19" s="13"/>
      <c r="AZ19" s="13">
        <v>0.155963302752294</v>
      </c>
      <c r="BA19" s="13">
        <v>0.133333333333333</v>
      </c>
      <c r="BB19" s="13">
        <v>0.185022026431718</v>
      </c>
      <c r="BC19" s="13"/>
      <c r="BD19" s="13">
        <v>0.203007518796992</v>
      </c>
      <c r="BE19" s="13">
        <v>0.17169373549884001</v>
      </c>
      <c r="BF19" s="13"/>
      <c r="BG19" s="13">
        <v>0.20338983050847501</v>
      </c>
      <c r="BH19" s="13">
        <v>0.185365853658537</v>
      </c>
      <c r="BI19" s="13"/>
      <c r="BJ19" s="13">
        <v>0.221052631578947</v>
      </c>
      <c r="BK19" s="13">
        <v>0.184494602551521</v>
      </c>
      <c r="BL19" s="13"/>
      <c r="BM19" s="13">
        <v>0.23045267489711899</v>
      </c>
      <c r="BN19" s="13">
        <v>0.18340163934426201</v>
      </c>
      <c r="BO19" s="13"/>
      <c r="BP19" s="13">
        <v>0.17507418397626101</v>
      </c>
      <c r="BQ19" s="13">
        <v>0.19748858447488599</v>
      </c>
      <c r="BR19" s="13"/>
      <c r="BS19" s="13">
        <v>0.19909502262443399</v>
      </c>
      <c r="BT19" s="13">
        <v>0.18681318681318701</v>
      </c>
      <c r="BU19" s="13"/>
      <c r="BV19" s="13">
        <v>0.187919463087248</v>
      </c>
      <c r="BW19" s="13">
        <v>0.204778156996587</v>
      </c>
      <c r="BX19" s="13"/>
      <c r="BY19" s="13">
        <v>0.15384615384615399</v>
      </c>
      <c r="BZ19" s="13">
        <v>0.19591457753017599</v>
      </c>
      <c r="CA19" s="13"/>
      <c r="CB19" s="13">
        <v>0.199661590524535</v>
      </c>
      <c r="CC19" s="13">
        <v>0.18488745980707399</v>
      </c>
    </row>
    <row r="20" spans="2:81" x14ac:dyDescent="0.3">
      <c r="B20" t="s">
        <v>91</v>
      </c>
      <c r="C20" s="13">
        <v>0.45344129554655899</v>
      </c>
      <c r="D20" s="13">
        <v>0.47351524879614798</v>
      </c>
      <c r="E20" s="13">
        <v>0.43163097199341</v>
      </c>
      <c r="F20" s="13"/>
      <c r="G20" s="13">
        <v>0.47428571428571398</v>
      </c>
      <c r="H20" s="13">
        <v>0.41717791411042898</v>
      </c>
      <c r="I20" s="13">
        <v>0.51694915254237295</v>
      </c>
      <c r="J20" s="13">
        <v>0.49751243781094501</v>
      </c>
      <c r="K20" s="13">
        <v>0.46153846153846201</v>
      </c>
      <c r="L20" s="13">
        <v>0.34415584415584399</v>
      </c>
      <c r="M20" s="13"/>
      <c r="N20" s="13">
        <v>0.49581589958159</v>
      </c>
      <c r="O20" s="13">
        <v>0.463917525773196</v>
      </c>
      <c r="P20" s="13">
        <v>0.422885572139304</v>
      </c>
      <c r="Q20" s="13">
        <v>0.38582677165354301</v>
      </c>
      <c r="R20" s="13"/>
      <c r="S20" s="13">
        <v>0.37860082304526699</v>
      </c>
      <c r="T20" s="13">
        <v>0.466165413533835</v>
      </c>
      <c r="U20" s="13">
        <v>0.36986301369863001</v>
      </c>
      <c r="V20" s="13">
        <v>0.40776699029126201</v>
      </c>
      <c r="W20" s="13">
        <v>0.46153846153846201</v>
      </c>
      <c r="X20" s="13">
        <v>0.29523809523809502</v>
      </c>
      <c r="Y20" s="13">
        <v>0.41</v>
      </c>
      <c r="Z20" s="13">
        <v>0.64444444444444404</v>
      </c>
      <c r="AA20" s="13">
        <v>0.55414012738853502</v>
      </c>
      <c r="AB20" s="13">
        <v>0.61458333333333304</v>
      </c>
      <c r="AC20" s="13">
        <v>0.63157894736842102</v>
      </c>
      <c r="AD20" s="13">
        <v>0.31578947368421101</v>
      </c>
      <c r="AE20" s="13"/>
      <c r="AF20" s="13">
        <v>0.50125313283207995</v>
      </c>
      <c r="AG20" s="13">
        <v>0.52500000000000002</v>
      </c>
      <c r="AH20" s="13">
        <v>0.4921875</v>
      </c>
      <c r="AI20" s="13">
        <v>0.47204968944099401</v>
      </c>
      <c r="AJ20" s="13">
        <v>0.203252032520325</v>
      </c>
      <c r="AK20" s="13">
        <v>0.33333333333333298</v>
      </c>
      <c r="AL20" s="13"/>
      <c r="AM20" s="13">
        <v>0.41208791208791201</v>
      </c>
      <c r="AN20" s="13">
        <v>0.431111111111111</v>
      </c>
      <c r="AO20" s="13">
        <v>0.45780051150895201</v>
      </c>
      <c r="AP20" s="13">
        <v>0.544303797468354</v>
      </c>
      <c r="AQ20" s="13">
        <v>0.34090909090909099</v>
      </c>
      <c r="AR20" s="13"/>
      <c r="AS20" s="13">
        <v>0.45344129554655899</v>
      </c>
      <c r="AT20" s="13" t="s">
        <v>97</v>
      </c>
      <c r="AU20" s="13"/>
      <c r="AV20" s="13">
        <v>0.47249999999999998</v>
      </c>
      <c r="AW20" s="13">
        <v>0.59574468085106402</v>
      </c>
      <c r="AX20" s="13">
        <v>0.401529636711281</v>
      </c>
      <c r="AY20" s="13"/>
      <c r="AZ20" s="13">
        <v>0.58715596330275199</v>
      </c>
      <c r="BA20" s="13">
        <v>0.54444444444444395</v>
      </c>
      <c r="BB20" s="13">
        <v>0.44052863436123302</v>
      </c>
      <c r="BC20" s="13"/>
      <c r="BD20" s="13">
        <v>0.41729323308270699</v>
      </c>
      <c r="BE20" s="13">
        <v>0.51508120649652001</v>
      </c>
      <c r="BF20" s="13"/>
      <c r="BG20" s="13">
        <v>0.43099273607748201</v>
      </c>
      <c r="BH20" s="13">
        <v>0.46463414634146299</v>
      </c>
      <c r="BI20" s="13"/>
      <c r="BJ20" s="13">
        <v>0.41052631578947402</v>
      </c>
      <c r="BK20" s="13">
        <v>0.46810598626104</v>
      </c>
      <c r="BL20" s="13"/>
      <c r="BM20" s="13">
        <v>0.35390946502057602</v>
      </c>
      <c r="BN20" s="13">
        <v>0.47848360655737698</v>
      </c>
      <c r="BO20" s="13"/>
      <c r="BP20" s="13">
        <v>0.43916913946587499</v>
      </c>
      <c r="BQ20" s="13">
        <v>0.46118721461187201</v>
      </c>
      <c r="BR20" s="13"/>
      <c r="BS20" s="13">
        <v>0.45701357466063303</v>
      </c>
      <c r="BT20" s="13">
        <v>0.43736263736263697</v>
      </c>
      <c r="BU20" s="13"/>
      <c r="BV20" s="13">
        <v>0.48322147651006703</v>
      </c>
      <c r="BW20" s="13">
        <v>0.44368600682593901</v>
      </c>
      <c r="BX20" s="13"/>
      <c r="BY20" s="13">
        <v>0.482517482517482</v>
      </c>
      <c r="BZ20" s="13">
        <v>0.45496750232126298</v>
      </c>
      <c r="CA20" s="13"/>
      <c r="CB20" s="13">
        <v>0.44839255499154002</v>
      </c>
      <c r="CC20" s="13">
        <v>0.466237942122187</v>
      </c>
    </row>
    <row r="21" spans="2:81" x14ac:dyDescent="0.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row>
    <row r="22" spans="2:81" x14ac:dyDescent="0.3">
      <c r="B22" s="6" t="s">
        <v>99</v>
      </c>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row>
    <row r="23" spans="2:81" x14ac:dyDescent="0.3">
      <c r="B23" s="23" t="s">
        <v>95</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row>
    <row r="24" spans="2:81" x14ac:dyDescent="0.3">
      <c r="B24" t="s">
        <v>83</v>
      </c>
      <c r="C24" s="13">
        <v>0.225910931174089</v>
      </c>
      <c r="D24" s="13">
        <v>0.239165329052969</v>
      </c>
      <c r="E24" s="13">
        <v>0.21252059308072499</v>
      </c>
      <c r="F24" s="13"/>
      <c r="G24" s="13">
        <v>0.16571428571428601</v>
      </c>
      <c r="H24" s="13">
        <v>0.23926380368098199</v>
      </c>
      <c r="I24" s="13">
        <v>0.27966101694915302</v>
      </c>
      <c r="J24" s="13">
        <v>0.20398009950248799</v>
      </c>
      <c r="K24" s="13">
        <v>0.223776223776224</v>
      </c>
      <c r="L24" s="13">
        <v>0.214285714285714</v>
      </c>
      <c r="M24" s="13"/>
      <c r="N24" s="13">
        <v>0.23221757322175701</v>
      </c>
      <c r="O24" s="13">
        <v>0.192439862542955</v>
      </c>
      <c r="P24" s="13">
        <v>0.19900497512437801</v>
      </c>
      <c r="Q24" s="13">
        <v>0.28346456692913402</v>
      </c>
      <c r="R24" s="13"/>
      <c r="S24" s="13">
        <v>0.22222222222222199</v>
      </c>
      <c r="T24" s="13">
        <v>0.233082706766917</v>
      </c>
      <c r="U24" s="13">
        <v>0.17808219178082199</v>
      </c>
      <c r="V24" s="13">
        <v>0.16504854368932001</v>
      </c>
      <c r="W24" s="13">
        <v>0.21153846153846201</v>
      </c>
      <c r="X24" s="13">
        <v>0.180952380952381</v>
      </c>
      <c r="Y24" s="13">
        <v>0.23</v>
      </c>
      <c r="Z24" s="13">
        <v>0.22222222222222199</v>
      </c>
      <c r="AA24" s="13">
        <v>0.23566878980891701</v>
      </c>
      <c r="AB24" s="13">
        <v>0.28125</v>
      </c>
      <c r="AC24" s="13">
        <v>0.36842105263157898</v>
      </c>
      <c r="AD24" s="13">
        <v>0.26315789473684198</v>
      </c>
      <c r="AE24" s="13"/>
      <c r="AF24" s="13">
        <v>0.203007518796992</v>
      </c>
      <c r="AG24" s="13">
        <v>0.23499999999999999</v>
      </c>
      <c r="AH24" s="13">
        <v>0.2109375</v>
      </c>
      <c r="AI24" s="13">
        <v>0.29813664596273298</v>
      </c>
      <c r="AJ24" s="13">
        <v>0.219512195121951</v>
      </c>
      <c r="AK24" s="13">
        <v>0.161904761904762</v>
      </c>
      <c r="AL24" s="13"/>
      <c r="AM24" s="13">
        <v>0.28021978021978</v>
      </c>
      <c r="AN24" s="13">
        <v>0.22222222222222199</v>
      </c>
      <c r="AO24" s="13">
        <v>0.21483375959079301</v>
      </c>
      <c r="AP24" s="13">
        <v>0.19831223628691999</v>
      </c>
      <c r="AQ24" s="13">
        <v>0.25</v>
      </c>
      <c r="AR24" s="13"/>
      <c r="AS24" s="13">
        <v>0.225910931174089</v>
      </c>
      <c r="AT24" s="13" t="s">
        <v>97</v>
      </c>
      <c r="AU24" s="13"/>
      <c r="AV24" s="13">
        <v>0.21</v>
      </c>
      <c r="AW24" s="13">
        <v>0.30851063829787201</v>
      </c>
      <c r="AX24" s="13">
        <v>0.21414913957935</v>
      </c>
      <c r="AY24" s="13"/>
      <c r="AZ24" s="13">
        <v>0.33027522935779802</v>
      </c>
      <c r="BA24" s="13">
        <v>0.25555555555555598</v>
      </c>
      <c r="BB24" s="13">
        <v>0.167400881057269</v>
      </c>
      <c r="BC24" s="13"/>
      <c r="BD24" s="13">
        <v>0.221804511278195</v>
      </c>
      <c r="BE24" s="13">
        <v>0.23201856148491901</v>
      </c>
      <c r="BF24" s="13"/>
      <c r="BG24" s="13">
        <v>0.20581113801452799</v>
      </c>
      <c r="BH24" s="13">
        <v>0.236585365853659</v>
      </c>
      <c r="BI24" s="13"/>
      <c r="BJ24" s="13">
        <v>0.2</v>
      </c>
      <c r="BK24" s="13">
        <v>0.23258096172718401</v>
      </c>
      <c r="BL24" s="13"/>
      <c r="BM24" s="13">
        <v>0.24691358024691401</v>
      </c>
      <c r="BN24" s="13">
        <v>0.22028688524590201</v>
      </c>
      <c r="BO24" s="13"/>
      <c r="BP24" s="13">
        <v>0.240356083086053</v>
      </c>
      <c r="BQ24" s="13">
        <v>0.221461187214612</v>
      </c>
      <c r="BR24" s="13"/>
      <c r="BS24" s="13">
        <v>0.24886877828054299</v>
      </c>
      <c r="BT24" s="13">
        <v>0.206593406593407</v>
      </c>
      <c r="BU24" s="13"/>
      <c r="BV24" s="13">
        <v>0.228187919463087</v>
      </c>
      <c r="BW24" s="13">
        <v>0.25938566552900999</v>
      </c>
      <c r="BX24" s="13"/>
      <c r="BY24" s="13">
        <v>0.30069930069930101</v>
      </c>
      <c r="BZ24" s="13">
        <v>0.214484679665738</v>
      </c>
      <c r="CA24" s="13"/>
      <c r="CB24" s="13">
        <v>0.260575296108291</v>
      </c>
      <c r="CC24" s="13">
        <v>0.196141479099678</v>
      </c>
    </row>
    <row r="25" spans="2:81" x14ac:dyDescent="0.3">
      <c r="B25" t="s">
        <v>84</v>
      </c>
      <c r="C25" s="13">
        <v>0.39352226720647798</v>
      </c>
      <c r="D25" s="13">
        <v>0.41733547351524902</v>
      </c>
      <c r="E25" s="13">
        <v>0.36573311367380601</v>
      </c>
      <c r="F25" s="13"/>
      <c r="G25" s="13">
        <v>0.49142857142857099</v>
      </c>
      <c r="H25" s="13">
        <v>0.38650306748466301</v>
      </c>
      <c r="I25" s="13">
        <v>0.355932203389831</v>
      </c>
      <c r="J25" s="13">
        <v>0.39800995024875602</v>
      </c>
      <c r="K25" s="13">
        <v>0.391608391608392</v>
      </c>
      <c r="L25" s="13">
        <v>0.35064935064935099</v>
      </c>
      <c r="M25" s="13"/>
      <c r="N25" s="13">
        <v>0.39748953974895401</v>
      </c>
      <c r="O25" s="13">
        <v>0.402061855670103</v>
      </c>
      <c r="P25" s="13">
        <v>0.402985074626866</v>
      </c>
      <c r="Q25" s="13">
        <v>0.37007874015747999</v>
      </c>
      <c r="R25" s="13"/>
      <c r="S25" s="13">
        <v>0.390946502057613</v>
      </c>
      <c r="T25" s="13">
        <v>0.406015037593985</v>
      </c>
      <c r="U25" s="13">
        <v>0.36986301369863001</v>
      </c>
      <c r="V25" s="13">
        <v>0.43689320388349501</v>
      </c>
      <c r="W25" s="13">
        <v>0.42307692307692302</v>
      </c>
      <c r="X25" s="13">
        <v>0.32380952380952399</v>
      </c>
      <c r="Y25" s="13">
        <v>0.36</v>
      </c>
      <c r="Z25" s="13">
        <v>0.35555555555555601</v>
      </c>
      <c r="AA25" s="13">
        <v>0.39490445859872603</v>
      </c>
      <c r="AB25" s="13">
        <v>0.375</v>
      </c>
      <c r="AC25" s="13">
        <v>0.47368421052631599</v>
      </c>
      <c r="AD25" s="13">
        <v>0.52631578947368396</v>
      </c>
      <c r="AE25" s="13"/>
      <c r="AF25" s="13">
        <v>0.41604010025062699</v>
      </c>
      <c r="AG25" s="13">
        <v>0.44</v>
      </c>
      <c r="AH25" s="13">
        <v>0.390625</v>
      </c>
      <c r="AI25" s="13">
        <v>0.341614906832298</v>
      </c>
      <c r="AJ25" s="13">
        <v>0.39024390243902402</v>
      </c>
      <c r="AK25" s="13">
        <v>0.36190476190476201</v>
      </c>
      <c r="AL25" s="13"/>
      <c r="AM25" s="13">
        <v>0.38461538461538503</v>
      </c>
      <c r="AN25" s="13">
        <v>0.39111111111111102</v>
      </c>
      <c r="AO25" s="13">
        <v>0.41432225063938599</v>
      </c>
      <c r="AP25" s="13">
        <v>0.37130801687763698</v>
      </c>
      <c r="AQ25" s="13">
        <v>0.43181818181818199</v>
      </c>
      <c r="AR25" s="13"/>
      <c r="AS25" s="13">
        <v>0.39352226720647798</v>
      </c>
      <c r="AT25" s="13" t="s">
        <v>97</v>
      </c>
      <c r="AU25" s="13"/>
      <c r="AV25" s="13">
        <v>0.39750000000000002</v>
      </c>
      <c r="AW25" s="13">
        <v>0.29787234042553201</v>
      </c>
      <c r="AX25" s="13">
        <v>0.40726577437858502</v>
      </c>
      <c r="AY25" s="13"/>
      <c r="AZ25" s="13">
        <v>0.36697247706421998</v>
      </c>
      <c r="BA25" s="13">
        <v>0.41111111111111098</v>
      </c>
      <c r="BB25" s="13">
        <v>0.383259911894273</v>
      </c>
      <c r="BC25" s="13"/>
      <c r="BD25" s="13">
        <v>0.39223057644110298</v>
      </c>
      <c r="BE25" s="13">
        <v>0.39907192575405998</v>
      </c>
      <c r="BF25" s="13"/>
      <c r="BG25" s="13">
        <v>0.38983050847457601</v>
      </c>
      <c r="BH25" s="13">
        <v>0.39512195121951199</v>
      </c>
      <c r="BI25" s="13"/>
      <c r="BJ25" s="13">
        <v>0.41052631578947402</v>
      </c>
      <c r="BK25" s="13">
        <v>0.389597644749755</v>
      </c>
      <c r="BL25" s="13"/>
      <c r="BM25" s="13">
        <v>0.36625514403292198</v>
      </c>
      <c r="BN25" s="13">
        <v>0.402663934426229</v>
      </c>
      <c r="BO25" s="13"/>
      <c r="BP25" s="13">
        <v>0.40059347181008897</v>
      </c>
      <c r="BQ25" s="13">
        <v>0.39269406392694101</v>
      </c>
      <c r="BR25" s="13"/>
      <c r="BS25" s="13">
        <v>0.40950226244343901</v>
      </c>
      <c r="BT25" s="13">
        <v>0.39340659340659301</v>
      </c>
      <c r="BU25" s="13"/>
      <c r="BV25" s="13">
        <v>0.36241610738254998</v>
      </c>
      <c r="BW25" s="13">
        <v>0.433447098976109</v>
      </c>
      <c r="BX25" s="13"/>
      <c r="BY25" s="13">
        <v>0.38461538461538503</v>
      </c>
      <c r="BZ25" s="13">
        <v>0.39554317548746498</v>
      </c>
      <c r="CA25" s="13"/>
      <c r="CB25" s="13">
        <v>0.39763113367174302</v>
      </c>
      <c r="CC25" s="13">
        <v>0.39228295819935699</v>
      </c>
    </row>
    <row r="26" spans="2:81" x14ac:dyDescent="0.3">
      <c r="B26" t="s">
        <v>85</v>
      </c>
      <c r="C26" s="13">
        <v>0.17489878542510101</v>
      </c>
      <c r="D26" s="13">
        <v>0.14446227929374</v>
      </c>
      <c r="E26" s="13">
        <v>0.20757825370675501</v>
      </c>
      <c r="F26" s="13"/>
      <c r="G26" s="13">
        <v>0.182857142857143</v>
      </c>
      <c r="H26" s="13">
        <v>0.19631901840490801</v>
      </c>
      <c r="I26" s="13">
        <v>0.13983050847457601</v>
      </c>
      <c r="J26" s="13">
        <v>0.16915422885572101</v>
      </c>
      <c r="K26" s="13">
        <v>0.18181818181818199</v>
      </c>
      <c r="L26" s="13">
        <v>0.17532467532467499</v>
      </c>
      <c r="M26" s="13"/>
      <c r="N26" s="13">
        <v>0.17991631799163199</v>
      </c>
      <c r="O26" s="13">
        <v>0.15120274914089299</v>
      </c>
      <c r="P26" s="13">
        <v>0.17910447761194001</v>
      </c>
      <c r="Q26" s="13">
        <v>0.18897637795275599</v>
      </c>
      <c r="R26" s="13"/>
      <c r="S26" s="13">
        <v>0.16049382716049401</v>
      </c>
      <c r="T26" s="13">
        <v>0.150375939849624</v>
      </c>
      <c r="U26" s="13">
        <v>0.26027397260273999</v>
      </c>
      <c r="V26" s="13">
        <v>0.16504854368932001</v>
      </c>
      <c r="W26" s="13">
        <v>0.19230769230769201</v>
      </c>
      <c r="X26" s="13">
        <v>0.21904761904761899</v>
      </c>
      <c r="Y26" s="13">
        <v>0.19</v>
      </c>
      <c r="Z26" s="13">
        <v>0.28888888888888897</v>
      </c>
      <c r="AA26" s="13">
        <v>0.14012738853503201</v>
      </c>
      <c r="AB26" s="13">
        <v>0.17708333333333301</v>
      </c>
      <c r="AC26" s="13">
        <v>8.7719298245614002E-2</v>
      </c>
      <c r="AD26" s="13">
        <v>0.105263157894737</v>
      </c>
      <c r="AE26" s="13"/>
      <c r="AF26" s="13">
        <v>0.19047619047618999</v>
      </c>
      <c r="AG26" s="13">
        <v>0.125</v>
      </c>
      <c r="AH26" s="13">
        <v>0.15625</v>
      </c>
      <c r="AI26" s="13">
        <v>0.167701863354037</v>
      </c>
      <c r="AJ26" s="13">
        <v>0.17886178861788599</v>
      </c>
      <c r="AK26" s="13">
        <v>0.2</v>
      </c>
      <c r="AL26" s="13"/>
      <c r="AM26" s="13">
        <v>0.13186813186813201</v>
      </c>
      <c r="AN26" s="13">
        <v>0.2</v>
      </c>
      <c r="AO26" s="13">
        <v>0.16624040920716099</v>
      </c>
      <c r="AP26" s="13">
        <v>0.19409282700421901</v>
      </c>
      <c r="AQ26" s="13">
        <v>0.11363636363636399</v>
      </c>
      <c r="AR26" s="13"/>
      <c r="AS26" s="13">
        <v>0.17489878542510101</v>
      </c>
      <c r="AT26" s="13" t="s">
        <v>97</v>
      </c>
      <c r="AU26" s="13"/>
      <c r="AV26" s="13">
        <v>0.16500000000000001</v>
      </c>
      <c r="AW26" s="13">
        <v>0.24468085106383</v>
      </c>
      <c r="AX26" s="13">
        <v>0.15487571701720801</v>
      </c>
      <c r="AY26" s="13"/>
      <c r="AZ26" s="13">
        <v>0.11009174311926601</v>
      </c>
      <c r="BA26" s="13">
        <v>0.17777777777777801</v>
      </c>
      <c r="BB26" s="13">
        <v>0.22466960352422899</v>
      </c>
      <c r="BC26" s="13"/>
      <c r="BD26" s="13">
        <v>0.180451127819549</v>
      </c>
      <c r="BE26" s="13">
        <v>0.16241299303944301</v>
      </c>
      <c r="BF26" s="13"/>
      <c r="BG26" s="13">
        <v>0.18886198547215499</v>
      </c>
      <c r="BH26" s="13">
        <v>0.16707317073170699</v>
      </c>
      <c r="BI26" s="13"/>
      <c r="BJ26" s="13">
        <v>0.17894736842105299</v>
      </c>
      <c r="BK26" s="13">
        <v>0.170755642787046</v>
      </c>
      <c r="BL26" s="13"/>
      <c r="BM26" s="13">
        <v>0.19753086419753099</v>
      </c>
      <c r="BN26" s="13">
        <v>0.168032786885246</v>
      </c>
      <c r="BO26" s="13"/>
      <c r="BP26" s="13">
        <v>0.166172106824926</v>
      </c>
      <c r="BQ26" s="13">
        <v>0.17808219178082199</v>
      </c>
      <c r="BR26" s="13"/>
      <c r="BS26" s="13">
        <v>0.16968325791855199</v>
      </c>
      <c r="BT26" s="13">
        <v>0.18241758241758199</v>
      </c>
      <c r="BU26" s="13"/>
      <c r="BV26" s="13">
        <v>0.17449664429530201</v>
      </c>
      <c r="BW26" s="13">
        <v>0.16723549488054601</v>
      </c>
      <c r="BX26" s="13"/>
      <c r="BY26" s="13">
        <v>0.17482517482517501</v>
      </c>
      <c r="BZ26" s="13">
        <v>0.17641597028783701</v>
      </c>
      <c r="CA26" s="13"/>
      <c r="CB26" s="13">
        <v>0.14551607445008499</v>
      </c>
      <c r="CC26" s="13">
        <v>0.20096463022507999</v>
      </c>
    </row>
    <row r="27" spans="2:81" x14ac:dyDescent="0.3">
      <c r="B27" t="s">
        <v>86</v>
      </c>
      <c r="C27" s="13">
        <v>0.125506072874494</v>
      </c>
      <c r="D27" s="13">
        <v>0.130016051364366</v>
      </c>
      <c r="E27" s="13">
        <v>0.121911037891269</v>
      </c>
      <c r="F27" s="13"/>
      <c r="G27" s="13">
        <v>0.12</v>
      </c>
      <c r="H27" s="13">
        <v>9.8159509202454004E-2</v>
      </c>
      <c r="I27" s="13">
        <v>0.13135593220339001</v>
      </c>
      <c r="J27" s="13">
        <v>0.134328358208955</v>
      </c>
      <c r="K27" s="13">
        <v>0.132867132867133</v>
      </c>
      <c r="L27" s="13">
        <v>0.162337662337662</v>
      </c>
      <c r="M27" s="13"/>
      <c r="N27" s="13">
        <v>0.119246861924686</v>
      </c>
      <c r="O27" s="13">
        <v>0.161512027491409</v>
      </c>
      <c r="P27" s="13">
        <v>0.134328358208955</v>
      </c>
      <c r="Q27" s="13">
        <v>9.0551181102362197E-2</v>
      </c>
      <c r="R27" s="13"/>
      <c r="S27" s="13">
        <v>0.14403292181069999</v>
      </c>
      <c r="T27" s="13">
        <v>0.12030075187969901</v>
      </c>
      <c r="U27" s="13">
        <v>0.13698630136986301</v>
      </c>
      <c r="V27" s="13">
        <v>0.13592233009708701</v>
      </c>
      <c r="W27" s="13">
        <v>6.7307692307692304E-2</v>
      </c>
      <c r="X27" s="13">
        <v>0.21904761904761899</v>
      </c>
      <c r="Y27" s="13">
        <v>0.12</v>
      </c>
      <c r="Z27" s="13">
        <v>8.8888888888888906E-2</v>
      </c>
      <c r="AA27" s="13">
        <v>0.12738853503184699</v>
      </c>
      <c r="AB27" s="13">
        <v>0.114583333333333</v>
      </c>
      <c r="AC27" s="13">
        <v>3.5087719298245598E-2</v>
      </c>
      <c r="AD27" s="13">
        <v>5.2631578947368397E-2</v>
      </c>
      <c r="AE27" s="13"/>
      <c r="AF27" s="13">
        <v>0.12280701754386</v>
      </c>
      <c r="AG27" s="13">
        <v>0.13</v>
      </c>
      <c r="AH27" s="13">
        <v>0.15625</v>
      </c>
      <c r="AI27" s="13">
        <v>0.111801242236025</v>
      </c>
      <c r="AJ27" s="13">
        <v>0.146341463414634</v>
      </c>
      <c r="AK27" s="13">
        <v>0.14285714285714299</v>
      </c>
      <c r="AL27" s="13"/>
      <c r="AM27" s="13">
        <v>0.120879120879121</v>
      </c>
      <c r="AN27" s="13">
        <v>0.11555555555555599</v>
      </c>
      <c r="AO27" s="13">
        <v>0.12020460358056299</v>
      </c>
      <c r="AP27" s="13">
        <v>0.139240506329114</v>
      </c>
      <c r="AQ27" s="13">
        <v>0.13636363636363599</v>
      </c>
      <c r="AR27" s="13"/>
      <c r="AS27" s="13">
        <v>0.125506072874494</v>
      </c>
      <c r="AT27" s="13" t="s">
        <v>97</v>
      </c>
      <c r="AU27" s="13"/>
      <c r="AV27" s="13">
        <v>0.14000000000000001</v>
      </c>
      <c r="AW27" s="13">
        <v>0.13829787234042601</v>
      </c>
      <c r="AX27" s="13">
        <v>0.130019120458891</v>
      </c>
      <c r="AY27" s="13"/>
      <c r="AZ27" s="13">
        <v>0.11009174311926601</v>
      </c>
      <c r="BA27" s="13">
        <v>0.1</v>
      </c>
      <c r="BB27" s="13">
        <v>0.140969162995595</v>
      </c>
      <c r="BC27" s="13"/>
      <c r="BD27" s="13">
        <v>0.12531328320801999</v>
      </c>
      <c r="BE27" s="13">
        <v>0.12761020881670501</v>
      </c>
      <c r="BF27" s="13"/>
      <c r="BG27" s="13">
        <v>0.13317191283293001</v>
      </c>
      <c r="BH27" s="13">
        <v>0.12195121951219499</v>
      </c>
      <c r="BI27" s="13"/>
      <c r="BJ27" s="13">
        <v>0.13157894736842099</v>
      </c>
      <c r="BK27" s="13">
        <v>0.12561334641805699</v>
      </c>
      <c r="BL27" s="13"/>
      <c r="BM27" s="13">
        <v>0.11522633744856001</v>
      </c>
      <c r="BN27" s="13">
        <v>0.12909836065573799</v>
      </c>
      <c r="BO27" s="13"/>
      <c r="BP27" s="13">
        <v>0.11869436201780401</v>
      </c>
      <c r="BQ27" s="13">
        <v>0.13013698630136999</v>
      </c>
      <c r="BR27" s="13"/>
      <c r="BS27" s="13">
        <v>0.101809954751131</v>
      </c>
      <c r="BT27" s="13">
        <v>0.149450549450549</v>
      </c>
      <c r="BU27" s="13"/>
      <c r="BV27" s="13">
        <v>0.14765100671140899</v>
      </c>
      <c r="BW27" s="13">
        <v>7.8498293515358405E-2</v>
      </c>
      <c r="BX27" s="13"/>
      <c r="BY27" s="13">
        <v>7.69230769230769E-2</v>
      </c>
      <c r="BZ27" s="13">
        <v>0.13091922005570999</v>
      </c>
      <c r="CA27" s="13"/>
      <c r="CB27" s="13">
        <v>0.111675126903553</v>
      </c>
      <c r="CC27" s="13">
        <v>0.13344051446945299</v>
      </c>
    </row>
    <row r="28" spans="2:81" x14ac:dyDescent="0.3">
      <c r="B28" t="s">
        <v>87</v>
      </c>
      <c r="C28" s="13">
        <v>5.2631578947368397E-2</v>
      </c>
      <c r="D28" s="13">
        <v>5.6179775280898903E-2</v>
      </c>
      <c r="E28" s="13">
        <v>4.9423393739703503E-2</v>
      </c>
      <c r="F28" s="13"/>
      <c r="G28" s="13">
        <v>2.2857142857142899E-2</v>
      </c>
      <c r="H28" s="13">
        <v>5.2147239263803699E-2</v>
      </c>
      <c r="I28" s="13">
        <v>5.0847457627118599E-2</v>
      </c>
      <c r="J28" s="13">
        <v>6.9651741293532299E-2</v>
      </c>
      <c r="K28" s="13">
        <v>4.8951048951049E-2</v>
      </c>
      <c r="L28" s="13">
        <v>7.1428571428571397E-2</v>
      </c>
      <c r="M28" s="13"/>
      <c r="N28" s="13">
        <v>4.6025104602510497E-2</v>
      </c>
      <c r="O28" s="13">
        <v>6.5292096219931303E-2</v>
      </c>
      <c r="P28" s="13">
        <v>7.4626865671641798E-2</v>
      </c>
      <c r="Q28" s="13">
        <v>3.1496062992125998E-2</v>
      </c>
      <c r="R28" s="13"/>
      <c r="S28" s="13">
        <v>5.7613168724279802E-2</v>
      </c>
      <c r="T28" s="13">
        <v>6.01503759398496E-2</v>
      </c>
      <c r="U28" s="13">
        <v>2.7397260273972601E-2</v>
      </c>
      <c r="V28" s="13">
        <v>5.8252427184466E-2</v>
      </c>
      <c r="W28" s="13">
        <v>4.80769230769231E-2</v>
      </c>
      <c r="X28" s="13">
        <v>3.8095238095238099E-2</v>
      </c>
      <c r="Y28" s="13">
        <v>0.06</v>
      </c>
      <c r="Z28" s="13">
        <v>4.4444444444444398E-2</v>
      </c>
      <c r="AA28" s="13">
        <v>7.6433121019108305E-2</v>
      </c>
      <c r="AB28" s="13">
        <v>4.1666666666666699E-2</v>
      </c>
      <c r="AC28" s="13">
        <v>1.7543859649122799E-2</v>
      </c>
      <c r="AD28" s="13">
        <v>5.2631578947368397E-2</v>
      </c>
      <c r="AE28" s="13"/>
      <c r="AF28" s="13">
        <v>4.5112781954887202E-2</v>
      </c>
      <c r="AG28" s="13">
        <v>0.06</v>
      </c>
      <c r="AH28" s="13">
        <v>7.03125E-2</v>
      </c>
      <c r="AI28" s="13">
        <v>6.2111801242236003E-2</v>
      </c>
      <c r="AJ28" s="13">
        <v>4.0650406504064998E-2</v>
      </c>
      <c r="AK28" s="13">
        <v>3.8095238095238099E-2</v>
      </c>
      <c r="AL28" s="13"/>
      <c r="AM28" s="13">
        <v>4.3956043956044001E-2</v>
      </c>
      <c r="AN28" s="13">
        <v>4.4444444444444398E-2</v>
      </c>
      <c r="AO28" s="13">
        <v>6.1381074168797997E-2</v>
      </c>
      <c r="AP28" s="13">
        <v>5.4852320675105502E-2</v>
      </c>
      <c r="AQ28" s="13">
        <v>2.27272727272727E-2</v>
      </c>
      <c r="AR28" s="13"/>
      <c r="AS28" s="13">
        <v>5.2631578947368397E-2</v>
      </c>
      <c r="AT28" s="13" t="s">
        <v>97</v>
      </c>
      <c r="AU28" s="13"/>
      <c r="AV28" s="13">
        <v>5.7500000000000002E-2</v>
      </c>
      <c r="AW28" s="13">
        <v>0</v>
      </c>
      <c r="AX28" s="13">
        <v>5.9273422562141499E-2</v>
      </c>
      <c r="AY28" s="13"/>
      <c r="AZ28" s="13">
        <v>6.4220183486238494E-2</v>
      </c>
      <c r="BA28" s="13">
        <v>3.3333333333333298E-2</v>
      </c>
      <c r="BB28" s="13">
        <v>4.4052863436123399E-2</v>
      </c>
      <c r="BC28" s="13"/>
      <c r="BD28" s="13">
        <v>4.6365914786967402E-2</v>
      </c>
      <c r="BE28" s="13">
        <v>6.2645011600928099E-2</v>
      </c>
      <c r="BF28" s="13"/>
      <c r="BG28" s="13">
        <v>4.6004842615012101E-2</v>
      </c>
      <c r="BH28" s="13">
        <v>5.6097560975609799E-2</v>
      </c>
      <c r="BI28" s="13"/>
      <c r="BJ28" s="13">
        <v>3.6842105263157898E-2</v>
      </c>
      <c r="BK28" s="13">
        <v>5.5937193326791E-2</v>
      </c>
      <c r="BL28" s="13"/>
      <c r="BM28" s="13">
        <v>4.9382716049382699E-2</v>
      </c>
      <c r="BN28" s="13">
        <v>5.3278688524590202E-2</v>
      </c>
      <c r="BO28" s="13"/>
      <c r="BP28" s="13">
        <v>4.1543026706231501E-2</v>
      </c>
      <c r="BQ28" s="13">
        <v>5.4794520547945202E-2</v>
      </c>
      <c r="BR28" s="13"/>
      <c r="BS28" s="13">
        <v>4.9773755656108601E-2</v>
      </c>
      <c r="BT28" s="13">
        <v>4.3956043956044001E-2</v>
      </c>
      <c r="BU28" s="13"/>
      <c r="BV28" s="13">
        <v>5.3691275167785199E-2</v>
      </c>
      <c r="BW28" s="13">
        <v>4.7781569965870303E-2</v>
      </c>
      <c r="BX28" s="13"/>
      <c r="BY28" s="13">
        <v>4.1958041958042001E-2</v>
      </c>
      <c r="BZ28" s="13">
        <v>5.4781801299907201E-2</v>
      </c>
      <c r="CA28" s="13"/>
      <c r="CB28" s="13">
        <v>6.2605752961082894E-2</v>
      </c>
      <c r="CC28" s="13">
        <v>4.5016077170418001E-2</v>
      </c>
    </row>
    <row r="29" spans="2:81" x14ac:dyDescent="0.3">
      <c r="B29" t="s">
        <v>88</v>
      </c>
      <c r="C29" s="13">
        <v>2.7530364372469598E-2</v>
      </c>
      <c r="D29" s="13">
        <v>1.28410914927769E-2</v>
      </c>
      <c r="E29" s="13">
        <v>4.2833607907743002E-2</v>
      </c>
      <c r="F29" s="13"/>
      <c r="G29" s="13">
        <v>1.7142857142857099E-2</v>
      </c>
      <c r="H29" s="13">
        <v>2.7607361963190202E-2</v>
      </c>
      <c r="I29" s="13">
        <v>4.2372881355932202E-2</v>
      </c>
      <c r="J29" s="13">
        <v>2.48756218905473E-2</v>
      </c>
      <c r="K29" s="13">
        <v>2.0979020979021001E-2</v>
      </c>
      <c r="L29" s="13">
        <v>2.5974025974026E-2</v>
      </c>
      <c r="M29" s="13"/>
      <c r="N29" s="13">
        <v>2.5104602510460299E-2</v>
      </c>
      <c r="O29" s="13">
        <v>2.74914089347079E-2</v>
      </c>
      <c r="P29" s="13">
        <v>9.9502487562189105E-3</v>
      </c>
      <c r="Q29" s="13">
        <v>3.5433070866141697E-2</v>
      </c>
      <c r="R29" s="13"/>
      <c r="S29" s="13">
        <v>2.4691358024691398E-2</v>
      </c>
      <c r="T29" s="13">
        <v>3.00751879699248E-2</v>
      </c>
      <c r="U29" s="13">
        <v>2.7397260273972601E-2</v>
      </c>
      <c r="V29" s="13">
        <v>3.8834951456310697E-2</v>
      </c>
      <c r="W29" s="13">
        <v>5.7692307692307702E-2</v>
      </c>
      <c r="X29" s="13">
        <v>1.9047619047619001E-2</v>
      </c>
      <c r="Y29" s="13">
        <v>0.04</v>
      </c>
      <c r="Z29" s="13">
        <v>0</v>
      </c>
      <c r="AA29" s="13">
        <v>2.54777070063694E-2</v>
      </c>
      <c r="AB29" s="13">
        <v>1.0416666666666701E-2</v>
      </c>
      <c r="AC29" s="13">
        <v>1.7543859649122799E-2</v>
      </c>
      <c r="AD29" s="13">
        <v>0</v>
      </c>
      <c r="AE29" s="13"/>
      <c r="AF29" s="13">
        <v>2.2556390977443601E-2</v>
      </c>
      <c r="AG29" s="13">
        <v>0.01</v>
      </c>
      <c r="AH29" s="13">
        <v>1.5625E-2</v>
      </c>
      <c r="AI29" s="13">
        <v>1.8633540372670801E-2</v>
      </c>
      <c r="AJ29" s="13">
        <v>2.4390243902439001E-2</v>
      </c>
      <c r="AK29" s="13">
        <v>9.5238095238095205E-2</v>
      </c>
      <c r="AL29" s="13"/>
      <c r="AM29" s="13">
        <v>3.8461538461538498E-2</v>
      </c>
      <c r="AN29" s="13">
        <v>2.66666666666667E-2</v>
      </c>
      <c r="AO29" s="13">
        <v>2.3017902813299199E-2</v>
      </c>
      <c r="AP29" s="13">
        <v>4.2194092827004197E-2</v>
      </c>
      <c r="AQ29" s="13">
        <v>4.5454545454545497E-2</v>
      </c>
      <c r="AR29" s="13"/>
      <c r="AS29" s="13">
        <v>2.7530364372469598E-2</v>
      </c>
      <c r="AT29" s="13" t="s">
        <v>97</v>
      </c>
      <c r="AU29" s="13"/>
      <c r="AV29" s="13">
        <v>0.03</v>
      </c>
      <c r="AW29" s="13">
        <v>1.0638297872340399E-2</v>
      </c>
      <c r="AX29" s="13">
        <v>3.4416826003824098E-2</v>
      </c>
      <c r="AY29" s="13"/>
      <c r="AZ29" s="13">
        <v>1.8348623853211E-2</v>
      </c>
      <c r="BA29" s="13">
        <v>2.2222222222222199E-2</v>
      </c>
      <c r="BB29" s="13">
        <v>3.9647577092511002E-2</v>
      </c>
      <c r="BC29" s="13"/>
      <c r="BD29" s="13">
        <v>3.3834586466165398E-2</v>
      </c>
      <c r="BE29" s="13">
        <v>1.6241299303944301E-2</v>
      </c>
      <c r="BF29" s="13"/>
      <c r="BG29" s="13">
        <v>3.6319612590799001E-2</v>
      </c>
      <c r="BH29" s="13">
        <v>2.3170731707317101E-2</v>
      </c>
      <c r="BI29" s="13"/>
      <c r="BJ29" s="13">
        <v>4.2105263157894701E-2</v>
      </c>
      <c r="BK29" s="13">
        <v>2.5515210991167801E-2</v>
      </c>
      <c r="BL29" s="13"/>
      <c r="BM29" s="13">
        <v>2.4691358024691398E-2</v>
      </c>
      <c r="BN29" s="13">
        <v>2.6639344262295101E-2</v>
      </c>
      <c r="BO29" s="13"/>
      <c r="BP29" s="13">
        <v>3.2640949554896097E-2</v>
      </c>
      <c r="BQ29" s="13">
        <v>2.2831050228310501E-2</v>
      </c>
      <c r="BR29" s="13"/>
      <c r="BS29" s="13">
        <v>2.03619909502262E-2</v>
      </c>
      <c r="BT29" s="13">
        <v>2.4175824175824201E-2</v>
      </c>
      <c r="BU29" s="13"/>
      <c r="BV29" s="13">
        <v>3.35570469798658E-2</v>
      </c>
      <c r="BW29" s="13">
        <v>1.36518771331058E-2</v>
      </c>
      <c r="BX29" s="13"/>
      <c r="BY29" s="13">
        <v>2.0979020979021001E-2</v>
      </c>
      <c r="BZ29" s="13">
        <v>2.78551532033426E-2</v>
      </c>
      <c r="CA29" s="13"/>
      <c r="CB29" s="13">
        <v>2.1996615905245299E-2</v>
      </c>
      <c r="CC29" s="13">
        <v>3.2154340836012901E-2</v>
      </c>
    </row>
    <row r="30" spans="2:81" x14ac:dyDescent="0.3">
      <c r="B30" t="s">
        <v>89</v>
      </c>
      <c r="C30" s="13">
        <v>0.61943319838056699</v>
      </c>
      <c r="D30" s="13">
        <v>0.65650080256821797</v>
      </c>
      <c r="E30" s="13">
        <v>0.57825370675453003</v>
      </c>
      <c r="F30" s="13"/>
      <c r="G30" s="13">
        <v>0.65714285714285703</v>
      </c>
      <c r="H30" s="13">
        <v>0.625766871165644</v>
      </c>
      <c r="I30" s="13">
        <v>0.63559322033898302</v>
      </c>
      <c r="J30" s="13">
        <v>0.60199004975124404</v>
      </c>
      <c r="K30" s="13">
        <v>0.61538461538461497</v>
      </c>
      <c r="L30" s="13">
        <v>0.56493506493506496</v>
      </c>
      <c r="M30" s="13"/>
      <c r="N30" s="13">
        <v>0.62970711297071102</v>
      </c>
      <c r="O30" s="13">
        <v>0.59450171821305797</v>
      </c>
      <c r="P30" s="13">
        <v>0.60199004975124404</v>
      </c>
      <c r="Q30" s="13">
        <v>0.65354330708661401</v>
      </c>
      <c r="R30" s="13"/>
      <c r="S30" s="13">
        <v>0.61316872427983504</v>
      </c>
      <c r="T30" s="13">
        <v>0.63909774436090205</v>
      </c>
      <c r="U30" s="13">
        <v>0.54794520547945202</v>
      </c>
      <c r="V30" s="13">
        <v>0.60194174757281504</v>
      </c>
      <c r="W30" s="13">
        <v>0.63461538461538503</v>
      </c>
      <c r="X30" s="13">
        <v>0.50476190476190497</v>
      </c>
      <c r="Y30" s="13">
        <v>0.59</v>
      </c>
      <c r="Z30" s="13">
        <v>0.57777777777777795</v>
      </c>
      <c r="AA30" s="13">
        <v>0.63057324840764295</v>
      </c>
      <c r="AB30" s="13">
        <v>0.65625</v>
      </c>
      <c r="AC30" s="13">
        <v>0.84210526315789502</v>
      </c>
      <c r="AD30" s="13">
        <v>0.78947368421052599</v>
      </c>
      <c r="AE30" s="13"/>
      <c r="AF30" s="13">
        <v>0.61904761904761896</v>
      </c>
      <c r="AG30" s="13">
        <v>0.67500000000000004</v>
      </c>
      <c r="AH30" s="13">
        <v>0.6015625</v>
      </c>
      <c r="AI30" s="13">
        <v>0.63975155279503104</v>
      </c>
      <c r="AJ30" s="13">
        <v>0.60975609756097604</v>
      </c>
      <c r="AK30" s="13">
        <v>0.52380952380952395</v>
      </c>
      <c r="AL30" s="13"/>
      <c r="AM30" s="13">
        <v>0.66483516483516503</v>
      </c>
      <c r="AN30" s="13">
        <v>0.61333333333333295</v>
      </c>
      <c r="AO30" s="13">
        <v>0.62915601023017897</v>
      </c>
      <c r="AP30" s="13">
        <v>0.569620253164557</v>
      </c>
      <c r="AQ30" s="13">
        <v>0.68181818181818199</v>
      </c>
      <c r="AR30" s="13"/>
      <c r="AS30" s="13">
        <v>0.61943319838056699</v>
      </c>
      <c r="AT30" s="13" t="s">
        <v>97</v>
      </c>
      <c r="AU30" s="13"/>
      <c r="AV30" s="13">
        <v>0.60750000000000004</v>
      </c>
      <c r="AW30" s="13">
        <v>0.60638297872340396</v>
      </c>
      <c r="AX30" s="13">
        <v>0.62141491395793502</v>
      </c>
      <c r="AY30" s="13"/>
      <c r="AZ30" s="13">
        <v>0.69724770642201805</v>
      </c>
      <c r="BA30" s="13">
        <v>0.66666666666666696</v>
      </c>
      <c r="BB30" s="13">
        <v>0.55066079295154202</v>
      </c>
      <c r="BC30" s="13"/>
      <c r="BD30" s="13">
        <v>0.61403508771929804</v>
      </c>
      <c r="BE30" s="13">
        <v>0.63109048723897898</v>
      </c>
      <c r="BF30" s="13"/>
      <c r="BG30" s="13">
        <v>0.595641646489104</v>
      </c>
      <c r="BH30" s="13">
        <v>0.63170731707317096</v>
      </c>
      <c r="BI30" s="13"/>
      <c r="BJ30" s="13">
        <v>0.61052631578947403</v>
      </c>
      <c r="BK30" s="13">
        <v>0.62217860647693801</v>
      </c>
      <c r="BL30" s="13"/>
      <c r="BM30" s="13">
        <v>0.61316872427983504</v>
      </c>
      <c r="BN30" s="13">
        <v>0.62295081967213095</v>
      </c>
      <c r="BO30" s="13"/>
      <c r="BP30" s="13">
        <v>0.64094955489614203</v>
      </c>
      <c r="BQ30" s="13">
        <v>0.61415525114155201</v>
      </c>
      <c r="BR30" s="13"/>
      <c r="BS30" s="13">
        <v>0.658371040723982</v>
      </c>
      <c r="BT30" s="13">
        <v>0.6</v>
      </c>
      <c r="BU30" s="13"/>
      <c r="BV30" s="13">
        <v>0.59060402684563795</v>
      </c>
      <c r="BW30" s="13">
        <v>0.69283276450511899</v>
      </c>
      <c r="BX30" s="13"/>
      <c r="BY30" s="13">
        <v>0.68531468531468498</v>
      </c>
      <c r="BZ30" s="13">
        <v>0.61002785515320301</v>
      </c>
      <c r="CA30" s="13"/>
      <c r="CB30" s="13">
        <v>0.65820642978003396</v>
      </c>
      <c r="CC30" s="13">
        <v>0.58842443729903504</v>
      </c>
    </row>
    <row r="31" spans="2:81" x14ac:dyDescent="0.3">
      <c r="B31" t="s">
        <v>90</v>
      </c>
      <c r="C31" s="13">
        <v>0.178137651821862</v>
      </c>
      <c r="D31" s="13">
        <v>0.18619582664526499</v>
      </c>
      <c r="E31" s="13">
        <v>0.17133443163097201</v>
      </c>
      <c r="F31" s="13"/>
      <c r="G31" s="13">
        <v>0.14285714285714299</v>
      </c>
      <c r="H31" s="13">
        <v>0.15030674846625799</v>
      </c>
      <c r="I31" s="13">
        <v>0.18220338983050799</v>
      </c>
      <c r="J31" s="13">
        <v>0.20398009950248799</v>
      </c>
      <c r="K31" s="13">
        <v>0.18181818181818199</v>
      </c>
      <c r="L31" s="13">
        <v>0.23376623376623401</v>
      </c>
      <c r="M31" s="13"/>
      <c r="N31" s="13">
        <v>0.165271966527197</v>
      </c>
      <c r="O31" s="13">
        <v>0.22680412371134001</v>
      </c>
      <c r="P31" s="13">
        <v>0.20895522388059701</v>
      </c>
      <c r="Q31" s="13">
        <v>0.122047244094488</v>
      </c>
      <c r="R31" s="13"/>
      <c r="S31" s="13">
        <v>0.20164609053497901</v>
      </c>
      <c r="T31" s="13">
        <v>0.180451127819549</v>
      </c>
      <c r="U31" s="13">
        <v>0.164383561643836</v>
      </c>
      <c r="V31" s="13">
        <v>0.19417475728155301</v>
      </c>
      <c r="W31" s="13">
        <v>0.115384615384615</v>
      </c>
      <c r="X31" s="13">
        <v>0.25714285714285701</v>
      </c>
      <c r="Y31" s="13">
        <v>0.18</v>
      </c>
      <c r="Z31" s="13">
        <v>0.133333333333333</v>
      </c>
      <c r="AA31" s="13">
        <v>0.20382165605095501</v>
      </c>
      <c r="AB31" s="13">
        <v>0.15625</v>
      </c>
      <c r="AC31" s="13">
        <v>5.2631578947368397E-2</v>
      </c>
      <c r="AD31" s="13">
        <v>0.105263157894737</v>
      </c>
      <c r="AE31" s="13"/>
      <c r="AF31" s="13">
        <v>0.167919799498747</v>
      </c>
      <c r="AG31" s="13">
        <v>0.19</v>
      </c>
      <c r="AH31" s="13">
        <v>0.2265625</v>
      </c>
      <c r="AI31" s="13">
        <v>0.173913043478261</v>
      </c>
      <c r="AJ31" s="13">
        <v>0.18699186991869901</v>
      </c>
      <c r="AK31" s="13">
        <v>0.180952380952381</v>
      </c>
      <c r="AL31" s="13"/>
      <c r="AM31" s="13">
        <v>0.164835164835165</v>
      </c>
      <c r="AN31" s="13">
        <v>0.16</v>
      </c>
      <c r="AO31" s="13">
        <v>0.18158567774936099</v>
      </c>
      <c r="AP31" s="13">
        <v>0.19409282700421901</v>
      </c>
      <c r="AQ31" s="13">
        <v>0.15909090909090901</v>
      </c>
      <c r="AR31" s="13"/>
      <c r="AS31" s="13">
        <v>0.178137651821862</v>
      </c>
      <c r="AT31" s="13" t="s">
        <v>97</v>
      </c>
      <c r="AU31" s="13"/>
      <c r="AV31" s="13">
        <v>0.19750000000000001</v>
      </c>
      <c r="AW31" s="13">
        <v>0.13829787234042601</v>
      </c>
      <c r="AX31" s="13">
        <v>0.18929254302103299</v>
      </c>
      <c r="AY31" s="13"/>
      <c r="AZ31" s="13">
        <v>0.17431192660550501</v>
      </c>
      <c r="BA31" s="13">
        <v>0.133333333333333</v>
      </c>
      <c r="BB31" s="13">
        <v>0.185022026431718</v>
      </c>
      <c r="BC31" s="13"/>
      <c r="BD31" s="13">
        <v>0.17167919799498699</v>
      </c>
      <c r="BE31" s="13">
        <v>0.19025522041763299</v>
      </c>
      <c r="BF31" s="13"/>
      <c r="BG31" s="13">
        <v>0.17917675544794201</v>
      </c>
      <c r="BH31" s="13">
        <v>0.17804878048780501</v>
      </c>
      <c r="BI31" s="13"/>
      <c r="BJ31" s="13">
        <v>0.168421052631579</v>
      </c>
      <c r="BK31" s="13">
        <v>0.181550539744848</v>
      </c>
      <c r="BL31" s="13"/>
      <c r="BM31" s="13">
        <v>0.164609053497942</v>
      </c>
      <c r="BN31" s="13">
        <v>0.18237704918032799</v>
      </c>
      <c r="BO31" s="13"/>
      <c r="BP31" s="13">
        <v>0.16023738872403601</v>
      </c>
      <c r="BQ31" s="13">
        <v>0.184931506849315</v>
      </c>
      <c r="BR31" s="13"/>
      <c r="BS31" s="13">
        <v>0.15158371040724</v>
      </c>
      <c r="BT31" s="13">
        <v>0.193406593406593</v>
      </c>
      <c r="BU31" s="13"/>
      <c r="BV31" s="13">
        <v>0.20134228187919501</v>
      </c>
      <c r="BW31" s="13">
        <v>0.12627986348122899</v>
      </c>
      <c r="BX31" s="13"/>
      <c r="BY31" s="13">
        <v>0.11888111888111901</v>
      </c>
      <c r="BZ31" s="13">
        <v>0.185701021355617</v>
      </c>
      <c r="CA31" s="13"/>
      <c r="CB31" s="13">
        <v>0.174280879864636</v>
      </c>
      <c r="CC31" s="13">
        <v>0.17845659163987099</v>
      </c>
    </row>
    <row r="32" spans="2:81" x14ac:dyDescent="0.3">
      <c r="B32" t="s">
        <v>91</v>
      </c>
      <c r="C32" s="13">
        <v>0.44129554655870401</v>
      </c>
      <c r="D32" s="13">
        <v>0.47030497592295301</v>
      </c>
      <c r="E32" s="13">
        <v>0.40691927512355802</v>
      </c>
      <c r="F32" s="13"/>
      <c r="G32" s="13">
        <v>0.51428571428571401</v>
      </c>
      <c r="H32" s="13">
        <v>0.47546012269938598</v>
      </c>
      <c r="I32" s="13">
        <v>0.45338983050847498</v>
      </c>
      <c r="J32" s="13">
        <v>0.39800995024875602</v>
      </c>
      <c r="K32" s="13">
        <v>0.43356643356643398</v>
      </c>
      <c r="L32" s="13">
        <v>0.331168831168831</v>
      </c>
      <c r="M32" s="13"/>
      <c r="N32" s="13">
        <v>0.46443514644351502</v>
      </c>
      <c r="O32" s="13">
        <v>0.36769759450171802</v>
      </c>
      <c r="P32" s="13">
        <v>0.39303482587064698</v>
      </c>
      <c r="Q32" s="13">
        <v>0.53149606299212604</v>
      </c>
      <c r="R32" s="13"/>
      <c r="S32" s="13">
        <v>0.41152263374485598</v>
      </c>
      <c r="T32" s="13">
        <v>0.45864661654135302</v>
      </c>
      <c r="U32" s="13">
        <v>0.38356164383561597</v>
      </c>
      <c r="V32" s="13">
        <v>0.40776699029126201</v>
      </c>
      <c r="W32" s="13">
        <v>0.51923076923076905</v>
      </c>
      <c r="X32" s="13">
        <v>0.24761904761904799</v>
      </c>
      <c r="Y32" s="13">
        <v>0.41</v>
      </c>
      <c r="Z32" s="13">
        <v>0.44444444444444398</v>
      </c>
      <c r="AA32" s="13">
        <v>0.42675159235668803</v>
      </c>
      <c r="AB32" s="13">
        <v>0.5</v>
      </c>
      <c r="AC32" s="13">
        <v>0.78947368421052599</v>
      </c>
      <c r="AD32" s="13">
        <v>0.68421052631578905</v>
      </c>
      <c r="AE32" s="13"/>
      <c r="AF32" s="13">
        <v>0.45112781954887199</v>
      </c>
      <c r="AG32" s="13">
        <v>0.48499999999999999</v>
      </c>
      <c r="AH32" s="13">
        <v>0.375</v>
      </c>
      <c r="AI32" s="13">
        <v>0.46583850931677001</v>
      </c>
      <c r="AJ32" s="13">
        <v>0.422764227642276</v>
      </c>
      <c r="AK32" s="13">
        <v>0.34285714285714303</v>
      </c>
      <c r="AL32" s="13"/>
      <c r="AM32" s="13">
        <v>0.5</v>
      </c>
      <c r="AN32" s="13">
        <v>0.45333333333333298</v>
      </c>
      <c r="AO32" s="13">
        <v>0.44757033248081801</v>
      </c>
      <c r="AP32" s="13">
        <v>0.37552742616033802</v>
      </c>
      <c r="AQ32" s="13">
        <v>0.52272727272727304</v>
      </c>
      <c r="AR32" s="13"/>
      <c r="AS32" s="13">
        <v>0.44129554655870401</v>
      </c>
      <c r="AT32" s="13" t="s">
        <v>97</v>
      </c>
      <c r="AU32" s="13"/>
      <c r="AV32" s="13">
        <v>0.41</v>
      </c>
      <c r="AW32" s="13">
        <v>0.46808510638297901</v>
      </c>
      <c r="AX32" s="13">
        <v>0.43212237093690298</v>
      </c>
      <c r="AY32" s="13"/>
      <c r="AZ32" s="13">
        <v>0.52293577981651396</v>
      </c>
      <c r="BA32" s="13">
        <v>0.53333333333333299</v>
      </c>
      <c r="BB32" s="13">
        <v>0.36563876651982402</v>
      </c>
      <c r="BC32" s="13"/>
      <c r="BD32" s="13">
        <v>0.442355889724311</v>
      </c>
      <c r="BE32" s="13">
        <v>0.44083526682134599</v>
      </c>
      <c r="BF32" s="13"/>
      <c r="BG32" s="13">
        <v>0.41646489104116202</v>
      </c>
      <c r="BH32" s="13">
        <v>0.45365853658536598</v>
      </c>
      <c r="BI32" s="13"/>
      <c r="BJ32" s="13">
        <v>0.442105263157895</v>
      </c>
      <c r="BK32" s="13">
        <v>0.44062806673208998</v>
      </c>
      <c r="BL32" s="13"/>
      <c r="BM32" s="13">
        <v>0.44855967078189302</v>
      </c>
      <c r="BN32" s="13">
        <v>0.44057377049180302</v>
      </c>
      <c r="BO32" s="13"/>
      <c r="BP32" s="13">
        <v>0.48071216617210699</v>
      </c>
      <c r="BQ32" s="13">
        <v>0.42922374429223698</v>
      </c>
      <c r="BR32" s="13"/>
      <c r="BS32" s="13">
        <v>0.50678733031674195</v>
      </c>
      <c r="BT32" s="13">
        <v>0.40659340659340698</v>
      </c>
      <c r="BU32" s="13"/>
      <c r="BV32" s="13">
        <v>0.389261744966443</v>
      </c>
      <c r="BW32" s="13">
        <v>0.566552901023891</v>
      </c>
      <c r="BX32" s="13"/>
      <c r="BY32" s="13">
        <v>0.56643356643356602</v>
      </c>
      <c r="BZ32" s="13">
        <v>0.42432683379758601</v>
      </c>
      <c r="CA32" s="13"/>
      <c r="CB32" s="13">
        <v>0.48392554991539799</v>
      </c>
      <c r="CC32" s="13">
        <v>0.409967845659164</v>
      </c>
    </row>
    <row r="33" spans="2:81" x14ac:dyDescent="0.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row>
    <row r="34" spans="2:81" x14ac:dyDescent="0.3">
      <c r="B34" s="6" t="s">
        <v>108</v>
      </c>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row>
    <row r="35" spans="2:81" x14ac:dyDescent="0.3">
      <c r="B35" s="23" t="s">
        <v>95</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row>
    <row r="36" spans="2:81" x14ac:dyDescent="0.3">
      <c r="B36" t="s">
        <v>102</v>
      </c>
      <c r="C36" s="13">
        <v>0.10364372469635599</v>
      </c>
      <c r="D36" s="13">
        <v>0.112359550561798</v>
      </c>
      <c r="E36" s="13">
        <v>9.5551894563426706E-2</v>
      </c>
      <c r="F36" s="13"/>
      <c r="G36" s="13">
        <v>0.10285714285714299</v>
      </c>
      <c r="H36" s="13">
        <v>0.16871165644171801</v>
      </c>
      <c r="I36" s="13">
        <v>0.144067796610169</v>
      </c>
      <c r="J36" s="13">
        <v>2.9850746268656699E-2</v>
      </c>
      <c r="K36" s="13">
        <v>4.1958041958042001E-2</v>
      </c>
      <c r="L36" s="13">
        <v>5.8441558441558399E-2</v>
      </c>
      <c r="M36" s="13"/>
      <c r="N36" s="13">
        <v>0.14853556485355601</v>
      </c>
      <c r="O36" s="13">
        <v>8.2474226804123696E-2</v>
      </c>
      <c r="P36" s="13">
        <v>5.4726368159204002E-2</v>
      </c>
      <c r="Q36" s="13">
        <v>8.2677165354330701E-2</v>
      </c>
      <c r="R36" s="13"/>
      <c r="S36" s="13">
        <v>0.12757201646090499</v>
      </c>
      <c r="T36" s="13">
        <v>0.105263157894737</v>
      </c>
      <c r="U36" s="13">
        <v>0.10958904109589</v>
      </c>
      <c r="V36" s="13">
        <v>7.7669902912621394E-2</v>
      </c>
      <c r="W36" s="13">
        <v>0.125</v>
      </c>
      <c r="X36" s="13">
        <v>0.104761904761905</v>
      </c>
      <c r="Y36" s="13">
        <v>0.09</v>
      </c>
      <c r="Z36" s="13">
        <v>0.11111111111111099</v>
      </c>
      <c r="AA36" s="13">
        <v>8.9171974522293002E-2</v>
      </c>
      <c r="AB36" s="13">
        <v>8.3333333333333301E-2</v>
      </c>
      <c r="AC36" s="13">
        <v>8.7719298245614002E-2</v>
      </c>
      <c r="AD36" s="13">
        <v>0.105263157894737</v>
      </c>
      <c r="AE36" s="13"/>
      <c r="AF36" s="13">
        <v>0.16040100250626599</v>
      </c>
      <c r="AG36" s="13">
        <v>0.105</v>
      </c>
      <c r="AH36" s="13">
        <v>0.125</v>
      </c>
      <c r="AI36" s="13">
        <v>8.6956521739130405E-2</v>
      </c>
      <c r="AJ36" s="13">
        <v>5.6910569105691103E-2</v>
      </c>
      <c r="AK36" s="13">
        <v>1.9047619047619001E-2</v>
      </c>
      <c r="AL36" s="13"/>
      <c r="AM36" s="13">
        <v>6.5934065934065894E-2</v>
      </c>
      <c r="AN36" s="13">
        <v>6.22222222222222E-2</v>
      </c>
      <c r="AO36" s="13">
        <v>0.10741687979539601</v>
      </c>
      <c r="AP36" s="13">
        <v>0.16877637130801701</v>
      </c>
      <c r="AQ36" s="13">
        <v>0.25</v>
      </c>
      <c r="AR36" s="13"/>
      <c r="AS36" s="13">
        <v>0.10364372469635599</v>
      </c>
      <c r="AT36" s="13" t="s">
        <v>97</v>
      </c>
      <c r="AU36" s="13"/>
      <c r="AV36" s="13">
        <v>0.1225</v>
      </c>
      <c r="AW36" s="13">
        <v>0.180851063829787</v>
      </c>
      <c r="AX36" s="13">
        <v>5.1625239005736102E-2</v>
      </c>
      <c r="AY36" s="13"/>
      <c r="AZ36" s="13">
        <v>0.247706422018349</v>
      </c>
      <c r="BA36" s="13">
        <v>0.17777777777777801</v>
      </c>
      <c r="BB36" s="13">
        <v>5.2863436123347998E-2</v>
      </c>
      <c r="BC36" s="13"/>
      <c r="BD36" s="13">
        <v>0.12656641604009999</v>
      </c>
      <c r="BE36" s="13">
        <v>6.2645011600928099E-2</v>
      </c>
      <c r="BF36" s="13"/>
      <c r="BG36" s="13">
        <v>0.15980629539951599</v>
      </c>
      <c r="BH36" s="13">
        <v>7.5609756097561001E-2</v>
      </c>
      <c r="BI36" s="13"/>
      <c r="BJ36" s="13">
        <v>9.4736842105263203E-2</v>
      </c>
      <c r="BK36" s="13">
        <v>0.104023552502453</v>
      </c>
      <c r="BL36" s="13"/>
      <c r="BM36" s="13">
        <v>0.10699588477366299</v>
      </c>
      <c r="BN36" s="13">
        <v>0.103483606557377</v>
      </c>
      <c r="BO36" s="13"/>
      <c r="BP36" s="13">
        <v>8.9020771513353095E-2</v>
      </c>
      <c r="BQ36" s="13">
        <v>0.110730593607306</v>
      </c>
      <c r="BR36" s="13"/>
      <c r="BS36" s="13">
        <v>0.131221719457014</v>
      </c>
      <c r="BT36" s="13">
        <v>6.15384615384615E-2</v>
      </c>
      <c r="BU36" s="13"/>
      <c r="BV36" s="13">
        <v>0.12751677852349</v>
      </c>
      <c r="BW36" s="13">
        <v>0.133105802047782</v>
      </c>
      <c r="BX36" s="13"/>
      <c r="BY36" s="13">
        <v>0.132867132867133</v>
      </c>
      <c r="BZ36" s="13">
        <v>0.10120705663881201</v>
      </c>
      <c r="CA36" s="13"/>
      <c r="CB36" s="13">
        <v>8.2910321489001695E-2</v>
      </c>
      <c r="CC36" s="13">
        <v>0.120578778135048</v>
      </c>
    </row>
    <row r="37" spans="2:81" x14ac:dyDescent="0.3">
      <c r="B37" t="s">
        <v>103</v>
      </c>
      <c r="C37" s="13">
        <v>0.281781376518219</v>
      </c>
      <c r="D37" s="13">
        <v>0.29855537720706299</v>
      </c>
      <c r="E37" s="13">
        <v>0.266886326194399</v>
      </c>
      <c r="F37" s="13"/>
      <c r="G37" s="13">
        <v>0.245714285714286</v>
      </c>
      <c r="H37" s="13">
        <v>0.34662576687116597</v>
      </c>
      <c r="I37" s="13">
        <v>0.27118644067796599</v>
      </c>
      <c r="J37" s="13">
        <v>0.31840796019900502</v>
      </c>
      <c r="K37" s="13">
        <v>0.223776223776224</v>
      </c>
      <c r="L37" s="13">
        <v>0.207792207792208</v>
      </c>
      <c r="M37" s="13"/>
      <c r="N37" s="13">
        <v>0.25941422594142299</v>
      </c>
      <c r="O37" s="13">
        <v>0.26460481099656402</v>
      </c>
      <c r="P37" s="13">
        <v>0.37313432835820898</v>
      </c>
      <c r="Q37" s="13">
        <v>0.279527559055118</v>
      </c>
      <c r="R37" s="13"/>
      <c r="S37" s="13">
        <v>0.26748971193415599</v>
      </c>
      <c r="T37" s="13">
        <v>0.29323308270676701</v>
      </c>
      <c r="U37" s="13">
        <v>0.24657534246575299</v>
      </c>
      <c r="V37" s="13">
        <v>0.242718446601942</v>
      </c>
      <c r="W37" s="13">
        <v>0.355769230769231</v>
      </c>
      <c r="X37" s="13">
        <v>0.20952380952381</v>
      </c>
      <c r="Y37" s="13">
        <v>0.3</v>
      </c>
      <c r="Z37" s="13">
        <v>0.2</v>
      </c>
      <c r="AA37" s="13">
        <v>0.31210191082802502</v>
      </c>
      <c r="AB37" s="13">
        <v>0.30208333333333298</v>
      </c>
      <c r="AC37" s="13">
        <v>0.38596491228070201</v>
      </c>
      <c r="AD37" s="13">
        <v>0.157894736842105</v>
      </c>
      <c r="AE37" s="13"/>
      <c r="AF37" s="13">
        <v>0.28070175438596501</v>
      </c>
      <c r="AG37" s="13">
        <v>0.31</v>
      </c>
      <c r="AH37" s="13">
        <v>0.2734375</v>
      </c>
      <c r="AI37" s="13">
        <v>0.37267080745341602</v>
      </c>
      <c r="AJ37" s="13">
        <v>0.138211382113821</v>
      </c>
      <c r="AK37" s="13">
        <v>0.34285714285714303</v>
      </c>
      <c r="AL37" s="13"/>
      <c r="AM37" s="13">
        <v>0.31318681318681302</v>
      </c>
      <c r="AN37" s="13">
        <v>0.23555555555555599</v>
      </c>
      <c r="AO37" s="13">
        <v>0.296675191815857</v>
      </c>
      <c r="AP37" s="13">
        <v>0.28270042194092798</v>
      </c>
      <c r="AQ37" s="13">
        <v>0.34090909090909099</v>
      </c>
      <c r="AR37" s="13"/>
      <c r="AS37" s="13">
        <v>0.281781376518219</v>
      </c>
      <c r="AT37" s="13" t="s">
        <v>97</v>
      </c>
      <c r="AU37" s="13"/>
      <c r="AV37" s="13">
        <v>0.28499999999999998</v>
      </c>
      <c r="AW37" s="13">
        <v>0.37234042553191499</v>
      </c>
      <c r="AX37" s="13">
        <v>0.26003824091778199</v>
      </c>
      <c r="AY37" s="13"/>
      <c r="AZ37" s="13">
        <v>0.293577981651376</v>
      </c>
      <c r="BA37" s="13">
        <v>0.38888888888888901</v>
      </c>
      <c r="BB37" s="13">
        <v>0.28193832599118901</v>
      </c>
      <c r="BC37" s="13"/>
      <c r="BD37" s="13">
        <v>0.27067669172932302</v>
      </c>
      <c r="BE37" s="13">
        <v>0.29930394431554502</v>
      </c>
      <c r="BF37" s="13"/>
      <c r="BG37" s="13">
        <v>0.28329297820823202</v>
      </c>
      <c r="BH37" s="13">
        <v>0.28048780487804897</v>
      </c>
      <c r="BI37" s="13"/>
      <c r="BJ37" s="13">
        <v>0.278947368421053</v>
      </c>
      <c r="BK37" s="13">
        <v>0.28263002944062798</v>
      </c>
      <c r="BL37" s="13"/>
      <c r="BM37" s="13">
        <v>0.20576131687242799</v>
      </c>
      <c r="BN37" s="13">
        <v>0.29815573770491799</v>
      </c>
      <c r="BO37" s="13"/>
      <c r="BP37" s="13">
        <v>0.26409495548961398</v>
      </c>
      <c r="BQ37" s="13">
        <v>0.289954337899543</v>
      </c>
      <c r="BR37" s="13"/>
      <c r="BS37" s="13">
        <v>0.29185520361991002</v>
      </c>
      <c r="BT37" s="13">
        <v>0.27472527472527503</v>
      </c>
      <c r="BU37" s="13"/>
      <c r="BV37" s="13">
        <v>0.28187919463087202</v>
      </c>
      <c r="BW37" s="13">
        <v>0.296928327645051</v>
      </c>
      <c r="BX37" s="13"/>
      <c r="BY37" s="13">
        <v>0.33566433566433601</v>
      </c>
      <c r="BZ37" s="13">
        <v>0.27576601671309198</v>
      </c>
      <c r="CA37" s="13"/>
      <c r="CB37" s="13">
        <v>0.27072758037224998</v>
      </c>
      <c r="CC37" s="13">
        <v>0.292604501607717</v>
      </c>
    </row>
    <row r="38" spans="2:81" x14ac:dyDescent="0.3">
      <c r="B38" t="s">
        <v>104</v>
      </c>
      <c r="C38" s="13">
        <v>0.33036437246963601</v>
      </c>
      <c r="D38" s="13">
        <v>0.34349919743178198</v>
      </c>
      <c r="E38" s="13">
        <v>0.31630971993410201</v>
      </c>
      <c r="F38" s="13"/>
      <c r="G38" s="13">
        <v>0.29714285714285699</v>
      </c>
      <c r="H38" s="13">
        <v>0.28527607361963198</v>
      </c>
      <c r="I38" s="13">
        <v>0.26271186440678002</v>
      </c>
      <c r="J38" s="13">
        <v>0.31840796019900502</v>
      </c>
      <c r="K38" s="13">
        <v>0.52447552447552404</v>
      </c>
      <c r="L38" s="13">
        <v>0.40259740259740301</v>
      </c>
      <c r="M38" s="13"/>
      <c r="N38" s="13">
        <v>0.31799163179916301</v>
      </c>
      <c r="O38" s="13">
        <v>0.378006872852234</v>
      </c>
      <c r="P38" s="13">
        <v>0.31840796019900502</v>
      </c>
      <c r="Q38" s="13">
        <v>0.30708661417322802</v>
      </c>
      <c r="R38" s="13"/>
      <c r="S38" s="13">
        <v>0.33333333333333298</v>
      </c>
      <c r="T38" s="13">
        <v>0.32330827067669199</v>
      </c>
      <c r="U38" s="13">
        <v>0.36986301369863001</v>
      </c>
      <c r="V38" s="13">
        <v>0.40776699029126201</v>
      </c>
      <c r="W38" s="13">
        <v>0.25</v>
      </c>
      <c r="X38" s="13">
        <v>0.30476190476190501</v>
      </c>
      <c r="Y38" s="13">
        <v>0.34</v>
      </c>
      <c r="Z38" s="13">
        <v>0.4</v>
      </c>
      <c r="AA38" s="13">
        <v>0.305732484076433</v>
      </c>
      <c r="AB38" s="13">
        <v>0.375</v>
      </c>
      <c r="AC38" s="13">
        <v>0.26315789473684198</v>
      </c>
      <c r="AD38" s="13">
        <v>0.31578947368421101</v>
      </c>
      <c r="AE38" s="13"/>
      <c r="AF38" s="13">
        <v>0.31077694235588998</v>
      </c>
      <c r="AG38" s="13">
        <v>0.32500000000000001</v>
      </c>
      <c r="AH38" s="13">
        <v>0.3828125</v>
      </c>
      <c r="AI38" s="13">
        <v>0.27329192546583903</v>
      </c>
      <c r="AJ38" s="13">
        <v>0.38211382113821102</v>
      </c>
      <c r="AK38" s="13">
        <v>0.32380952380952399</v>
      </c>
      <c r="AL38" s="13"/>
      <c r="AM38" s="13">
        <v>0.30769230769230799</v>
      </c>
      <c r="AN38" s="13">
        <v>0.32888888888888901</v>
      </c>
      <c r="AO38" s="13">
        <v>0.34526854219948799</v>
      </c>
      <c r="AP38" s="13">
        <v>0.27426160337552702</v>
      </c>
      <c r="AQ38" s="13">
        <v>0.22727272727272699</v>
      </c>
      <c r="AR38" s="13"/>
      <c r="AS38" s="13">
        <v>0.33036437246963601</v>
      </c>
      <c r="AT38" s="13" t="s">
        <v>97</v>
      </c>
      <c r="AU38" s="13"/>
      <c r="AV38" s="13">
        <v>0.3125</v>
      </c>
      <c r="AW38" s="13">
        <v>0.28723404255319201</v>
      </c>
      <c r="AX38" s="13">
        <v>0.35755258126195</v>
      </c>
      <c r="AY38" s="13"/>
      <c r="AZ38" s="13">
        <v>0.27522935779816499</v>
      </c>
      <c r="BA38" s="13">
        <v>0.25555555555555598</v>
      </c>
      <c r="BB38" s="13">
        <v>0.37444933920704798</v>
      </c>
      <c r="BC38" s="13"/>
      <c r="BD38" s="13">
        <v>0.31704260651629101</v>
      </c>
      <c r="BE38" s="13">
        <v>0.352668213457077</v>
      </c>
      <c r="BF38" s="13"/>
      <c r="BG38" s="13">
        <v>0.29055690072639201</v>
      </c>
      <c r="BH38" s="13">
        <v>0.35</v>
      </c>
      <c r="BI38" s="13"/>
      <c r="BJ38" s="13">
        <v>0.35263157894736802</v>
      </c>
      <c r="BK38" s="13">
        <v>0.32384690873405297</v>
      </c>
      <c r="BL38" s="13"/>
      <c r="BM38" s="13">
        <v>0.34156378600823001</v>
      </c>
      <c r="BN38" s="13">
        <v>0.32991803278688497</v>
      </c>
      <c r="BO38" s="13"/>
      <c r="BP38" s="13">
        <v>0.33827893175074197</v>
      </c>
      <c r="BQ38" s="13">
        <v>0.32534246575342501</v>
      </c>
      <c r="BR38" s="13"/>
      <c r="BS38" s="13">
        <v>0.31221719457013603</v>
      </c>
      <c r="BT38" s="13">
        <v>0.36043956043955999</v>
      </c>
      <c r="BU38" s="13"/>
      <c r="BV38" s="13">
        <v>0.25503355704698</v>
      </c>
      <c r="BW38" s="13">
        <v>0.34129692832764502</v>
      </c>
      <c r="BX38" s="13"/>
      <c r="BY38" s="13">
        <v>0.27972027972028002</v>
      </c>
      <c r="BZ38" s="13">
        <v>0.33519034354688998</v>
      </c>
      <c r="CA38" s="13"/>
      <c r="CB38" s="13">
        <v>0.323181049069374</v>
      </c>
      <c r="CC38" s="13">
        <v>0.34083601286173598</v>
      </c>
    </row>
    <row r="39" spans="2:81" x14ac:dyDescent="0.3">
      <c r="B39" t="s">
        <v>105</v>
      </c>
      <c r="C39" s="13">
        <v>0.21457489878542499</v>
      </c>
      <c r="D39" s="13">
        <v>0.17656500802568201</v>
      </c>
      <c r="E39" s="13">
        <v>0.25041186161449802</v>
      </c>
      <c r="F39" s="13"/>
      <c r="G39" s="13">
        <v>0.28000000000000003</v>
      </c>
      <c r="H39" s="13">
        <v>0.16257668711656401</v>
      </c>
      <c r="I39" s="13">
        <v>0.25</v>
      </c>
      <c r="J39" s="13">
        <v>0.238805970149254</v>
      </c>
      <c r="K39" s="13">
        <v>0.18181818181818199</v>
      </c>
      <c r="L39" s="13">
        <v>0.19480519480519501</v>
      </c>
      <c r="M39" s="13"/>
      <c r="N39" s="13">
        <v>0.22384937238493699</v>
      </c>
      <c r="O39" s="13">
        <v>0.20962199312714799</v>
      </c>
      <c r="P39" s="13">
        <v>0.164179104477612</v>
      </c>
      <c r="Q39" s="13">
        <v>0.24015748031496101</v>
      </c>
      <c r="R39" s="13"/>
      <c r="S39" s="13">
        <v>0.22222222222222199</v>
      </c>
      <c r="T39" s="13">
        <v>0.21052631578947401</v>
      </c>
      <c r="U39" s="13">
        <v>0.20547945205479501</v>
      </c>
      <c r="V39" s="13">
        <v>0.13592233009708701</v>
      </c>
      <c r="W39" s="13">
        <v>0.17307692307692299</v>
      </c>
      <c r="X39" s="13">
        <v>0.29523809523809502</v>
      </c>
      <c r="Y39" s="13">
        <v>0.24</v>
      </c>
      <c r="Z39" s="13">
        <v>0.22222222222222199</v>
      </c>
      <c r="AA39" s="13">
        <v>0.21656050955414</v>
      </c>
      <c r="AB39" s="13">
        <v>0.1875</v>
      </c>
      <c r="AC39" s="13">
        <v>0.21052631578947401</v>
      </c>
      <c r="AD39" s="13">
        <v>0.36842105263157898</v>
      </c>
      <c r="AE39" s="13"/>
      <c r="AF39" s="13">
        <v>0.19548872180451099</v>
      </c>
      <c r="AG39" s="13">
        <v>0.18</v>
      </c>
      <c r="AH39" s="13">
        <v>0.1796875</v>
      </c>
      <c r="AI39" s="13">
        <v>0.167701863354037</v>
      </c>
      <c r="AJ39" s="13">
        <v>0.34146341463414598</v>
      </c>
      <c r="AK39" s="13">
        <v>0.238095238095238</v>
      </c>
      <c r="AL39" s="13"/>
      <c r="AM39" s="13">
        <v>0.18131868131868101</v>
      </c>
      <c r="AN39" s="13">
        <v>0.29777777777777797</v>
      </c>
      <c r="AO39" s="13">
        <v>0.19181585677749399</v>
      </c>
      <c r="AP39" s="13">
        <v>0.22362869198312199</v>
      </c>
      <c r="AQ39" s="13">
        <v>0.18181818181818199</v>
      </c>
      <c r="AR39" s="13"/>
      <c r="AS39" s="13">
        <v>0.21457489878542499</v>
      </c>
      <c r="AT39" s="13" t="s">
        <v>97</v>
      </c>
      <c r="AU39" s="13"/>
      <c r="AV39" s="13">
        <v>0.22500000000000001</v>
      </c>
      <c r="AW39" s="13">
        <v>0.12765957446808501</v>
      </c>
      <c r="AX39" s="13">
        <v>0.22562141491395801</v>
      </c>
      <c r="AY39" s="13"/>
      <c r="AZ39" s="13">
        <v>0.146788990825688</v>
      </c>
      <c r="BA39" s="13">
        <v>0.14444444444444399</v>
      </c>
      <c r="BB39" s="13">
        <v>0.22026431718061701</v>
      </c>
      <c r="BC39" s="13"/>
      <c r="BD39" s="13">
        <v>0.22807017543859601</v>
      </c>
      <c r="BE39" s="13">
        <v>0.19257540603248299</v>
      </c>
      <c r="BF39" s="13"/>
      <c r="BG39" s="13">
        <v>0.215496368038741</v>
      </c>
      <c r="BH39" s="13">
        <v>0.21463414634146299</v>
      </c>
      <c r="BI39" s="13"/>
      <c r="BJ39" s="13">
        <v>0.226315789473684</v>
      </c>
      <c r="BK39" s="13">
        <v>0.21491658488714399</v>
      </c>
      <c r="BL39" s="13"/>
      <c r="BM39" s="13">
        <v>0.296296296296296</v>
      </c>
      <c r="BN39" s="13">
        <v>0.19467213114754101</v>
      </c>
      <c r="BO39" s="13"/>
      <c r="BP39" s="13">
        <v>0.24629080118694399</v>
      </c>
      <c r="BQ39" s="13">
        <v>0.20319634703196299</v>
      </c>
      <c r="BR39" s="13"/>
      <c r="BS39" s="13">
        <v>0.22624434389140299</v>
      </c>
      <c r="BT39" s="13">
        <v>0.20219780219780201</v>
      </c>
      <c r="BU39" s="13"/>
      <c r="BV39" s="13">
        <v>0.30201342281879201</v>
      </c>
      <c r="BW39" s="13">
        <v>0.18771331058020499</v>
      </c>
      <c r="BX39" s="13"/>
      <c r="BY39" s="13">
        <v>0.21678321678321699</v>
      </c>
      <c r="BZ39" s="13">
        <v>0.21355617455896</v>
      </c>
      <c r="CA39" s="13"/>
      <c r="CB39" s="13">
        <v>0.24027072758037199</v>
      </c>
      <c r="CC39" s="13">
        <v>0.18971061093247599</v>
      </c>
    </row>
    <row r="40" spans="2:81" x14ac:dyDescent="0.3">
      <c r="B40" t="s">
        <v>106</v>
      </c>
      <c r="C40" s="13">
        <v>6.9635627530364397E-2</v>
      </c>
      <c r="D40" s="13">
        <v>6.9020866773675804E-2</v>
      </c>
      <c r="E40" s="13">
        <v>7.0840197693574997E-2</v>
      </c>
      <c r="F40" s="13"/>
      <c r="G40" s="13">
        <v>7.4285714285714302E-2</v>
      </c>
      <c r="H40" s="13">
        <v>3.6809815950920199E-2</v>
      </c>
      <c r="I40" s="13">
        <v>7.2033898305084706E-2</v>
      </c>
      <c r="J40" s="13">
        <v>9.4527363184079602E-2</v>
      </c>
      <c r="K40" s="13">
        <v>2.7972027972028E-2</v>
      </c>
      <c r="L40" s="13">
        <v>0.13636363636363599</v>
      </c>
      <c r="M40" s="13"/>
      <c r="N40" s="13">
        <v>5.0209205020920501E-2</v>
      </c>
      <c r="O40" s="13">
        <v>6.5292096219931303E-2</v>
      </c>
      <c r="P40" s="13">
        <v>8.9552238805970102E-2</v>
      </c>
      <c r="Q40" s="13">
        <v>9.0551181102362197E-2</v>
      </c>
      <c r="R40" s="13"/>
      <c r="S40" s="13">
        <v>4.9382716049382699E-2</v>
      </c>
      <c r="T40" s="13">
        <v>6.7669172932330796E-2</v>
      </c>
      <c r="U40" s="13">
        <v>6.8493150684931503E-2</v>
      </c>
      <c r="V40" s="13">
        <v>0.13592233009708701</v>
      </c>
      <c r="W40" s="13">
        <v>9.6153846153846201E-2</v>
      </c>
      <c r="X40" s="13">
        <v>8.5714285714285701E-2</v>
      </c>
      <c r="Y40" s="13">
        <v>0.03</v>
      </c>
      <c r="Z40" s="13">
        <v>6.6666666666666693E-2</v>
      </c>
      <c r="AA40" s="13">
        <v>7.6433121019108305E-2</v>
      </c>
      <c r="AB40" s="13">
        <v>5.2083333333333301E-2</v>
      </c>
      <c r="AC40" s="13">
        <v>5.2631578947368397E-2</v>
      </c>
      <c r="AD40" s="13">
        <v>5.2631578947368397E-2</v>
      </c>
      <c r="AE40" s="13"/>
      <c r="AF40" s="13">
        <v>5.2631578947368397E-2</v>
      </c>
      <c r="AG40" s="13">
        <v>0.08</v>
      </c>
      <c r="AH40" s="13">
        <v>3.90625E-2</v>
      </c>
      <c r="AI40" s="13">
        <v>9.9378881987577605E-2</v>
      </c>
      <c r="AJ40" s="13">
        <v>8.1300813008130093E-2</v>
      </c>
      <c r="AK40" s="13">
        <v>7.6190476190476197E-2</v>
      </c>
      <c r="AL40" s="13"/>
      <c r="AM40" s="13">
        <v>0.13186813186813201</v>
      </c>
      <c r="AN40" s="13">
        <v>7.5555555555555598E-2</v>
      </c>
      <c r="AO40" s="13">
        <v>5.8823529411764698E-2</v>
      </c>
      <c r="AP40" s="13">
        <v>5.0632911392405097E-2</v>
      </c>
      <c r="AQ40" s="13">
        <v>0</v>
      </c>
      <c r="AR40" s="13"/>
      <c r="AS40" s="13">
        <v>6.9635627530364397E-2</v>
      </c>
      <c r="AT40" s="13" t="s">
        <v>97</v>
      </c>
      <c r="AU40" s="13"/>
      <c r="AV40" s="13">
        <v>5.5E-2</v>
      </c>
      <c r="AW40" s="13">
        <v>3.1914893617021302E-2</v>
      </c>
      <c r="AX40" s="13">
        <v>0.105162523900574</v>
      </c>
      <c r="AY40" s="13"/>
      <c r="AZ40" s="13">
        <v>3.6697247706422E-2</v>
      </c>
      <c r="BA40" s="13">
        <v>3.3333333333333298E-2</v>
      </c>
      <c r="BB40" s="13">
        <v>7.0484581497797405E-2</v>
      </c>
      <c r="BC40" s="13"/>
      <c r="BD40" s="13">
        <v>5.7644110275689199E-2</v>
      </c>
      <c r="BE40" s="13">
        <v>9.28074245939675E-2</v>
      </c>
      <c r="BF40" s="13"/>
      <c r="BG40" s="13">
        <v>5.0847457627118599E-2</v>
      </c>
      <c r="BH40" s="13">
        <v>7.9268292682926803E-2</v>
      </c>
      <c r="BI40" s="13"/>
      <c r="BJ40" s="13">
        <v>4.7368421052631601E-2</v>
      </c>
      <c r="BK40" s="13">
        <v>7.4582924435721301E-2</v>
      </c>
      <c r="BL40" s="13"/>
      <c r="BM40" s="13">
        <v>4.9382716049382699E-2</v>
      </c>
      <c r="BN40" s="13">
        <v>7.3770491803278701E-2</v>
      </c>
      <c r="BO40" s="13"/>
      <c r="BP40" s="13">
        <v>6.2314540059347202E-2</v>
      </c>
      <c r="BQ40" s="13">
        <v>7.0776255707762595E-2</v>
      </c>
      <c r="BR40" s="13"/>
      <c r="BS40" s="13">
        <v>3.8461538461538498E-2</v>
      </c>
      <c r="BT40" s="13">
        <v>0.101098901098901</v>
      </c>
      <c r="BU40" s="13"/>
      <c r="BV40" s="13">
        <v>3.35570469798658E-2</v>
      </c>
      <c r="BW40" s="13">
        <v>4.0955631399317398E-2</v>
      </c>
      <c r="BX40" s="13"/>
      <c r="BY40" s="13">
        <v>3.4965034965035002E-2</v>
      </c>
      <c r="BZ40" s="13">
        <v>7.4280408542247003E-2</v>
      </c>
      <c r="CA40" s="13"/>
      <c r="CB40" s="13">
        <v>8.2910321489001695E-2</v>
      </c>
      <c r="CC40" s="13">
        <v>5.6270096463022501E-2</v>
      </c>
    </row>
    <row r="41" spans="2:81" x14ac:dyDescent="0.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row>
    <row r="42" spans="2:81" x14ac:dyDescent="0.3">
      <c r="B42" s="6" t="s">
        <v>109</v>
      </c>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row>
    <row r="43" spans="2:81" x14ac:dyDescent="0.3">
      <c r="B43" s="23" t="s">
        <v>95</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row>
    <row r="44" spans="2:81" x14ac:dyDescent="0.3">
      <c r="B44" t="s">
        <v>102</v>
      </c>
      <c r="C44" s="13">
        <v>9.0688259109311706E-2</v>
      </c>
      <c r="D44" s="13">
        <v>9.4703049759229496E-2</v>
      </c>
      <c r="E44" s="13">
        <v>8.7314662273476104E-2</v>
      </c>
      <c r="F44" s="13"/>
      <c r="G44" s="13">
        <v>7.4285714285714302E-2</v>
      </c>
      <c r="H44" s="13">
        <v>0.14723926380368099</v>
      </c>
      <c r="I44" s="13">
        <v>0.11864406779661001</v>
      </c>
      <c r="J44" s="13">
        <v>4.47761194029851E-2</v>
      </c>
      <c r="K44" s="13">
        <v>4.1958041958042001E-2</v>
      </c>
      <c r="L44" s="13">
        <v>5.1948051948052E-2</v>
      </c>
      <c r="M44" s="13"/>
      <c r="N44" s="13">
        <v>0.125523012552301</v>
      </c>
      <c r="O44" s="13">
        <v>7.9037800687285206E-2</v>
      </c>
      <c r="P44" s="13">
        <v>4.47761194029851E-2</v>
      </c>
      <c r="Q44" s="13">
        <v>7.8740157480315001E-2</v>
      </c>
      <c r="R44" s="13"/>
      <c r="S44" s="13">
        <v>0.10699588477366299</v>
      </c>
      <c r="T44" s="13">
        <v>0.112781954887218</v>
      </c>
      <c r="U44" s="13">
        <v>5.4794520547945202E-2</v>
      </c>
      <c r="V44" s="13">
        <v>4.85436893203883E-2</v>
      </c>
      <c r="W44" s="13">
        <v>0.125</v>
      </c>
      <c r="X44" s="13">
        <v>8.5714285714285701E-2</v>
      </c>
      <c r="Y44" s="13">
        <v>0.09</v>
      </c>
      <c r="Z44" s="13">
        <v>0.133333333333333</v>
      </c>
      <c r="AA44" s="13">
        <v>5.7324840764331197E-2</v>
      </c>
      <c r="AB44" s="13">
        <v>9.375E-2</v>
      </c>
      <c r="AC44" s="13">
        <v>0.12280701754386</v>
      </c>
      <c r="AD44" s="13">
        <v>0</v>
      </c>
      <c r="AE44" s="13"/>
      <c r="AF44" s="13">
        <v>0.12781954887218</v>
      </c>
      <c r="AG44" s="13">
        <v>0.115</v>
      </c>
      <c r="AH44" s="13">
        <v>9.375E-2</v>
      </c>
      <c r="AI44" s="13">
        <v>8.0745341614906804E-2</v>
      </c>
      <c r="AJ44" s="13">
        <v>4.8780487804878099E-2</v>
      </c>
      <c r="AK44" s="13">
        <v>2.8571428571428598E-2</v>
      </c>
      <c r="AL44" s="13"/>
      <c r="AM44" s="13">
        <v>6.5934065934065894E-2</v>
      </c>
      <c r="AN44" s="13">
        <v>0.04</v>
      </c>
      <c r="AO44" s="13">
        <v>9.4629156010230198E-2</v>
      </c>
      <c r="AP44" s="13">
        <v>0.151898734177215</v>
      </c>
      <c r="AQ44" s="13">
        <v>0.25</v>
      </c>
      <c r="AR44" s="13"/>
      <c r="AS44" s="13">
        <v>9.0688259109311706E-2</v>
      </c>
      <c r="AT44" s="13" t="s">
        <v>97</v>
      </c>
      <c r="AU44" s="13"/>
      <c r="AV44" s="13">
        <v>0.1075</v>
      </c>
      <c r="AW44" s="13">
        <v>0.10638297872340401</v>
      </c>
      <c r="AX44" s="13">
        <v>6.3097514340344205E-2</v>
      </c>
      <c r="AY44" s="13"/>
      <c r="AZ44" s="13">
        <v>0.22018348623853201</v>
      </c>
      <c r="BA44" s="13">
        <v>0.122222222222222</v>
      </c>
      <c r="BB44" s="13">
        <v>6.1674008810572702E-2</v>
      </c>
      <c r="BC44" s="13"/>
      <c r="BD44" s="13">
        <v>0.10902255639097699</v>
      </c>
      <c r="BE44" s="13">
        <v>5.8004640371229703E-2</v>
      </c>
      <c r="BF44" s="13"/>
      <c r="BG44" s="13">
        <v>0.157384987893462</v>
      </c>
      <c r="BH44" s="13">
        <v>5.7317073170731703E-2</v>
      </c>
      <c r="BI44" s="13"/>
      <c r="BJ44" s="13">
        <v>0.115789473684211</v>
      </c>
      <c r="BK44" s="13">
        <v>8.4396467124632002E-2</v>
      </c>
      <c r="BL44" s="13"/>
      <c r="BM44" s="13">
        <v>9.0534979423868303E-2</v>
      </c>
      <c r="BN44" s="13">
        <v>9.1188524590163897E-2</v>
      </c>
      <c r="BO44" s="13"/>
      <c r="BP44" s="13">
        <v>7.4183976261127604E-2</v>
      </c>
      <c r="BQ44" s="13">
        <v>9.9315068493150693E-2</v>
      </c>
      <c r="BR44" s="13"/>
      <c r="BS44" s="13">
        <v>0.11764705882352899</v>
      </c>
      <c r="BT44" s="13">
        <v>5.7142857142857099E-2</v>
      </c>
      <c r="BU44" s="13"/>
      <c r="BV44" s="13">
        <v>0.114093959731544</v>
      </c>
      <c r="BW44" s="13">
        <v>0.119453924914676</v>
      </c>
      <c r="BX44" s="13"/>
      <c r="BY44" s="13">
        <v>9.7902097902097904E-2</v>
      </c>
      <c r="BZ44" s="13">
        <v>9.09935004642526E-2</v>
      </c>
      <c r="CA44" s="13"/>
      <c r="CB44" s="13">
        <v>6.5989847715736002E-2</v>
      </c>
      <c r="CC44" s="13">
        <v>0.112540192926045</v>
      </c>
    </row>
    <row r="45" spans="2:81" x14ac:dyDescent="0.3">
      <c r="B45" t="s">
        <v>103</v>
      </c>
      <c r="C45" s="13">
        <v>0.25506072874493901</v>
      </c>
      <c r="D45" s="13">
        <v>0.26645264847512001</v>
      </c>
      <c r="E45" s="13">
        <v>0.24546952224052701</v>
      </c>
      <c r="F45" s="13"/>
      <c r="G45" s="13">
        <v>0.27428571428571402</v>
      </c>
      <c r="H45" s="13">
        <v>0.31901840490797501</v>
      </c>
      <c r="I45" s="13">
        <v>0.266949152542373</v>
      </c>
      <c r="J45" s="13">
        <v>0.23383084577114399</v>
      </c>
      <c r="K45" s="13">
        <v>0.20279720279720301</v>
      </c>
      <c r="L45" s="13">
        <v>0.15584415584415601</v>
      </c>
      <c r="M45" s="13"/>
      <c r="N45" s="13">
        <v>0.24058577405857701</v>
      </c>
      <c r="O45" s="13">
        <v>0.23024054982817899</v>
      </c>
      <c r="P45" s="13">
        <v>0.31343283582089598</v>
      </c>
      <c r="Q45" s="13">
        <v>0.26377952755905498</v>
      </c>
      <c r="R45" s="13"/>
      <c r="S45" s="13">
        <v>0.29218106995884802</v>
      </c>
      <c r="T45" s="13">
        <v>0.233082706766917</v>
      </c>
      <c r="U45" s="13">
        <v>0.26027397260273999</v>
      </c>
      <c r="V45" s="13">
        <v>0.242718446601942</v>
      </c>
      <c r="W45" s="13">
        <v>0.27884615384615402</v>
      </c>
      <c r="X45" s="13">
        <v>0.21904761904761899</v>
      </c>
      <c r="Y45" s="13">
        <v>0.19</v>
      </c>
      <c r="Z45" s="13">
        <v>0.28888888888888897</v>
      </c>
      <c r="AA45" s="13">
        <v>0.32484076433121001</v>
      </c>
      <c r="AB45" s="13">
        <v>0.19791666666666699</v>
      </c>
      <c r="AC45" s="13">
        <v>0.22807017543859601</v>
      </c>
      <c r="AD45" s="13">
        <v>0.105263157894737</v>
      </c>
      <c r="AE45" s="13"/>
      <c r="AF45" s="13">
        <v>0.28571428571428598</v>
      </c>
      <c r="AG45" s="13">
        <v>0.26</v>
      </c>
      <c r="AH45" s="13">
        <v>0.296875</v>
      </c>
      <c r="AI45" s="13">
        <v>0.31055900621117999</v>
      </c>
      <c r="AJ45" s="13">
        <v>0.105691056910569</v>
      </c>
      <c r="AK45" s="13">
        <v>0.28571428571428598</v>
      </c>
      <c r="AL45" s="13"/>
      <c r="AM45" s="13">
        <v>0.23626373626373601</v>
      </c>
      <c r="AN45" s="13">
        <v>0.24888888888888899</v>
      </c>
      <c r="AO45" s="13">
        <v>0.248081841432225</v>
      </c>
      <c r="AP45" s="13">
        <v>0.28691983122362902</v>
      </c>
      <c r="AQ45" s="13">
        <v>0.31818181818181801</v>
      </c>
      <c r="AR45" s="13"/>
      <c r="AS45" s="13">
        <v>0.25506072874493901</v>
      </c>
      <c r="AT45" s="13" t="s">
        <v>97</v>
      </c>
      <c r="AU45" s="13"/>
      <c r="AV45" s="13">
        <v>0.26250000000000001</v>
      </c>
      <c r="AW45" s="13">
        <v>0.37234042553191499</v>
      </c>
      <c r="AX45" s="13">
        <v>0.21606118546845099</v>
      </c>
      <c r="AY45" s="13"/>
      <c r="AZ45" s="13">
        <v>0.32110091743119301</v>
      </c>
      <c r="BA45" s="13">
        <v>0.344444444444444</v>
      </c>
      <c r="BB45" s="13">
        <v>0.23788546255506601</v>
      </c>
      <c r="BC45" s="13"/>
      <c r="BD45" s="13">
        <v>0.25939849624060202</v>
      </c>
      <c r="BE45" s="13">
        <v>0.24361948955916499</v>
      </c>
      <c r="BF45" s="13"/>
      <c r="BG45" s="13">
        <v>0.28813559322033899</v>
      </c>
      <c r="BH45" s="13">
        <v>0.23780487804878001</v>
      </c>
      <c r="BI45" s="13"/>
      <c r="BJ45" s="13">
        <v>0.27368421052631597</v>
      </c>
      <c r="BK45" s="13">
        <v>0.25417075564278702</v>
      </c>
      <c r="BL45" s="13"/>
      <c r="BM45" s="13">
        <v>0.21399176954732499</v>
      </c>
      <c r="BN45" s="13">
        <v>0.26536885245901598</v>
      </c>
      <c r="BO45" s="13"/>
      <c r="BP45" s="13">
        <v>0.207715133531157</v>
      </c>
      <c r="BQ45" s="13">
        <v>0.26940639269406402</v>
      </c>
      <c r="BR45" s="13"/>
      <c r="BS45" s="13">
        <v>0.26244343891402699</v>
      </c>
      <c r="BT45" s="13">
        <v>0.23956043956044001</v>
      </c>
      <c r="BU45" s="13"/>
      <c r="BV45" s="13">
        <v>0.28187919463087202</v>
      </c>
      <c r="BW45" s="13">
        <v>0.25255972696245699</v>
      </c>
      <c r="BX45" s="13"/>
      <c r="BY45" s="13">
        <v>0.230769230769231</v>
      </c>
      <c r="BZ45" s="13">
        <v>0.25998142989786399</v>
      </c>
      <c r="CA45" s="13"/>
      <c r="CB45" s="13">
        <v>0.23688663282571901</v>
      </c>
      <c r="CC45" s="13">
        <v>0.270096463022508</v>
      </c>
    </row>
    <row r="46" spans="2:81" x14ac:dyDescent="0.3">
      <c r="B46" t="s">
        <v>104</v>
      </c>
      <c r="C46" s="13">
        <v>0.34331983805667998</v>
      </c>
      <c r="D46" s="13">
        <v>0.35313001605136402</v>
      </c>
      <c r="E46" s="13">
        <v>0.33113673805601301</v>
      </c>
      <c r="F46" s="13"/>
      <c r="G46" s="13">
        <v>0.32571428571428601</v>
      </c>
      <c r="H46" s="13">
        <v>0.30368098159509199</v>
      </c>
      <c r="I46" s="13">
        <v>0.305084745762712</v>
      </c>
      <c r="J46" s="13">
        <v>0.36815920398009899</v>
      </c>
      <c r="K46" s="13">
        <v>0.447552447552448</v>
      </c>
      <c r="L46" s="13">
        <v>0.37662337662337703</v>
      </c>
      <c r="M46" s="13"/>
      <c r="N46" s="13">
        <v>0.31799163179916301</v>
      </c>
      <c r="O46" s="13">
        <v>0.38144329896907198</v>
      </c>
      <c r="P46" s="13">
        <v>0.34328358208955201</v>
      </c>
      <c r="Q46" s="13">
        <v>0.34645669291338599</v>
      </c>
      <c r="R46" s="13"/>
      <c r="S46" s="13">
        <v>0.30041152263374499</v>
      </c>
      <c r="T46" s="13">
        <v>0.33082706766917302</v>
      </c>
      <c r="U46" s="13">
        <v>0.35616438356164398</v>
      </c>
      <c r="V46" s="13">
        <v>0.41747572815534001</v>
      </c>
      <c r="W46" s="13">
        <v>0.34615384615384598</v>
      </c>
      <c r="X46" s="13">
        <v>0.4</v>
      </c>
      <c r="Y46" s="13">
        <v>0.37</v>
      </c>
      <c r="Z46" s="13">
        <v>0.266666666666667</v>
      </c>
      <c r="AA46" s="13">
        <v>0.31847133757961799</v>
      </c>
      <c r="AB46" s="13">
        <v>0.39583333333333298</v>
      </c>
      <c r="AC46" s="13">
        <v>0.28070175438596501</v>
      </c>
      <c r="AD46" s="13">
        <v>0.36842105263157898</v>
      </c>
      <c r="AE46" s="13"/>
      <c r="AF46" s="13">
        <v>0.29824561403508798</v>
      </c>
      <c r="AG46" s="13">
        <v>0.30499999999999999</v>
      </c>
      <c r="AH46" s="13">
        <v>0.390625</v>
      </c>
      <c r="AI46" s="13">
        <v>0.34782608695652201</v>
      </c>
      <c r="AJ46" s="13">
        <v>0.439024390243902</v>
      </c>
      <c r="AK46" s="13">
        <v>0.34285714285714303</v>
      </c>
      <c r="AL46" s="13"/>
      <c r="AM46" s="13">
        <v>0.340659340659341</v>
      </c>
      <c r="AN46" s="13">
        <v>0.404444444444444</v>
      </c>
      <c r="AO46" s="13">
        <v>0.35805626598465501</v>
      </c>
      <c r="AP46" s="13">
        <v>0.265822784810127</v>
      </c>
      <c r="AQ46" s="13">
        <v>0.18181818181818199</v>
      </c>
      <c r="AR46" s="13"/>
      <c r="AS46" s="13">
        <v>0.34331983805667998</v>
      </c>
      <c r="AT46" s="13" t="s">
        <v>97</v>
      </c>
      <c r="AU46" s="13"/>
      <c r="AV46" s="13">
        <v>0.34</v>
      </c>
      <c r="AW46" s="13">
        <v>0.340425531914894</v>
      </c>
      <c r="AX46" s="13">
        <v>0.34990439770554499</v>
      </c>
      <c r="AY46" s="13"/>
      <c r="AZ46" s="13">
        <v>0.23853211009174299</v>
      </c>
      <c r="BA46" s="13">
        <v>0.28888888888888897</v>
      </c>
      <c r="BB46" s="13">
        <v>0.40528634361233501</v>
      </c>
      <c r="BC46" s="13"/>
      <c r="BD46" s="13">
        <v>0.337092731829574</v>
      </c>
      <c r="BE46" s="13">
        <v>0.35730858468677501</v>
      </c>
      <c r="BF46" s="13"/>
      <c r="BG46" s="13">
        <v>0.31234866828087199</v>
      </c>
      <c r="BH46" s="13">
        <v>0.35975609756097598</v>
      </c>
      <c r="BI46" s="13"/>
      <c r="BJ46" s="13">
        <v>0.32105263157894698</v>
      </c>
      <c r="BK46" s="13">
        <v>0.34445534838076503</v>
      </c>
      <c r="BL46" s="13"/>
      <c r="BM46" s="13">
        <v>0.35390946502057602</v>
      </c>
      <c r="BN46" s="13">
        <v>0.340163934426229</v>
      </c>
      <c r="BO46" s="13"/>
      <c r="BP46" s="13">
        <v>0.36795252225519298</v>
      </c>
      <c r="BQ46" s="13">
        <v>0.33219178082191803</v>
      </c>
      <c r="BR46" s="13"/>
      <c r="BS46" s="13">
        <v>0.296380090497738</v>
      </c>
      <c r="BT46" s="13">
        <v>0.39120879120879098</v>
      </c>
      <c r="BU46" s="13"/>
      <c r="BV46" s="13">
        <v>0.26845637583892601</v>
      </c>
      <c r="BW46" s="13">
        <v>0.31058020477815701</v>
      </c>
      <c r="BX46" s="13"/>
      <c r="BY46" s="13">
        <v>0.37762237762237799</v>
      </c>
      <c r="BZ46" s="13">
        <v>0.33704735376044598</v>
      </c>
      <c r="CA46" s="13"/>
      <c r="CB46" s="13">
        <v>0.35363790186125199</v>
      </c>
      <c r="CC46" s="13">
        <v>0.33601286173633399</v>
      </c>
    </row>
    <row r="47" spans="2:81" x14ac:dyDescent="0.3">
      <c r="B47" t="s">
        <v>105</v>
      </c>
      <c r="C47" s="13">
        <v>0.26315789473684198</v>
      </c>
      <c r="D47" s="13">
        <v>0.239165329052969</v>
      </c>
      <c r="E47" s="13">
        <v>0.28665568369027999</v>
      </c>
      <c r="F47" s="13"/>
      <c r="G47" s="13">
        <v>0.27428571428571402</v>
      </c>
      <c r="H47" s="13">
        <v>0.19631901840490801</v>
      </c>
      <c r="I47" s="13">
        <v>0.27118644067796599</v>
      </c>
      <c r="J47" s="13">
        <v>0.29353233830845799</v>
      </c>
      <c r="K47" s="13">
        <v>0.286713286713287</v>
      </c>
      <c r="L47" s="13">
        <v>0.31818181818181801</v>
      </c>
      <c r="M47" s="13"/>
      <c r="N47" s="13">
        <v>0.28451882845188298</v>
      </c>
      <c r="O47" s="13">
        <v>0.26116838487972499</v>
      </c>
      <c r="P47" s="13">
        <v>0.22885572139303501</v>
      </c>
      <c r="Q47" s="13">
        <v>0.25196850393700798</v>
      </c>
      <c r="R47" s="13"/>
      <c r="S47" s="13">
        <v>0.26337448559670801</v>
      </c>
      <c r="T47" s="13">
        <v>0.278195488721804</v>
      </c>
      <c r="U47" s="13">
        <v>0.27397260273972601</v>
      </c>
      <c r="V47" s="13">
        <v>0.18446601941747601</v>
      </c>
      <c r="W47" s="13">
        <v>0.22115384615384601</v>
      </c>
      <c r="X47" s="13">
        <v>0.238095238095238</v>
      </c>
      <c r="Y47" s="13">
        <v>0.31</v>
      </c>
      <c r="Z47" s="13">
        <v>0.28888888888888897</v>
      </c>
      <c r="AA47" s="13">
        <v>0.23566878980891701</v>
      </c>
      <c r="AB47" s="13">
        <v>0.28125</v>
      </c>
      <c r="AC47" s="13">
        <v>0.33333333333333298</v>
      </c>
      <c r="AD47" s="13">
        <v>0.52631578947368396</v>
      </c>
      <c r="AE47" s="13"/>
      <c r="AF47" s="13">
        <v>0.25313283208019999</v>
      </c>
      <c r="AG47" s="13">
        <v>0.26</v>
      </c>
      <c r="AH47" s="13">
        <v>0.1796875</v>
      </c>
      <c r="AI47" s="13">
        <v>0.21118012422360199</v>
      </c>
      <c r="AJ47" s="13">
        <v>0.34959349593495898</v>
      </c>
      <c r="AK47" s="13">
        <v>0.29523809523809502</v>
      </c>
      <c r="AL47" s="13"/>
      <c r="AM47" s="13">
        <v>0.25274725274725302</v>
      </c>
      <c r="AN47" s="13">
        <v>0.27111111111111103</v>
      </c>
      <c r="AO47" s="13">
        <v>0.26598465473145799</v>
      </c>
      <c r="AP47" s="13">
        <v>0.240506329113924</v>
      </c>
      <c r="AQ47" s="13">
        <v>0.25</v>
      </c>
      <c r="AR47" s="13"/>
      <c r="AS47" s="13">
        <v>0.26315789473684198</v>
      </c>
      <c r="AT47" s="13" t="s">
        <v>97</v>
      </c>
      <c r="AU47" s="13"/>
      <c r="AV47" s="13">
        <v>0.2525</v>
      </c>
      <c r="AW47" s="13">
        <v>0.159574468085106</v>
      </c>
      <c r="AX47" s="13">
        <v>0.30019120458891002</v>
      </c>
      <c r="AY47" s="13"/>
      <c r="AZ47" s="13">
        <v>0.201834862385321</v>
      </c>
      <c r="BA47" s="13">
        <v>0.22222222222222199</v>
      </c>
      <c r="BB47" s="13">
        <v>0.24229074889867799</v>
      </c>
      <c r="BC47" s="13"/>
      <c r="BD47" s="13">
        <v>0.25062656641603998</v>
      </c>
      <c r="BE47" s="13">
        <v>0.28538283062644998</v>
      </c>
      <c r="BF47" s="13"/>
      <c r="BG47" s="13">
        <v>0.20338983050847501</v>
      </c>
      <c r="BH47" s="13">
        <v>0.292682926829268</v>
      </c>
      <c r="BI47" s="13"/>
      <c r="BJ47" s="13">
        <v>0.25263157894736799</v>
      </c>
      <c r="BK47" s="13">
        <v>0.26692836113837098</v>
      </c>
      <c r="BL47" s="13"/>
      <c r="BM47" s="13">
        <v>0.296296296296296</v>
      </c>
      <c r="BN47" s="13">
        <v>0.25512295081967201</v>
      </c>
      <c r="BO47" s="13"/>
      <c r="BP47" s="13">
        <v>0.29970326409495601</v>
      </c>
      <c r="BQ47" s="13">
        <v>0.25114155251141601</v>
      </c>
      <c r="BR47" s="13"/>
      <c r="BS47" s="13">
        <v>0.28506787330316702</v>
      </c>
      <c r="BT47" s="13">
        <v>0.246153846153846</v>
      </c>
      <c r="BU47" s="13"/>
      <c r="BV47" s="13">
        <v>0.30872483221476499</v>
      </c>
      <c r="BW47" s="13">
        <v>0.273037542662116</v>
      </c>
      <c r="BX47" s="13"/>
      <c r="BY47" s="13">
        <v>0.26573426573426601</v>
      </c>
      <c r="BZ47" s="13">
        <v>0.26183844011142099</v>
      </c>
      <c r="CA47" s="13"/>
      <c r="CB47" s="13">
        <v>0.294416243654822</v>
      </c>
      <c r="CC47" s="13">
        <v>0.236334405144695</v>
      </c>
    </row>
    <row r="48" spans="2:81" x14ac:dyDescent="0.3">
      <c r="B48" t="s">
        <v>106</v>
      </c>
      <c r="C48" s="13">
        <v>4.7773279352226701E-2</v>
      </c>
      <c r="D48" s="13">
        <v>4.6548956661316199E-2</v>
      </c>
      <c r="E48" s="13">
        <v>4.9423393739703503E-2</v>
      </c>
      <c r="F48" s="13"/>
      <c r="G48" s="13">
        <v>5.14285714285714E-2</v>
      </c>
      <c r="H48" s="13">
        <v>3.3742331288343599E-2</v>
      </c>
      <c r="I48" s="13">
        <v>3.8135593220338999E-2</v>
      </c>
      <c r="J48" s="13">
        <v>5.9701492537313397E-2</v>
      </c>
      <c r="K48" s="13">
        <v>2.0979020979021001E-2</v>
      </c>
      <c r="L48" s="13">
        <v>9.7402597402597393E-2</v>
      </c>
      <c r="M48" s="13"/>
      <c r="N48" s="13">
        <v>3.1380753138075299E-2</v>
      </c>
      <c r="O48" s="13">
        <v>4.8109965635738799E-2</v>
      </c>
      <c r="P48" s="13">
        <v>6.9651741293532299E-2</v>
      </c>
      <c r="Q48" s="13">
        <v>5.9055118110236199E-2</v>
      </c>
      <c r="R48" s="13"/>
      <c r="S48" s="13">
        <v>3.7037037037037E-2</v>
      </c>
      <c r="T48" s="13">
        <v>4.5112781954887202E-2</v>
      </c>
      <c r="U48" s="13">
        <v>5.4794520547945202E-2</v>
      </c>
      <c r="V48" s="13">
        <v>0.106796116504854</v>
      </c>
      <c r="W48" s="13">
        <v>2.8846153846153799E-2</v>
      </c>
      <c r="X48" s="13">
        <v>5.7142857142857099E-2</v>
      </c>
      <c r="Y48" s="13">
        <v>0.04</v>
      </c>
      <c r="Z48" s="13">
        <v>2.2222222222222199E-2</v>
      </c>
      <c r="AA48" s="13">
        <v>6.3694267515923594E-2</v>
      </c>
      <c r="AB48" s="13">
        <v>3.125E-2</v>
      </c>
      <c r="AC48" s="13">
        <v>3.5087719298245598E-2</v>
      </c>
      <c r="AD48" s="13">
        <v>0</v>
      </c>
      <c r="AE48" s="13"/>
      <c r="AF48" s="13">
        <v>3.5087719298245598E-2</v>
      </c>
      <c r="AG48" s="13">
        <v>0.06</v>
      </c>
      <c r="AH48" s="13">
        <v>3.90625E-2</v>
      </c>
      <c r="AI48" s="13">
        <v>4.9689440993788803E-2</v>
      </c>
      <c r="AJ48" s="13">
        <v>5.6910569105691103E-2</v>
      </c>
      <c r="AK48" s="13">
        <v>4.7619047619047603E-2</v>
      </c>
      <c r="AL48" s="13"/>
      <c r="AM48" s="13">
        <v>0.104395604395604</v>
      </c>
      <c r="AN48" s="13">
        <v>3.5555555555555597E-2</v>
      </c>
      <c r="AO48" s="13">
        <v>3.32480818414322E-2</v>
      </c>
      <c r="AP48" s="13">
        <v>5.4852320675105502E-2</v>
      </c>
      <c r="AQ48" s="13">
        <v>0</v>
      </c>
      <c r="AR48" s="13"/>
      <c r="AS48" s="13">
        <v>4.7773279352226701E-2</v>
      </c>
      <c r="AT48" s="13" t="s">
        <v>97</v>
      </c>
      <c r="AU48" s="13"/>
      <c r="AV48" s="13">
        <v>3.7499999999999999E-2</v>
      </c>
      <c r="AW48" s="13">
        <v>2.1276595744680899E-2</v>
      </c>
      <c r="AX48" s="13">
        <v>7.0745697896749504E-2</v>
      </c>
      <c r="AY48" s="13"/>
      <c r="AZ48" s="13">
        <v>1.8348623853211E-2</v>
      </c>
      <c r="BA48" s="13">
        <v>2.2222222222222199E-2</v>
      </c>
      <c r="BB48" s="13">
        <v>5.2863436123347998E-2</v>
      </c>
      <c r="BC48" s="13"/>
      <c r="BD48" s="13">
        <v>4.3859649122807001E-2</v>
      </c>
      <c r="BE48" s="13">
        <v>5.5684454756380501E-2</v>
      </c>
      <c r="BF48" s="13"/>
      <c r="BG48" s="13">
        <v>3.8740920096852302E-2</v>
      </c>
      <c r="BH48" s="13">
        <v>5.24390243902439E-2</v>
      </c>
      <c r="BI48" s="13"/>
      <c r="BJ48" s="13">
        <v>3.6842105263157898E-2</v>
      </c>
      <c r="BK48" s="13">
        <v>5.0049067713444598E-2</v>
      </c>
      <c r="BL48" s="13"/>
      <c r="BM48" s="13">
        <v>4.52674897119342E-2</v>
      </c>
      <c r="BN48" s="13">
        <v>4.8155737704918003E-2</v>
      </c>
      <c r="BO48" s="13"/>
      <c r="BP48" s="13">
        <v>5.04451038575668E-2</v>
      </c>
      <c r="BQ48" s="13">
        <v>4.7945205479452101E-2</v>
      </c>
      <c r="BR48" s="13"/>
      <c r="BS48" s="13">
        <v>3.8461538461538498E-2</v>
      </c>
      <c r="BT48" s="13">
        <v>6.5934065934065894E-2</v>
      </c>
      <c r="BU48" s="13"/>
      <c r="BV48" s="13">
        <v>2.68456375838926E-2</v>
      </c>
      <c r="BW48" s="13">
        <v>4.4368600682593899E-2</v>
      </c>
      <c r="BX48" s="13"/>
      <c r="BY48" s="13">
        <v>2.7972027972028E-2</v>
      </c>
      <c r="BZ48" s="13">
        <v>5.0139275766016698E-2</v>
      </c>
      <c r="CA48" s="13"/>
      <c r="CB48" s="13">
        <v>4.90693739424704E-2</v>
      </c>
      <c r="CC48" s="13">
        <v>4.5016077170418001E-2</v>
      </c>
    </row>
    <row r="49" spans="2:81" x14ac:dyDescent="0.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row>
    <row r="50" spans="2:81" x14ac:dyDescent="0.3">
      <c r="B50" s="6" t="s">
        <v>129</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row>
    <row r="51" spans="2:81" x14ac:dyDescent="0.3">
      <c r="B51" s="23" t="s">
        <v>95</v>
      </c>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row>
    <row r="52" spans="2:81" x14ac:dyDescent="0.3">
      <c r="B52" t="s">
        <v>123</v>
      </c>
      <c r="C52" s="13">
        <v>0.70202429149797596</v>
      </c>
      <c r="D52" s="13">
        <v>0.69823434991974298</v>
      </c>
      <c r="E52" s="13">
        <v>0.70675453047775905</v>
      </c>
      <c r="F52" s="13"/>
      <c r="G52" s="13">
        <v>0.59428571428571397</v>
      </c>
      <c r="H52" s="13">
        <v>0.66871165644171804</v>
      </c>
      <c r="I52" s="13">
        <v>0.70338983050847503</v>
      </c>
      <c r="J52" s="13">
        <v>0.71144278606965194</v>
      </c>
      <c r="K52" s="13">
        <v>0.72727272727272696</v>
      </c>
      <c r="L52" s="13">
        <v>0.85714285714285698</v>
      </c>
      <c r="M52" s="13"/>
      <c r="N52" s="13">
        <v>0.74267782426778195</v>
      </c>
      <c r="O52" s="13">
        <v>0.67697594501718195</v>
      </c>
      <c r="P52" s="13">
        <v>0.66666666666666696</v>
      </c>
      <c r="Q52" s="13">
        <v>0.67716535433070901</v>
      </c>
      <c r="R52" s="13"/>
      <c r="S52" s="13">
        <v>0.65432098765432101</v>
      </c>
      <c r="T52" s="13">
        <v>0.71428571428571397</v>
      </c>
      <c r="U52" s="13">
        <v>0.72602739726027399</v>
      </c>
      <c r="V52" s="13">
        <v>0.67961165048543704</v>
      </c>
      <c r="W52" s="13">
        <v>0.72115384615384603</v>
      </c>
      <c r="X52" s="13">
        <v>0.70476190476190503</v>
      </c>
      <c r="Y52" s="13">
        <v>0.7</v>
      </c>
      <c r="Z52" s="13">
        <v>0.68888888888888899</v>
      </c>
      <c r="AA52" s="13">
        <v>0.71974522292993603</v>
      </c>
      <c r="AB52" s="13">
        <v>0.71875</v>
      </c>
      <c r="AC52" s="13">
        <v>0.77192982456140302</v>
      </c>
      <c r="AD52" s="13">
        <v>0.73684210526315796</v>
      </c>
      <c r="AE52" s="13"/>
      <c r="AF52" s="13">
        <v>0.68671679197994995</v>
      </c>
      <c r="AG52" s="13">
        <v>0.73</v>
      </c>
      <c r="AH52" s="13">
        <v>0.7421875</v>
      </c>
      <c r="AI52" s="13">
        <v>0.66459627329192505</v>
      </c>
      <c r="AJ52" s="13">
        <v>0.73983739837398399</v>
      </c>
      <c r="AK52" s="13">
        <v>0.75238095238095204</v>
      </c>
      <c r="AL52" s="13"/>
      <c r="AM52" s="13">
        <v>0.68681318681318704</v>
      </c>
      <c r="AN52" s="13">
        <v>0.70222222222222197</v>
      </c>
      <c r="AO52" s="13">
        <v>0.682864450127877</v>
      </c>
      <c r="AP52" s="13">
        <v>0.74261603375527396</v>
      </c>
      <c r="AQ52" s="13">
        <v>0.72727272727272696</v>
      </c>
      <c r="AR52" s="13"/>
      <c r="AS52" s="13">
        <v>0.70202429149797596</v>
      </c>
      <c r="AT52" s="13" t="s">
        <v>97</v>
      </c>
      <c r="AU52" s="13"/>
      <c r="AV52" s="13">
        <v>0.71499999999999997</v>
      </c>
      <c r="AW52" s="13">
        <v>0.62765957446808496</v>
      </c>
      <c r="AX52" s="13">
        <v>0.69024856596558304</v>
      </c>
      <c r="AY52" s="13"/>
      <c r="AZ52" s="13">
        <v>0.807339449541284</v>
      </c>
      <c r="BA52" s="13">
        <v>0.48888888888888898</v>
      </c>
      <c r="BB52" s="13">
        <v>0.71806167400881105</v>
      </c>
      <c r="BC52" s="13"/>
      <c r="BD52" s="13">
        <v>0.69298245614035103</v>
      </c>
      <c r="BE52" s="13">
        <v>0.72157772621809702</v>
      </c>
      <c r="BF52" s="13"/>
      <c r="BG52" s="13">
        <v>0.67070217917675501</v>
      </c>
      <c r="BH52" s="13">
        <v>0.71951219512195097</v>
      </c>
      <c r="BI52" s="13"/>
      <c r="BJ52" s="13">
        <v>0.67894736842105297</v>
      </c>
      <c r="BK52" s="13">
        <v>0.71050049067713394</v>
      </c>
      <c r="BL52" s="13"/>
      <c r="BM52" s="13">
        <v>0.69547325102880697</v>
      </c>
      <c r="BN52" s="13">
        <v>0.70696721311475397</v>
      </c>
      <c r="BO52" s="13"/>
      <c r="BP52" s="13">
        <v>0.70919881305638</v>
      </c>
      <c r="BQ52" s="13">
        <v>0.69977168949771695</v>
      </c>
      <c r="BR52" s="13"/>
      <c r="BS52" s="13">
        <v>0.68552036199095001</v>
      </c>
      <c r="BT52" s="13">
        <v>0.69010989010988999</v>
      </c>
      <c r="BU52" s="13"/>
      <c r="BV52" s="13">
        <v>0.71812080536912704</v>
      </c>
      <c r="BW52" s="13">
        <v>0.66894197952218404</v>
      </c>
      <c r="BX52" s="13"/>
      <c r="BY52" s="13">
        <v>0.62937062937062904</v>
      </c>
      <c r="BZ52" s="13">
        <v>0.71680594243268303</v>
      </c>
      <c r="CA52" s="13"/>
      <c r="CB52" s="13">
        <v>0.70219966159052405</v>
      </c>
      <c r="CC52" s="13">
        <v>0.71221864951768499</v>
      </c>
    </row>
    <row r="53" spans="2:81" x14ac:dyDescent="0.3">
      <c r="B53" t="s">
        <v>124</v>
      </c>
      <c r="C53" s="13">
        <v>0.24210526315789499</v>
      </c>
      <c r="D53" s="13">
        <v>0.242375601926164</v>
      </c>
      <c r="E53" s="13">
        <v>0.240527182866557</v>
      </c>
      <c r="F53" s="13"/>
      <c r="G53" s="13">
        <v>0.29714285714285699</v>
      </c>
      <c r="H53" s="13">
        <v>0.28220858895705497</v>
      </c>
      <c r="I53" s="13">
        <v>0.22033898305084701</v>
      </c>
      <c r="J53" s="13">
        <v>0.22885572139303501</v>
      </c>
      <c r="K53" s="13">
        <v>0.25874125874125897</v>
      </c>
      <c r="L53" s="13">
        <v>0.12987012987013</v>
      </c>
      <c r="M53" s="13"/>
      <c r="N53" s="13">
        <v>0.205020920502092</v>
      </c>
      <c r="O53" s="13">
        <v>0.25085910652921001</v>
      </c>
      <c r="P53" s="13">
        <v>0.29353233830845799</v>
      </c>
      <c r="Q53" s="13">
        <v>0.26377952755905498</v>
      </c>
      <c r="R53" s="13"/>
      <c r="S53" s="13">
        <v>0.29218106995884802</v>
      </c>
      <c r="T53" s="13">
        <v>0.24060150375939801</v>
      </c>
      <c r="U53" s="13">
        <v>0.219178082191781</v>
      </c>
      <c r="V53" s="13">
        <v>0.27184466019417503</v>
      </c>
      <c r="W53" s="13">
        <v>0.20192307692307701</v>
      </c>
      <c r="X53" s="13">
        <v>0.22857142857142901</v>
      </c>
      <c r="Y53" s="13">
        <v>0.25</v>
      </c>
      <c r="Z53" s="13">
        <v>0.266666666666667</v>
      </c>
      <c r="AA53" s="13">
        <v>0.24840764331210199</v>
      </c>
      <c r="AB53" s="13">
        <v>0.19791666666666699</v>
      </c>
      <c r="AC53" s="13">
        <v>0.12280701754386</v>
      </c>
      <c r="AD53" s="13">
        <v>0.26315789473684198</v>
      </c>
      <c r="AE53" s="13"/>
      <c r="AF53" s="13">
        <v>0.25313283208019999</v>
      </c>
      <c r="AG53" s="13">
        <v>0.23499999999999999</v>
      </c>
      <c r="AH53" s="13">
        <v>0.2109375</v>
      </c>
      <c r="AI53" s="13">
        <v>0.27329192546583903</v>
      </c>
      <c r="AJ53" s="13">
        <v>0.211382113821138</v>
      </c>
      <c r="AK53" s="13">
        <v>0.2</v>
      </c>
      <c r="AL53" s="13"/>
      <c r="AM53" s="13">
        <v>0.27472527472527503</v>
      </c>
      <c r="AN53" s="13">
        <v>0.24444444444444399</v>
      </c>
      <c r="AO53" s="13">
        <v>0.26342710997442498</v>
      </c>
      <c r="AP53" s="13">
        <v>0.19409282700421901</v>
      </c>
      <c r="AQ53" s="13">
        <v>0.18181818181818199</v>
      </c>
      <c r="AR53" s="13"/>
      <c r="AS53" s="13">
        <v>0.24210526315789499</v>
      </c>
      <c r="AT53" s="13" t="s">
        <v>97</v>
      </c>
      <c r="AU53" s="13"/>
      <c r="AV53" s="13">
        <v>0.23250000000000001</v>
      </c>
      <c r="AW53" s="13">
        <v>0.24468085106383</v>
      </c>
      <c r="AX53" s="13">
        <v>0.25239005736137698</v>
      </c>
      <c r="AY53" s="13"/>
      <c r="AZ53" s="13">
        <v>0.17431192660550501</v>
      </c>
      <c r="BA53" s="13">
        <v>0.4</v>
      </c>
      <c r="BB53" s="13">
        <v>0.20264317180616701</v>
      </c>
      <c r="BC53" s="13"/>
      <c r="BD53" s="13">
        <v>0.23684210526315799</v>
      </c>
      <c r="BE53" s="13">
        <v>0.248259860788863</v>
      </c>
      <c r="BF53" s="13"/>
      <c r="BG53" s="13">
        <v>0.24939467312348701</v>
      </c>
      <c r="BH53" s="13">
        <v>0.23780487804878001</v>
      </c>
      <c r="BI53" s="13"/>
      <c r="BJ53" s="13">
        <v>0.226315789473684</v>
      </c>
      <c r="BK53" s="13">
        <v>0.242394504416094</v>
      </c>
      <c r="BL53" s="13"/>
      <c r="BM53" s="13">
        <v>0.226337448559671</v>
      </c>
      <c r="BN53" s="13">
        <v>0.24282786885245899</v>
      </c>
      <c r="BO53" s="13"/>
      <c r="BP53" s="13">
        <v>0.24332344213649901</v>
      </c>
      <c r="BQ53" s="13">
        <v>0.24315068493150699</v>
      </c>
      <c r="BR53" s="13"/>
      <c r="BS53" s="13">
        <v>0.246606334841629</v>
      </c>
      <c r="BT53" s="13">
        <v>0.25934065934065897</v>
      </c>
      <c r="BU53" s="13"/>
      <c r="BV53" s="13">
        <v>0.23489932885906001</v>
      </c>
      <c r="BW53" s="13">
        <v>0.25255972696245699</v>
      </c>
      <c r="BX53" s="13"/>
      <c r="BY53" s="13">
        <v>0.27272727272727298</v>
      </c>
      <c r="BZ53" s="13">
        <v>0.23676880222841201</v>
      </c>
      <c r="CA53" s="13"/>
      <c r="CB53" s="13">
        <v>0.25042301184433202</v>
      </c>
      <c r="CC53" s="13">
        <v>0.22829581993569101</v>
      </c>
    </row>
    <row r="54" spans="2:81" x14ac:dyDescent="0.3">
      <c r="B54" t="s">
        <v>125</v>
      </c>
      <c r="C54" s="13">
        <v>3.7246963562752998E-2</v>
      </c>
      <c r="D54" s="13">
        <v>4.6548956661316199E-2</v>
      </c>
      <c r="E54" s="13">
        <v>2.8006589785831999E-2</v>
      </c>
      <c r="F54" s="13"/>
      <c r="G54" s="13">
        <v>0.08</v>
      </c>
      <c r="H54" s="13">
        <v>3.3742331288343599E-2</v>
      </c>
      <c r="I54" s="13">
        <v>3.8135593220338999E-2</v>
      </c>
      <c r="J54" s="13">
        <v>4.9751243781094502E-2</v>
      </c>
      <c r="K54" s="13">
        <v>6.9930069930069904E-3</v>
      </c>
      <c r="L54" s="13">
        <v>6.4935064935064896E-3</v>
      </c>
      <c r="M54" s="13"/>
      <c r="N54" s="13">
        <v>3.9748953974895397E-2</v>
      </c>
      <c r="O54" s="13">
        <v>5.1546391752577303E-2</v>
      </c>
      <c r="P54" s="13">
        <v>1.99004975124378E-2</v>
      </c>
      <c r="Q54" s="13">
        <v>3.1496062992125998E-2</v>
      </c>
      <c r="R54" s="13"/>
      <c r="S54" s="13">
        <v>2.8806584362139901E-2</v>
      </c>
      <c r="T54" s="13">
        <v>2.2556390977443601E-2</v>
      </c>
      <c r="U54" s="13">
        <v>1.3698630136986301E-2</v>
      </c>
      <c r="V54" s="13">
        <v>4.85436893203883E-2</v>
      </c>
      <c r="W54" s="13">
        <v>7.69230769230769E-2</v>
      </c>
      <c r="X54" s="13">
        <v>3.8095238095238099E-2</v>
      </c>
      <c r="Y54" s="13">
        <v>0.05</v>
      </c>
      <c r="Z54" s="13">
        <v>4.4444444444444398E-2</v>
      </c>
      <c r="AA54" s="13">
        <v>1.9108280254777101E-2</v>
      </c>
      <c r="AB54" s="13">
        <v>6.25E-2</v>
      </c>
      <c r="AC54" s="13">
        <v>3.5087719298245598E-2</v>
      </c>
      <c r="AD54" s="13">
        <v>0</v>
      </c>
      <c r="AE54" s="13"/>
      <c r="AF54" s="13">
        <v>4.01002506265664E-2</v>
      </c>
      <c r="AG54" s="13">
        <v>0.02</v>
      </c>
      <c r="AH54" s="13">
        <v>3.90625E-2</v>
      </c>
      <c r="AI54" s="13">
        <v>3.7267080745341602E-2</v>
      </c>
      <c r="AJ54" s="13">
        <v>3.2520325203252001E-2</v>
      </c>
      <c r="AK54" s="13">
        <v>2.8571428571428598E-2</v>
      </c>
      <c r="AL54" s="13"/>
      <c r="AM54" s="13">
        <v>1.0989010989011E-2</v>
      </c>
      <c r="AN54" s="13">
        <v>4.4444444444444398E-2</v>
      </c>
      <c r="AO54" s="13">
        <v>3.8363171355498701E-2</v>
      </c>
      <c r="AP54" s="13">
        <v>4.2194092827004197E-2</v>
      </c>
      <c r="AQ54" s="13">
        <v>4.5454545454545497E-2</v>
      </c>
      <c r="AR54" s="13"/>
      <c r="AS54" s="13">
        <v>3.7246963562752998E-2</v>
      </c>
      <c r="AT54" s="13" t="s">
        <v>97</v>
      </c>
      <c r="AU54" s="13"/>
      <c r="AV54" s="13">
        <v>3.5000000000000003E-2</v>
      </c>
      <c r="AW54" s="13">
        <v>8.5106382978723402E-2</v>
      </c>
      <c r="AX54" s="13">
        <v>4.0152963671128097E-2</v>
      </c>
      <c r="AY54" s="13"/>
      <c r="AZ54" s="13">
        <v>9.1743119266055103E-3</v>
      </c>
      <c r="BA54" s="13">
        <v>7.7777777777777807E-2</v>
      </c>
      <c r="BB54" s="13">
        <v>5.7268722466960402E-2</v>
      </c>
      <c r="BC54" s="13"/>
      <c r="BD54" s="13">
        <v>4.8872180451127803E-2</v>
      </c>
      <c r="BE54" s="13">
        <v>1.6241299303944301E-2</v>
      </c>
      <c r="BF54" s="13"/>
      <c r="BG54" s="13">
        <v>5.5690072639225201E-2</v>
      </c>
      <c r="BH54" s="13">
        <v>2.6829268292682899E-2</v>
      </c>
      <c r="BI54" s="13"/>
      <c r="BJ54" s="13">
        <v>7.3684210526315796E-2</v>
      </c>
      <c r="BK54" s="13">
        <v>3.04219823356232E-2</v>
      </c>
      <c r="BL54" s="13"/>
      <c r="BM54" s="13">
        <v>4.52674897119342E-2</v>
      </c>
      <c r="BN54" s="13">
        <v>3.4836065573770503E-2</v>
      </c>
      <c r="BO54" s="13"/>
      <c r="BP54" s="13">
        <v>3.2640949554896097E-2</v>
      </c>
      <c r="BQ54" s="13">
        <v>3.88127853881279E-2</v>
      </c>
      <c r="BR54" s="13"/>
      <c r="BS54" s="13">
        <v>4.7511312217194603E-2</v>
      </c>
      <c r="BT54" s="13">
        <v>2.8571428571428598E-2</v>
      </c>
      <c r="BU54" s="13"/>
      <c r="BV54" s="13">
        <v>3.35570469798658E-2</v>
      </c>
      <c r="BW54" s="13">
        <v>5.4607508532423202E-2</v>
      </c>
      <c r="BX54" s="13"/>
      <c r="BY54" s="13">
        <v>7.69230769230769E-2</v>
      </c>
      <c r="BZ54" s="13">
        <v>3.06406685236769E-2</v>
      </c>
      <c r="CA54" s="13"/>
      <c r="CB54" s="13">
        <v>3.21489001692047E-2</v>
      </c>
      <c r="CC54" s="13">
        <v>4.1800643086816698E-2</v>
      </c>
    </row>
    <row r="55" spans="2:81" x14ac:dyDescent="0.3">
      <c r="B55" t="s">
        <v>126</v>
      </c>
      <c r="C55" s="13">
        <v>1.05263157894737E-2</v>
      </c>
      <c r="D55" s="13">
        <v>3.2102728731942202E-3</v>
      </c>
      <c r="E55" s="13">
        <v>1.8121911037891299E-2</v>
      </c>
      <c r="F55" s="13"/>
      <c r="G55" s="13">
        <v>2.8571428571428598E-2</v>
      </c>
      <c r="H55" s="13">
        <v>9.2024539877300603E-3</v>
      </c>
      <c r="I55" s="13">
        <v>1.6949152542372899E-2</v>
      </c>
      <c r="J55" s="13">
        <v>4.97512437810945E-3</v>
      </c>
      <c r="K55" s="13">
        <v>0</v>
      </c>
      <c r="L55" s="13">
        <v>0</v>
      </c>
      <c r="M55" s="13"/>
      <c r="N55" s="13">
        <v>1.2552301255230099E-2</v>
      </c>
      <c r="O55" s="13">
        <v>6.8728522336769802E-3</v>
      </c>
      <c r="P55" s="13">
        <v>4.97512437810945E-3</v>
      </c>
      <c r="Q55" s="13">
        <v>1.5748031496062999E-2</v>
      </c>
      <c r="R55" s="13"/>
      <c r="S55" s="13">
        <v>8.23045267489712E-3</v>
      </c>
      <c r="T55" s="13">
        <v>1.50375939849624E-2</v>
      </c>
      <c r="U55" s="13">
        <v>2.7397260273972601E-2</v>
      </c>
      <c r="V55" s="13">
        <v>0</v>
      </c>
      <c r="W55" s="13">
        <v>0</v>
      </c>
      <c r="X55" s="13">
        <v>9.5238095238095195E-3</v>
      </c>
      <c r="Y55" s="13">
        <v>0</v>
      </c>
      <c r="Z55" s="13">
        <v>0</v>
      </c>
      <c r="AA55" s="13">
        <v>1.27388535031847E-2</v>
      </c>
      <c r="AB55" s="13">
        <v>1.0416666666666701E-2</v>
      </c>
      <c r="AC55" s="13">
        <v>5.2631578947368397E-2</v>
      </c>
      <c r="AD55" s="13">
        <v>0</v>
      </c>
      <c r="AE55" s="13"/>
      <c r="AF55" s="13">
        <v>1.2531328320802001E-2</v>
      </c>
      <c r="AG55" s="13">
        <v>0.01</v>
      </c>
      <c r="AH55" s="13">
        <v>0</v>
      </c>
      <c r="AI55" s="13">
        <v>1.2422360248447201E-2</v>
      </c>
      <c r="AJ55" s="13">
        <v>8.1300813008130107E-3</v>
      </c>
      <c r="AK55" s="13">
        <v>1.9047619047619001E-2</v>
      </c>
      <c r="AL55" s="13"/>
      <c r="AM55" s="13">
        <v>1.6483516483516501E-2</v>
      </c>
      <c r="AN55" s="13">
        <v>4.4444444444444401E-3</v>
      </c>
      <c r="AO55" s="13">
        <v>7.6726342710997401E-3</v>
      </c>
      <c r="AP55" s="13">
        <v>1.26582278481013E-2</v>
      </c>
      <c r="AQ55" s="13">
        <v>2.27272727272727E-2</v>
      </c>
      <c r="AR55" s="13"/>
      <c r="AS55" s="13">
        <v>1.05263157894737E-2</v>
      </c>
      <c r="AT55" s="13" t="s">
        <v>97</v>
      </c>
      <c r="AU55" s="13"/>
      <c r="AV55" s="13">
        <v>1.2500000000000001E-2</v>
      </c>
      <c r="AW55" s="13">
        <v>2.1276595744680899E-2</v>
      </c>
      <c r="AX55" s="13">
        <v>1.1472275334608E-2</v>
      </c>
      <c r="AY55" s="13"/>
      <c r="AZ55" s="13">
        <v>9.1743119266055103E-3</v>
      </c>
      <c r="BA55" s="13">
        <v>1.1111111111111099E-2</v>
      </c>
      <c r="BB55" s="13">
        <v>1.7621145374449299E-2</v>
      </c>
      <c r="BC55" s="13"/>
      <c r="BD55" s="13">
        <v>1.12781954887218E-2</v>
      </c>
      <c r="BE55" s="13">
        <v>9.2807424593967496E-3</v>
      </c>
      <c r="BF55" s="13"/>
      <c r="BG55" s="13">
        <v>1.4527845036319599E-2</v>
      </c>
      <c r="BH55" s="13">
        <v>8.5365853658536592E-3</v>
      </c>
      <c r="BI55" s="13"/>
      <c r="BJ55" s="13">
        <v>1.5789473684210499E-2</v>
      </c>
      <c r="BK55" s="13">
        <v>9.8135426889107008E-3</v>
      </c>
      <c r="BL55" s="13"/>
      <c r="BM55" s="13">
        <v>1.6460905349794198E-2</v>
      </c>
      <c r="BN55" s="13">
        <v>9.2213114754098394E-3</v>
      </c>
      <c r="BO55" s="13"/>
      <c r="BP55" s="13">
        <v>2.9673590504451001E-3</v>
      </c>
      <c r="BQ55" s="13">
        <v>1.25570776255708E-2</v>
      </c>
      <c r="BR55" s="13"/>
      <c r="BS55" s="13">
        <v>9.0497737556561094E-3</v>
      </c>
      <c r="BT55" s="13">
        <v>1.3186813186813201E-2</v>
      </c>
      <c r="BU55" s="13"/>
      <c r="BV55" s="13">
        <v>1.34228187919463E-2</v>
      </c>
      <c r="BW55" s="13">
        <v>6.8259385665529002E-3</v>
      </c>
      <c r="BX55" s="13"/>
      <c r="BY55" s="13">
        <v>0</v>
      </c>
      <c r="BZ55" s="13">
        <v>1.0213556174559E-2</v>
      </c>
      <c r="CA55" s="13"/>
      <c r="CB55" s="13">
        <v>6.7681895093062603E-3</v>
      </c>
      <c r="CC55" s="13">
        <v>1.2861736334405099E-2</v>
      </c>
    </row>
    <row r="56" spans="2:81" x14ac:dyDescent="0.3">
      <c r="B56" t="s">
        <v>106</v>
      </c>
      <c r="C56" s="13">
        <v>8.0971659919028306E-3</v>
      </c>
      <c r="D56" s="13">
        <v>9.6308186195826605E-3</v>
      </c>
      <c r="E56" s="13">
        <v>6.5897858319604596E-3</v>
      </c>
      <c r="F56" s="13"/>
      <c r="G56" s="13">
        <v>0</v>
      </c>
      <c r="H56" s="13">
        <v>6.13496932515337E-3</v>
      </c>
      <c r="I56" s="13">
        <v>2.1186440677966101E-2</v>
      </c>
      <c r="J56" s="13">
        <v>4.97512437810945E-3</v>
      </c>
      <c r="K56" s="13">
        <v>6.9930069930069904E-3</v>
      </c>
      <c r="L56" s="13">
        <v>6.4935064935064896E-3</v>
      </c>
      <c r="M56" s="13"/>
      <c r="N56" s="13">
        <v>0</v>
      </c>
      <c r="O56" s="13">
        <v>1.3745704467354E-2</v>
      </c>
      <c r="P56" s="13">
        <v>1.49253731343284E-2</v>
      </c>
      <c r="Q56" s="13">
        <v>1.1811023622047201E-2</v>
      </c>
      <c r="R56" s="13"/>
      <c r="S56" s="13">
        <v>1.6460905349794198E-2</v>
      </c>
      <c r="T56" s="13">
        <v>7.5187969924812E-3</v>
      </c>
      <c r="U56" s="13">
        <v>1.3698630136986301E-2</v>
      </c>
      <c r="V56" s="13">
        <v>0</v>
      </c>
      <c r="W56" s="13">
        <v>0</v>
      </c>
      <c r="X56" s="13">
        <v>1.9047619047619001E-2</v>
      </c>
      <c r="Y56" s="13">
        <v>0</v>
      </c>
      <c r="Z56" s="13">
        <v>0</v>
      </c>
      <c r="AA56" s="13">
        <v>0</v>
      </c>
      <c r="AB56" s="13">
        <v>1.0416666666666701E-2</v>
      </c>
      <c r="AC56" s="13">
        <v>1.7543859649122799E-2</v>
      </c>
      <c r="AD56" s="13">
        <v>0</v>
      </c>
      <c r="AE56" s="13"/>
      <c r="AF56" s="13">
        <v>7.5187969924812E-3</v>
      </c>
      <c r="AG56" s="13">
        <v>5.0000000000000001E-3</v>
      </c>
      <c r="AH56" s="13">
        <v>7.8125E-3</v>
      </c>
      <c r="AI56" s="13">
        <v>1.2422360248447201E-2</v>
      </c>
      <c r="AJ56" s="13">
        <v>8.1300813008130107E-3</v>
      </c>
      <c r="AK56" s="13">
        <v>0</v>
      </c>
      <c r="AL56" s="13"/>
      <c r="AM56" s="13">
        <v>1.0989010989011E-2</v>
      </c>
      <c r="AN56" s="13">
        <v>4.4444444444444401E-3</v>
      </c>
      <c r="AO56" s="13">
        <v>7.6726342710997401E-3</v>
      </c>
      <c r="AP56" s="13">
        <v>8.4388185654008397E-3</v>
      </c>
      <c r="AQ56" s="13">
        <v>2.27272727272727E-2</v>
      </c>
      <c r="AR56" s="13"/>
      <c r="AS56" s="13">
        <v>8.0971659919028306E-3</v>
      </c>
      <c r="AT56" s="13" t="s">
        <v>97</v>
      </c>
      <c r="AU56" s="13"/>
      <c r="AV56" s="13">
        <v>5.0000000000000001E-3</v>
      </c>
      <c r="AW56" s="13">
        <v>2.1276595744680899E-2</v>
      </c>
      <c r="AX56" s="13">
        <v>5.7361376673040199E-3</v>
      </c>
      <c r="AY56" s="13"/>
      <c r="AZ56" s="13">
        <v>0</v>
      </c>
      <c r="BA56" s="13">
        <v>2.2222222222222199E-2</v>
      </c>
      <c r="BB56" s="13">
        <v>4.4052863436123404E-3</v>
      </c>
      <c r="BC56" s="13"/>
      <c r="BD56" s="13">
        <v>1.00250626566416E-2</v>
      </c>
      <c r="BE56" s="13">
        <v>4.64037122969838E-3</v>
      </c>
      <c r="BF56" s="13"/>
      <c r="BG56" s="13">
        <v>9.6852300242130807E-3</v>
      </c>
      <c r="BH56" s="13">
        <v>7.3170731707317103E-3</v>
      </c>
      <c r="BI56" s="13"/>
      <c r="BJ56" s="13">
        <v>5.2631578947368403E-3</v>
      </c>
      <c r="BK56" s="13">
        <v>6.86947988223749E-3</v>
      </c>
      <c r="BL56" s="13"/>
      <c r="BM56" s="13">
        <v>1.6460905349794198E-2</v>
      </c>
      <c r="BN56" s="13">
        <v>6.1475409836065599E-3</v>
      </c>
      <c r="BO56" s="13"/>
      <c r="BP56" s="13">
        <v>1.18694362017804E-2</v>
      </c>
      <c r="BQ56" s="13">
        <v>5.7077625570776296E-3</v>
      </c>
      <c r="BR56" s="13"/>
      <c r="BS56" s="13">
        <v>1.1312217194570101E-2</v>
      </c>
      <c r="BT56" s="13">
        <v>8.7912087912087895E-3</v>
      </c>
      <c r="BU56" s="13"/>
      <c r="BV56" s="13">
        <v>0</v>
      </c>
      <c r="BW56" s="13">
        <v>1.7064846416382298E-2</v>
      </c>
      <c r="BX56" s="13"/>
      <c r="BY56" s="13">
        <v>2.0979020979021001E-2</v>
      </c>
      <c r="BZ56" s="13">
        <v>5.5710306406685202E-3</v>
      </c>
      <c r="CA56" s="13"/>
      <c r="CB56" s="13">
        <v>8.4602368866328308E-3</v>
      </c>
      <c r="CC56" s="13">
        <v>4.8231511254019296E-3</v>
      </c>
    </row>
    <row r="57" spans="2:81" x14ac:dyDescent="0.3">
      <c r="B57" t="s">
        <v>127</v>
      </c>
      <c r="C57" s="13">
        <v>0.94412955465587001</v>
      </c>
      <c r="D57" s="13">
        <v>0.94060995184590701</v>
      </c>
      <c r="E57" s="13">
        <v>0.94728171334431599</v>
      </c>
      <c r="F57" s="13"/>
      <c r="G57" s="13">
        <v>0.89142857142857101</v>
      </c>
      <c r="H57" s="13">
        <v>0.95092024539877296</v>
      </c>
      <c r="I57" s="13">
        <v>0.92372881355932202</v>
      </c>
      <c r="J57" s="13">
        <v>0.94029850746268695</v>
      </c>
      <c r="K57" s="13">
        <v>0.98601398601398604</v>
      </c>
      <c r="L57" s="13">
        <v>0.98701298701298701</v>
      </c>
      <c r="M57" s="13"/>
      <c r="N57" s="13">
        <v>0.94769874476987404</v>
      </c>
      <c r="O57" s="13">
        <v>0.92783505154639201</v>
      </c>
      <c r="P57" s="13">
        <v>0.960199004975124</v>
      </c>
      <c r="Q57" s="13">
        <v>0.940944881889764</v>
      </c>
      <c r="R57" s="13"/>
      <c r="S57" s="13">
        <v>0.94650205761316897</v>
      </c>
      <c r="T57" s="13">
        <v>0.95488721804511301</v>
      </c>
      <c r="U57" s="13">
        <v>0.94520547945205502</v>
      </c>
      <c r="V57" s="13">
        <v>0.95145631067961201</v>
      </c>
      <c r="W57" s="13">
        <v>0.92307692307692302</v>
      </c>
      <c r="X57" s="13">
        <v>0.93333333333333302</v>
      </c>
      <c r="Y57" s="13">
        <v>0.95</v>
      </c>
      <c r="Z57" s="13">
        <v>0.95555555555555505</v>
      </c>
      <c r="AA57" s="13">
        <v>0.968152866242038</v>
      </c>
      <c r="AB57" s="13">
        <v>0.91666666666666696</v>
      </c>
      <c r="AC57" s="13">
        <v>0.89473684210526305</v>
      </c>
      <c r="AD57" s="13">
        <v>1</v>
      </c>
      <c r="AE57" s="13"/>
      <c r="AF57" s="13">
        <v>0.93984962406015005</v>
      </c>
      <c r="AG57" s="13">
        <v>0.96499999999999997</v>
      </c>
      <c r="AH57" s="13">
        <v>0.953125</v>
      </c>
      <c r="AI57" s="13">
        <v>0.93788819875776397</v>
      </c>
      <c r="AJ57" s="13">
        <v>0.95121951219512202</v>
      </c>
      <c r="AK57" s="13">
        <v>0.952380952380952</v>
      </c>
      <c r="AL57" s="13"/>
      <c r="AM57" s="13">
        <v>0.96153846153846201</v>
      </c>
      <c r="AN57" s="13">
        <v>0.94666666666666699</v>
      </c>
      <c r="AO57" s="13">
        <v>0.94629156010230198</v>
      </c>
      <c r="AP57" s="13">
        <v>0.936708860759494</v>
      </c>
      <c r="AQ57" s="13">
        <v>0.90909090909090895</v>
      </c>
      <c r="AR57" s="13"/>
      <c r="AS57" s="13">
        <v>0.94412955465587001</v>
      </c>
      <c r="AT57" s="13" t="s">
        <v>97</v>
      </c>
      <c r="AU57" s="13"/>
      <c r="AV57" s="13">
        <v>0.94750000000000001</v>
      </c>
      <c r="AW57" s="13">
        <v>0.87234042553191504</v>
      </c>
      <c r="AX57" s="13">
        <v>0.94263862332696002</v>
      </c>
      <c r="AY57" s="13"/>
      <c r="AZ57" s="13">
        <v>0.98165137614678899</v>
      </c>
      <c r="BA57" s="13">
        <v>0.88888888888888895</v>
      </c>
      <c r="BB57" s="13">
        <v>0.92070484581497802</v>
      </c>
      <c r="BC57" s="13"/>
      <c r="BD57" s="13">
        <v>0.929824561403509</v>
      </c>
      <c r="BE57" s="13">
        <v>0.96983758700696099</v>
      </c>
      <c r="BF57" s="13"/>
      <c r="BG57" s="13">
        <v>0.92009685230024196</v>
      </c>
      <c r="BH57" s="13">
        <v>0.957317073170732</v>
      </c>
      <c r="BI57" s="13"/>
      <c r="BJ57" s="13">
        <v>0.90526315789473699</v>
      </c>
      <c r="BK57" s="13">
        <v>0.95289499509322895</v>
      </c>
      <c r="BL57" s="13"/>
      <c r="BM57" s="13">
        <v>0.92181069958847695</v>
      </c>
      <c r="BN57" s="13">
        <v>0.94979508196721296</v>
      </c>
      <c r="BO57" s="13"/>
      <c r="BP57" s="13">
        <v>0.95252225519287803</v>
      </c>
      <c r="BQ57" s="13">
        <v>0.942922374429224</v>
      </c>
      <c r="BR57" s="13"/>
      <c r="BS57" s="13">
        <v>0.93212669683257898</v>
      </c>
      <c r="BT57" s="13">
        <v>0.94945054945054896</v>
      </c>
      <c r="BU57" s="13"/>
      <c r="BV57" s="13">
        <v>0.95302013422818799</v>
      </c>
      <c r="BW57" s="13">
        <v>0.92150170648464202</v>
      </c>
      <c r="BX57" s="13"/>
      <c r="BY57" s="13">
        <v>0.90209790209790197</v>
      </c>
      <c r="BZ57" s="13">
        <v>0.95357474466109604</v>
      </c>
      <c r="CA57" s="13"/>
      <c r="CB57" s="13">
        <v>0.95262267343485596</v>
      </c>
      <c r="CC57" s="13">
        <v>0.94051446945337602</v>
      </c>
    </row>
    <row r="58" spans="2:81" x14ac:dyDescent="0.3">
      <c r="B58" t="s">
        <v>91</v>
      </c>
      <c r="C58" s="13">
        <v>-0.93603238866396798</v>
      </c>
      <c r="D58" s="13">
        <v>-0.93097913322632397</v>
      </c>
      <c r="E58" s="13">
        <v>-0.94069192751235597</v>
      </c>
      <c r="F58" s="13"/>
      <c r="G58" s="13">
        <v>-0.89142857142857101</v>
      </c>
      <c r="H58" s="13">
        <v>-0.94478527607361995</v>
      </c>
      <c r="I58" s="13">
        <v>-0.90254237288135597</v>
      </c>
      <c r="J58" s="13">
        <v>-0.93532338308457696</v>
      </c>
      <c r="K58" s="13">
        <v>-0.97902097902097895</v>
      </c>
      <c r="L58" s="13">
        <v>-0.98051948051948001</v>
      </c>
      <c r="M58" s="13"/>
      <c r="N58" s="13">
        <v>-0.94769874476987404</v>
      </c>
      <c r="O58" s="13">
        <v>-0.91408934707903799</v>
      </c>
      <c r="P58" s="13">
        <v>-0.94527363184079605</v>
      </c>
      <c r="Q58" s="13">
        <v>-0.92913385826771699</v>
      </c>
      <c r="R58" s="13"/>
      <c r="S58" s="13">
        <v>-0.93004115226337403</v>
      </c>
      <c r="T58" s="13">
        <v>-0.94736842105263197</v>
      </c>
      <c r="U58" s="13">
        <v>-0.931506849315068</v>
      </c>
      <c r="V58" s="13">
        <v>-0.95145631067961201</v>
      </c>
      <c r="W58" s="13">
        <v>-0.92307692307692302</v>
      </c>
      <c r="X58" s="13">
        <v>-0.91428571428571404</v>
      </c>
      <c r="Y58" s="13">
        <v>-0.95</v>
      </c>
      <c r="Z58" s="13">
        <v>-0.95555555555555505</v>
      </c>
      <c r="AA58" s="13">
        <v>-0.968152866242038</v>
      </c>
      <c r="AB58" s="13">
        <v>-0.90625</v>
      </c>
      <c r="AC58" s="13">
        <v>-0.87719298245613997</v>
      </c>
      <c r="AD58" s="13">
        <v>-1</v>
      </c>
      <c r="AE58" s="13"/>
      <c r="AF58" s="13">
        <v>-0.93233082706766901</v>
      </c>
      <c r="AG58" s="13">
        <v>-0.96</v>
      </c>
      <c r="AH58" s="13">
        <v>-0.9453125</v>
      </c>
      <c r="AI58" s="13">
        <v>-0.92546583850931696</v>
      </c>
      <c r="AJ58" s="13">
        <v>-0.94308943089430897</v>
      </c>
      <c r="AK58" s="13">
        <v>-0.952380952380952</v>
      </c>
      <c r="AL58" s="13"/>
      <c r="AM58" s="13">
        <v>-0.95054945054945095</v>
      </c>
      <c r="AN58" s="13">
        <v>-0.94222222222222196</v>
      </c>
      <c r="AO58" s="13">
        <v>-0.93861892583120199</v>
      </c>
      <c r="AP58" s="13">
        <v>-0.92827004219409304</v>
      </c>
      <c r="AQ58" s="13">
        <v>-0.88636363636363602</v>
      </c>
      <c r="AR58" s="13"/>
      <c r="AS58" s="13">
        <v>-0.93603238866396798</v>
      </c>
      <c r="AT58" s="13" t="s">
        <v>97</v>
      </c>
      <c r="AU58" s="13"/>
      <c r="AV58" s="13">
        <v>-0.9425</v>
      </c>
      <c r="AW58" s="13">
        <v>-0.85106382978723405</v>
      </c>
      <c r="AX58" s="13">
        <v>-0.93690248565965595</v>
      </c>
      <c r="AY58" s="13"/>
      <c r="AZ58" s="13">
        <v>-0.98165137614678899</v>
      </c>
      <c r="BA58" s="13">
        <v>-0.86666666666666703</v>
      </c>
      <c r="BB58" s="13">
        <v>-0.91629955947136599</v>
      </c>
      <c r="BC58" s="13"/>
      <c r="BD58" s="13">
        <v>-0.91979949874686695</v>
      </c>
      <c r="BE58" s="13">
        <v>-0.96519721577726203</v>
      </c>
      <c r="BF58" s="13"/>
      <c r="BG58" s="13">
        <v>-0.91041162227602901</v>
      </c>
      <c r="BH58" s="13">
        <v>-0.95</v>
      </c>
      <c r="BI58" s="13"/>
      <c r="BJ58" s="13">
        <v>-0.9</v>
      </c>
      <c r="BK58" s="13">
        <v>-0.94602551521099099</v>
      </c>
      <c r="BL58" s="13"/>
      <c r="BM58" s="13">
        <v>-0.905349794238683</v>
      </c>
      <c r="BN58" s="13">
        <v>-0.94364754098360604</v>
      </c>
      <c r="BO58" s="13"/>
      <c r="BP58" s="13">
        <v>-0.94065281899109798</v>
      </c>
      <c r="BQ58" s="13">
        <v>-0.93721461187214605</v>
      </c>
      <c r="BR58" s="13"/>
      <c r="BS58" s="13">
        <v>-0.920814479638009</v>
      </c>
      <c r="BT58" s="13">
        <v>-0.94065934065934098</v>
      </c>
      <c r="BU58" s="13"/>
      <c r="BV58" s="13">
        <v>-0.95302013422818799</v>
      </c>
      <c r="BW58" s="13">
        <v>-0.90443686006825896</v>
      </c>
      <c r="BX58" s="13"/>
      <c r="BY58" s="13">
        <v>-0.88111888111888104</v>
      </c>
      <c r="BZ58" s="13">
        <v>-0.94800371402042705</v>
      </c>
      <c r="CA58" s="13"/>
      <c r="CB58" s="13">
        <v>-0.94416243654822296</v>
      </c>
      <c r="CC58" s="13">
        <v>-0.93569131832797403</v>
      </c>
    </row>
    <row r="59" spans="2:81" x14ac:dyDescent="0.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row>
    <row r="60" spans="2:81" x14ac:dyDescent="0.3">
      <c r="B60" s="6" t="s">
        <v>130</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row>
    <row r="61" spans="2:81" x14ac:dyDescent="0.3">
      <c r="B61" s="23" t="s">
        <v>95</v>
      </c>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row>
    <row r="62" spans="2:81" x14ac:dyDescent="0.3">
      <c r="B62" t="s">
        <v>123</v>
      </c>
      <c r="C62" s="13">
        <v>0.41295546558704499</v>
      </c>
      <c r="D62" s="13">
        <v>0.38523274478330699</v>
      </c>
      <c r="E62" s="13">
        <v>0.44151565074135102</v>
      </c>
      <c r="F62" s="13"/>
      <c r="G62" s="13">
        <v>0.33714285714285702</v>
      </c>
      <c r="H62" s="13">
        <v>0.45705521472392602</v>
      </c>
      <c r="I62" s="13">
        <v>0.43220338983050799</v>
      </c>
      <c r="J62" s="13">
        <v>0.39303482587064698</v>
      </c>
      <c r="K62" s="13">
        <v>0.43356643356643398</v>
      </c>
      <c r="L62" s="13">
        <v>0.38311688311688302</v>
      </c>
      <c r="M62" s="13"/>
      <c r="N62" s="13">
        <v>0.44560669456066898</v>
      </c>
      <c r="O62" s="13">
        <v>0.37457044673539502</v>
      </c>
      <c r="P62" s="13">
        <v>0.37810945273631802</v>
      </c>
      <c r="Q62" s="13">
        <v>0.41338582677165397</v>
      </c>
      <c r="R62" s="13"/>
      <c r="S62" s="13">
        <v>0.43209876543209902</v>
      </c>
      <c r="T62" s="13">
        <v>0.36842105263157898</v>
      </c>
      <c r="U62" s="13">
        <v>0.41095890410958902</v>
      </c>
      <c r="V62" s="13">
        <v>0.42718446601941701</v>
      </c>
      <c r="W62" s="13">
        <v>0.38461538461538503</v>
      </c>
      <c r="X62" s="13">
        <v>0.43809523809523798</v>
      </c>
      <c r="Y62" s="13">
        <v>0.4</v>
      </c>
      <c r="Z62" s="13">
        <v>0.266666666666667</v>
      </c>
      <c r="AA62" s="13">
        <v>0.452229299363057</v>
      </c>
      <c r="AB62" s="13">
        <v>0.38541666666666702</v>
      </c>
      <c r="AC62" s="13">
        <v>0.47368421052631599</v>
      </c>
      <c r="AD62" s="13">
        <v>0.47368421052631599</v>
      </c>
      <c r="AE62" s="13"/>
      <c r="AF62" s="13">
        <v>0.43358395989974902</v>
      </c>
      <c r="AG62" s="13">
        <v>0.42</v>
      </c>
      <c r="AH62" s="13">
        <v>0.390625</v>
      </c>
      <c r="AI62" s="13">
        <v>0.38509316770186303</v>
      </c>
      <c r="AJ62" s="13">
        <v>0.47967479674796698</v>
      </c>
      <c r="AK62" s="13">
        <v>0.38095238095238099</v>
      </c>
      <c r="AL62" s="13"/>
      <c r="AM62" s="13">
        <v>0.38461538461538503</v>
      </c>
      <c r="AN62" s="13">
        <v>0.34222222222222198</v>
      </c>
      <c r="AO62" s="13">
        <v>0.41687979539641901</v>
      </c>
      <c r="AP62" s="13">
        <v>0.48523206751054898</v>
      </c>
      <c r="AQ62" s="13">
        <v>0.56818181818181801</v>
      </c>
      <c r="AR62" s="13"/>
      <c r="AS62" s="13">
        <v>0.41295546558704499</v>
      </c>
      <c r="AT62" s="13" t="s">
        <v>97</v>
      </c>
      <c r="AU62" s="13"/>
      <c r="AV62" s="13">
        <v>0.39250000000000002</v>
      </c>
      <c r="AW62" s="13">
        <v>0.38297872340425498</v>
      </c>
      <c r="AX62" s="13">
        <v>0.38814531548757197</v>
      </c>
      <c r="AY62" s="13"/>
      <c r="AZ62" s="13">
        <v>0.44954128440367003</v>
      </c>
      <c r="BA62" s="13">
        <v>0.44444444444444398</v>
      </c>
      <c r="BB62" s="13">
        <v>0.34801762114537399</v>
      </c>
      <c r="BC62" s="13"/>
      <c r="BD62" s="13">
        <v>0.42731829573934799</v>
      </c>
      <c r="BE62" s="13">
        <v>0.39211136890951298</v>
      </c>
      <c r="BF62" s="13"/>
      <c r="BG62" s="13">
        <v>0.47215496368038701</v>
      </c>
      <c r="BH62" s="13">
        <v>0.38414634146341498</v>
      </c>
      <c r="BI62" s="13"/>
      <c r="BJ62" s="13">
        <v>0.45789473684210502</v>
      </c>
      <c r="BK62" s="13">
        <v>0.40333660451422998</v>
      </c>
      <c r="BL62" s="13"/>
      <c r="BM62" s="13">
        <v>0.407407407407407</v>
      </c>
      <c r="BN62" s="13">
        <v>0.41803278688524598</v>
      </c>
      <c r="BO62" s="13"/>
      <c r="BP62" s="13">
        <v>0.40059347181008897</v>
      </c>
      <c r="BQ62" s="13">
        <v>0.420091324200913</v>
      </c>
      <c r="BR62" s="13"/>
      <c r="BS62" s="13">
        <v>0.420814479638009</v>
      </c>
      <c r="BT62" s="13">
        <v>0.382417582417582</v>
      </c>
      <c r="BU62" s="13"/>
      <c r="BV62" s="13">
        <v>0.456375838926175</v>
      </c>
      <c r="BW62" s="13">
        <v>0.40273037542662099</v>
      </c>
      <c r="BX62" s="13"/>
      <c r="BY62" s="13">
        <v>0.391608391608392</v>
      </c>
      <c r="BZ62" s="13">
        <v>0.41689879294336102</v>
      </c>
      <c r="CA62" s="13"/>
      <c r="CB62" s="13">
        <v>0.41285956006768199</v>
      </c>
      <c r="CC62" s="13">
        <v>0.409967845659164</v>
      </c>
    </row>
    <row r="63" spans="2:81" x14ac:dyDescent="0.3">
      <c r="B63" t="s">
        <v>124</v>
      </c>
      <c r="C63" s="13">
        <v>0.36032388663967602</v>
      </c>
      <c r="D63" s="13">
        <v>0.35634028892455899</v>
      </c>
      <c r="E63" s="13">
        <v>0.362438220757825</v>
      </c>
      <c r="F63" s="13"/>
      <c r="G63" s="13">
        <v>0.39428571428571402</v>
      </c>
      <c r="H63" s="13">
        <v>0.34662576687116597</v>
      </c>
      <c r="I63" s="13">
        <v>0.338983050847458</v>
      </c>
      <c r="J63" s="13">
        <v>0.36815920398009899</v>
      </c>
      <c r="K63" s="13">
        <v>0.38461538461538503</v>
      </c>
      <c r="L63" s="13">
        <v>0.35064935064935099</v>
      </c>
      <c r="M63" s="13"/>
      <c r="N63" s="13">
        <v>0.341004184100418</v>
      </c>
      <c r="O63" s="13">
        <v>0.39175257731958801</v>
      </c>
      <c r="P63" s="13">
        <v>0.34328358208955201</v>
      </c>
      <c r="Q63" s="13">
        <v>0.38188976377952799</v>
      </c>
      <c r="R63" s="13"/>
      <c r="S63" s="13">
        <v>0.35390946502057602</v>
      </c>
      <c r="T63" s="13">
        <v>0.42105263157894701</v>
      </c>
      <c r="U63" s="13">
        <v>0.34246575342465801</v>
      </c>
      <c r="V63" s="13">
        <v>0.36893203883495101</v>
      </c>
      <c r="W63" s="13">
        <v>0.33653846153846201</v>
      </c>
      <c r="X63" s="13">
        <v>0.36190476190476201</v>
      </c>
      <c r="Y63" s="13">
        <v>0.33</v>
      </c>
      <c r="Z63" s="13">
        <v>0.422222222222222</v>
      </c>
      <c r="AA63" s="13">
        <v>0.388535031847134</v>
      </c>
      <c r="AB63" s="13">
        <v>0.35416666666666702</v>
      </c>
      <c r="AC63" s="13">
        <v>0.26315789473684198</v>
      </c>
      <c r="AD63" s="13">
        <v>0.26315789473684198</v>
      </c>
      <c r="AE63" s="13"/>
      <c r="AF63" s="13">
        <v>0.35588972431077698</v>
      </c>
      <c r="AG63" s="13">
        <v>0.34499999999999997</v>
      </c>
      <c r="AH63" s="13">
        <v>0.40625</v>
      </c>
      <c r="AI63" s="13">
        <v>0.36024844720496901</v>
      </c>
      <c r="AJ63" s="13">
        <v>0.34146341463414598</v>
      </c>
      <c r="AK63" s="13">
        <v>0.371428571428571</v>
      </c>
      <c r="AL63" s="13"/>
      <c r="AM63" s="13">
        <v>0.33516483516483497</v>
      </c>
      <c r="AN63" s="13">
        <v>0.4</v>
      </c>
      <c r="AO63" s="13">
        <v>0.35294117647058798</v>
      </c>
      <c r="AP63" s="13">
        <v>0.33755274261603402</v>
      </c>
      <c r="AQ63" s="13">
        <v>0.36363636363636398</v>
      </c>
      <c r="AR63" s="13"/>
      <c r="AS63" s="13">
        <v>0.36032388663967602</v>
      </c>
      <c r="AT63" s="13" t="s">
        <v>97</v>
      </c>
      <c r="AU63" s="13"/>
      <c r="AV63" s="13">
        <v>0.39500000000000002</v>
      </c>
      <c r="AW63" s="13">
        <v>0.39361702127659598</v>
      </c>
      <c r="AX63" s="13">
        <v>0.36137667304015297</v>
      </c>
      <c r="AY63" s="13"/>
      <c r="AZ63" s="13">
        <v>0.37614678899082599</v>
      </c>
      <c r="BA63" s="13">
        <v>0.41111111111111098</v>
      </c>
      <c r="BB63" s="13">
        <v>0.39207048458149801</v>
      </c>
      <c r="BC63" s="13"/>
      <c r="BD63" s="13">
        <v>0.349624060150376</v>
      </c>
      <c r="BE63" s="13">
        <v>0.37587006960556801</v>
      </c>
      <c r="BF63" s="13"/>
      <c r="BG63" s="13">
        <v>0.34140435835351102</v>
      </c>
      <c r="BH63" s="13">
        <v>0.370731707317073</v>
      </c>
      <c r="BI63" s="13"/>
      <c r="BJ63" s="13">
        <v>0.37368421052631601</v>
      </c>
      <c r="BK63" s="13">
        <v>0.35819430814524</v>
      </c>
      <c r="BL63" s="13"/>
      <c r="BM63" s="13">
        <v>0.34979423868312798</v>
      </c>
      <c r="BN63" s="13">
        <v>0.358606557377049</v>
      </c>
      <c r="BO63" s="13"/>
      <c r="BP63" s="13">
        <v>0.36201780415430301</v>
      </c>
      <c r="BQ63" s="13">
        <v>0.352739726027397</v>
      </c>
      <c r="BR63" s="13"/>
      <c r="BS63" s="13">
        <v>0.375565610859729</v>
      </c>
      <c r="BT63" s="13">
        <v>0.36923076923076897</v>
      </c>
      <c r="BU63" s="13"/>
      <c r="BV63" s="13">
        <v>0.34899328859060402</v>
      </c>
      <c r="BW63" s="13">
        <v>0.38907849829351498</v>
      </c>
      <c r="BX63" s="13"/>
      <c r="BY63" s="13">
        <v>0.30769230769230799</v>
      </c>
      <c r="BZ63" s="13">
        <v>0.36675951717734401</v>
      </c>
      <c r="CA63" s="13"/>
      <c r="CB63" s="13">
        <v>0.35532994923857902</v>
      </c>
      <c r="CC63" s="13">
        <v>0.36977491961414799</v>
      </c>
    </row>
    <row r="64" spans="2:81" x14ac:dyDescent="0.3">
      <c r="B64" t="s">
        <v>125</v>
      </c>
      <c r="C64" s="13">
        <v>0.14170040485829999</v>
      </c>
      <c r="D64" s="13">
        <v>0.16051364365971099</v>
      </c>
      <c r="E64" s="13">
        <v>0.12355848434925901</v>
      </c>
      <c r="F64" s="13"/>
      <c r="G64" s="13">
        <v>0.19428571428571401</v>
      </c>
      <c r="H64" s="13">
        <v>0.113496932515337</v>
      </c>
      <c r="I64" s="13">
        <v>0.13983050847457601</v>
      </c>
      <c r="J64" s="13">
        <v>0.154228855721393</v>
      </c>
      <c r="K64" s="13">
        <v>9.0909090909090898E-2</v>
      </c>
      <c r="L64" s="13">
        <v>0.17532467532467499</v>
      </c>
      <c r="M64" s="13"/>
      <c r="N64" s="13">
        <v>0.14435146443514599</v>
      </c>
      <c r="O64" s="13">
        <v>0.14432989690721601</v>
      </c>
      <c r="P64" s="13">
        <v>0.154228855721393</v>
      </c>
      <c r="Q64" s="13">
        <v>0.122047244094488</v>
      </c>
      <c r="R64" s="13"/>
      <c r="S64" s="13">
        <v>0.139917695473251</v>
      </c>
      <c r="T64" s="13">
        <v>0.13533834586466201</v>
      </c>
      <c r="U64" s="13">
        <v>0.20547945205479501</v>
      </c>
      <c r="V64" s="13">
        <v>0.12621359223301001</v>
      </c>
      <c r="W64" s="13">
        <v>0.18269230769230799</v>
      </c>
      <c r="X64" s="13">
        <v>7.6190476190476197E-2</v>
      </c>
      <c r="Y64" s="13">
        <v>0.16</v>
      </c>
      <c r="Z64" s="13">
        <v>0.22222222222222199</v>
      </c>
      <c r="AA64" s="13">
        <v>7.0063694267515894E-2</v>
      </c>
      <c r="AB64" s="13">
        <v>0.19791666666666699</v>
      </c>
      <c r="AC64" s="13">
        <v>0.157894736842105</v>
      </c>
      <c r="AD64" s="13">
        <v>0.157894736842105</v>
      </c>
      <c r="AE64" s="13"/>
      <c r="AF64" s="13">
        <v>0.157894736842105</v>
      </c>
      <c r="AG64" s="13">
        <v>0.16</v>
      </c>
      <c r="AH64" s="13">
        <v>0.109375</v>
      </c>
      <c r="AI64" s="13">
        <v>0.13043478260869601</v>
      </c>
      <c r="AJ64" s="13">
        <v>8.1300813008130093E-2</v>
      </c>
      <c r="AK64" s="13">
        <v>0.15238095238095201</v>
      </c>
      <c r="AL64" s="13"/>
      <c r="AM64" s="13">
        <v>0.14835164835164799</v>
      </c>
      <c r="AN64" s="13">
        <v>0.146666666666667</v>
      </c>
      <c r="AO64" s="13">
        <v>0.143222506393862</v>
      </c>
      <c r="AP64" s="13">
        <v>0.113924050632911</v>
      </c>
      <c r="AQ64" s="13">
        <v>6.8181818181818205E-2</v>
      </c>
      <c r="AR64" s="13"/>
      <c r="AS64" s="13">
        <v>0.14170040485829999</v>
      </c>
      <c r="AT64" s="13" t="s">
        <v>97</v>
      </c>
      <c r="AU64" s="13"/>
      <c r="AV64" s="13">
        <v>0.13750000000000001</v>
      </c>
      <c r="AW64" s="13">
        <v>0.10638297872340401</v>
      </c>
      <c r="AX64" s="13">
        <v>0.164435946462715</v>
      </c>
      <c r="AY64" s="13"/>
      <c r="AZ64" s="13">
        <v>0.12844036697247699</v>
      </c>
      <c r="BA64" s="13">
        <v>5.5555555555555601E-2</v>
      </c>
      <c r="BB64" s="13">
        <v>0.167400881057269</v>
      </c>
      <c r="BC64" s="13"/>
      <c r="BD64" s="13">
        <v>0.14285714285714299</v>
      </c>
      <c r="BE64" s="13">
        <v>0.13689095127610201</v>
      </c>
      <c r="BF64" s="13"/>
      <c r="BG64" s="13">
        <v>0.13317191283293001</v>
      </c>
      <c r="BH64" s="13">
        <v>0.14390243902439001</v>
      </c>
      <c r="BI64" s="13"/>
      <c r="BJ64" s="13">
        <v>0.12631578947368399</v>
      </c>
      <c r="BK64" s="13">
        <v>0.14622178606476899</v>
      </c>
      <c r="BL64" s="13"/>
      <c r="BM64" s="13">
        <v>0.148148148148148</v>
      </c>
      <c r="BN64" s="13">
        <v>0.14036885245901601</v>
      </c>
      <c r="BO64" s="13"/>
      <c r="BP64" s="13">
        <v>0.13353115727003001</v>
      </c>
      <c r="BQ64" s="13">
        <v>0.147260273972603</v>
      </c>
      <c r="BR64" s="13"/>
      <c r="BS64" s="13">
        <v>0.138009049773756</v>
      </c>
      <c r="BT64" s="13">
        <v>0.14505494505494501</v>
      </c>
      <c r="BU64" s="13"/>
      <c r="BV64" s="13">
        <v>0.14093959731543601</v>
      </c>
      <c r="BW64" s="13">
        <v>0.136518771331058</v>
      </c>
      <c r="BX64" s="13"/>
      <c r="BY64" s="13">
        <v>0.16783216783216801</v>
      </c>
      <c r="BZ64" s="13">
        <v>0.13927576601671299</v>
      </c>
      <c r="CA64" s="13"/>
      <c r="CB64" s="13">
        <v>0.15397631133671699</v>
      </c>
      <c r="CC64" s="13">
        <v>0.13022508038585201</v>
      </c>
    </row>
    <row r="65" spans="2:81" x14ac:dyDescent="0.3">
      <c r="B65" t="s">
        <v>126</v>
      </c>
      <c r="C65" s="13">
        <v>5.3441295546558701E-2</v>
      </c>
      <c r="D65" s="13">
        <v>6.5810593900481495E-2</v>
      </c>
      <c r="E65" s="13">
        <v>4.11861614497529E-2</v>
      </c>
      <c r="F65" s="13"/>
      <c r="G65" s="13">
        <v>5.7142857142857099E-2</v>
      </c>
      <c r="H65" s="13">
        <v>6.13496932515337E-2</v>
      </c>
      <c r="I65" s="13">
        <v>4.6610169491525397E-2</v>
      </c>
      <c r="J65" s="13">
        <v>3.98009950248756E-2</v>
      </c>
      <c r="K65" s="13">
        <v>4.8951048951049E-2</v>
      </c>
      <c r="L65" s="13">
        <v>6.4935064935064901E-2</v>
      </c>
      <c r="M65" s="13"/>
      <c r="N65" s="13">
        <v>5.0209205020920501E-2</v>
      </c>
      <c r="O65" s="13">
        <v>5.8419243986254303E-2</v>
      </c>
      <c r="P65" s="13">
        <v>5.9701492537313397E-2</v>
      </c>
      <c r="Q65" s="13">
        <v>5.1181102362204703E-2</v>
      </c>
      <c r="R65" s="13"/>
      <c r="S65" s="13">
        <v>5.7613168724279802E-2</v>
      </c>
      <c r="T65" s="13">
        <v>5.2631578947368397E-2</v>
      </c>
      <c r="U65" s="13">
        <v>0</v>
      </c>
      <c r="V65" s="13">
        <v>4.85436893203883E-2</v>
      </c>
      <c r="W65" s="13">
        <v>3.8461538461538498E-2</v>
      </c>
      <c r="X65" s="13">
        <v>6.6666666666666693E-2</v>
      </c>
      <c r="Y65" s="13">
        <v>7.0000000000000007E-2</v>
      </c>
      <c r="Z65" s="13">
        <v>8.8888888888888906E-2</v>
      </c>
      <c r="AA65" s="13">
        <v>5.0955414012738898E-2</v>
      </c>
      <c r="AB65" s="13">
        <v>4.1666666666666699E-2</v>
      </c>
      <c r="AC65" s="13">
        <v>7.0175438596491196E-2</v>
      </c>
      <c r="AD65" s="13">
        <v>0.105263157894737</v>
      </c>
      <c r="AE65" s="13"/>
      <c r="AF65" s="13">
        <v>3.5087719298245598E-2</v>
      </c>
      <c r="AG65" s="13">
        <v>6.5000000000000002E-2</v>
      </c>
      <c r="AH65" s="13">
        <v>5.46875E-2</v>
      </c>
      <c r="AI65" s="13">
        <v>6.8322981366459604E-2</v>
      </c>
      <c r="AJ65" s="13">
        <v>7.3170731707317097E-2</v>
      </c>
      <c r="AK65" s="13">
        <v>3.8095238095238099E-2</v>
      </c>
      <c r="AL65" s="13"/>
      <c r="AM65" s="13">
        <v>7.69230769230769E-2</v>
      </c>
      <c r="AN65" s="13">
        <v>8.4444444444444405E-2</v>
      </c>
      <c r="AO65" s="13">
        <v>4.6035805626598501E-2</v>
      </c>
      <c r="AP65" s="13">
        <v>4.6413502109704602E-2</v>
      </c>
      <c r="AQ65" s="13">
        <v>0</v>
      </c>
      <c r="AR65" s="13"/>
      <c r="AS65" s="13">
        <v>5.3441295546558701E-2</v>
      </c>
      <c r="AT65" s="13" t="s">
        <v>97</v>
      </c>
      <c r="AU65" s="13"/>
      <c r="AV65" s="13">
        <v>5.7500000000000002E-2</v>
      </c>
      <c r="AW65" s="13">
        <v>2.1276595744680899E-2</v>
      </c>
      <c r="AX65" s="13">
        <v>5.1625239005736102E-2</v>
      </c>
      <c r="AY65" s="13"/>
      <c r="AZ65" s="13">
        <v>4.5871559633027498E-2</v>
      </c>
      <c r="BA65" s="13">
        <v>7.7777777777777807E-2</v>
      </c>
      <c r="BB65" s="13">
        <v>4.4052863436123399E-2</v>
      </c>
      <c r="BC65" s="13"/>
      <c r="BD65" s="13">
        <v>5.0125313283208003E-2</v>
      </c>
      <c r="BE65" s="13">
        <v>6.0324825986078898E-2</v>
      </c>
      <c r="BF65" s="13"/>
      <c r="BG65" s="13">
        <v>3.6319612590799001E-2</v>
      </c>
      <c r="BH65" s="13">
        <v>6.2195121951219498E-2</v>
      </c>
      <c r="BI65" s="13"/>
      <c r="BJ65" s="13">
        <v>2.6315789473684199E-2</v>
      </c>
      <c r="BK65" s="13">
        <v>5.7899901864573097E-2</v>
      </c>
      <c r="BL65" s="13"/>
      <c r="BM65" s="13">
        <v>6.5843621399177002E-2</v>
      </c>
      <c r="BN65" s="13">
        <v>5.0204918032786899E-2</v>
      </c>
      <c r="BO65" s="13"/>
      <c r="BP65" s="13">
        <v>5.04451038575668E-2</v>
      </c>
      <c r="BQ65" s="13">
        <v>5.59360730593607E-2</v>
      </c>
      <c r="BR65" s="13"/>
      <c r="BS65" s="13">
        <v>4.0723981900452497E-2</v>
      </c>
      <c r="BT65" s="13">
        <v>5.4945054945054903E-2</v>
      </c>
      <c r="BU65" s="13"/>
      <c r="BV65" s="13">
        <v>3.35570469798658E-2</v>
      </c>
      <c r="BW65" s="13">
        <v>4.4368600682593899E-2</v>
      </c>
      <c r="BX65" s="13"/>
      <c r="BY65" s="13">
        <v>9.0909090909090898E-2</v>
      </c>
      <c r="BZ65" s="13">
        <v>4.73537604456825E-2</v>
      </c>
      <c r="CA65" s="13"/>
      <c r="CB65" s="13">
        <v>5.4145516074450097E-2</v>
      </c>
      <c r="CC65" s="13">
        <v>5.3054662379421198E-2</v>
      </c>
    </row>
    <row r="66" spans="2:81" x14ac:dyDescent="0.3">
      <c r="B66" t="s">
        <v>106</v>
      </c>
      <c r="C66" s="13">
        <v>3.1578947368421102E-2</v>
      </c>
      <c r="D66" s="13">
        <v>3.2102728731942198E-2</v>
      </c>
      <c r="E66" s="13">
        <v>3.1301482701812197E-2</v>
      </c>
      <c r="F66" s="13"/>
      <c r="G66" s="13">
        <v>1.7142857142857099E-2</v>
      </c>
      <c r="H66" s="13">
        <v>2.14723926380368E-2</v>
      </c>
      <c r="I66" s="13">
        <v>4.2372881355932202E-2</v>
      </c>
      <c r="J66" s="13">
        <v>4.47761194029851E-2</v>
      </c>
      <c r="K66" s="13">
        <v>4.1958041958042001E-2</v>
      </c>
      <c r="L66" s="13">
        <v>2.5974025974026E-2</v>
      </c>
      <c r="M66" s="13"/>
      <c r="N66" s="13">
        <v>1.8828451882845199E-2</v>
      </c>
      <c r="O66" s="13">
        <v>3.09278350515464E-2</v>
      </c>
      <c r="P66" s="13">
        <v>6.4676616915422896E-2</v>
      </c>
      <c r="Q66" s="13">
        <v>3.1496062992125998E-2</v>
      </c>
      <c r="R66" s="13"/>
      <c r="S66" s="13">
        <v>1.6460905349794198E-2</v>
      </c>
      <c r="T66" s="13">
        <v>2.2556390977443601E-2</v>
      </c>
      <c r="U66" s="13">
        <v>4.1095890410958902E-2</v>
      </c>
      <c r="V66" s="13">
        <v>2.9126213592233E-2</v>
      </c>
      <c r="W66" s="13">
        <v>5.7692307692307702E-2</v>
      </c>
      <c r="X66" s="13">
        <v>5.7142857142857099E-2</v>
      </c>
      <c r="Y66" s="13">
        <v>0.04</v>
      </c>
      <c r="Z66" s="13">
        <v>0</v>
      </c>
      <c r="AA66" s="13">
        <v>3.8216560509554097E-2</v>
      </c>
      <c r="AB66" s="13">
        <v>2.0833333333333301E-2</v>
      </c>
      <c r="AC66" s="13">
        <v>3.5087719298245598E-2</v>
      </c>
      <c r="AD66" s="13">
        <v>0</v>
      </c>
      <c r="AE66" s="13"/>
      <c r="AF66" s="13">
        <v>1.7543859649122799E-2</v>
      </c>
      <c r="AG66" s="13">
        <v>0.01</v>
      </c>
      <c r="AH66" s="13">
        <v>3.90625E-2</v>
      </c>
      <c r="AI66" s="13">
        <v>5.5900621118012403E-2</v>
      </c>
      <c r="AJ66" s="13">
        <v>2.4390243902439001E-2</v>
      </c>
      <c r="AK66" s="13">
        <v>5.7142857142857099E-2</v>
      </c>
      <c r="AL66" s="13"/>
      <c r="AM66" s="13">
        <v>5.4945054945054903E-2</v>
      </c>
      <c r="AN66" s="13">
        <v>2.66666666666667E-2</v>
      </c>
      <c r="AO66" s="13">
        <v>4.0920716112532E-2</v>
      </c>
      <c r="AP66" s="13">
        <v>1.68776371308017E-2</v>
      </c>
      <c r="AQ66" s="13">
        <v>0</v>
      </c>
      <c r="AR66" s="13"/>
      <c r="AS66" s="13">
        <v>3.1578947368421102E-2</v>
      </c>
      <c r="AT66" s="13" t="s">
        <v>97</v>
      </c>
      <c r="AU66" s="13"/>
      <c r="AV66" s="13">
        <v>1.7500000000000002E-2</v>
      </c>
      <c r="AW66" s="13">
        <v>9.5744680851063801E-2</v>
      </c>
      <c r="AX66" s="13">
        <v>3.4416826003824098E-2</v>
      </c>
      <c r="AY66" s="13"/>
      <c r="AZ66" s="13">
        <v>0</v>
      </c>
      <c r="BA66" s="13">
        <v>1.1111111111111099E-2</v>
      </c>
      <c r="BB66" s="13">
        <v>4.8458149779735699E-2</v>
      </c>
      <c r="BC66" s="13"/>
      <c r="BD66" s="13">
        <v>3.00751879699248E-2</v>
      </c>
      <c r="BE66" s="13">
        <v>3.4802784222737797E-2</v>
      </c>
      <c r="BF66" s="13"/>
      <c r="BG66" s="13">
        <v>1.6949152542372899E-2</v>
      </c>
      <c r="BH66" s="13">
        <v>3.9024390243902397E-2</v>
      </c>
      <c r="BI66" s="13"/>
      <c r="BJ66" s="13">
        <v>1.5789473684210499E-2</v>
      </c>
      <c r="BK66" s="13">
        <v>3.4347399411187397E-2</v>
      </c>
      <c r="BL66" s="13"/>
      <c r="BM66" s="13">
        <v>2.8806584362139901E-2</v>
      </c>
      <c r="BN66" s="13">
        <v>3.2786885245901599E-2</v>
      </c>
      <c r="BO66" s="13"/>
      <c r="BP66" s="13">
        <v>5.3412462908011903E-2</v>
      </c>
      <c r="BQ66" s="13">
        <v>2.3972602739725998E-2</v>
      </c>
      <c r="BR66" s="13"/>
      <c r="BS66" s="13">
        <v>2.48868778280543E-2</v>
      </c>
      <c r="BT66" s="13">
        <v>4.8351648351648402E-2</v>
      </c>
      <c r="BU66" s="13"/>
      <c r="BV66" s="13">
        <v>2.01342281879195E-2</v>
      </c>
      <c r="BW66" s="13">
        <v>2.7303754266211601E-2</v>
      </c>
      <c r="BX66" s="13"/>
      <c r="BY66" s="13">
        <v>4.1958041958042001E-2</v>
      </c>
      <c r="BZ66" s="13">
        <v>2.97121634168988E-2</v>
      </c>
      <c r="CA66" s="13"/>
      <c r="CB66" s="13">
        <v>2.3688663282571899E-2</v>
      </c>
      <c r="CC66" s="13">
        <v>3.6977491961414803E-2</v>
      </c>
    </row>
    <row r="67" spans="2:81" x14ac:dyDescent="0.3">
      <c r="B67" t="s">
        <v>127</v>
      </c>
      <c r="C67" s="13">
        <v>0.77327935222672095</v>
      </c>
      <c r="D67" s="13">
        <v>0.74157303370786498</v>
      </c>
      <c r="E67" s="13">
        <v>0.80395387149917596</v>
      </c>
      <c r="F67" s="13"/>
      <c r="G67" s="13">
        <v>0.73142857142857098</v>
      </c>
      <c r="H67" s="13">
        <v>0.80368098159509205</v>
      </c>
      <c r="I67" s="13">
        <v>0.77118644067796605</v>
      </c>
      <c r="J67" s="13">
        <v>0.76119402985074602</v>
      </c>
      <c r="K67" s="13">
        <v>0.81818181818181801</v>
      </c>
      <c r="L67" s="13">
        <v>0.73376623376623396</v>
      </c>
      <c r="M67" s="13"/>
      <c r="N67" s="13">
        <v>0.78661087866108803</v>
      </c>
      <c r="O67" s="13">
        <v>0.76632302405498298</v>
      </c>
      <c r="P67" s="13">
        <v>0.72139303482587103</v>
      </c>
      <c r="Q67" s="13">
        <v>0.79527559055118102</v>
      </c>
      <c r="R67" s="13"/>
      <c r="S67" s="13">
        <v>0.78600823045267498</v>
      </c>
      <c r="T67" s="13">
        <v>0.78947368421052599</v>
      </c>
      <c r="U67" s="13">
        <v>0.75342465753424603</v>
      </c>
      <c r="V67" s="13">
        <v>0.79611650485436902</v>
      </c>
      <c r="W67" s="13">
        <v>0.72115384615384603</v>
      </c>
      <c r="X67" s="13">
        <v>0.8</v>
      </c>
      <c r="Y67" s="13">
        <v>0.73</v>
      </c>
      <c r="Z67" s="13">
        <v>0.68888888888888899</v>
      </c>
      <c r="AA67" s="13">
        <v>0.84076433121019101</v>
      </c>
      <c r="AB67" s="13">
        <v>0.73958333333333304</v>
      </c>
      <c r="AC67" s="13">
        <v>0.73684210526315796</v>
      </c>
      <c r="AD67" s="13">
        <v>0.73684210526315796</v>
      </c>
      <c r="AE67" s="13"/>
      <c r="AF67" s="13">
        <v>0.78947368421052599</v>
      </c>
      <c r="AG67" s="13">
        <v>0.76500000000000001</v>
      </c>
      <c r="AH67" s="13">
        <v>0.796875</v>
      </c>
      <c r="AI67" s="13">
        <v>0.74534161490683204</v>
      </c>
      <c r="AJ67" s="13">
        <v>0.82113821138211396</v>
      </c>
      <c r="AK67" s="13">
        <v>0.75238095238095204</v>
      </c>
      <c r="AL67" s="13"/>
      <c r="AM67" s="13">
        <v>0.71978021978022</v>
      </c>
      <c r="AN67" s="13">
        <v>0.74222222222222201</v>
      </c>
      <c r="AO67" s="13">
        <v>0.76982097186700804</v>
      </c>
      <c r="AP67" s="13">
        <v>0.822784810126582</v>
      </c>
      <c r="AQ67" s="13">
        <v>0.93181818181818199</v>
      </c>
      <c r="AR67" s="13"/>
      <c r="AS67" s="13">
        <v>0.77327935222672095</v>
      </c>
      <c r="AT67" s="13" t="s">
        <v>97</v>
      </c>
      <c r="AU67" s="13"/>
      <c r="AV67" s="13">
        <v>0.78749999999999998</v>
      </c>
      <c r="AW67" s="13">
        <v>0.77659574468085102</v>
      </c>
      <c r="AX67" s="13">
        <v>0.749521988527725</v>
      </c>
      <c r="AY67" s="13"/>
      <c r="AZ67" s="13">
        <v>0.82568807339449501</v>
      </c>
      <c r="BA67" s="13">
        <v>0.85555555555555596</v>
      </c>
      <c r="BB67" s="13">
        <v>0.740088105726872</v>
      </c>
      <c r="BC67" s="13"/>
      <c r="BD67" s="13">
        <v>0.77694235588972405</v>
      </c>
      <c r="BE67" s="13">
        <v>0.76798143851508105</v>
      </c>
      <c r="BF67" s="13"/>
      <c r="BG67" s="13">
        <v>0.81355932203389802</v>
      </c>
      <c r="BH67" s="13">
        <v>0.75487804878048803</v>
      </c>
      <c r="BI67" s="13"/>
      <c r="BJ67" s="13">
        <v>0.83157894736842097</v>
      </c>
      <c r="BK67" s="13">
        <v>0.76153091265947004</v>
      </c>
      <c r="BL67" s="13"/>
      <c r="BM67" s="13">
        <v>0.75720164609053497</v>
      </c>
      <c r="BN67" s="13">
        <v>0.77663934426229497</v>
      </c>
      <c r="BO67" s="13"/>
      <c r="BP67" s="13">
        <v>0.76261127596439204</v>
      </c>
      <c r="BQ67" s="13">
        <v>0.77283105022831</v>
      </c>
      <c r="BR67" s="13"/>
      <c r="BS67" s="13">
        <v>0.79638009049773795</v>
      </c>
      <c r="BT67" s="13">
        <v>0.75164835164835198</v>
      </c>
      <c r="BU67" s="13"/>
      <c r="BV67" s="13">
        <v>0.80536912751677803</v>
      </c>
      <c r="BW67" s="13">
        <v>0.79180887372013697</v>
      </c>
      <c r="BX67" s="13"/>
      <c r="BY67" s="13">
        <v>0.69930069930069905</v>
      </c>
      <c r="BZ67" s="13">
        <v>0.78365831012070597</v>
      </c>
      <c r="CA67" s="13"/>
      <c r="CB67" s="13">
        <v>0.76818950930626095</v>
      </c>
      <c r="CC67" s="13">
        <v>0.77974276527331199</v>
      </c>
    </row>
    <row r="68" spans="2:81" x14ac:dyDescent="0.3">
      <c r="B68" t="s">
        <v>91</v>
      </c>
      <c r="C68" s="13">
        <v>-0.74170040485830002</v>
      </c>
      <c r="D68" s="13">
        <v>-0.70947030497592301</v>
      </c>
      <c r="E68" s="13">
        <v>-0.77265238879736398</v>
      </c>
      <c r="F68" s="13"/>
      <c r="G68" s="13">
        <v>-0.71428571428571397</v>
      </c>
      <c r="H68" s="13">
        <v>-0.78220858895705503</v>
      </c>
      <c r="I68" s="13">
        <v>-0.72881355932203395</v>
      </c>
      <c r="J68" s="13">
        <v>-0.71641791044776104</v>
      </c>
      <c r="K68" s="13">
        <v>-0.77622377622377603</v>
      </c>
      <c r="L68" s="13">
        <v>-0.70779220779220797</v>
      </c>
      <c r="M68" s="13"/>
      <c r="N68" s="13">
        <v>-0.76778242677824304</v>
      </c>
      <c r="O68" s="13">
        <v>-0.73539518900343603</v>
      </c>
      <c r="P68" s="13">
        <v>-0.65671641791044799</v>
      </c>
      <c r="Q68" s="13">
        <v>-0.76377952755905498</v>
      </c>
      <c r="R68" s="13"/>
      <c r="S68" s="13">
        <v>-0.76954732510288104</v>
      </c>
      <c r="T68" s="13">
        <v>-0.766917293233083</v>
      </c>
      <c r="U68" s="13">
        <v>-0.71232876712328796</v>
      </c>
      <c r="V68" s="13">
        <v>-0.76699029126213603</v>
      </c>
      <c r="W68" s="13">
        <v>-0.66346153846153899</v>
      </c>
      <c r="X68" s="13">
        <v>-0.74285714285714299</v>
      </c>
      <c r="Y68" s="13">
        <v>-0.69</v>
      </c>
      <c r="Z68" s="13">
        <v>-0.68888888888888899</v>
      </c>
      <c r="AA68" s="13">
        <v>-0.80254777070063699</v>
      </c>
      <c r="AB68" s="13">
        <v>-0.71875</v>
      </c>
      <c r="AC68" s="13">
        <v>-0.70175438596491202</v>
      </c>
      <c r="AD68" s="13">
        <v>-0.73684210526315796</v>
      </c>
      <c r="AE68" s="13"/>
      <c r="AF68" s="13">
        <v>-0.77192982456140302</v>
      </c>
      <c r="AG68" s="13">
        <v>-0.755</v>
      </c>
      <c r="AH68" s="13">
        <v>-0.7578125</v>
      </c>
      <c r="AI68" s="13">
        <v>-0.68944099378881996</v>
      </c>
      <c r="AJ68" s="13">
        <v>-0.79674796747967502</v>
      </c>
      <c r="AK68" s="13">
        <v>-0.69523809523809499</v>
      </c>
      <c r="AL68" s="13"/>
      <c r="AM68" s="13">
        <v>-0.66483516483516503</v>
      </c>
      <c r="AN68" s="13">
        <v>-0.71555555555555606</v>
      </c>
      <c r="AO68" s="13">
        <v>-0.72890025575447603</v>
      </c>
      <c r="AP68" s="13">
        <v>-0.80590717299578096</v>
      </c>
      <c r="AQ68" s="13">
        <v>-0.93181818181818199</v>
      </c>
      <c r="AR68" s="13"/>
      <c r="AS68" s="13">
        <v>-0.74170040485830002</v>
      </c>
      <c r="AT68" s="13" t="s">
        <v>97</v>
      </c>
      <c r="AU68" s="13"/>
      <c r="AV68" s="13">
        <v>-0.77</v>
      </c>
      <c r="AW68" s="13">
        <v>-0.680851063829787</v>
      </c>
      <c r="AX68" s="13">
        <v>-0.71510516252390099</v>
      </c>
      <c r="AY68" s="13"/>
      <c r="AZ68" s="13">
        <v>-0.82568807339449501</v>
      </c>
      <c r="BA68" s="13">
        <v>-0.844444444444444</v>
      </c>
      <c r="BB68" s="13">
        <v>-0.69162995594713605</v>
      </c>
      <c r="BC68" s="13"/>
      <c r="BD68" s="13">
        <v>-0.74686716791980001</v>
      </c>
      <c r="BE68" s="13">
        <v>-0.73317865429234297</v>
      </c>
      <c r="BF68" s="13"/>
      <c r="BG68" s="13">
        <v>-0.79661016949152597</v>
      </c>
      <c r="BH68" s="13">
        <v>-0.715853658536585</v>
      </c>
      <c r="BI68" s="13"/>
      <c r="BJ68" s="13">
        <v>-0.81578947368420995</v>
      </c>
      <c r="BK68" s="13">
        <v>-0.72718351324828301</v>
      </c>
      <c r="BL68" s="13"/>
      <c r="BM68" s="13">
        <v>-0.72839506172839497</v>
      </c>
      <c r="BN68" s="13">
        <v>-0.74385245901639296</v>
      </c>
      <c r="BO68" s="13"/>
      <c r="BP68" s="13">
        <v>-0.70919881305638</v>
      </c>
      <c r="BQ68" s="13">
        <v>-0.74885844748858399</v>
      </c>
      <c r="BR68" s="13"/>
      <c r="BS68" s="13">
        <v>-0.77149321266968296</v>
      </c>
      <c r="BT68" s="13">
        <v>-0.70329670329670302</v>
      </c>
      <c r="BU68" s="13"/>
      <c r="BV68" s="13">
        <v>-0.78523489932885904</v>
      </c>
      <c r="BW68" s="13">
        <v>-0.76450511945392496</v>
      </c>
      <c r="BX68" s="13"/>
      <c r="BY68" s="13">
        <v>-0.65734265734265696</v>
      </c>
      <c r="BZ68" s="13">
        <v>-0.753946146703807</v>
      </c>
      <c r="CA68" s="13"/>
      <c r="CB68" s="13">
        <v>-0.74450084602368904</v>
      </c>
      <c r="CC68" s="13">
        <v>-0.74276527331189701</v>
      </c>
    </row>
    <row r="69" spans="2:81" x14ac:dyDescent="0.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row>
    <row r="70" spans="2:81" x14ac:dyDescent="0.3">
      <c r="B70" s="6" t="s">
        <v>131</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row>
    <row r="71" spans="2:81" x14ac:dyDescent="0.3">
      <c r="B71" s="23" t="s">
        <v>95</v>
      </c>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row>
    <row r="72" spans="2:81" x14ac:dyDescent="0.3">
      <c r="B72" t="s">
        <v>123</v>
      </c>
      <c r="C72" s="13">
        <v>0.306882591093117</v>
      </c>
      <c r="D72" s="13">
        <v>0.30337078651685401</v>
      </c>
      <c r="E72" s="13">
        <v>0.31136738056013202</v>
      </c>
      <c r="F72" s="13"/>
      <c r="G72" s="13">
        <v>0.28000000000000003</v>
      </c>
      <c r="H72" s="13">
        <v>0.371165644171779</v>
      </c>
      <c r="I72" s="13">
        <v>0.305084745762712</v>
      </c>
      <c r="J72" s="13">
        <v>0.29850746268656703</v>
      </c>
      <c r="K72" s="13">
        <v>0.27972027972028002</v>
      </c>
      <c r="L72" s="13">
        <v>0.24025974025974001</v>
      </c>
      <c r="M72" s="13"/>
      <c r="N72" s="13">
        <v>0.29707112970711302</v>
      </c>
      <c r="O72" s="13">
        <v>0.28178694158075601</v>
      </c>
      <c r="P72" s="13">
        <v>0.328358208955224</v>
      </c>
      <c r="Q72" s="13">
        <v>0.31496062992126</v>
      </c>
      <c r="R72" s="13"/>
      <c r="S72" s="13">
        <v>0.34979423868312798</v>
      </c>
      <c r="T72" s="13">
        <v>0.27067669172932302</v>
      </c>
      <c r="U72" s="13">
        <v>0.27397260273972601</v>
      </c>
      <c r="V72" s="13">
        <v>0.33980582524271802</v>
      </c>
      <c r="W72" s="13">
        <v>0.32692307692307698</v>
      </c>
      <c r="X72" s="13">
        <v>0.35238095238095202</v>
      </c>
      <c r="Y72" s="13">
        <v>0.35</v>
      </c>
      <c r="Z72" s="13">
        <v>0.133333333333333</v>
      </c>
      <c r="AA72" s="13">
        <v>0.28025477707006402</v>
      </c>
      <c r="AB72" s="13">
        <v>0.22916666666666699</v>
      </c>
      <c r="AC72" s="13">
        <v>0.33333333333333298</v>
      </c>
      <c r="AD72" s="13">
        <v>0.31578947368421101</v>
      </c>
      <c r="AE72" s="13"/>
      <c r="AF72" s="13">
        <v>0.34085213032581502</v>
      </c>
      <c r="AG72" s="13">
        <v>0.27500000000000002</v>
      </c>
      <c r="AH72" s="13">
        <v>0.3046875</v>
      </c>
      <c r="AI72" s="13">
        <v>0.322981366459627</v>
      </c>
      <c r="AJ72" s="13">
        <v>0.26016260162601601</v>
      </c>
      <c r="AK72" s="13">
        <v>0.25714285714285701</v>
      </c>
      <c r="AL72" s="13"/>
      <c r="AM72" s="13">
        <v>0.26373626373626402</v>
      </c>
      <c r="AN72" s="13">
        <v>0.29777777777777797</v>
      </c>
      <c r="AO72" s="13">
        <v>0.28900255754475701</v>
      </c>
      <c r="AP72" s="13">
        <v>0.341772151898734</v>
      </c>
      <c r="AQ72" s="13">
        <v>0.40909090909090901</v>
      </c>
      <c r="AR72" s="13"/>
      <c r="AS72" s="13">
        <v>0.306882591093117</v>
      </c>
      <c r="AT72" s="13" t="s">
        <v>97</v>
      </c>
      <c r="AU72" s="13"/>
      <c r="AV72" s="13">
        <v>0.32500000000000001</v>
      </c>
      <c r="AW72" s="13">
        <v>0.329787234042553</v>
      </c>
      <c r="AX72" s="13">
        <v>0.250478011472275</v>
      </c>
      <c r="AY72" s="13"/>
      <c r="AZ72" s="13">
        <v>0.41284403669724801</v>
      </c>
      <c r="BA72" s="13">
        <v>0.344444444444444</v>
      </c>
      <c r="BB72" s="13">
        <v>0.26872246696035201</v>
      </c>
      <c r="BC72" s="13"/>
      <c r="BD72" s="13">
        <v>0.31453634085213</v>
      </c>
      <c r="BE72" s="13">
        <v>0.29466357308584701</v>
      </c>
      <c r="BF72" s="13"/>
      <c r="BG72" s="13">
        <v>0.380145278450363</v>
      </c>
      <c r="BH72" s="13">
        <v>0.26951219512195101</v>
      </c>
      <c r="BI72" s="13"/>
      <c r="BJ72" s="13">
        <v>0.31578947368421101</v>
      </c>
      <c r="BK72" s="13">
        <v>0.30127576054955801</v>
      </c>
      <c r="BL72" s="13"/>
      <c r="BM72" s="13">
        <v>0.28395061728395099</v>
      </c>
      <c r="BN72" s="13">
        <v>0.3125</v>
      </c>
      <c r="BO72" s="13"/>
      <c r="BP72" s="13">
        <v>0.25222551928783399</v>
      </c>
      <c r="BQ72" s="13">
        <v>0.33105022831050201</v>
      </c>
      <c r="BR72" s="13"/>
      <c r="BS72" s="13">
        <v>0.33257918552036198</v>
      </c>
      <c r="BT72" s="13">
        <v>0.28131868131868099</v>
      </c>
      <c r="BU72" s="13"/>
      <c r="BV72" s="13">
        <v>0.41610738255033602</v>
      </c>
      <c r="BW72" s="13">
        <v>0.290102389078498</v>
      </c>
      <c r="BX72" s="13"/>
      <c r="BY72" s="13">
        <v>0.32867132867132898</v>
      </c>
      <c r="BZ72" s="13">
        <v>0.30454967502321301</v>
      </c>
      <c r="CA72" s="13"/>
      <c r="CB72" s="13">
        <v>0.27411167512690399</v>
      </c>
      <c r="CC72" s="13">
        <v>0.342443729903537</v>
      </c>
    </row>
    <row r="73" spans="2:81" x14ac:dyDescent="0.3">
      <c r="B73" t="s">
        <v>124</v>
      </c>
      <c r="C73" s="13">
        <v>0.402429149797571</v>
      </c>
      <c r="D73" s="13">
        <v>0.40770465489566599</v>
      </c>
      <c r="E73" s="13">
        <v>0.397034596375618</v>
      </c>
      <c r="F73" s="13"/>
      <c r="G73" s="13">
        <v>0.49142857142857099</v>
      </c>
      <c r="H73" s="13">
        <v>0.380368098159509</v>
      </c>
      <c r="I73" s="13">
        <v>0.38135593220338998</v>
      </c>
      <c r="J73" s="13">
        <v>0.38805970149253699</v>
      </c>
      <c r="K73" s="13">
        <v>0.39860139860139898</v>
      </c>
      <c r="L73" s="13">
        <v>0.40259740259740301</v>
      </c>
      <c r="M73" s="13"/>
      <c r="N73" s="13">
        <v>0.39330543933054402</v>
      </c>
      <c r="O73" s="13">
        <v>0.44673539518900302</v>
      </c>
      <c r="P73" s="13">
        <v>0.39800995024875602</v>
      </c>
      <c r="Q73" s="13">
        <v>0.38976377952755897</v>
      </c>
      <c r="R73" s="13"/>
      <c r="S73" s="13">
        <v>0.39917695473251003</v>
      </c>
      <c r="T73" s="13">
        <v>0.39097744360902298</v>
      </c>
      <c r="U73" s="13">
        <v>0.397260273972603</v>
      </c>
      <c r="V73" s="13">
        <v>0.33980582524271802</v>
      </c>
      <c r="W73" s="13">
        <v>0.38461538461538503</v>
      </c>
      <c r="X73" s="13">
        <v>0.371428571428571</v>
      </c>
      <c r="Y73" s="13">
        <v>0.34</v>
      </c>
      <c r="Z73" s="13">
        <v>0.48888888888888898</v>
      </c>
      <c r="AA73" s="13">
        <v>0.47770700636942698</v>
      </c>
      <c r="AB73" s="13">
        <v>0.39583333333333298</v>
      </c>
      <c r="AC73" s="13">
        <v>0.43859649122806998</v>
      </c>
      <c r="AD73" s="13">
        <v>0.57894736842105299</v>
      </c>
      <c r="AE73" s="13"/>
      <c r="AF73" s="13">
        <v>0.40852130325814501</v>
      </c>
      <c r="AG73" s="13">
        <v>0.39</v>
      </c>
      <c r="AH73" s="13">
        <v>0.453125</v>
      </c>
      <c r="AI73" s="13">
        <v>0.39130434782608697</v>
      </c>
      <c r="AJ73" s="13">
        <v>0.439024390243902</v>
      </c>
      <c r="AK73" s="13">
        <v>0.35238095238095202</v>
      </c>
      <c r="AL73" s="13"/>
      <c r="AM73" s="13">
        <v>0.43406593406593402</v>
      </c>
      <c r="AN73" s="13">
        <v>0.431111111111111</v>
      </c>
      <c r="AO73" s="13">
        <v>0.375959079283887</v>
      </c>
      <c r="AP73" s="13">
        <v>0.417721518987342</v>
      </c>
      <c r="AQ73" s="13">
        <v>0.31818181818181801</v>
      </c>
      <c r="AR73" s="13"/>
      <c r="AS73" s="13">
        <v>0.402429149797571</v>
      </c>
      <c r="AT73" s="13" t="s">
        <v>97</v>
      </c>
      <c r="AU73" s="13"/>
      <c r="AV73" s="13">
        <v>0.4</v>
      </c>
      <c r="AW73" s="13">
        <v>0.39361702127659598</v>
      </c>
      <c r="AX73" s="13">
        <v>0.42065009560229399</v>
      </c>
      <c r="AY73" s="13"/>
      <c r="AZ73" s="13">
        <v>0.34862385321100903</v>
      </c>
      <c r="BA73" s="13">
        <v>0.43333333333333302</v>
      </c>
      <c r="BB73" s="13">
        <v>0.40969162995594699</v>
      </c>
      <c r="BC73" s="13"/>
      <c r="BD73" s="13">
        <v>0.41604010025062699</v>
      </c>
      <c r="BE73" s="13">
        <v>0.38051044083526703</v>
      </c>
      <c r="BF73" s="13"/>
      <c r="BG73" s="13">
        <v>0.36561743341404401</v>
      </c>
      <c r="BH73" s="13">
        <v>0.421951219512195</v>
      </c>
      <c r="BI73" s="13"/>
      <c r="BJ73" s="13">
        <v>0.41052631578947402</v>
      </c>
      <c r="BK73" s="13">
        <v>0.40431795878312099</v>
      </c>
      <c r="BL73" s="13"/>
      <c r="BM73" s="13">
        <v>0.46502057613168701</v>
      </c>
      <c r="BN73" s="13">
        <v>0.38627049180327899</v>
      </c>
      <c r="BO73" s="13"/>
      <c r="BP73" s="13">
        <v>0.46587537091988102</v>
      </c>
      <c r="BQ73" s="13">
        <v>0.37785388127853903</v>
      </c>
      <c r="BR73" s="13"/>
      <c r="BS73" s="13">
        <v>0.40497737556561098</v>
      </c>
      <c r="BT73" s="13">
        <v>0.408791208791209</v>
      </c>
      <c r="BU73" s="13"/>
      <c r="BV73" s="13">
        <v>0.34899328859060402</v>
      </c>
      <c r="BW73" s="13">
        <v>0.433447098976109</v>
      </c>
      <c r="BX73" s="13"/>
      <c r="BY73" s="13">
        <v>0.391608391608392</v>
      </c>
      <c r="BZ73" s="13">
        <v>0.40482822655524597</v>
      </c>
      <c r="CA73" s="13"/>
      <c r="CB73" s="13">
        <v>0.42301184433164102</v>
      </c>
      <c r="CC73" s="13">
        <v>0.38585209003215398</v>
      </c>
    </row>
    <row r="74" spans="2:81" x14ac:dyDescent="0.3">
      <c r="B74" t="s">
        <v>125</v>
      </c>
      <c r="C74" s="13">
        <v>0.20161943319838099</v>
      </c>
      <c r="D74" s="13">
        <v>0.199036918138042</v>
      </c>
      <c r="E74" s="13">
        <v>0.202635914332784</v>
      </c>
      <c r="F74" s="13"/>
      <c r="G74" s="13">
        <v>0.16571428571428601</v>
      </c>
      <c r="H74" s="13">
        <v>0.19325153374233101</v>
      </c>
      <c r="I74" s="13">
        <v>0.22033898305084701</v>
      </c>
      <c r="J74" s="13">
        <v>0.18905472636815901</v>
      </c>
      <c r="K74" s="13">
        <v>0.21678321678321699</v>
      </c>
      <c r="L74" s="13">
        <v>0.23376623376623401</v>
      </c>
      <c r="M74" s="13"/>
      <c r="N74" s="13">
        <v>0.22175732217573199</v>
      </c>
      <c r="O74" s="13">
        <v>0.17525773195876301</v>
      </c>
      <c r="P74" s="13">
        <v>0.17910447761194001</v>
      </c>
      <c r="Q74" s="13">
        <v>0.21653543307086601</v>
      </c>
      <c r="R74" s="13"/>
      <c r="S74" s="13">
        <v>0.156378600823045</v>
      </c>
      <c r="T74" s="13">
        <v>0.21804511278195499</v>
      </c>
      <c r="U74" s="13">
        <v>0.19178082191780799</v>
      </c>
      <c r="V74" s="13">
        <v>0.242718446601942</v>
      </c>
      <c r="W74" s="13">
        <v>0.19230769230769201</v>
      </c>
      <c r="X74" s="13">
        <v>0.21904761904761899</v>
      </c>
      <c r="Y74" s="13">
        <v>0.26</v>
      </c>
      <c r="Z74" s="13">
        <v>0.24444444444444399</v>
      </c>
      <c r="AA74" s="13">
        <v>0.17197452229299401</v>
      </c>
      <c r="AB74" s="13">
        <v>0.26041666666666702</v>
      </c>
      <c r="AC74" s="13">
        <v>0.175438596491228</v>
      </c>
      <c r="AD74" s="13">
        <v>5.2631578947368397E-2</v>
      </c>
      <c r="AE74" s="13"/>
      <c r="AF74" s="13">
        <v>0.19548872180451099</v>
      </c>
      <c r="AG74" s="13">
        <v>0.215</v>
      </c>
      <c r="AH74" s="13">
        <v>0.171875</v>
      </c>
      <c r="AI74" s="13">
        <v>0.18633540372670801</v>
      </c>
      <c r="AJ74" s="13">
        <v>0.23577235772357699</v>
      </c>
      <c r="AK74" s="13">
        <v>0.22857142857142901</v>
      </c>
      <c r="AL74" s="13"/>
      <c r="AM74" s="13">
        <v>0.18681318681318701</v>
      </c>
      <c r="AN74" s="13">
        <v>0.19555555555555601</v>
      </c>
      <c r="AO74" s="13">
        <v>0.222506393861893</v>
      </c>
      <c r="AP74" s="13">
        <v>0.16033755274261599</v>
      </c>
      <c r="AQ74" s="13">
        <v>0.204545454545455</v>
      </c>
      <c r="AR74" s="13"/>
      <c r="AS74" s="13">
        <v>0.20161943319838099</v>
      </c>
      <c r="AT74" s="13" t="s">
        <v>97</v>
      </c>
      <c r="AU74" s="13"/>
      <c r="AV74" s="13">
        <v>0.18</v>
      </c>
      <c r="AW74" s="13">
        <v>0.159574468085106</v>
      </c>
      <c r="AX74" s="13">
        <v>0.22944550669216099</v>
      </c>
      <c r="AY74" s="13"/>
      <c r="AZ74" s="13">
        <v>0.16513761467889901</v>
      </c>
      <c r="BA74" s="13">
        <v>0.133333333333333</v>
      </c>
      <c r="BB74" s="13">
        <v>0.22026431718061701</v>
      </c>
      <c r="BC74" s="13"/>
      <c r="BD74" s="13">
        <v>0.18546365914787</v>
      </c>
      <c r="BE74" s="13">
        <v>0.22969837587007</v>
      </c>
      <c r="BF74" s="13"/>
      <c r="BG74" s="13">
        <v>0.18401937046004799</v>
      </c>
      <c r="BH74" s="13">
        <v>0.20975609756097599</v>
      </c>
      <c r="BI74" s="13"/>
      <c r="BJ74" s="13">
        <v>0.2</v>
      </c>
      <c r="BK74" s="13">
        <v>0.20117762512266901</v>
      </c>
      <c r="BL74" s="13"/>
      <c r="BM74" s="13">
        <v>0.16872427983539101</v>
      </c>
      <c r="BN74" s="13">
        <v>0.21106557377049201</v>
      </c>
      <c r="BO74" s="13"/>
      <c r="BP74" s="13">
        <v>0.192878338278932</v>
      </c>
      <c r="BQ74" s="13">
        <v>0.20319634703196299</v>
      </c>
      <c r="BR74" s="13"/>
      <c r="BS74" s="13">
        <v>0.17194570135746601</v>
      </c>
      <c r="BT74" s="13">
        <v>0.21318681318681301</v>
      </c>
      <c r="BU74" s="13"/>
      <c r="BV74" s="13">
        <v>0.14093959731543601</v>
      </c>
      <c r="BW74" s="13">
        <v>0.18771331058020499</v>
      </c>
      <c r="BX74" s="13"/>
      <c r="BY74" s="13">
        <v>0.20279720279720301</v>
      </c>
      <c r="BZ74" s="13">
        <v>0.19962859795728899</v>
      </c>
      <c r="CA74" s="13"/>
      <c r="CB74" s="13">
        <v>0.208121827411168</v>
      </c>
      <c r="CC74" s="13">
        <v>0.18971061093247599</v>
      </c>
    </row>
    <row r="75" spans="2:81" x14ac:dyDescent="0.3">
      <c r="B75" t="s">
        <v>126</v>
      </c>
      <c r="C75" s="13">
        <v>4.3724696356275301E-2</v>
      </c>
      <c r="D75" s="13">
        <v>4.49438202247191E-2</v>
      </c>
      <c r="E75" s="13">
        <v>4.2833607907743002E-2</v>
      </c>
      <c r="F75" s="13"/>
      <c r="G75" s="13">
        <v>4.57142857142857E-2</v>
      </c>
      <c r="H75" s="13">
        <v>3.6809815950920199E-2</v>
      </c>
      <c r="I75" s="13">
        <v>3.8135593220338999E-2</v>
      </c>
      <c r="J75" s="13">
        <v>6.4676616915422896E-2</v>
      </c>
      <c r="K75" s="13">
        <v>4.8951048951049E-2</v>
      </c>
      <c r="L75" s="13">
        <v>3.2467532467532499E-2</v>
      </c>
      <c r="M75" s="13"/>
      <c r="N75" s="13">
        <v>3.9748953974895397E-2</v>
      </c>
      <c r="O75" s="13">
        <v>3.78006872852234E-2</v>
      </c>
      <c r="P75" s="13">
        <v>5.4726368159204002E-2</v>
      </c>
      <c r="Q75" s="13">
        <v>5.1181102362204703E-2</v>
      </c>
      <c r="R75" s="13"/>
      <c r="S75" s="13">
        <v>5.3497942386831303E-2</v>
      </c>
      <c r="T75" s="13">
        <v>6.7669172932330796E-2</v>
      </c>
      <c r="U75" s="13">
        <v>4.1095890410958902E-2</v>
      </c>
      <c r="V75" s="13">
        <v>3.8834951456310697E-2</v>
      </c>
      <c r="W75" s="13">
        <v>3.8461538461538498E-2</v>
      </c>
      <c r="X75" s="13">
        <v>3.8095238095238099E-2</v>
      </c>
      <c r="Y75" s="13">
        <v>0.01</v>
      </c>
      <c r="Z75" s="13">
        <v>4.4444444444444398E-2</v>
      </c>
      <c r="AA75" s="13">
        <v>3.1847133757961797E-2</v>
      </c>
      <c r="AB75" s="13">
        <v>7.2916666666666699E-2</v>
      </c>
      <c r="AC75" s="13">
        <v>3.5087719298245598E-2</v>
      </c>
      <c r="AD75" s="13">
        <v>0</v>
      </c>
      <c r="AE75" s="13"/>
      <c r="AF75" s="13">
        <v>3.5087719298245598E-2</v>
      </c>
      <c r="AG75" s="13">
        <v>6.5000000000000002E-2</v>
      </c>
      <c r="AH75" s="13">
        <v>3.90625E-2</v>
      </c>
      <c r="AI75" s="13">
        <v>3.1055900621118002E-2</v>
      </c>
      <c r="AJ75" s="13">
        <v>2.4390243902439001E-2</v>
      </c>
      <c r="AK75" s="13">
        <v>6.6666666666666693E-2</v>
      </c>
      <c r="AL75" s="13"/>
      <c r="AM75" s="13">
        <v>7.1428571428571397E-2</v>
      </c>
      <c r="AN75" s="13">
        <v>4.4444444444444398E-2</v>
      </c>
      <c r="AO75" s="13">
        <v>5.3708439897698197E-2</v>
      </c>
      <c r="AP75" s="13">
        <v>2.9535864978902999E-2</v>
      </c>
      <c r="AQ75" s="13">
        <v>2.27272727272727E-2</v>
      </c>
      <c r="AR75" s="13"/>
      <c r="AS75" s="13">
        <v>4.3724696356275301E-2</v>
      </c>
      <c r="AT75" s="13" t="s">
        <v>97</v>
      </c>
      <c r="AU75" s="13"/>
      <c r="AV75" s="13">
        <v>0.05</v>
      </c>
      <c r="AW75" s="13">
        <v>6.3829787234042507E-2</v>
      </c>
      <c r="AX75" s="13">
        <v>4.7801147227533501E-2</v>
      </c>
      <c r="AY75" s="13"/>
      <c r="AZ75" s="13">
        <v>3.6697247706422E-2</v>
      </c>
      <c r="BA75" s="13">
        <v>7.7777777777777807E-2</v>
      </c>
      <c r="BB75" s="13">
        <v>3.9647577092511002E-2</v>
      </c>
      <c r="BC75" s="13"/>
      <c r="BD75" s="13">
        <v>4.5112781954887202E-2</v>
      </c>
      <c r="BE75" s="13">
        <v>3.7122969837586998E-2</v>
      </c>
      <c r="BF75" s="13"/>
      <c r="BG75" s="13">
        <v>4.35835351089588E-2</v>
      </c>
      <c r="BH75" s="13">
        <v>4.39024390243902E-2</v>
      </c>
      <c r="BI75" s="13"/>
      <c r="BJ75" s="13">
        <v>4.7368421052631601E-2</v>
      </c>
      <c r="BK75" s="13">
        <v>4.3179587831207102E-2</v>
      </c>
      <c r="BL75" s="13"/>
      <c r="BM75" s="13">
        <v>4.1152263374485597E-2</v>
      </c>
      <c r="BN75" s="13">
        <v>4.3032786885245901E-2</v>
      </c>
      <c r="BO75" s="13"/>
      <c r="BP75" s="13">
        <v>4.1543026706231501E-2</v>
      </c>
      <c r="BQ75" s="13">
        <v>4.4520547945205498E-2</v>
      </c>
      <c r="BR75" s="13"/>
      <c r="BS75" s="13">
        <v>6.1085972850678703E-2</v>
      </c>
      <c r="BT75" s="13">
        <v>3.2967032967033003E-2</v>
      </c>
      <c r="BU75" s="13"/>
      <c r="BV75" s="13">
        <v>6.7114093959731502E-2</v>
      </c>
      <c r="BW75" s="13">
        <v>5.8020477815699703E-2</v>
      </c>
      <c r="BX75" s="13"/>
      <c r="BY75" s="13">
        <v>6.2937062937062901E-2</v>
      </c>
      <c r="BZ75" s="13">
        <v>4.0854224698235797E-2</v>
      </c>
      <c r="CA75" s="13"/>
      <c r="CB75" s="13">
        <v>4.23011844331641E-2</v>
      </c>
      <c r="CC75" s="13">
        <v>4.1800643086816698E-2</v>
      </c>
    </row>
    <row r="76" spans="2:81" x14ac:dyDescent="0.3">
      <c r="B76" t="s">
        <v>106</v>
      </c>
      <c r="C76" s="13">
        <v>4.5344129554655901E-2</v>
      </c>
      <c r="D76" s="13">
        <v>4.49438202247191E-2</v>
      </c>
      <c r="E76" s="13">
        <v>4.6128500823723197E-2</v>
      </c>
      <c r="F76" s="13"/>
      <c r="G76" s="13">
        <v>1.7142857142857099E-2</v>
      </c>
      <c r="H76" s="13">
        <v>1.84049079754601E-2</v>
      </c>
      <c r="I76" s="13">
        <v>5.5084745762711898E-2</v>
      </c>
      <c r="J76" s="13">
        <v>5.9701492537313397E-2</v>
      </c>
      <c r="K76" s="13">
        <v>5.5944055944055902E-2</v>
      </c>
      <c r="L76" s="13">
        <v>9.0909090909090898E-2</v>
      </c>
      <c r="M76" s="13"/>
      <c r="N76" s="13">
        <v>4.8117154811715503E-2</v>
      </c>
      <c r="O76" s="13">
        <v>5.8419243986254303E-2</v>
      </c>
      <c r="P76" s="13">
        <v>3.98009950248756E-2</v>
      </c>
      <c r="Q76" s="13">
        <v>2.7559055118110201E-2</v>
      </c>
      <c r="R76" s="13"/>
      <c r="S76" s="13">
        <v>4.1152263374485597E-2</v>
      </c>
      <c r="T76" s="13">
        <v>5.2631578947368397E-2</v>
      </c>
      <c r="U76" s="13">
        <v>9.5890410958904104E-2</v>
      </c>
      <c r="V76" s="13">
        <v>3.8834951456310697E-2</v>
      </c>
      <c r="W76" s="13">
        <v>5.7692307692307702E-2</v>
      </c>
      <c r="X76" s="13">
        <v>1.9047619047619001E-2</v>
      </c>
      <c r="Y76" s="13">
        <v>0.04</v>
      </c>
      <c r="Z76" s="13">
        <v>8.8888888888888906E-2</v>
      </c>
      <c r="AA76" s="13">
        <v>3.8216560509554097E-2</v>
      </c>
      <c r="AB76" s="13">
        <v>4.1666666666666699E-2</v>
      </c>
      <c r="AC76" s="13">
        <v>1.7543859649122799E-2</v>
      </c>
      <c r="AD76" s="13">
        <v>5.2631578947368397E-2</v>
      </c>
      <c r="AE76" s="13"/>
      <c r="AF76" s="13">
        <v>2.00501253132832E-2</v>
      </c>
      <c r="AG76" s="13">
        <v>5.5E-2</v>
      </c>
      <c r="AH76" s="13">
        <v>3.125E-2</v>
      </c>
      <c r="AI76" s="13">
        <v>6.8322981366459604E-2</v>
      </c>
      <c r="AJ76" s="13">
        <v>4.0650406504064998E-2</v>
      </c>
      <c r="AK76" s="13">
        <v>9.5238095238095205E-2</v>
      </c>
      <c r="AL76" s="13"/>
      <c r="AM76" s="13">
        <v>4.3956043956044001E-2</v>
      </c>
      <c r="AN76" s="13">
        <v>3.11111111111111E-2</v>
      </c>
      <c r="AO76" s="13">
        <v>5.8823529411764698E-2</v>
      </c>
      <c r="AP76" s="13">
        <v>5.0632911392405097E-2</v>
      </c>
      <c r="AQ76" s="13">
        <v>4.5454545454545497E-2</v>
      </c>
      <c r="AR76" s="13"/>
      <c r="AS76" s="13">
        <v>4.5344129554655901E-2</v>
      </c>
      <c r="AT76" s="13" t="s">
        <v>97</v>
      </c>
      <c r="AU76" s="13"/>
      <c r="AV76" s="13">
        <v>4.4999999999999998E-2</v>
      </c>
      <c r="AW76" s="13">
        <v>5.31914893617021E-2</v>
      </c>
      <c r="AX76" s="13">
        <v>5.1625239005736102E-2</v>
      </c>
      <c r="AY76" s="13"/>
      <c r="AZ76" s="13">
        <v>3.6697247706422E-2</v>
      </c>
      <c r="BA76" s="13">
        <v>1.1111111111111099E-2</v>
      </c>
      <c r="BB76" s="13">
        <v>6.1674008810572702E-2</v>
      </c>
      <c r="BC76" s="13"/>
      <c r="BD76" s="13">
        <v>3.88471177944862E-2</v>
      </c>
      <c r="BE76" s="13">
        <v>5.8004640371229703E-2</v>
      </c>
      <c r="BF76" s="13"/>
      <c r="BG76" s="13">
        <v>2.6634382566585998E-2</v>
      </c>
      <c r="BH76" s="13">
        <v>5.4878048780487798E-2</v>
      </c>
      <c r="BI76" s="13"/>
      <c r="BJ76" s="13">
        <v>2.6315789473684199E-2</v>
      </c>
      <c r="BK76" s="13">
        <v>5.0049067713444598E-2</v>
      </c>
      <c r="BL76" s="13"/>
      <c r="BM76" s="13">
        <v>4.1152263374485597E-2</v>
      </c>
      <c r="BN76" s="13">
        <v>4.7131147540983603E-2</v>
      </c>
      <c r="BO76" s="13"/>
      <c r="BP76" s="13">
        <v>4.7477744807121698E-2</v>
      </c>
      <c r="BQ76" s="13">
        <v>4.3378995433790001E-2</v>
      </c>
      <c r="BR76" s="13"/>
      <c r="BS76" s="13">
        <v>2.9411764705882401E-2</v>
      </c>
      <c r="BT76" s="13">
        <v>6.3736263736263704E-2</v>
      </c>
      <c r="BU76" s="13"/>
      <c r="BV76" s="13">
        <v>2.68456375838926E-2</v>
      </c>
      <c r="BW76" s="13">
        <v>3.0716723549488099E-2</v>
      </c>
      <c r="BX76" s="13"/>
      <c r="BY76" s="13">
        <v>1.3986013986014E-2</v>
      </c>
      <c r="BZ76" s="13">
        <v>5.0139275766016698E-2</v>
      </c>
      <c r="CA76" s="13"/>
      <c r="CB76" s="13">
        <v>5.2453468697123501E-2</v>
      </c>
      <c r="CC76" s="13">
        <v>4.0192926045016099E-2</v>
      </c>
    </row>
    <row r="77" spans="2:81" x14ac:dyDescent="0.3">
      <c r="B77" t="s">
        <v>127</v>
      </c>
      <c r="C77" s="13">
        <v>0.70931174089068805</v>
      </c>
      <c r="D77" s="13">
        <v>0.71107544141251999</v>
      </c>
      <c r="E77" s="13">
        <v>0.70840197693575002</v>
      </c>
      <c r="F77" s="13"/>
      <c r="G77" s="13">
        <v>0.77142857142857102</v>
      </c>
      <c r="H77" s="13">
        <v>0.751533742331288</v>
      </c>
      <c r="I77" s="13">
        <v>0.68644067796610198</v>
      </c>
      <c r="J77" s="13">
        <v>0.68656716417910402</v>
      </c>
      <c r="K77" s="13">
        <v>0.678321678321678</v>
      </c>
      <c r="L77" s="13">
        <v>0.64285714285714302</v>
      </c>
      <c r="M77" s="13"/>
      <c r="N77" s="13">
        <v>0.69037656903765698</v>
      </c>
      <c r="O77" s="13">
        <v>0.72852233676975997</v>
      </c>
      <c r="P77" s="13">
        <v>0.72636815920398001</v>
      </c>
      <c r="Q77" s="13">
        <v>0.70472440944881898</v>
      </c>
      <c r="R77" s="13"/>
      <c r="S77" s="13">
        <v>0.748971193415638</v>
      </c>
      <c r="T77" s="13">
        <v>0.66165413533834605</v>
      </c>
      <c r="U77" s="13">
        <v>0.67123287671232901</v>
      </c>
      <c r="V77" s="13">
        <v>0.67961165048543704</v>
      </c>
      <c r="W77" s="13">
        <v>0.71153846153846201</v>
      </c>
      <c r="X77" s="13">
        <v>0.72380952380952401</v>
      </c>
      <c r="Y77" s="13">
        <v>0.69</v>
      </c>
      <c r="Z77" s="13">
        <v>0.62222222222222201</v>
      </c>
      <c r="AA77" s="13">
        <v>0.75796178343948994</v>
      </c>
      <c r="AB77" s="13">
        <v>0.625</v>
      </c>
      <c r="AC77" s="13">
        <v>0.77192982456140302</v>
      </c>
      <c r="AD77" s="13">
        <v>0.89473684210526305</v>
      </c>
      <c r="AE77" s="13"/>
      <c r="AF77" s="13">
        <v>0.74937343358396002</v>
      </c>
      <c r="AG77" s="13">
        <v>0.66500000000000004</v>
      </c>
      <c r="AH77" s="13">
        <v>0.7578125</v>
      </c>
      <c r="AI77" s="13">
        <v>0.71428571428571397</v>
      </c>
      <c r="AJ77" s="13">
        <v>0.69918699186991895</v>
      </c>
      <c r="AK77" s="13">
        <v>0.60952380952381002</v>
      </c>
      <c r="AL77" s="13"/>
      <c r="AM77" s="13">
        <v>0.69780219780219799</v>
      </c>
      <c r="AN77" s="13">
        <v>0.72888888888888903</v>
      </c>
      <c r="AO77" s="13">
        <v>0.66496163682864395</v>
      </c>
      <c r="AP77" s="13">
        <v>0.759493670886076</v>
      </c>
      <c r="AQ77" s="13">
        <v>0.72727272727272696</v>
      </c>
      <c r="AR77" s="13"/>
      <c r="AS77" s="13">
        <v>0.70931174089068805</v>
      </c>
      <c r="AT77" s="13" t="s">
        <v>97</v>
      </c>
      <c r="AU77" s="13"/>
      <c r="AV77" s="13">
        <v>0.72499999999999998</v>
      </c>
      <c r="AW77" s="13">
        <v>0.72340425531914898</v>
      </c>
      <c r="AX77" s="13">
        <v>0.67112810707457005</v>
      </c>
      <c r="AY77" s="13"/>
      <c r="AZ77" s="13">
        <v>0.76146788990825698</v>
      </c>
      <c r="BA77" s="13">
        <v>0.77777777777777801</v>
      </c>
      <c r="BB77" s="13">
        <v>0.67841409691629995</v>
      </c>
      <c r="BC77" s="13"/>
      <c r="BD77" s="13">
        <v>0.73057644110275699</v>
      </c>
      <c r="BE77" s="13">
        <v>0.67517401392111398</v>
      </c>
      <c r="BF77" s="13"/>
      <c r="BG77" s="13">
        <v>0.74576271186440701</v>
      </c>
      <c r="BH77" s="13">
        <v>0.69146341463414596</v>
      </c>
      <c r="BI77" s="13"/>
      <c r="BJ77" s="13">
        <v>0.72631578947368403</v>
      </c>
      <c r="BK77" s="13">
        <v>0.705593719332679</v>
      </c>
      <c r="BL77" s="13"/>
      <c r="BM77" s="13">
        <v>0.748971193415638</v>
      </c>
      <c r="BN77" s="13">
        <v>0.69877049180327899</v>
      </c>
      <c r="BO77" s="13"/>
      <c r="BP77" s="13">
        <v>0.71810089020771495</v>
      </c>
      <c r="BQ77" s="13">
        <v>0.70890410958904104</v>
      </c>
      <c r="BR77" s="13"/>
      <c r="BS77" s="13">
        <v>0.73755656108597301</v>
      </c>
      <c r="BT77" s="13">
        <v>0.69010989010988999</v>
      </c>
      <c r="BU77" s="13"/>
      <c r="BV77" s="13">
        <v>0.76510067114094005</v>
      </c>
      <c r="BW77" s="13">
        <v>0.72354948805460795</v>
      </c>
      <c r="BX77" s="13"/>
      <c r="BY77" s="13">
        <v>0.72027972027971998</v>
      </c>
      <c r="BZ77" s="13">
        <v>0.70937790157845904</v>
      </c>
      <c r="CA77" s="13"/>
      <c r="CB77" s="13">
        <v>0.697123519458545</v>
      </c>
      <c r="CC77" s="13">
        <v>0.72829581993569104</v>
      </c>
    </row>
    <row r="78" spans="2:81" x14ac:dyDescent="0.3">
      <c r="B78" t="s">
        <v>91</v>
      </c>
      <c r="C78" s="13">
        <v>-0.66396761133603199</v>
      </c>
      <c r="D78" s="13">
        <v>-0.666131621187801</v>
      </c>
      <c r="E78" s="13">
        <v>-0.66227347611202603</v>
      </c>
      <c r="F78" s="13"/>
      <c r="G78" s="13">
        <v>-0.754285714285714</v>
      </c>
      <c r="H78" s="13">
        <v>-0.73312883435582799</v>
      </c>
      <c r="I78" s="13">
        <v>-0.63135593220339004</v>
      </c>
      <c r="J78" s="13">
        <v>-0.62686567164179097</v>
      </c>
      <c r="K78" s="13">
        <v>-0.62237762237762195</v>
      </c>
      <c r="L78" s="13">
        <v>-0.55194805194805197</v>
      </c>
      <c r="M78" s="13"/>
      <c r="N78" s="13">
        <v>-0.64225941422594102</v>
      </c>
      <c r="O78" s="13">
        <v>-0.67010309278350499</v>
      </c>
      <c r="P78" s="13">
        <v>-0.68656716417910402</v>
      </c>
      <c r="Q78" s="13">
        <v>-0.67716535433070901</v>
      </c>
      <c r="R78" s="13"/>
      <c r="S78" s="13">
        <v>-0.70781893004115204</v>
      </c>
      <c r="T78" s="13">
        <v>-0.60902255639097702</v>
      </c>
      <c r="U78" s="13">
        <v>-0.57534246575342496</v>
      </c>
      <c r="V78" s="13">
        <v>-0.64077669902912604</v>
      </c>
      <c r="W78" s="13">
        <v>-0.65384615384615397</v>
      </c>
      <c r="X78" s="13">
        <v>-0.70476190476190503</v>
      </c>
      <c r="Y78" s="13">
        <v>-0.65</v>
      </c>
      <c r="Z78" s="13">
        <v>-0.53333333333333299</v>
      </c>
      <c r="AA78" s="13">
        <v>-0.71974522292993603</v>
      </c>
      <c r="AB78" s="13">
        <v>-0.58333333333333304</v>
      </c>
      <c r="AC78" s="13">
        <v>-0.75438596491228105</v>
      </c>
      <c r="AD78" s="13">
        <v>-0.84210526315789502</v>
      </c>
      <c r="AE78" s="13"/>
      <c r="AF78" s="13">
        <v>-0.72932330827067704</v>
      </c>
      <c r="AG78" s="13">
        <v>-0.61</v>
      </c>
      <c r="AH78" s="13">
        <v>-0.7265625</v>
      </c>
      <c r="AI78" s="13">
        <v>-0.64596273291925499</v>
      </c>
      <c r="AJ78" s="13">
        <v>-0.65853658536585402</v>
      </c>
      <c r="AK78" s="13">
        <v>-0.51428571428571401</v>
      </c>
      <c r="AL78" s="13"/>
      <c r="AM78" s="13">
        <v>-0.65384615384615397</v>
      </c>
      <c r="AN78" s="13">
        <v>-0.69777777777777805</v>
      </c>
      <c r="AO78" s="13">
        <v>-0.60613810741688001</v>
      </c>
      <c r="AP78" s="13">
        <v>-0.708860759493671</v>
      </c>
      <c r="AQ78" s="13">
        <v>-0.68181818181818199</v>
      </c>
      <c r="AR78" s="13"/>
      <c r="AS78" s="13">
        <v>-0.66396761133603199</v>
      </c>
      <c r="AT78" s="13" t="s">
        <v>97</v>
      </c>
      <c r="AU78" s="13"/>
      <c r="AV78" s="13">
        <v>-0.68</v>
      </c>
      <c r="AW78" s="13">
        <v>-0.67021276595744705</v>
      </c>
      <c r="AX78" s="13">
        <v>-0.61950286806883403</v>
      </c>
      <c r="AY78" s="13"/>
      <c r="AZ78" s="13">
        <v>-0.72477064220183496</v>
      </c>
      <c r="BA78" s="13">
        <v>-0.76666666666666705</v>
      </c>
      <c r="BB78" s="13">
        <v>-0.616740088105727</v>
      </c>
      <c r="BC78" s="13"/>
      <c r="BD78" s="13">
        <v>-0.69172932330827097</v>
      </c>
      <c r="BE78" s="13">
        <v>-0.61716937354988399</v>
      </c>
      <c r="BF78" s="13"/>
      <c r="BG78" s="13">
        <v>-0.719128329297821</v>
      </c>
      <c r="BH78" s="13">
        <v>-0.63658536585365799</v>
      </c>
      <c r="BI78" s="13"/>
      <c r="BJ78" s="13">
        <v>-0.7</v>
      </c>
      <c r="BK78" s="13">
        <v>-0.65554465161923503</v>
      </c>
      <c r="BL78" s="13"/>
      <c r="BM78" s="13">
        <v>-0.70781893004115204</v>
      </c>
      <c r="BN78" s="13">
        <v>-0.65163934426229497</v>
      </c>
      <c r="BO78" s="13"/>
      <c r="BP78" s="13">
        <v>-0.67062314540059298</v>
      </c>
      <c r="BQ78" s="13">
        <v>-0.66552511415525095</v>
      </c>
      <c r="BR78" s="13"/>
      <c r="BS78" s="13">
        <v>-0.70814479638009098</v>
      </c>
      <c r="BT78" s="13">
        <v>-0.62637362637362604</v>
      </c>
      <c r="BU78" s="13"/>
      <c r="BV78" s="13">
        <v>-0.73825503355704702</v>
      </c>
      <c r="BW78" s="13">
        <v>-0.69283276450511899</v>
      </c>
      <c r="BX78" s="13"/>
      <c r="BY78" s="13">
        <v>-0.70629370629370603</v>
      </c>
      <c r="BZ78" s="13">
        <v>-0.65923862581244197</v>
      </c>
      <c r="CA78" s="13"/>
      <c r="CB78" s="13">
        <v>-0.64467005076142103</v>
      </c>
      <c r="CC78" s="13">
        <v>-0.68810289389067503</v>
      </c>
    </row>
    <row r="79" spans="2:81" x14ac:dyDescent="0.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row>
    <row r="80" spans="2:81" x14ac:dyDescent="0.3">
      <c r="B80" s="6" t="s">
        <v>132</v>
      </c>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row>
    <row r="81" spans="2:81" x14ac:dyDescent="0.3">
      <c r="B81" s="23" t="s">
        <v>95</v>
      </c>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row>
    <row r="82" spans="2:81" x14ac:dyDescent="0.3">
      <c r="B82" t="s">
        <v>123</v>
      </c>
      <c r="C82" s="13">
        <v>0.67206477732793501</v>
      </c>
      <c r="D82" s="13">
        <v>0.680577849117175</v>
      </c>
      <c r="E82" s="13">
        <v>0.66227347611202603</v>
      </c>
      <c r="F82" s="13"/>
      <c r="G82" s="13">
        <v>0.60571428571428598</v>
      </c>
      <c r="H82" s="13">
        <v>0.64723926380368102</v>
      </c>
      <c r="I82" s="13">
        <v>0.66525423728813604</v>
      </c>
      <c r="J82" s="13">
        <v>0.72139303482587103</v>
      </c>
      <c r="K82" s="13">
        <v>0.66433566433566404</v>
      </c>
      <c r="L82" s="13">
        <v>0.75324675324675305</v>
      </c>
      <c r="M82" s="13"/>
      <c r="N82" s="13">
        <v>0.671548117154812</v>
      </c>
      <c r="O82" s="13">
        <v>0.66666666666666696</v>
      </c>
      <c r="P82" s="13">
        <v>0.70149253731343297</v>
      </c>
      <c r="Q82" s="13">
        <v>0.65748031496062997</v>
      </c>
      <c r="R82" s="13"/>
      <c r="S82" s="13">
        <v>0.64609053497942404</v>
      </c>
      <c r="T82" s="13">
        <v>0.67669172932330801</v>
      </c>
      <c r="U82" s="13">
        <v>0.71232876712328796</v>
      </c>
      <c r="V82" s="13">
        <v>0.68932038834951503</v>
      </c>
      <c r="W82" s="13">
        <v>0.60576923076923095</v>
      </c>
      <c r="X82" s="13">
        <v>0.63809523809523805</v>
      </c>
      <c r="Y82" s="13">
        <v>0.77</v>
      </c>
      <c r="Z82" s="13">
        <v>0.64444444444444404</v>
      </c>
      <c r="AA82" s="13">
        <v>0.70063694267515897</v>
      </c>
      <c r="AB82" s="13">
        <v>0.67708333333333304</v>
      </c>
      <c r="AC82" s="13">
        <v>0.63157894736842102</v>
      </c>
      <c r="AD82" s="13">
        <v>0.68421052631578905</v>
      </c>
      <c r="AE82" s="13"/>
      <c r="AF82" s="13">
        <v>0.62907268170426101</v>
      </c>
      <c r="AG82" s="13">
        <v>0.71499999999999997</v>
      </c>
      <c r="AH82" s="13">
        <v>0.6640625</v>
      </c>
      <c r="AI82" s="13">
        <v>0.75155279503105599</v>
      </c>
      <c r="AJ82" s="13">
        <v>0.66666666666666696</v>
      </c>
      <c r="AK82" s="13">
        <v>0.68571428571428605</v>
      </c>
      <c r="AL82" s="13"/>
      <c r="AM82" s="13">
        <v>0.72527472527472503</v>
      </c>
      <c r="AN82" s="13">
        <v>0.72</v>
      </c>
      <c r="AO82" s="13">
        <v>0.61892583120204603</v>
      </c>
      <c r="AP82" s="13">
        <v>0.66244725738396604</v>
      </c>
      <c r="AQ82" s="13">
        <v>0.70454545454545503</v>
      </c>
      <c r="AR82" s="13"/>
      <c r="AS82" s="13">
        <v>0.67206477732793501</v>
      </c>
      <c r="AT82" s="13" t="s">
        <v>97</v>
      </c>
      <c r="AU82" s="13"/>
      <c r="AV82" s="13">
        <v>0.6875</v>
      </c>
      <c r="AW82" s="13">
        <v>0.62765957446808496</v>
      </c>
      <c r="AX82" s="13">
        <v>0.65774378585086002</v>
      </c>
      <c r="AY82" s="13"/>
      <c r="AZ82" s="13">
        <v>0.71559633027522895</v>
      </c>
      <c r="BA82" s="13">
        <v>0.6</v>
      </c>
      <c r="BB82" s="13">
        <v>0.66519823788546295</v>
      </c>
      <c r="BC82" s="13"/>
      <c r="BD82" s="13">
        <v>0.66040100250626599</v>
      </c>
      <c r="BE82" s="13">
        <v>0.698375870069606</v>
      </c>
      <c r="BF82" s="13"/>
      <c r="BG82" s="13">
        <v>0.65859564164648898</v>
      </c>
      <c r="BH82" s="13">
        <v>0.68048780487804905</v>
      </c>
      <c r="BI82" s="13"/>
      <c r="BJ82" s="13">
        <v>0.6</v>
      </c>
      <c r="BK82" s="13">
        <v>0.68596663395485802</v>
      </c>
      <c r="BL82" s="13"/>
      <c r="BM82" s="13">
        <v>0.64197530864197505</v>
      </c>
      <c r="BN82" s="13">
        <v>0.68032786885245899</v>
      </c>
      <c r="BO82" s="13"/>
      <c r="BP82" s="13">
        <v>0.66172106824925803</v>
      </c>
      <c r="BQ82" s="13">
        <v>0.67808219178082196</v>
      </c>
      <c r="BR82" s="13"/>
      <c r="BS82" s="13">
        <v>0.658371040723982</v>
      </c>
      <c r="BT82" s="13">
        <v>0.68571428571428605</v>
      </c>
      <c r="BU82" s="13"/>
      <c r="BV82" s="13">
        <v>0.73825503355704702</v>
      </c>
      <c r="BW82" s="13">
        <v>0.61774744027303796</v>
      </c>
      <c r="BX82" s="13"/>
      <c r="BY82" s="13">
        <v>0.56643356643356602</v>
      </c>
      <c r="BZ82" s="13">
        <v>0.69080779944289705</v>
      </c>
      <c r="CA82" s="13"/>
      <c r="CB82" s="13">
        <v>0.67343485617597298</v>
      </c>
      <c r="CC82" s="13">
        <v>0.68167202572347296</v>
      </c>
    </row>
    <row r="83" spans="2:81" x14ac:dyDescent="0.3">
      <c r="B83" t="s">
        <v>124</v>
      </c>
      <c r="C83" s="13">
        <v>0.266396761133603</v>
      </c>
      <c r="D83" s="13">
        <v>0.24879614767255201</v>
      </c>
      <c r="E83" s="13">
        <v>0.28500823723229002</v>
      </c>
      <c r="F83" s="13"/>
      <c r="G83" s="13">
        <v>0.33142857142857102</v>
      </c>
      <c r="H83" s="13">
        <v>0.28527607361963198</v>
      </c>
      <c r="I83" s="13">
        <v>0.25</v>
      </c>
      <c r="J83" s="13">
        <v>0.24378109452736299</v>
      </c>
      <c r="K83" s="13">
        <v>0.27272727272727298</v>
      </c>
      <c r="L83" s="13">
        <v>0.201298701298701</v>
      </c>
      <c r="M83" s="13"/>
      <c r="N83" s="13">
        <v>0.26569037656903799</v>
      </c>
      <c r="O83" s="13">
        <v>0.28178694158075601</v>
      </c>
      <c r="P83" s="13">
        <v>0.23383084577114399</v>
      </c>
      <c r="Q83" s="13">
        <v>0.27165354330708702</v>
      </c>
      <c r="R83" s="13"/>
      <c r="S83" s="13">
        <v>0.30452674897119297</v>
      </c>
      <c r="T83" s="13">
        <v>0.255639097744361</v>
      </c>
      <c r="U83" s="13">
        <v>0.24657534246575299</v>
      </c>
      <c r="V83" s="13">
        <v>0.242718446601942</v>
      </c>
      <c r="W83" s="13">
        <v>0.31730769230769201</v>
      </c>
      <c r="X83" s="13">
        <v>0.28571428571428598</v>
      </c>
      <c r="Y83" s="13">
        <v>0.18</v>
      </c>
      <c r="Z83" s="13">
        <v>0.266666666666667</v>
      </c>
      <c r="AA83" s="13">
        <v>0.24840764331210199</v>
      </c>
      <c r="AB83" s="13">
        <v>0.25</v>
      </c>
      <c r="AC83" s="13">
        <v>0.29824561403508798</v>
      </c>
      <c r="AD83" s="13">
        <v>0.26315789473684198</v>
      </c>
      <c r="AE83" s="13"/>
      <c r="AF83" s="13">
        <v>0.303258145363409</v>
      </c>
      <c r="AG83" s="13">
        <v>0.23499999999999999</v>
      </c>
      <c r="AH83" s="13">
        <v>0.2734375</v>
      </c>
      <c r="AI83" s="13">
        <v>0.21118012422360199</v>
      </c>
      <c r="AJ83" s="13">
        <v>0.25203252032520301</v>
      </c>
      <c r="AK83" s="13">
        <v>0.266666666666667</v>
      </c>
      <c r="AL83" s="13"/>
      <c r="AM83" s="13">
        <v>0.214285714285714</v>
      </c>
      <c r="AN83" s="13">
        <v>0.23555555555555599</v>
      </c>
      <c r="AO83" s="13">
        <v>0.32225063938618898</v>
      </c>
      <c r="AP83" s="13">
        <v>0.265822784810127</v>
      </c>
      <c r="AQ83" s="13">
        <v>0.22727272727272699</v>
      </c>
      <c r="AR83" s="13"/>
      <c r="AS83" s="13">
        <v>0.266396761133603</v>
      </c>
      <c r="AT83" s="13" t="s">
        <v>97</v>
      </c>
      <c r="AU83" s="13"/>
      <c r="AV83" s="13">
        <v>0.245</v>
      </c>
      <c r="AW83" s="13">
        <v>0.26595744680851102</v>
      </c>
      <c r="AX83" s="13">
        <v>0.28680688336520099</v>
      </c>
      <c r="AY83" s="13"/>
      <c r="AZ83" s="13">
        <v>0.23853211009174299</v>
      </c>
      <c r="BA83" s="13">
        <v>0.32222222222222202</v>
      </c>
      <c r="BB83" s="13">
        <v>0.24229074889867799</v>
      </c>
      <c r="BC83" s="13"/>
      <c r="BD83" s="13">
        <v>0.27568922305764398</v>
      </c>
      <c r="BE83" s="13">
        <v>0.24361948955916499</v>
      </c>
      <c r="BF83" s="13"/>
      <c r="BG83" s="13">
        <v>0.26876513317191297</v>
      </c>
      <c r="BH83" s="13">
        <v>0.26463414634146298</v>
      </c>
      <c r="BI83" s="13"/>
      <c r="BJ83" s="13">
        <v>0.29473684210526302</v>
      </c>
      <c r="BK83" s="13">
        <v>0.26202158979391599</v>
      </c>
      <c r="BL83" s="13"/>
      <c r="BM83" s="13">
        <v>0.28806584362139898</v>
      </c>
      <c r="BN83" s="13">
        <v>0.26024590163934402</v>
      </c>
      <c r="BO83" s="13"/>
      <c r="BP83" s="13">
        <v>0.28486646884272998</v>
      </c>
      <c r="BQ83" s="13">
        <v>0.25799086757990902</v>
      </c>
      <c r="BR83" s="13"/>
      <c r="BS83" s="13">
        <v>0.282805429864253</v>
      </c>
      <c r="BT83" s="13">
        <v>0.246153846153846</v>
      </c>
      <c r="BU83" s="13"/>
      <c r="BV83" s="13">
        <v>0.23489932885906001</v>
      </c>
      <c r="BW83" s="13">
        <v>0.30716723549488101</v>
      </c>
      <c r="BX83" s="13"/>
      <c r="BY83" s="13">
        <v>0.321678321678322</v>
      </c>
      <c r="BZ83" s="13">
        <v>0.25719591457752999</v>
      </c>
      <c r="CA83" s="13"/>
      <c r="CB83" s="13">
        <v>0.25719120135363799</v>
      </c>
      <c r="CC83" s="13">
        <v>0.270096463022508</v>
      </c>
    </row>
    <row r="84" spans="2:81" x14ac:dyDescent="0.3">
      <c r="B84" t="s">
        <v>125</v>
      </c>
      <c r="C84" s="13">
        <v>3.8056680161943301E-2</v>
      </c>
      <c r="D84" s="13">
        <v>4.3338683788122001E-2</v>
      </c>
      <c r="E84" s="13">
        <v>3.2948929159802298E-2</v>
      </c>
      <c r="F84" s="13"/>
      <c r="G84" s="13">
        <v>3.4285714285714301E-2</v>
      </c>
      <c r="H84" s="13">
        <v>3.6809815950920199E-2</v>
      </c>
      <c r="I84" s="13">
        <v>5.93220338983051E-2</v>
      </c>
      <c r="J84" s="13">
        <v>2.9850746268656699E-2</v>
      </c>
      <c r="K84" s="13">
        <v>4.8951048951049E-2</v>
      </c>
      <c r="L84" s="13">
        <v>1.2987012987013E-2</v>
      </c>
      <c r="M84" s="13"/>
      <c r="N84" s="13">
        <v>3.7656903765690398E-2</v>
      </c>
      <c r="O84" s="13">
        <v>3.4364261168384903E-2</v>
      </c>
      <c r="P84" s="13">
        <v>4.47761194029851E-2</v>
      </c>
      <c r="Q84" s="13">
        <v>3.9370078740157501E-2</v>
      </c>
      <c r="R84" s="13"/>
      <c r="S84" s="13">
        <v>2.8806584362139901E-2</v>
      </c>
      <c r="T84" s="13">
        <v>3.7593984962405999E-2</v>
      </c>
      <c r="U84" s="13">
        <v>1.3698630136986301E-2</v>
      </c>
      <c r="V84" s="13">
        <v>3.8834951456310697E-2</v>
      </c>
      <c r="W84" s="13">
        <v>5.7692307692307702E-2</v>
      </c>
      <c r="X84" s="13">
        <v>7.6190476190476197E-2</v>
      </c>
      <c r="Y84" s="13">
        <v>0.02</v>
      </c>
      <c r="Z84" s="13">
        <v>2.2222222222222199E-2</v>
      </c>
      <c r="AA84" s="13">
        <v>3.1847133757961797E-2</v>
      </c>
      <c r="AB84" s="13">
        <v>6.25E-2</v>
      </c>
      <c r="AC84" s="13">
        <v>1.7543859649122799E-2</v>
      </c>
      <c r="AD84" s="13">
        <v>5.2631578947368397E-2</v>
      </c>
      <c r="AE84" s="13"/>
      <c r="AF84" s="13">
        <v>3.5087719298245598E-2</v>
      </c>
      <c r="AG84" s="13">
        <v>0.04</v>
      </c>
      <c r="AH84" s="13">
        <v>3.125E-2</v>
      </c>
      <c r="AI84" s="13">
        <v>1.8633540372670801E-2</v>
      </c>
      <c r="AJ84" s="13">
        <v>6.50406504065041E-2</v>
      </c>
      <c r="AK84" s="13">
        <v>3.8095238095238099E-2</v>
      </c>
      <c r="AL84" s="13"/>
      <c r="AM84" s="13">
        <v>2.74725274725275E-2</v>
      </c>
      <c r="AN84" s="13">
        <v>3.5555555555555597E-2</v>
      </c>
      <c r="AO84" s="13">
        <v>3.32480818414322E-2</v>
      </c>
      <c r="AP84" s="13">
        <v>5.4852320675105502E-2</v>
      </c>
      <c r="AQ84" s="13">
        <v>4.5454545454545497E-2</v>
      </c>
      <c r="AR84" s="13"/>
      <c r="AS84" s="13">
        <v>3.8056680161943301E-2</v>
      </c>
      <c r="AT84" s="13" t="s">
        <v>97</v>
      </c>
      <c r="AU84" s="13"/>
      <c r="AV84" s="13">
        <v>4.4999999999999998E-2</v>
      </c>
      <c r="AW84" s="13">
        <v>6.3829787234042507E-2</v>
      </c>
      <c r="AX84" s="13">
        <v>3.2504780114722798E-2</v>
      </c>
      <c r="AY84" s="13"/>
      <c r="AZ84" s="13">
        <v>2.7522935779816501E-2</v>
      </c>
      <c r="BA84" s="13">
        <v>5.5555555555555601E-2</v>
      </c>
      <c r="BB84" s="13">
        <v>5.7268722466960402E-2</v>
      </c>
      <c r="BC84" s="13"/>
      <c r="BD84" s="13">
        <v>4.5112781954887202E-2</v>
      </c>
      <c r="BE84" s="13">
        <v>2.5522041763341101E-2</v>
      </c>
      <c r="BF84" s="13"/>
      <c r="BG84" s="13">
        <v>6.0532687651331699E-2</v>
      </c>
      <c r="BH84" s="13">
        <v>2.5609756097560998E-2</v>
      </c>
      <c r="BI84" s="13"/>
      <c r="BJ84" s="13">
        <v>7.8947368421052599E-2</v>
      </c>
      <c r="BK84" s="13">
        <v>3.04219823356232E-2</v>
      </c>
      <c r="BL84" s="13"/>
      <c r="BM84" s="13">
        <v>5.3497942386831303E-2</v>
      </c>
      <c r="BN84" s="13">
        <v>3.3811475409836103E-2</v>
      </c>
      <c r="BO84" s="13"/>
      <c r="BP84" s="13">
        <v>3.2640949554896097E-2</v>
      </c>
      <c r="BQ84" s="13">
        <v>3.9954337899543398E-2</v>
      </c>
      <c r="BR84" s="13"/>
      <c r="BS84" s="13">
        <v>3.3936651583710398E-2</v>
      </c>
      <c r="BT84" s="13">
        <v>3.95604395604396E-2</v>
      </c>
      <c r="BU84" s="13"/>
      <c r="BV84" s="13">
        <v>2.01342281879195E-2</v>
      </c>
      <c r="BW84" s="13">
        <v>4.0955631399317398E-2</v>
      </c>
      <c r="BX84" s="13"/>
      <c r="BY84" s="13">
        <v>6.9930069930069894E-2</v>
      </c>
      <c r="BZ84" s="13">
        <v>3.3426183844011102E-2</v>
      </c>
      <c r="CA84" s="13"/>
      <c r="CB84" s="13">
        <v>3.8917089678510999E-2</v>
      </c>
      <c r="CC84" s="13">
        <v>3.2154340836012901E-2</v>
      </c>
    </row>
    <row r="85" spans="2:81" x14ac:dyDescent="0.3">
      <c r="B85" t="s">
        <v>126</v>
      </c>
      <c r="C85" s="13">
        <v>1.2955465587044499E-2</v>
      </c>
      <c r="D85" s="13">
        <v>1.4446227929374E-2</v>
      </c>
      <c r="E85" s="13">
        <v>1.1532125205930799E-2</v>
      </c>
      <c r="F85" s="13"/>
      <c r="G85" s="13">
        <v>2.8571428571428598E-2</v>
      </c>
      <c r="H85" s="13">
        <v>2.4539877300613501E-2</v>
      </c>
      <c r="I85" s="13">
        <v>8.4745762711864406E-3</v>
      </c>
      <c r="J85" s="13">
        <v>4.97512437810945E-3</v>
      </c>
      <c r="K85" s="13">
        <v>0</v>
      </c>
      <c r="L85" s="13">
        <v>0</v>
      </c>
      <c r="M85" s="13"/>
      <c r="N85" s="13">
        <v>1.2552301255230099E-2</v>
      </c>
      <c r="O85" s="13">
        <v>6.8728522336769802E-3</v>
      </c>
      <c r="P85" s="13">
        <v>9.9502487562189105E-3</v>
      </c>
      <c r="Q85" s="13">
        <v>2.3622047244094498E-2</v>
      </c>
      <c r="R85" s="13"/>
      <c r="S85" s="13">
        <v>1.2345679012345699E-2</v>
      </c>
      <c r="T85" s="13">
        <v>2.2556390977443601E-2</v>
      </c>
      <c r="U85" s="13">
        <v>0</v>
      </c>
      <c r="V85" s="13">
        <v>1.94174757281553E-2</v>
      </c>
      <c r="W85" s="13">
        <v>9.6153846153846194E-3</v>
      </c>
      <c r="X85" s="13">
        <v>0</v>
      </c>
      <c r="Y85" s="13">
        <v>0.02</v>
      </c>
      <c r="Z85" s="13">
        <v>4.4444444444444398E-2</v>
      </c>
      <c r="AA85" s="13">
        <v>1.27388535031847E-2</v>
      </c>
      <c r="AB85" s="13">
        <v>0</v>
      </c>
      <c r="AC85" s="13">
        <v>1.7543859649122799E-2</v>
      </c>
      <c r="AD85" s="13">
        <v>0</v>
      </c>
      <c r="AE85" s="13"/>
      <c r="AF85" s="13">
        <v>1.7543859649122799E-2</v>
      </c>
      <c r="AG85" s="13">
        <v>0</v>
      </c>
      <c r="AH85" s="13">
        <v>2.34375E-2</v>
      </c>
      <c r="AI85" s="13">
        <v>1.2422360248447201E-2</v>
      </c>
      <c r="AJ85" s="13">
        <v>0</v>
      </c>
      <c r="AK85" s="13">
        <v>9.5238095238095195E-3</v>
      </c>
      <c r="AL85" s="13"/>
      <c r="AM85" s="13">
        <v>1.6483516483516501E-2</v>
      </c>
      <c r="AN85" s="13">
        <v>8.8888888888888906E-3</v>
      </c>
      <c r="AO85" s="13">
        <v>5.1150895140665001E-3</v>
      </c>
      <c r="AP85" s="13">
        <v>1.26582278481013E-2</v>
      </c>
      <c r="AQ85" s="13">
        <v>2.27272727272727E-2</v>
      </c>
      <c r="AR85" s="13"/>
      <c r="AS85" s="13">
        <v>1.2955465587044499E-2</v>
      </c>
      <c r="AT85" s="13" t="s">
        <v>97</v>
      </c>
      <c r="AU85" s="13"/>
      <c r="AV85" s="13">
        <v>1.2500000000000001E-2</v>
      </c>
      <c r="AW85" s="13">
        <v>2.1276595744680899E-2</v>
      </c>
      <c r="AX85" s="13">
        <v>1.52963671128107E-2</v>
      </c>
      <c r="AY85" s="13"/>
      <c r="AZ85" s="13">
        <v>1.8348623853211E-2</v>
      </c>
      <c r="BA85" s="13">
        <v>1.1111111111111099E-2</v>
      </c>
      <c r="BB85" s="13">
        <v>1.7621145374449299E-2</v>
      </c>
      <c r="BC85" s="13"/>
      <c r="BD85" s="13">
        <v>1.00250626566416E-2</v>
      </c>
      <c r="BE85" s="13">
        <v>1.8561484918793499E-2</v>
      </c>
      <c r="BF85" s="13"/>
      <c r="BG85" s="13">
        <v>7.2639225181598101E-3</v>
      </c>
      <c r="BH85" s="13">
        <v>1.5853658536585401E-2</v>
      </c>
      <c r="BI85" s="13"/>
      <c r="BJ85" s="13">
        <v>2.1052631578947399E-2</v>
      </c>
      <c r="BK85" s="13">
        <v>9.8135426889107008E-3</v>
      </c>
      <c r="BL85" s="13"/>
      <c r="BM85" s="13">
        <v>8.23045267489712E-3</v>
      </c>
      <c r="BN85" s="13">
        <v>1.4344262295082E-2</v>
      </c>
      <c r="BO85" s="13"/>
      <c r="BP85" s="13">
        <v>8.9020771513353102E-3</v>
      </c>
      <c r="BQ85" s="13">
        <v>1.3698630136986301E-2</v>
      </c>
      <c r="BR85" s="13"/>
      <c r="BS85" s="13">
        <v>1.58371040723982E-2</v>
      </c>
      <c r="BT85" s="13">
        <v>1.3186813186813201E-2</v>
      </c>
      <c r="BU85" s="13"/>
      <c r="BV85" s="13">
        <v>6.7114093959731499E-3</v>
      </c>
      <c r="BW85" s="13">
        <v>2.0477815699658699E-2</v>
      </c>
      <c r="BX85" s="13"/>
      <c r="BY85" s="13">
        <v>2.0979020979021001E-2</v>
      </c>
      <c r="BZ85" s="13">
        <v>1.0213556174559E-2</v>
      </c>
      <c r="CA85" s="13"/>
      <c r="CB85" s="13">
        <v>1.8612521150592198E-2</v>
      </c>
      <c r="CC85" s="13">
        <v>8.0385852090032097E-3</v>
      </c>
    </row>
    <row r="86" spans="2:81" x14ac:dyDescent="0.3">
      <c r="B86" t="s">
        <v>106</v>
      </c>
      <c r="C86" s="13">
        <v>1.05263157894737E-2</v>
      </c>
      <c r="D86" s="13">
        <v>1.28410914927769E-2</v>
      </c>
      <c r="E86" s="13">
        <v>8.2372322899505798E-3</v>
      </c>
      <c r="F86" s="13"/>
      <c r="G86" s="13">
        <v>0</v>
      </c>
      <c r="H86" s="13">
        <v>6.13496932515337E-3</v>
      </c>
      <c r="I86" s="13">
        <v>1.6949152542372899E-2</v>
      </c>
      <c r="J86" s="13">
        <v>0</v>
      </c>
      <c r="K86" s="13">
        <v>1.3986013986014E-2</v>
      </c>
      <c r="L86" s="13">
        <v>3.2467532467532499E-2</v>
      </c>
      <c r="M86" s="13"/>
      <c r="N86" s="13">
        <v>1.2552301255230099E-2</v>
      </c>
      <c r="O86" s="13">
        <v>1.03092783505155E-2</v>
      </c>
      <c r="P86" s="13">
        <v>9.9502487562189105E-3</v>
      </c>
      <c r="Q86" s="13">
        <v>7.8740157480314994E-3</v>
      </c>
      <c r="R86" s="13"/>
      <c r="S86" s="13">
        <v>8.23045267489712E-3</v>
      </c>
      <c r="T86" s="13">
        <v>7.5187969924812E-3</v>
      </c>
      <c r="U86" s="13">
        <v>2.7397260273972601E-2</v>
      </c>
      <c r="V86" s="13">
        <v>9.7087378640776708E-3</v>
      </c>
      <c r="W86" s="13">
        <v>9.6153846153846194E-3</v>
      </c>
      <c r="X86" s="13">
        <v>0</v>
      </c>
      <c r="Y86" s="13">
        <v>0.01</v>
      </c>
      <c r="Z86" s="13">
        <v>2.2222222222222199E-2</v>
      </c>
      <c r="AA86" s="13">
        <v>6.3694267515923596E-3</v>
      </c>
      <c r="AB86" s="13">
        <v>1.0416666666666701E-2</v>
      </c>
      <c r="AC86" s="13">
        <v>3.5087719298245598E-2</v>
      </c>
      <c r="AD86" s="13">
        <v>0</v>
      </c>
      <c r="AE86" s="13"/>
      <c r="AF86" s="13">
        <v>1.50375939849624E-2</v>
      </c>
      <c r="AG86" s="13">
        <v>0.01</v>
      </c>
      <c r="AH86" s="13">
        <v>7.8125E-3</v>
      </c>
      <c r="AI86" s="13">
        <v>6.2111801242236003E-3</v>
      </c>
      <c r="AJ86" s="13">
        <v>1.6260162601626001E-2</v>
      </c>
      <c r="AK86" s="13">
        <v>0</v>
      </c>
      <c r="AL86" s="13"/>
      <c r="AM86" s="13">
        <v>1.6483516483516501E-2</v>
      </c>
      <c r="AN86" s="13">
        <v>0</v>
      </c>
      <c r="AO86" s="13">
        <v>2.0460358056266E-2</v>
      </c>
      <c r="AP86" s="13">
        <v>4.2194092827004199E-3</v>
      </c>
      <c r="AQ86" s="13">
        <v>0</v>
      </c>
      <c r="AR86" s="13"/>
      <c r="AS86" s="13">
        <v>1.05263157894737E-2</v>
      </c>
      <c r="AT86" s="13" t="s">
        <v>97</v>
      </c>
      <c r="AU86" s="13"/>
      <c r="AV86" s="13">
        <v>0.01</v>
      </c>
      <c r="AW86" s="13">
        <v>2.1276595744680899E-2</v>
      </c>
      <c r="AX86" s="13">
        <v>7.64818355640535E-3</v>
      </c>
      <c r="AY86" s="13"/>
      <c r="AZ86" s="13">
        <v>0</v>
      </c>
      <c r="BA86" s="13">
        <v>1.1111111111111099E-2</v>
      </c>
      <c r="BB86" s="13">
        <v>1.7621145374449299E-2</v>
      </c>
      <c r="BC86" s="13"/>
      <c r="BD86" s="13">
        <v>8.7719298245613996E-3</v>
      </c>
      <c r="BE86" s="13">
        <v>1.3921113689095099E-2</v>
      </c>
      <c r="BF86" s="13"/>
      <c r="BG86" s="13">
        <v>4.8426150121065404E-3</v>
      </c>
      <c r="BH86" s="13">
        <v>1.34146341463415E-2</v>
      </c>
      <c r="BI86" s="13"/>
      <c r="BJ86" s="13">
        <v>5.2631578947368403E-3</v>
      </c>
      <c r="BK86" s="13">
        <v>1.17762512266928E-2</v>
      </c>
      <c r="BL86" s="13"/>
      <c r="BM86" s="13">
        <v>8.23045267489712E-3</v>
      </c>
      <c r="BN86" s="13">
        <v>1.1270491803278699E-2</v>
      </c>
      <c r="BO86" s="13"/>
      <c r="BP86" s="13">
        <v>1.18694362017804E-2</v>
      </c>
      <c r="BQ86" s="13">
        <v>1.0273972602739699E-2</v>
      </c>
      <c r="BR86" s="13"/>
      <c r="BS86" s="13">
        <v>9.0497737556561094E-3</v>
      </c>
      <c r="BT86" s="13">
        <v>1.5384615384615399E-2</v>
      </c>
      <c r="BU86" s="13"/>
      <c r="BV86" s="13">
        <v>0</v>
      </c>
      <c r="BW86" s="13">
        <v>1.36518771331058E-2</v>
      </c>
      <c r="BX86" s="13"/>
      <c r="BY86" s="13">
        <v>2.0979020979021001E-2</v>
      </c>
      <c r="BZ86" s="13">
        <v>8.3565459610027894E-3</v>
      </c>
      <c r="CA86" s="13"/>
      <c r="CB86" s="13">
        <v>1.1844331641286E-2</v>
      </c>
      <c r="CC86" s="13">
        <v>8.0385852090032097E-3</v>
      </c>
    </row>
    <row r="87" spans="2:81" x14ac:dyDescent="0.3">
      <c r="B87" t="s">
        <v>127</v>
      </c>
      <c r="C87" s="13">
        <v>0.93846153846153801</v>
      </c>
      <c r="D87" s="13">
        <v>0.92937399678972699</v>
      </c>
      <c r="E87" s="13">
        <v>0.94728171334431599</v>
      </c>
      <c r="F87" s="13"/>
      <c r="G87" s="13">
        <v>0.93714285714285706</v>
      </c>
      <c r="H87" s="13">
        <v>0.93251533742331305</v>
      </c>
      <c r="I87" s="13">
        <v>0.91525423728813604</v>
      </c>
      <c r="J87" s="13">
        <v>0.96517412935323399</v>
      </c>
      <c r="K87" s="13">
        <v>0.93706293706293697</v>
      </c>
      <c r="L87" s="13">
        <v>0.95454545454545503</v>
      </c>
      <c r="M87" s="13"/>
      <c r="N87" s="13">
        <v>0.93723849372384904</v>
      </c>
      <c r="O87" s="13">
        <v>0.94845360824742297</v>
      </c>
      <c r="P87" s="13">
        <v>0.93532338308457696</v>
      </c>
      <c r="Q87" s="13">
        <v>0.92913385826771699</v>
      </c>
      <c r="R87" s="13"/>
      <c r="S87" s="13">
        <v>0.95061728395061695</v>
      </c>
      <c r="T87" s="13">
        <v>0.93233082706766901</v>
      </c>
      <c r="U87" s="13">
        <v>0.95890410958904104</v>
      </c>
      <c r="V87" s="13">
        <v>0.93203883495145601</v>
      </c>
      <c r="W87" s="13">
        <v>0.92307692307692302</v>
      </c>
      <c r="X87" s="13">
        <v>0.92380952380952397</v>
      </c>
      <c r="Y87" s="13">
        <v>0.95</v>
      </c>
      <c r="Z87" s="13">
        <v>0.91111111111111098</v>
      </c>
      <c r="AA87" s="13">
        <v>0.94904458598726105</v>
      </c>
      <c r="AB87" s="13">
        <v>0.92708333333333304</v>
      </c>
      <c r="AC87" s="13">
        <v>0.929824561403509</v>
      </c>
      <c r="AD87" s="13">
        <v>0.94736842105263197</v>
      </c>
      <c r="AE87" s="13"/>
      <c r="AF87" s="13">
        <v>0.93233082706766901</v>
      </c>
      <c r="AG87" s="13">
        <v>0.95</v>
      </c>
      <c r="AH87" s="13">
        <v>0.9375</v>
      </c>
      <c r="AI87" s="13">
        <v>0.96273291925465798</v>
      </c>
      <c r="AJ87" s="13">
        <v>0.91869918699187003</v>
      </c>
      <c r="AK87" s="13">
        <v>0.952380952380952</v>
      </c>
      <c r="AL87" s="13"/>
      <c r="AM87" s="13">
        <v>0.93956043956044</v>
      </c>
      <c r="AN87" s="13">
        <v>0.95555555555555505</v>
      </c>
      <c r="AO87" s="13">
        <v>0.94117647058823495</v>
      </c>
      <c r="AP87" s="13">
        <v>0.92827004219409304</v>
      </c>
      <c r="AQ87" s="13">
        <v>0.93181818181818199</v>
      </c>
      <c r="AR87" s="13"/>
      <c r="AS87" s="13">
        <v>0.93846153846153801</v>
      </c>
      <c r="AT87" s="13" t="s">
        <v>97</v>
      </c>
      <c r="AU87" s="13"/>
      <c r="AV87" s="13">
        <v>0.9325</v>
      </c>
      <c r="AW87" s="13">
        <v>0.89361702127659604</v>
      </c>
      <c r="AX87" s="13">
        <v>0.94455066921606101</v>
      </c>
      <c r="AY87" s="13"/>
      <c r="AZ87" s="13">
        <v>0.95412844036697297</v>
      </c>
      <c r="BA87" s="13">
        <v>0.92222222222222205</v>
      </c>
      <c r="BB87" s="13">
        <v>0.90748898678414103</v>
      </c>
      <c r="BC87" s="13"/>
      <c r="BD87" s="13">
        <v>0.93609022556390997</v>
      </c>
      <c r="BE87" s="13">
        <v>0.94199535962877001</v>
      </c>
      <c r="BF87" s="13"/>
      <c r="BG87" s="13">
        <v>0.92736077481840196</v>
      </c>
      <c r="BH87" s="13">
        <v>0.94512195121951204</v>
      </c>
      <c r="BI87" s="13"/>
      <c r="BJ87" s="13">
        <v>0.89473684210526305</v>
      </c>
      <c r="BK87" s="13">
        <v>0.94798822374877301</v>
      </c>
      <c r="BL87" s="13"/>
      <c r="BM87" s="13">
        <v>0.93004115226337403</v>
      </c>
      <c r="BN87" s="13">
        <v>0.94057377049180302</v>
      </c>
      <c r="BO87" s="13"/>
      <c r="BP87" s="13">
        <v>0.94658753709198795</v>
      </c>
      <c r="BQ87" s="13">
        <v>0.93607305936073104</v>
      </c>
      <c r="BR87" s="13"/>
      <c r="BS87" s="13">
        <v>0.94117647058823495</v>
      </c>
      <c r="BT87" s="13">
        <v>0.931868131868132</v>
      </c>
      <c r="BU87" s="13"/>
      <c r="BV87" s="13">
        <v>0.97315436241610698</v>
      </c>
      <c r="BW87" s="13">
        <v>0.92491467576791797</v>
      </c>
      <c r="BX87" s="13"/>
      <c r="BY87" s="13">
        <v>0.88811188811188801</v>
      </c>
      <c r="BZ87" s="13">
        <v>0.94800371402042705</v>
      </c>
      <c r="CA87" s="13"/>
      <c r="CB87" s="13">
        <v>0.93062605752961103</v>
      </c>
      <c r="CC87" s="13">
        <v>0.95176848874598097</v>
      </c>
    </row>
    <row r="88" spans="2:81" x14ac:dyDescent="0.3">
      <c r="B88" t="s">
        <v>91</v>
      </c>
      <c r="C88" s="13">
        <v>-0.92793522267206496</v>
      </c>
      <c r="D88" s="13">
        <v>-0.91653290529694997</v>
      </c>
      <c r="E88" s="13">
        <v>-0.939044481054366</v>
      </c>
      <c r="F88" s="13"/>
      <c r="G88" s="13">
        <v>-0.93714285714285706</v>
      </c>
      <c r="H88" s="13">
        <v>-0.92638036809816005</v>
      </c>
      <c r="I88" s="13">
        <v>-0.89830508474576298</v>
      </c>
      <c r="J88" s="13">
        <v>-0.96517412935323399</v>
      </c>
      <c r="K88" s="13">
        <v>-0.92307692307692302</v>
      </c>
      <c r="L88" s="13">
        <v>-0.92207792207792205</v>
      </c>
      <c r="M88" s="13"/>
      <c r="N88" s="13">
        <v>-0.92468619246861905</v>
      </c>
      <c r="O88" s="13">
        <v>-0.93814432989690699</v>
      </c>
      <c r="P88" s="13">
        <v>-0.92537313432835799</v>
      </c>
      <c r="Q88" s="13">
        <v>-0.92125984251968496</v>
      </c>
      <c r="R88" s="13"/>
      <c r="S88" s="13">
        <v>-0.94238683127571998</v>
      </c>
      <c r="T88" s="13">
        <v>-0.92481203007518797</v>
      </c>
      <c r="U88" s="13">
        <v>-0.931506849315068</v>
      </c>
      <c r="V88" s="13">
        <v>-0.92233009708737901</v>
      </c>
      <c r="W88" s="13">
        <v>-0.91346153846153799</v>
      </c>
      <c r="X88" s="13">
        <v>-0.92380952380952397</v>
      </c>
      <c r="Y88" s="13">
        <v>-0.94</v>
      </c>
      <c r="Z88" s="13">
        <v>-0.88888888888888895</v>
      </c>
      <c r="AA88" s="13">
        <v>-0.94267515923566902</v>
      </c>
      <c r="AB88" s="13">
        <v>-0.91666666666666696</v>
      </c>
      <c r="AC88" s="13">
        <v>-0.89473684210526305</v>
      </c>
      <c r="AD88" s="13">
        <v>-0.94736842105263197</v>
      </c>
      <c r="AE88" s="13"/>
      <c r="AF88" s="13">
        <v>-0.91729323308270705</v>
      </c>
      <c r="AG88" s="13">
        <v>-0.94</v>
      </c>
      <c r="AH88" s="13">
        <v>-0.9296875</v>
      </c>
      <c r="AI88" s="13">
        <v>-0.95652173913043503</v>
      </c>
      <c r="AJ88" s="13">
        <v>-0.90243902439024404</v>
      </c>
      <c r="AK88" s="13">
        <v>-0.952380952380952</v>
      </c>
      <c r="AL88" s="13"/>
      <c r="AM88" s="13">
        <v>-0.92307692307692302</v>
      </c>
      <c r="AN88" s="13">
        <v>-0.95555555555555505</v>
      </c>
      <c r="AO88" s="13">
        <v>-0.92071611253196906</v>
      </c>
      <c r="AP88" s="13">
        <v>-0.924050632911392</v>
      </c>
      <c r="AQ88" s="13">
        <v>-0.93181818181818199</v>
      </c>
      <c r="AR88" s="13"/>
      <c r="AS88" s="13">
        <v>-0.92793522267206496</v>
      </c>
      <c r="AT88" s="13" t="s">
        <v>97</v>
      </c>
      <c r="AU88" s="13"/>
      <c r="AV88" s="13">
        <v>-0.92249999999999999</v>
      </c>
      <c r="AW88" s="13">
        <v>-0.87234042553191504</v>
      </c>
      <c r="AX88" s="13">
        <v>-0.93690248565965595</v>
      </c>
      <c r="AY88" s="13"/>
      <c r="AZ88" s="13">
        <v>-0.95412844036697297</v>
      </c>
      <c r="BA88" s="13">
        <v>-0.91111111111111098</v>
      </c>
      <c r="BB88" s="13">
        <v>-0.889867841409692</v>
      </c>
      <c r="BC88" s="13"/>
      <c r="BD88" s="13">
        <v>-0.92731829573934799</v>
      </c>
      <c r="BE88" s="13">
        <v>-0.92807424593967502</v>
      </c>
      <c r="BF88" s="13"/>
      <c r="BG88" s="13">
        <v>-0.92251815980629503</v>
      </c>
      <c r="BH88" s="13">
        <v>-0.931707317073171</v>
      </c>
      <c r="BI88" s="13"/>
      <c r="BJ88" s="13">
        <v>-0.88947368421052597</v>
      </c>
      <c r="BK88" s="13">
        <v>-0.93621197252208099</v>
      </c>
      <c r="BL88" s="13"/>
      <c r="BM88" s="13">
        <v>-0.92181069958847695</v>
      </c>
      <c r="BN88" s="13">
        <v>-0.92930327868852503</v>
      </c>
      <c r="BO88" s="13"/>
      <c r="BP88" s="13">
        <v>-0.93471810089020801</v>
      </c>
      <c r="BQ88" s="13">
        <v>-0.92579908675799105</v>
      </c>
      <c r="BR88" s="13"/>
      <c r="BS88" s="13">
        <v>-0.93212669683257898</v>
      </c>
      <c r="BT88" s="13">
        <v>-0.916483516483517</v>
      </c>
      <c r="BU88" s="13"/>
      <c r="BV88" s="13">
        <v>-0.97315436241610698</v>
      </c>
      <c r="BW88" s="13">
        <v>-0.91126279863481197</v>
      </c>
      <c r="BX88" s="13"/>
      <c r="BY88" s="13">
        <v>-0.86713286713286697</v>
      </c>
      <c r="BZ88" s="13">
        <v>-0.93964716805942405</v>
      </c>
      <c r="CA88" s="13"/>
      <c r="CB88" s="13">
        <v>-0.91878172588832496</v>
      </c>
      <c r="CC88" s="13">
        <v>-0.94372990353697706</v>
      </c>
    </row>
    <row r="89" spans="2:81" x14ac:dyDescent="0.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row>
    <row r="90" spans="2:81" x14ac:dyDescent="0.3">
      <c r="B90" s="6" t="s">
        <v>133</v>
      </c>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row>
    <row r="91" spans="2:81" x14ac:dyDescent="0.3">
      <c r="B91" s="23" t="s">
        <v>95</v>
      </c>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row>
    <row r="92" spans="2:81" x14ac:dyDescent="0.3">
      <c r="B92" t="s">
        <v>123</v>
      </c>
      <c r="C92" s="13">
        <v>0.30364372469635598</v>
      </c>
      <c r="D92" s="13">
        <v>0.333868378812199</v>
      </c>
      <c r="E92" s="13">
        <v>0.27347611202635902</v>
      </c>
      <c r="F92" s="13"/>
      <c r="G92" s="13">
        <v>0.14285714285714299</v>
      </c>
      <c r="H92" s="13">
        <v>0.31901840490797501</v>
      </c>
      <c r="I92" s="13">
        <v>0.34322033898305099</v>
      </c>
      <c r="J92" s="13">
        <v>0.35820895522388102</v>
      </c>
      <c r="K92" s="13">
        <v>0.37062937062937101</v>
      </c>
      <c r="L92" s="13">
        <v>0.25974025974025999</v>
      </c>
      <c r="M92" s="13"/>
      <c r="N92" s="13">
        <v>0.30962343096234302</v>
      </c>
      <c r="O92" s="13">
        <v>0.268041237113402</v>
      </c>
      <c r="P92" s="13">
        <v>0.36318407960199001</v>
      </c>
      <c r="Q92" s="13">
        <v>0.291338582677165</v>
      </c>
      <c r="R92" s="13"/>
      <c r="S92" s="13">
        <v>0.32510288065843601</v>
      </c>
      <c r="T92" s="13">
        <v>0.30075187969924799</v>
      </c>
      <c r="U92" s="13">
        <v>0.301369863013699</v>
      </c>
      <c r="V92" s="13">
        <v>0.28155339805825202</v>
      </c>
      <c r="W92" s="13">
        <v>0.25961538461538503</v>
      </c>
      <c r="X92" s="13">
        <v>0.314285714285714</v>
      </c>
      <c r="Y92" s="13">
        <v>0.33</v>
      </c>
      <c r="Z92" s="13">
        <v>0.22222222222222199</v>
      </c>
      <c r="AA92" s="13">
        <v>0.31847133757961799</v>
      </c>
      <c r="AB92" s="13">
        <v>0.34375</v>
      </c>
      <c r="AC92" s="13">
        <v>0.26315789473684198</v>
      </c>
      <c r="AD92" s="13">
        <v>0.21052631578947401</v>
      </c>
      <c r="AE92" s="13"/>
      <c r="AF92" s="13">
        <v>0.29323308270676701</v>
      </c>
      <c r="AG92" s="13">
        <v>0.33500000000000002</v>
      </c>
      <c r="AH92" s="13">
        <v>0.359375</v>
      </c>
      <c r="AI92" s="13">
        <v>0.341614906832298</v>
      </c>
      <c r="AJ92" s="13">
        <v>0.211382113821138</v>
      </c>
      <c r="AK92" s="13">
        <v>0.24761904761904799</v>
      </c>
      <c r="AL92" s="13"/>
      <c r="AM92" s="13">
        <v>0.340659340659341</v>
      </c>
      <c r="AN92" s="13">
        <v>0.29777777777777797</v>
      </c>
      <c r="AO92" s="13">
        <v>0.28132992327365702</v>
      </c>
      <c r="AP92" s="13">
        <v>0.30801687763713098</v>
      </c>
      <c r="AQ92" s="13">
        <v>0.38636363636363602</v>
      </c>
      <c r="AR92" s="13"/>
      <c r="AS92" s="13">
        <v>0.30364372469635598</v>
      </c>
      <c r="AT92" s="13" t="s">
        <v>97</v>
      </c>
      <c r="AU92" s="13"/>
      <c r="AV92" s="13">
        <v>0.33500000000000002</v>
      </c>
      <c r="AW92" s="13">
        <v>0.319148936170213</v>
      </c>
      <c r="AX92" s="13">
        <v>0.26003824091778199</v>
      </c>
      <c r="AY92" s="13"/>
      <c r="AZ92" s="13">
        <v>0.394495412844037</v>
      </c>
      <c r="BA92" s="13">
        <v>0.38888888888888901</v>
      </c>
      <c r="BB92" s="13">
        <v>0.26431718061673998</v>
      </c>
      <c r="BC92" s="13"/>
      <c r="BD92" s="13">
        <v>0.290726817042607</v>
      </c>
      <c r="BE92" s="13">
        <v>0.33178654292343401</v>
      </c>
      <c r="BF92" s="13"/>
      <c r="BG92" s="13">
        <v>0.30750605326876501</v>
      </c>
      <c r="BH92" s="13">
        <v>0.302439024390244</v>
      </c>
      <c r="BI92" s="13"/>
      <c r="BJ92" s="13">
        <v>0.28421052631578902</v>
      </c>
      <c r="BK92" s="13">
        <v>0.30323846908734098</v>
      </c>
      <c r="BL92" s="13"/>
      <c r="BM92" s="13">
        <v>0.27572016460905402</v>
      </c>
      <c r="BN92" s="13">
        <v>0.3125</v>
      </c>
      <c r="BO92" s="13"/>
      <c r="BP92" s="13">
        <v>0.270029673590504</v>
      </c>
      <c r="BQ92" s="13">
        <v>0.318493150684932</v>
      </c>
      <c r="BR92" s="13"/>
      <c r="BS92" s="13">
        <v>0.31900452488687803</v>
      </c>
      <c r="BT92" s="13">
        <v>0.298901098901099</v>
      </c>
      <c r="BU92" s="13"/>
      <c r="BV92" s="13">
        <v>0.34228187919463099</v>
      </c>
      <c r="BW92" s="13">
        <v>0.30716723549488101</v>
      </c>
      <c r="BX92" s="13"/>
      <c r="BY92" s="13">
        <v>0.356643356643357</v>
      </c>
      <c r="BZ92" s="13">
        <v>0.29897864438254401</v>
      </c>
      <c r="CA92" s="13"/>
      <c r="CB92" s="13">
        <v>0.31979695431472099</v>
      </c>
      <c r="CC92" s="13">
        <v>0.29099678456591599</v>
      </c>
    </row>
    <row r="93" spans="2:81" x14ac:dyDescent="0.3">
      <c r="B93" t="s">
        <v>124</v>
      </c>
      <c r="C93" s="13">
        <v>0.37975708502024302</v>
      </c>
      <c r="D93" s="13">
        <v>0.38202247191011202</v>
      </c>
      <c r="E93" s="13">
        <v>0.37726523887973601</v>
      </c>
      <c r="F93" s="13"/>
      <c r="G93" s="13">
        <v>0.41714285714285698</v>
      </c>
      <c r="H93" s="13">
        <v>0.377300613496933</v>
      </c>
      <c r="I93" s="13">
        <v>0.37288135593220301</v>
      </c>
      <c r="J93" s="13">
        <v>0.35820895522388102</v>
      </c>
      <c r="K93" s="13">
        <v>0.34965034965035002</v>
      </c>
      <c r="L93" s="13">
        <v>0.40909090909090901</v>
      </c>
      <c r="M93" s="13"/>
      <c r="N93" s="13">
        <v>0.37866108786610903</v>
      </c>
      <c r="O93" s="13">
        <v>0.378006872852234</v>
      </c>
      <c r="P93" s="13">
        <v>0.34328358208955201</v>
      </c>
      <c r="Q93" s="13">
        <v>0.41732283464566899</v>
      </c>
      <c r="R93" s="13"/>
      <c r="S93" s="13">
        <v>0.41152263374485598</v>
      </c>
      <c r="T93" s="13">
        <v>0.34586466165413499</v>
      </c>
      <c r="U93" s="13">
        <v>0.31506849315068503</v>
      </c>
      <c r="V93" s="13">
        <v>0.41747572815534001</v>
      </c>
      <c r="W93" s="13">
        <v>0.38461538461538503</v>
      </c>
      <c r="X93" s="13">
        <v>0.34285714285714303</v>
      </c>
      <c r="Y93" s="13">
        <v>0.39</v>
      </c>
      <c r="Z93" s="13">
        <v>0.4</v>
      </c>
      <c r="AA93" s="13">
        <v>0.420382165605096</v>
      </c>
      <c r="AB93" s="13">
        <v>0.34375</v>
      </c>
      <c r="AC93" s="13">
        <v>0.28070175438596501</v>
      </c>
      <c r="AD93" s="13">
        <v>0.47368421052631599</v>
      </c>
      <c r="AE93" s="13"/>
      <c r="AF93" s="13">
        <v>0.406015037593985</v>
      </c>
      <c r="AG93" s="13">
        <v>0.4</v>
      </c>
      <c r="AH93" s="13">
        <v>0.328125</v>
      </c>
      <c r="AI93" s="13">
        <v>0.39130434782608697</v>
      </c>
      <c r="AJ93" s="13">
        <v>0.37398373983739802</v>
      </c>
      <c r="AK93" s="13">
        <v>0.33333333333333298</v>
      </c>
      <c r="AL93" s="13"/>
      <c r="AM93" s="13">
        <v>0.36263736263736301</v>
      </c>
      <c r="AN93" s="13">
        <v>0.35111111111111099</v>
      </c>
      <c r="AO93" s="13">
        <v>0.35294117647058798</v>
      </c>
      <c r="AP93" s="13">
        <v>0.39662447257383998</v>
      </c>
      <c r="AQ93" s="13">
        <v>0.38636363636363602</v>
      </c>
      <c r="AR93" s="13"/>
      <c r="AS93" s="13">
        <v>0.37975708502024302</v>
      </c>
      <c r="AT93" s="13" t="s">
        <v>97</v>
      </c>
      <c r="AU93" s="13"/>
      <c r="AV93" s="13">
        <v>0.39750000000000002</v>
      </c>
      <c r="AW93" s="13">
        <v>0.35106382978723399</v>
      </c>
      <c r="AX93" s="13">
        <v>0.37667304015296399</v>
      </c>
      <c r="AY93" s="13"/>
      <c r="AZ93" s="13">
        <v>0.403669724770642</v>
      </c>
      <c r="BA93" s="13">
        <v>0.38888888888888901</v>
      </c>
      <c r="BB93" s="13">
        <v>0.39207048458149801</v>
      </c>
      <c r="BC93" s="13"/>
      <c r="BD93" s="13">
        <v>0.37468671679198001</v>
      </c>
      <c r="BE93" s="13">
        <v>0.38283062645011601</v>
      </c>
      <c r="BF93" s="13"/>
      <c r="BG93" s="13">
        <v>0.38256658595641602</v>
      </c>
      <c r="BH93" s="13">
        <v>0.37682926829268298</v>
      </c>
      <c r="BI93" s="13"/>
      <c r="BJ93" s="13">
        <v>0.37894736842105298</v>
      </c>
      <c r="BK93" s="13">
        <v>0.38272816486751698</v>
      </c>
      <c r="BL93" s="13"/>
      <c r="BM93" s="13">
        <v>0.37037037037037002</v>
      </c>
      <c r="BN93" s="13">
        <v>0.38319672131147497</v>
      </c>
      <c r="BO93" s="13"/>
      <c r="BP93" s="13">
        <v>0.364985163204748</v>
      </c>
      <c r="BQ93" s="13">
        <v>0.38812785388127902</v>
      </c>
      <c r="BR93" s="13"/>
      <c r="BS93" s="13">
        <v>0.36651583710407198</v>
      </c>
      <c r="BT93" s="13">
        <v>0.41098901098901103</v>
      </c>
      <c r="BU93" s="13"/>
      <c r="BV93" s="13">
        <v>0.355704697986577</v>
      </c>
      <c r="BW93" s="13">
        <v>0.37201365187713298</v>
      </c>
      <c r="BX93" s="13"/>
      <c r="BY93" s="13">
        <v>0.34265734265734299</v>
      </c>
      <c r="BZ93" s="13">
        <v>0.38161559888579399</v>
      </c>
      <c r="CA93" s="13"/>
      <c r="CB93" s="13">
        <v>0.36717428087986498</v>
      </c>
      <c r="CC93" s="13">
        <v>0.38906752411575601</v>
      </c>
    </row>
    <row r="94" spans="2:81" x14ac:dyDescent="0.3">
      <c r="B94" t="s">
        <v>125</v>
      </c>
      <c r="C94" s="13">
        <v>0.14331983805668</v>
      </c>
      <c r="D94" s="13">
        <v>0.13643659711075401</v>
      </c>
      <c r="E94" s="13">
        <v>0.14827018121911001</v>
      </c>
      <c r="F94" s="13"/>
      <c r="G94" s="13">
        <v>0.23428571428571399</v>
      </c>
      <c r="H94" s="13">
        <v>0.153374233128834</v>
      </c>
      <c r="I94" s="13">
        <v>0.13983050847457601</v>
      </c>
      <c r="J94" s="13">
        <v>8.45771144278607E-2</v>
      </c>
      <c r="K94" s="13">
        <v>0.11888111888111901</v>
      </c>
      <c r="L94" s="13">
        <v>0.123376623376623</v>
      </c>
      <c r="M94" s="13"/>
      <c r="N94" s="13">
        <v>0.14853556485355601</v>
      </c>
      <c r="O94" s="13">
        <v>0.17869415807560099</v>
      </c>
      <c r="P94" s="13">
        <v>0.144278606965174</v>
      </c>
      <c r="Q94" s="13">
        <v>8.2677165354330701E-2</v>
      </c>
      <c r="R94" s="13"/>
      <c r="S94" s="13">
        <v>0.139917695473251</v>
      </c>
      <c r="T94" s="13">
        <v>0.157894736842105</v>
      </c>
      <c r="U94" s="13">
        <v>0.13698630136986301</v>
      </c>
      <c r="V94" s="13">
        <v>0.116504854368932</v>
      </c>
      <c r="W94" s="13">
        <v>0.144230769230769</v>
      </c>
      <c r="X94" s="13">
        <v>0.15238095238095201</v>
      </c>
      <c r="Y94" s="13">
        <v>0.12</v>
      </c>
      <c r="Z94" s="13">
        <v>0.2</v>
      </c>
      <c r="AA94" s="13">
        <v>0.121019108280255</v>
      </c>
      <c r="AB94" s="13">
        <v>0.125</v>
      </c>
      <c r="AC94" s="13">
        <v>0.26315789473684198</v>
      </c>
      <c r="AD94" s="13">
        <v>0.105263157894737</v>
      </c>
      <c r="AE94" s="13"/>
      <c r="AF94" s="13">
        <v>0.14285714285714299</v>
      </c>
      <c r="AG94" s="13">
        <v>0.11</v>
      </c>
      <c r="AH94" s="13">
        <v>0.1484375</v>
      </c>
      <c r="AI94" s="13">
        <v>9.9378881987577605E-2</v>
      </c>
      <c r="AJ94" s="13">
        <v>0.23577235772357699</v>
      </c>
      <c r="AK94" s="13">
        <v>0.17142857142857101</v>
      </c>
      <c r="AL94" s="13"/>
      <c r="AM94" s="13">
        <v>9.8901098901098897E-2</v>
      </c>
      <c r="AN94" s="13">
        <v>0.18666666666666701</v>
      </c>
      <c r="AO94" s="13">
        <v>0.158567774936061</v>
      </c>
      <c r="AP94" s="13">
        <v>0.13502109704641299</v>
      </c>
      <c r="AQ94" s="13">
        <v>0.11363636363636399</v>
      </c>
      <c r="AR94" s="13"/>
      <c r="AS94" s="13">
        <v>0.14331983805668</v>
      </c>
      <c r="AT94" s="13" t="s">
        <v>97</v>
      </c>
      <c r="AU94" s="13"/>
      <c r="AV94" s="13">
        <v>0.125</v>
      </c>
      <c r="AW94" s="13">
        <v>0.159574468085106</v>
      </c>
      <c r="AX94" s="13">
        <v>0.15296367112810699</v>
      </c>
      <c r="AY94" s="13"/>
      <c r="AZ94" s="13">
        <v>7.3394495412843999E-2</v>
      </c>
      <c r="BA94" s="13">
        <v>0.1</v>
      </c>
      <c r="BB94" s="13">
        <v>0.14977973568281899</v>
      </c>
      <c r="BC94" s="13"/>
      <c r="BD94" s="13">
        <v>0.14786967418546401</v>
      </c>
      <c r="BE94" s="13">
        <v>0.13689095127610201</v>
      </c>
      <c r="BF94" s="13"/>
      <c r="BG94" s="13">
        <v>0.16707021791767601</v>
      </c>
      <c r="BH94" s="13">
        <v>0.13170731707317099</v>
      </c>
      <c r="BI94" s="13"/>
      <c r="BJ94" s="13">
        <v>0.168421052631579</v>
      </c>
      <c r="BK94" s="13">
        <v>0.14033366045142301</v>
      </c>
      <c r="BL94" s="13"/>
      <c r="BM94" s="13">
        <v>0.156378600823045</v>
      </c>
      <c r="BN94" s="13">
        <v>0.13729508196721299</v>
      </c>
      <c r="BO94" s="13"/>
      <c r="BP94" s="13">
        <v>0.12759643916913899</v>
      </c>
      <c r="BQ94" s="13">
        <v>0.147260273972603</v>
      </c>
      <c r="BR94" s="13"/>
      <c r="BS94" s="13">
        <v>0.144796380090498</v>
      </c>
      <c r="BT94" s="13">
        <v>0.118681318681319</v>
      </c>
      <c r="BU94" s="13"/>
      <c r="BV94" s="13">
        <v>0.161073825503356</v>
      </c>
      <c r="BW94" s="13">
        <v>0.136518771331058</v>
      </c>
      <c r="BX94" s="13"/>
      <c r="BY94" s="13">
        <v>0.14685314685314699</v>
      </c>
      <c r="BZ94" s="13">
        <v>0.14298978644382501</v>
      </c>
      <c r="CA94" s="13"/>
      <c r="CB94" s="13">
        <v>0.138747884940778</v>
      </c>
      <c r="CC94" s="13">
        <v>0.143086816720257</v>
      </c>
    </row>
    <row r="95" spans="2:81" x14ac:dyDescent="0.3">
      <c r="B95" t="s">
        <v>126</v>
      </c>
      <c r="C95" s="13">
        <v>7.2064777327935203E-2</v>
      </c>
      <c r="D95" s="13">
        <v>7.3836276083467101E-2</v>
      </c>
      <c r="E95" s="13">
        <v>7.0840197693574997E-2</v>
      </c>
      <c r="F95" s="13"/>
      <c r="G95" s="13">
        <v>0.125714285714286</v>
      </c>
      <c r="H95" s="13">
        <v>6.7484662576687102E-2</v>
      </c>
      <c r="I95" s="13">
        <v>4.2372881355932202E-2</v>
      </c>
      <c r="J95" s="13">
        <v>8.45771144278607E-2</v>
      </c>
      <c r="K95" s="13">
        <v>4.8951048951049E-2</v>
      </c>
      <c r="L95" s="13">
        <v>7.1428571428571397E-2</v>
      </c>
      <c r="M95" s="13"/>
      <c r="N95" s="13">
        <v>7.3221757322175701E-2</v>
      </c>
      <c r="O95" s="13">
        <v>6.18556701030928E-2</v>
      </c>
      <c r="P95" s="13">
        <v>6.9651741293532299E-2</v>
      </c>
      <c r="Q95" s="13">
        <v>7.8740157480315001E-2</v>
      </c>
      <c r="R95" s="13"/>
      <c r="S95" s="13">
        <v>6.5843621399177002E-2</v>
      </c>
      <c r="T95" s="13">
        <v>7.5187969924811998E-2</v>
      </c>
      <c r="U95" s="13">
        <v>6.8493150684931503E-2</v>
      </c>
      <c r="V95" s="13">
        <v>5.8252427184466E-2</v>
      </c>
      <c r="W95" s="13">
        <v>6.7307692307692304E-2</v>
      </c>
      <c r="X95" s="13">
        <v>5.7142857142857099E-2</v>
      </c>
      <c r="Y95" s="13">
        <v>0.06</v>
      </c>
      <c r="Z95" s="13">
        <v>8.8888888888888906E-2</v>
      </c>
      <c r="AA95" s="13">
        <v>5.7324840764331197E-2</v>
      </c>
      <c r="AB95" s="13">
        <v>0.13541666666666699</v>
      </c>
      <c r="AC95" s="13">
        <v>8.7719298245614002E-2</v>
      </c>
      <c r="AD95" s="13">
        <v>0.105263157894737</v>
      </c>
      <c r="AE95" s="13"/>
      <c r="AF95" s="13">
        <v>6.5162907268170395E-2</v>
      </c>
      <c r="AG95" s="13">
        <v>0.08</v>
      </c>
      <c r="AH95" s="13">
        <v>5.46875E-2</v>
      </c>
      <c r="AI95" s="13">
        <v>7.4534161490683204E-2</v>
      </c>
      <c r="AJ95" s="13">
        <v>6.50406504065041E-2</v>
      </c>
      <c r="AK95" s="13">
        <v>7.6190476190476197E-2</v>
      </c>
      <c r="AL95" s="13"/>
      <c r="AM95" s="13">
        <v>5.4945054945054903E-2</v>
      </c>
      <c r="AN95" s="13">
        <v>7.1111111111111097E-2</v>
      </c>
      <c r="AO95" s="13">
        <v>9.7186700767263406E-2</v>
      </c>
      <c r="AP95" s="13">
        <v>6.7510548523206704E-2</v>
      </c>
      <c r="AQ95" s="13">
        <v>2.27272727272727E-2</v>
      </c>
      <c r="AR95" s="13"/>
      <c r="AS95" s="13">
        <v>7.2064777327935203E-2</v>
      </c>
      <c r="AT95" s="13" t="s">
        <v>97</v>
      </c>
      <c r="AU95" s="13"/>
      <c r="AV95" s="13">
        <v>0.06</v>
      </c>
      <c r="AW95" s="13">
        <v>9.5744680851063801E-2</v>
      </c>
      <c r="AX95" s="13">
        <v>8.4130019120458893E-2</v>
      </c>
      <c r="AY95" s="13"/>
      <c r="AZ95" s="13">
        <v>6.4220183486238494E-2</v>
      </c>
      <c r="BA95" s="13">
        <v>5.5555555555555601E-2</v>
      </c>
      <c r="BB95" s="13">
        <v>8.8105726872246701E-2</v>
      </c>
      <c r="BC95" s="13"/>
      <c r="BD95" s="13">
        <v>8.02005012531328E-2</v>
      </c>
      <c r="BE95" s="13">
        <v>5.8004640371229703E-2</v>
      </c>
      <c r="BF95" s="13"/>
      <c r="BG95" s="13">
        <v>7.5060532687651296E-2</v>
      </c>
      <c r="BH95" s="13">
        <v>7.0731707317073206E-2</v>
      </c>
      <c r="BI95" s="13"/>
      <c r="BJ95" s="13">
        <v>7.8947368421052599E-2</v>
      </c>
      <c r="BK95" s="13">
        <v>7.0657507360156996E-2</v>
      </c>
      <c r="BL95" s="13"/>
      <c r="BM95" s="13">
        <v>7.4074074074074098E-2</v>
      </c>
      <c r="BN95" s="13">
        <v>7.2745901639344301E-2</v>
      </c>
      <c r="BO95" s="13"/>
      <c r="BP95" s="13">
        <v>7.71513353115727E-2</v>
      </c>
      <c r="BQ95" s="13">
        <v>7.0776255707762595E-2</v>
      </c>
      <c r="BR95" s="13"/>
      <c r="BS95" s="13">
        <v>8.1447963800904993E-2</v>
      </c>
      <c r="BT95" s="13">
        <v>6.5934065934065894E-2</v>
      </c>
      <c r="BU95" s="13"/>
      <c r="BV95" s="13">
        <v>7.3825503355704702E-2</v>
      </c>
      <c r="BW95" s="13">
        <v>8.5324232081911297E-2</v>
      </c>
      <c r="BX95" s="13"/>
      <c r="BY95" s="13">
        <v>8.3916083916083906E-2</v>
      </c>
      <c r="BZ95" s="13">
        <v>7.14948932219127E-2</v>
      </c>
      <c r="CA95" s="13"/>
      <c r="CB95" s="13">
        <v>6.2605752961082894E-2</v>
      </c>
      <c r="CC95" s="13">
        <v>8.3601286173633396E-2</v>
      </c>
    </row>
    <row r="96" spans="2:81" x14ac:dyDescent="0.3">
      <c r="B96" t="s">
        <v>106</v>
      </c>
      <c r="C96" s="13">
        <v>0.10121457489878501</v>
      </c>
      <c r="D96" s="13">
        <v>7.3836276083467101E-2</v>
      </c>
      <c r="E96" s="13">
        <v>0.13014827018121899</v>
      </c>
      <c r="F96" s="13"/>
      <c r="G96" s="13">
        <v>0.08</v>
      </c>
      <c r="H96" s="13">
        <v>8.2822085889570504E-2</v>
      </c>
      <c r="I96" s="13">
        <v>0.101694915254237</v>
      </c>
      <c r="J96" s="13">
        <v>0.114427860696517</v>
      </c>
      <c r="K96" s="13">
        <v>0.111888111888112</v>
      </c>
      <c r="L96" s="13">
        <v>0.13636363636363599</v>
      </c>
      <c r="M96" s="13"/>
      <c r="N96" s="13">
        <v>8.9958158995815898E-2</v>
      </c>
      <c r="O96" s="13">
        <v>0.11340206185567001</v>
      </c>
      <c r="P96" s="13">
        <v>7.9601990049751201E-2</v>
      </c>
      <c r="Q96" s="13">
        <v>0.12992125984252001</v>
      </c>
      <c r="R96" s="13"/>
      <c r="S96" s="13">
        <v>5.7613168724279802E-2</v>
      </c>
      <c r="T96" s="13">
        <v>0.12030075187969901</v>
      </c>
      <c r="U96" s="13">
        <v>0.17808219178082199</v>
      </c>
      <c r="V96" s="13">
        <v>0.12621359223301001</v>
      </c>
      <c r="W96" s="13">
        <v>0.144230769230769</v>
      </c>
      <c r="X96" s="13">
        <v>0.133333333333333</v>
      </c>
      <c r="Y96" s="13">
        <v>0.1</v>
      </c>
      <c r="Z96" s="13">
        <v>8.8888888888888906E-2</v>
      </c>
      <c r="AA96" s="13">
        <v>8.2802547770700605E-2</v>
      </c>
      <c r="AB96" s="13">
        <v>5.2083333333333301E-2</v>
      </c>
      <c r="AC96" s="13">
        <v>0.105263157894737</v>
      </c>
      <c r="AD96" s="13">
        <v>0.105263157894737</v>
      </c>
      <c r="AE96" s="13"/>
      <c r="AF96" s="13">
        <v>9.2731829573934804E-2</v>
      </c>
      <c r="AG96" s="13">
        <v>7.4999999999999997E-2</v>
      </c>
      <c r="AH96" s="13">
        <v>0.109375</v>
      </c>
      <c r="AI96" s="13">
        <v>9.3167701863354005E-2</v>
      </c>
      <c r="AJ96" s="13">
        <v>0.113821138211382</v>
      </c>
      <c r="AK96" s="13">
        <v>0.17142857142857101</v>
      </c>
      <c r="AL96" s="13"/>
      <c r="AM96" s="13">
        <v>0.14285714285714299</v>
      </c>
      <c r="AN96" s="13">
        <v>9.3333333333333296E-2</v>
      </c>
      <c r="AO96" s="13">
        <v>0.10997442455243001</v>
      </c>
      <c r="AP96" s="13">
        <v>9.2827004219409301E-2</v>
      </c>
      <c r="AQ96" s="13">
        <v>9.0909090909090898E-2</v>
      </c>
      <c r="AR96" s="13"/>
      <c r="AS96" s="13">
        <v>0.10121457489878501</v>
      </c>
      <c r="AT96" s="13" t="s">
        <v>97</v>
      </c>
      <c r="AU96" s="13"/>
      <c r="AV96" s="13">
        <v>8.2500000000000004E-2</v>
      </c>
      <c r="AW96" s="13">
        <v>7.4468085106383003E-2</v>
      </c>
      <c r="AX96" s="13">
        <v>0.12619502868068799</v>
      </c>
      <c r="AY96" s="13"/>
      <c r="AZ96" s="13">
        <v>6.4220183486238494E-2</v>
      </c>
      <c r="BA96" s="13">
        <v>6.6666666666666693E-2</v>
      </c>
      <c r="BB96" s="13">
        <v>0.105726872246696</v>
      </c>
      <c r="BC96" s="13"/>
      <c r="BD96" s="13">
        <v>0.106516290726817</v>
      </c>
      <c r="BE96" s="13">
        <v>9.0487238979118298E-2</v>
      </c>
      <c r="BF96" s="13"/>
      <c r="BG96" s="13">
        <v>6.7796610169491497E-2</v>
      </c>
      <c r="BH96" s="13">
        <v>0.118292682926829</v>
      </c>
      <c r="BI96" s="13"/>
      <c r="BJ96" s="13">
        <v>8.9473684210526302E-2</v>
      </c>
      <c r="BK96" s="13">
        <v>0.103042198233562</v>
      </c>
      <c r="BL96" s="13"/>
      <c r="BM96" s="13">
        <v>0.12345679012345701</v>
      </c>
      <c r="BN96" s="13">
        <v>9.4262295081967207E-2</v>
      </c>
      <c r="BO96" s="13"/>
      <c r="BP96" s="13">
        <v>0.16023738872403601</v>
      </c>
      <c r="BQ96" s="13">
        <v>7.5342465753424695E-2</v>
      </c>
      <c r="BR96" s="13"/>
      <c r="BS96" s="13">
        <v>8.8235294117647106E-2</v>
      </c>
      <c r="BT96" s="13">
        <v>0.10549450549450499</v>
      </c>
      <c r="BU96" s="13"/>
      <c r="BV96" s="13">
        <v>6.7114093959731502E-2</v>
      </c>
      <c r="BW96" s="13">
        <v>9.8976109215017094E-2</v>
      </c>
      <c r="BX96" s="13"/>
      <c r="BY96" s="13">
        <v>6.9930069930069894E-2</v>
      </c>
      <c r="BZ96" s="13">
        <v>0.104921077065924</v>
      </c>
      <c r="CA96" s="13"/>
      <c r="CB96" s="13">
        <v>0.111675126903553</v>
      </c>
      <c r="CC96" s="13">
        <v>9.3247588424437297E-2</v>
      </c>
    </row>
    <row r="97" spans="2:81" x14ac:dyDescent="0.3">
      <c r="B97" t="s">
        <v>127</v>
      </c>
      <c r="C97" s="13">
        <v>0.683400809716599</v>
      </c>
      <c r="D97" s="13">
        <v>0.71589085072231096</v>
      </c>
      <c r="E97" s="13">
        <v>0.65074135090609597</v>
      </c>
      <c r="F97" s="13"/>
      <c r="G97" s="13">
        <v>0.56000000000000005</v>
      </c>
      <c r="H97" s="13">
        <v>0.69631901840490795</v>
      </c>
      <c r="I97" s="13">
        <v>0.71610169491525399</v>
      </c>
      <c r="J97" s="13">
        <v>0.71641791044776104</v>
      </c>
      <c r="K97" s="13">
        <v>0.72027972027971998</v>
      </c>
      <c r="L97" s="13">
        <v>0.668831168831169</v>
      </c>
      <c r="M97" s="13"/>
      <c r="N97" s="13">
        <v>0.68828451882845199</v>
      </c>
      <c r="O97" s="13">
        <v>0.646048109965636</v>
      </c>
      <c r="P97" s="13">
        <v>0.70646766169154196</v>
      </c>
      <c r="Q97" s="13">
        <v>0.70866141732283505</v>
      </c>
      <c r="R97" s="13"/>
      <c r="S97" s="13">
        <v>0.73662551440329205</v>
      </c>
      <c r="T97" s="13">
        <v>0.64661654135338298</v>
      </c>
      <c r="U97" s="13">
        <v>0.61643835616438403</v>
      </c>
      <c r="V97" s="13">
        <v>0.69902912621359203</v>
      </c>
      <c r="W97" s="13">
        <v>0.64423076923076905</v>
      </c>
      <c r="X97" s="13">
        <v>0.65714285714285703</v>
      </c>
      <c r="Y97" s="13">
        <v>0.72</v>
      </c>
      <c r="Z97" s="13">
        <v>0.62222222222222201</v>
      </c>
      <c r="AA97" s="13">
        <v>0.73885350318471299</v>
      </c>
      <c r="AB97" s="13">
        <v>0.6875</v>
      </c>
      <c r="AC97" s="13">
        <v>0.54385964912280704</v>
      </c>
      <c r="AD97" s="13">
        <v>0.68421052631578905</v>
      </c>
      <c r="AE97" s="13"/>
      <c r="AF97" s="13">
        <v>0.69924812030075201</v>
      </c>
      <c r="AG97" s="13">
        <v>0.73499999999999999</v>
      </c>
      <c r="AH97" s="13">
        <v>0.6875</v>
      </c>
      <c r="AI97" s="13">
        <v>0.73291925465838503</v>
      </c>
      <c r="AJ97" s="13">
        <v>0.58536585365853699</v>
      </c>
      <c r="AK97" s="13">
        <v>0.580952380952381</v>
      </c>
      <c r="AL97" s="13"/>
      <c r="AM97" s="13">
        <v>0.70329670329670302</v>
      </c>
      <c r="AN97" s="13">
        <v>0.64888888888888896</v>
      </c>
      <c r="AO97" s="13">
        <v>0.634271099744246</v>
      </c>
      <c r="AP97" s="13">
        <v>0.70464135021097096</v>
      </c>
      <c r="AQ97" s="13">
        <v>0.77272727272727304</v>
      </c>
      <c r="AR97" s="13"/>
      <c r="AS97" s="13">
        <v>0.683400809716599</v>
      </c>
      <c r="AT97" s="13" t="s">
        <v>97</v>
      </c>
      <c r="AU97" s="13"/>
      <c r="AV97" s="13">
        <v>0.73250000000000004</v>
      </c>
      <c r="AW97" s="13">
        <v>0.67021276595744705</v>
      </c>
      <c r="AX97" s="13">
        <v>0.63671128107074604</v>
      </c>
      <c r="AY97" s="13"/>
      <c r="AZ97" s="13">
        <v>0.798165137614679</v>
      </c>
      <c r="BA97" s="13">
        <v>0.77777777777777801</v>
      </c>
      <c r="BB97" s="13">
        <v>0.65638766519823799</v>
      </c>
      <c r="BC97" s="13"/>
      <c r="BD97" s="13">
        <v>0.66541353383458601</v>
      </c>
      <c r="BE97" s="13">
        <v>0.71461716937355002</v>
      </c>
      <c r="BF97" s="13"/>
      <c r="BG97" s="13">
        <v>0.69007263922518203</v>
      </c>
      <c r="BH97" s="13">
        <v>0.67926829268292699</v>
      </c>
      <c r="BI97" s="13"/>
      <c r="BJ97" s="13">
        <v>0.66315789473684195</v>
      </c>
      <c r="BK97" s="13">
        <v>0.68596663395485802</v>
      </c>
      <c r="BL97" s="13"/>
      <c r="BM97" s="13">
        <v>0.64609053497942404</v>
      </c>
      <c r="BN97" s="13">
        <v>0.69569672131147497</v>
      </c>
      <c r="BO97" s="13"/>
      <c r="BP97" s="13">
        <v>0.63501483679525195</v>
      </c>
      <c r="BQ97" s="13">
        <v>0.70662100456621002</v>
      </c>
      <c r="BR97" s="13"/>
      <c r="BS97" s="13">
        <v>0.68552036199095001</v>
      </c>
      <c r="BT97" s="13">
        <v>0.70989010989011003</v>
      </c>
      <c r="BU97" s="13"/>
      <c r="BV97" s="13">
        <v>0.69798657718120805</v>
      </c>
      <c r="BW97" s="13">
        <v>0.67918088737201399</v>
      </c>
      <c r="BX97" s="13"/>
      <c r="BY97" s="13">
        <v>0.69930069930069905</v>
      </c>
      <c r="BZ97" s="13">
        <v>0.68059424326833795</v>
      </c>
      <c r="CA97" s="13"/>
      <c r="CB97" s="13">
        <v>0.68697123519458503</v>
      </c>
      <c r="CC97" s="13">
        <v>0.680064308681672</v>
      </c>
    </row>
    <row r="98" spans="2:81" x14ac:dyDescent="0.3">
      <c r="B98" t="s">
        <v>91</v>
      </c>
      <c r="C98" s="13">
        <v>-0.58218623481781395</v>
      </c>
      <c r="D98" s="13">
        <v>-0.64205457463884397</v>
      </c>
      <c r="E98" s="13">
        <v>-0.52059308072487598</v>
      </c>
      <c r="F98" s="13"/>
      <c r="G98" s="13">
        <v>-0.48</v>
      </c>
      <c r="H98" s="13">
        <v>-0.61349693251533699</v>
      </c>
      <c r="I98" s="13">
        <v>-0.61440677966101698</v>
      </c>
      <c r="J98" s="13">
        <v>-0.60199004975124404</v>
      </c>
      <c r="K98" s="13">
        <v>-0.608391608391608</v>
      </c>
      <c r="L98" s="13">
        <v>-0.53246753246753198</v>
      </c>
      <c r="M98" s="13"/>
      <c r="N98" s="13">
        <v>-0.59832635983263605</v>
      </c>
      <c r="O98" s="13">
        <v>-0.53264604810996596</v>
      </c>
      <c r="P98" s="13">
        <v>-0.62686567164179097</v>
      </c>
      <c r="Q98" s="13">
        <v>-0.57874015748031504</v>
      </c>
      <c r="R98" s="13"/>
      <c r="S98" s="13">
        <v>-0.67901234567901203</v>
      </c>
      <c r="T98" s="13">
        <v>-0.52631578947368396</v>
      </c>
      <c r="U98" s="13">
        <v>-0.43835616438356201</v>
      </c>
      <c r="V98" s="13">
        <v>-0.57281553398058205</v>
      </c>
      <c r="W98" s="13">
        <v>-0.5</v>
      </c>
      <c r="X98" s="13">
        <v>-0.52380952380952395</v>
      </c>
      <c r="Y98" s="13">
        <v>-0.62</v>
      </c>
      <c r="Z98" s="13">
        <v>-0.53333333333333299</v>
      </c>
      <c r="AA98" s="13">
        <v>-0.65605095541401304</v>
      </c>
      <c r="AB98" s="13">
        <v>-0.63541666666666696</v>
      </c>
      <c r="AC98" s="13">
        <v>-0.43859649122806998</v>
      </c>
      <c r="AD98" s="13">
        <v>-0.57894736842105299</v>
      </c>
      <c r="AE98" s="13"/>
      <c r="AF98" s="13">
        <v>-0.60651629072681701</v>
      </c>
      <c r="AG98" s="13">
        <v>-0.66</v>
      </c>
      <c r="AH98" s="13">
        <v>-0.578125</v>
      </c>
      <c r="AI98" s="13">
        <v>-0.63975155279503104</v>
      </c>
      <c r="AJ98" s="13">
        <v>-0.47154471544715398</v>
      </c>
      <c r="AK98" s="13">
        <v>-0.40952380952380901</v>
      </c>
      <c r="AL98" s="13"/>
      <c r="AM98" s="13">
        <v>-0.56043956043956</v>
      </c>
      <c r="AN98" s="13">
        <v>-0.55555555555555503</v>
      </c>
      <c r="AO98" s="13">
        <v>-0.524296675191816</v>
      </c>
      <c r="AP98" s="13">
        <v>-0.61181434599156104</v>
      </c>
      <c r="AQ98" s="13">
        <v>-0.68181818181818199</v>
      </c>
      <c r="AR98" s="13"/>
      <c r="AS98" s="13">
        <v>-0.58218623481781395</v>
      </c>
      <c r="AT98" s="13" t="s">
        <v>97</v>
      </c>
      <c r="AU98" s="13"/>
      <c r="AV98" s="13">
        <v>-0.65</v>
      </c>
      <c r="AW98" s="13">
        <v>-0.59574468085106402</v>
      </c>
      <c r="AX98" s="13">
        <v>-0.51051625239005705</v>
      </c>
      <c r="AY98" s="13"/>
      <c r="AZ98" s="13">
        <v>-0.73394495412843996</v>
      </c>
      <c r="BA98" s="13">
        <v>-0.71111111111111103</v>
      </c>
      <c r="BB98" s="13">
        <v>-0.55066079295154202</v>
      </c>
      <c r="BC98" s="13"/>
      <c r="BD98" s="13">
        <v>-0.558897243107769</v>
      </c>
      <c r="BE98" s="13">
        <v>-0.62412993039443199</v>
      </c>
      <c r="BF98" s="13"/>
      <c r="BG98" s="13">
        <v>-0.62227602905569002</v>
      </c>
      <c r="BH98" s="13">
        <v>-0.56097560975609795</v>
      </c>
      <c r="BI98" s="13"/>
      <c r="BJ98" s="13">
        <v>-0.57368421052631602</v>
      </c>
      <c r="BK98" s="13">
        <v>-0.58292443572129504</v>
      </c>
      <c r="BL98" s="13"/>
      <c r="BM98" s="13">
        <v>-0.52263374485596703</v>
      </c>
      <c r="BN98" s="13">
        <v>-0.60143442622950805</v>
      </c>
      <c r="BO98" s="13"/>
      <c r="BP98" s="13">
        <v>-0.47477744807121702</v>
      </c>
      <c r="BQ98" s="13">
        <v>-0.63127853881278495</v>
      </c>
      <c r="BR98" s="13"/>
      <c r="BS98" s="13">
        <v>-0.59728506787330304</v>
      </c>
      <c r="BT98" s="13">
        <v>-0.60439560439560402</v>
      </c>
      <c r="BU98" s="13"/>
      <c r="BV98" s="13">
        <v>-0.63087248322147604</v>
      </c>
      <c r="BW98" s="13">
        <v>-0.580204778156997</v>
      </c>
      <c r="BX98" s="13"/>
      <c r="BY98" s="13">
        <v>-0.62937062937062904</v>
      </c>
      <c r="BZ98" s="13">
        <v>-0.57567316620241404</v>
      </c>
      <c r="CA98" s="13"/>
      <c r="CB98" s="13">
        <v>-0.57529610829103195</v>
      </c>
      <c r="CC98" s="13">
        <v>-0.58681672025723497</v>
      </c>
    </row>
    <row r="99" spans="2:81" x14ac:dyDescent="0.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row>
    <row r="100" spans="2:81" x14ac:dyDescent="0.3">
      <c r="B100" s="6" t="s">
        <v>134</v>
      </c>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row>
    <row r="101" spans="2:81" x14ac:dyDescent="0.3">
      <c r="B101" s="23" t="s">
        <v>95</v>
      </c>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row>
    <row r="102" spans="2:81" x14ac:dyDescent="0.3">
      <c r="B102" t="s">
        <v>123</v>
      </c>
      <c r="C102" s="13">
        <v>0.80485829959514199</v>
      </c>
      <c r="D102" s="13">
        <v>0.77528089887640494</v>
      </c>
      <c r="E102" s="13">
        <v>0.83360790774299798</v>
      </c>
      <c r="F102" s="13"/>
      <c r="G102" s="13">
        <v>0.74285714285714299</v>
      </c>
      <c r="H102" s="13">
        <v>0.748466257668712</v>
      </c>
      <c r="I102" s="13">
        <v>0.84745762711864403</v>
      </c>
      <c r="J102" s="13">
        <v>0.79601990049751203</v>
      </c>
      <c r="K102" s="13">
        <v>0.85314685314685301</v>
      </c>
      <c r="L102" s="13">
        <v>0.89610389610389596</v>
      </c>
      <c r="M102" s="13"/>
      <c r="N102" s="13">
        <v>0.830543933054393</v>
      </c>
      <c r="O102" s="13">
        <v>0.81099656357388294</v>
      </c>
      <c r="P102" s="13">
        <v>0.76616915422885601</v>
      </c>
      <c r="Q102" s="13">
        <v>0.77165354330708702</v>
      </c>
      <c r="R102" s="13"/>
      <c r="S102" s="13">
        <v>0.78600823045267498</v>
      </c>
      <c r="T102" s="13">
        <v>0.78947368421052599</v>
      </c>
      <c r="U102" s="13">
        <v>0.82191780821917804</v>
      </c>
      <c r="V102" s="13">
        <v>0.77669902912621402</v>
      </c>
      <c r="W102" s="13">
        <v>0.73076923076923095</v>
      </c>
      <c r="X102" s="13">
        <v>0.77142857142857102</v>
      </c>
      <c r="Y102" s="13">
        <v>0.85</v>
      </c>
      <c r="Z102" s="13">
        <v>0.8</v>
      </c>
      <c r="AA102" s="13">
        <v>0.84713375796178303</v>
      </c>
      <c r="AB102" s="13">
        <v>0.86458333333333304</v>
      </c>
      <c r="AC102" s="13">
        <v>0.82456140350877205</v>
      </c>
      <c r="AD102" s="13">
        <v>0.89473684210526305</v>
      </c>
      <c r="AE102" s="13"/>
      <c r="AF102" s="13">
        <v>0.77192982456140302</v>
      </c>
      <c r="AG102" s="13">
        <v>0.77</v>
      </c>
      <c r="AH102" s="13">
        <v>0.84375</v>
      </c>
      <c r="AI102" s="13">
        <v>0.79503105590062095</v>
      </c>
      <c r="AJ102" s="13">
        <v>0.87804878048780499</v>
      </c>
      <c r="AK102" s="13">
        <v>0.89523809523809506</v>
      </c>
      <c r="AL102" s="13"/>
      <c r="AM102" s="13">
        <v>0.80769230769230804</v>
      </c>
      <c r="AN102" s="13">
        <v>0.82666666666666699</v>
      </c>
      <c r="AO102" s="13">
        <v>0.80306905370843995</v>
      </c>
      <c r="AP102" s="13">
        <v>0.80168776371308004</v>
      </c>
      <c r="AQ102" s="13">
        <v>0.81818181818181801</v>
      </c>
      <c r="AR102" s="13"/>
      <c r="AS102" s="13">
        <v>0.80485829959514199</v>
      </c>
      <c r="AT102" s="13" t="s">
        <v>97</v>
      </c>
      <c r="AU102" s="13"/>
      <c r="AV102" s="13">
        <v>0.79749999999999999</v>
      </c>
      <c r="AW102" s="13">
        <v>0.69148936170212805</v>
      </c>
      <c r="AX102" s="13">
        <v>0.83747609942638601</v>
      </c>
      <c r="AY102" s="13"/>
      <c r="AZ102" s="13">
        <v>0.87155963302752304</v>
      </c>
      <c r="BA102" s="13">
        <v>0.61111111111111105</v>
      </c>
      <c r="BB102" s="13">
        <v>0.78854625550660795</v>
      </c>
      <c r="BC102" s="13"/>
      <c r="BD102" s="13">
        <v>0.80701754385964897</v>
      </c>
      <c r="BE102" s="13">
        <v>0.80046403712296998</v>
      </c>
      <c r="BF102" s="13"/>
      <c r="BG102" s="13">
        <v>0.760290556900726</v>
      </c>
      <c r="BH102" s="13">
        <v>0.82804878048780495</v>
      </c>
      <c r="BI102" s="13"/>
      <c r="BJ102" s="13">
        <v>0.731578947368421</v>
      </c>
      <c r="BK102" s="13">
        <v>0.81844946025515197</v>
      </c>
      <c r="BL102" s="13"/>
      <c r="BM102" s="13">
        <v>0.82716049382716095</v>
      </c>
      <c r="BN102" s="13">
        <v>0.80020491803278704</v>
      </c>
      <c r="BO102" s="13"/>
      <c r="BP102" s="13">
        <v>0.86053412462907997</v>
      </c>
      <c r="BQ102" s="13">
        <v>0.78538812785388101</v>
      </c>
      <c r="BR102" s="13"/>
      <c r="BS102" s="13">
        <v>0.77375565610859698</v>
      </c>
      <c r="BT102" s="13">
        <v>0.80439560439560398</v>
      </c>
      <c r="BU102" s="13"/>
      <c r="BV102" s="13">
        <v>0.81879194630872498</v>
      </c>
      <c r="BW102" s="13">
        <v>0.75085324232081896</v>
      </c>
      <c r="BX102" s="13"/>
      <c r="BY102" s="13">
        <v>0.74125874125874103</v>
      </c>
      <c r="BZ102" s="13">
        <v>0.81708449396471705</v>
      </c>
      <c r="CA102" s="13"/>
      <c r="CB102" s="13">
        <v>0.82910321489001704</v>
      </c>
      <c r="CC102" s="13">
        <v>0.78938906752411597</v>
      </c>
    </row>
    <row r="103" spans="2:81" x14ac:dyDescent="0.3">
      <c r="B103" t="s">
        <v>124</v>
      </c>
      <c r="C103" s="13">
        <v>0.140890688259109</v>
      </c>
      <c r="D103" s="13">
        <v>0.15730337078651699</v>
      </c>
      <c r="E103" s="13">
        <v>0.12520593080724901</v>
      </c>
      <c r="F103" s="13"/>
      <c r="G103" s="13">
        <v>0.19428571428571401</v>
      </c>
      <c r="H103" s="13">
        <v>0.184049079754601</v>
      </c>
      <c r="I103" s="13">
        <v>0.101694915254237</v>
      </c>
      <c r="J103" s="13">
        <v>0.13930348258706499</v>
      </c>
      <c r="K103" s="13">
        <v>0.11888111888111901</v>
      </c>
      <c r="L103" s="13">
        <v>7.1428571428571397E-2</v>
      </c>
      <c r="M103" s="13"/>
      <c r="N103" s="13">
        <v>0.129707112970711</v>
      </c>
      <c r="O103" s="13">
        <v>0.123711340206186</v>
      </c>
      <c r="P103" s="13">
        <v>0.16915422885572101</v>
      </c>
      <c r="Q103" s="13">
        <v>0.16535433070866101</v>
      </c>
      <c r="R103" s="13"/>
      <c r="S103" s="13">
        <v>0.16049382716049401</v>
      </c>
      <c r="T103" s="13">
        <v>0.150375939849624</v>
      </c>
      <c r="U103" s="13">
        <v>0.123287671232877</v>
      </c>
      <c r="V103" s="13">
        <v>0.17475728155339801</v>
      </c>
      <c r="W103" s="13">
        <v>0.18269230769230799</v>
      </c>
      <c r="X103" s="13">
        <v>0.17142857142857101</v>
      </c>
      <c r="Y103" s="13">
        <v>0.12</v>
      </c>
      <c r="Z103" s="13">
        <v>0.11111111111111099</v>
      </c>
      <c r="AA103" s="13">
        <v>0.11464968152866201</v>
      </c>
      <c r="AB103" s="13">
        <v>7.2916666666666699E-2</v>
      </c>
      <c r="AC103" s="13">
        <v>0.140350877192982</v>
      </c>
      <c r="AD103" s="13">
        <v>5.2631578947368397E-2</v>
      </c>
      <c r="AE103" s="13"/>
      <c r="AF103" s="13">
        <v>0.157894736842105</v>
      </c>
      <c r="AG103" s="13">
        <v>0.16500000000000001</v>
      </c>
      <c r="AH103" s="13">
        <v>0.1171875</v>
      </c>
      <c r="AI103" s="13">
        <v>0.14906832298136599</v>
      </c>
      <c r="AJ103" s="13">
        <v>8.9430894308943104E-2</v>
      </c>
      <c r="AK103" s="13">
        <v>8.5714285714285701E-2</v>
      </c>
      <c r="AL103" s="13"/>
      <c r="AM103" s="13">
        <v>0.120879120879121</v>
      </c>
      <c r="AN103" s="13">
        <v>0.128888888888889</v>
      </c>
      <c r="AO103" s="13">
        <v>0.148337595907928</v>
      </c>
      <c r="AP103" s="13">
        <v>0.14345991561181401</v>
      </c>
      <c r="AQ103" s="13">
        <v>0.13636363636363599</v>
      </c>
      <c r="AR103" s="13"/>
      <c r="AS103" s="13">
        <v>0.140890688259109</v>
      </c>
      <c r="AT103" s="13" t="s">
        <v>97</v>
      </c>
      <c r="AU103" s="13"/>
      <c r="AV103" s="13">
        <v>0.14249999999999999</v>
      </c>
      <c r="AW103" s="13">
        <v>0.19148936170212799</v>
      </c>
      <c r="AX103" s="13">
        <v>0.124282982791587</v>
      </c>
      <c r="AY103" s="13"/>
      <c r="AZ103" s="13">
        <v>0.119266055045872</v>
      </c>
      <c r="BA103" s="13">
        <v>0.31111111111111101</v>
      </c>
      <c r="BB103" s="13">
        <v>0.114537444933921</v>
      </c>
      <c r="BC103" s="13"/>
      <c r="BD103" s="13">
        <v>0.12907268170426101</v>
      </c>
      <c r="BE103" s="13">
        <v>0.16241299303944301</v>
      </c>
      <c r="BF103" s="13"/>
      <c r="BG103" s="13">
        <v>0.15980629539951599</v>
      </c>
      <c r="BH103" s="13">
        <v>0.13170731707317099</v>
      </c>
      <c r="BI103" s="13"/>
      <c r="BJ103" s="13">
        <v>0.17894736842105299</v>
      </c>
      <c r="BK103" s="13">
        <v>0.13346418056918499</v>
      </c>
      <c r="BL103" s="13"/>
      <c r="BM103" s="13">
        <v>0.11522633744856001</v>
      </c>
      <c r="BN103" s="13">
        <v>0.14549180327868899</v>
      </c>
      <c r="BO103" s="13"/>
      <c r="BP103" s="13">
        <v>0.100890207715134</v>
      </c>
      <c r="BQ103" s="13">
        <v>0.15525114155251099</v>
      </c>
      <c r="BR103" s="13"/>
      <c r="BS103" s="13">
        <v>0.167420814479638</v>
      </c>
      <c r="BT103" s="13">
        <v>0.136263736263736</v>
      </c>
      <c r="BU103" s="13"/>
      <c r="BV103" s="13">
        <v>0.12751677852349</v>
      </c>
      <c r="BW103" s="13">
        <v>0.18771331058020499</v>
      </c>
      <c r="BX103" s="13"/>
      <c r="BY103" s="13">
        <v>0.14685314685314699</v>
      </c>
      <c r="BZ103" s="13">
        <v>0.13741875580315699</v>
      </c>
      <c r="CA103" s="13"/>
      <c r="CB103" s="13">
        <v>0.12521150592216601</v>
      </c>
      <c r="CC103" s="13">
        <v>0.15112540192925999</v>
      </c>
    </row>
    <row r="104" spans="2:81" x14ac:dyDescent="0.3">
      <c r="B104" t="s">
        <v>125</v>
      </c>
      <c r="C104" s="13">
        <v>3.8056680161943301E-2</v>
      </c>
      <c r="D104" s="13">
        <v>4.3338683788122001E-2</v>
      </c>
      <c r="E104" s="13">
        <v>3.2948929159802298E-2</v>
      </c>
      <c r="F104" s="13"/>
      <c r="G104" s="13">
        <v>5.14285714285714E-2</v>
      </c>
      <c r="H104" s="13">
        <v>5.2147239263803699E-2</v>
      </c>
      <c r="I104" s="13">
        <v>3.3898305084745797E-2</v>
      </c>
      <c r="J104" s="13">
        <v>4.47761194029851E-2</v>
      </c>
      <c r="K104" s="13">
        <v>6.9930069930069904E-3</v>
      </c>
      <c r="L104" s="13">
        <v>1.9480519480519501E-2</v>
      </c>
      <c r="M104" s="13"/>
      <c r="N104" s="13">
        <v>3.1380753138075299E-2</v>
      </c>
      <c r="O104" s="13">
        <v>4.1237113402061903E-2</v>
      </c>
      <c r="P104" s="13">
        <v>3.4825870646766198E-2</v>
      </c>
      <c r="Q104" s="13">
        <v>5.1181102362204703E-2</v>
      </c>
      <c r="R104" s="13"/>
      <c r="S104" s="13">
        <v>3.7037037037037E-2</v>
      </c>
      <c r="T104" s="13">
        <v>3.7593984962405999E-2</v>
      </c>
      <c r="U104" s="13">
        <v>1.3698630136986301E-2</v>
      </c>
      <c r="V104" s="13">
        <v>3.8834951456310697E-2</v>
      </c>
      <c r="W104" s="13">
        <v>5.7692307692307702E-2</v>
      </c>
      <c r="X104" s="13">
        <v>4.7619047619047603E-2</v>
      </c>
      <c r="Y104" s="13">
        <v>0.02</v>
      </c>
      <c r="Z104" s="13">
        <v>6.6666666666666693E-2</v>
      </c>
      <c r="AA104" s="13">
        <v>3.1847133757961797E-2</v>
      </c>
      <c r="AB104" s="13">
        <v>5.2083333333333301E-2</v>
      </c>
      <c r="AC104" s="13">
        <v>1.7543859649122799E-2</v>
      </c>
      <c r="AD104" s="13">
        <v>5.2631578947368397E-2</v>
      </c>
      <c r="AE104" s="13"/>
      <c r="AF104" s="13">
        <v>4.2606516290726801E-2</v>
      </c>
      <c r="AG104" s="13">
        <v>0.06</v>
      </c>
      <c r="AH104" s="13">
        <v>3.125E-2</v>
      </c>
      <c r="AI104" s="13">
        <v>4.3478260869565202E-2</v>
      </c>
      <c r="AJ104" s="13">
        <v>2.4390243902439001E-2</v>
      </c>
      <c r="AK104" s="13">
        <v>9.5238095238095195E-3</v>
      </c>
      <c r="AL104" s="13"/>
      <c r="AM104" s="13">
        <v>3.8461538461538498E-2</v>
      </c>
      <c r="AN104" s="13">
        <v>0.04</v>
      </c>
      <c r="AO104" s="13">
        <v>3.8363171355498701E-2</v>
      </c>
      <c r="AP104" s="13">
        <v>3.7974683544303799E-2</v>
      </c>
      <c r="AQ104" s="13">
        <v>2.27272727272727E-2</v>
      </c>
      <c r="AR104" s="13"/>
      <c r="AS104" s="13">
        <v>3.8056680161943301E-2</v>
      </c>
      <c r="AT104" s="13" t="s">
        <v>97</v>
      </c>
      <c r="AU104" s="13"/>
      <c r="AV104" s="13">
        <v>5.5E-2</v>
      </c>
      <c r="AW104" s="13">
        <v>7.4468085106383003E-2</v>
      </c>
      <c r="AX104" s="13">
        <v>1.9120458891013398E-2</v>
      </c>
      <c r="AY104" s="13"/>
      <c r="AZ104" s="13">
        <v>9.1743119266055103E-3</v>
      </c>
      <c r="BA104" s="13">
        <v>5.5555555555555601E-2</v>
      </c>
      <c r="BB104" s="13">
        <v>7.9295154185022004E-2</v>
      </c>
      <c r="BC104" s="13"/>
      <c r="BD104" s="13">
        <v>4.7619047619047603E-2</v>
      </c>
      <c r="BE104" s="13">
        <v>2.0881670533642701E-2</v>
      </c>
      <c r="BF104" s="13"/>
      <c r="BG104" s="13">
        <v>5.8111380145278502E-2</v>
      </c>
      <c r="BH104" s="13">
        <v>2.6829268292682899E-2</v>
      </c>
      <c r="BI104" s="13"/>
      <c r="BJ104" s="13">
        <v>6.3157894736842093E-2</v>
      </c>
      <c r="BK104" s="13">
        <v>3.3366045142296401E-2</v>
      </c>
      <c r="BL104" s="13"/>
      <c r="BM104" s="13">
        <v>4.9382716049382699E-2</v>
      </c>
      <c r="BN104" s="13">
        <v>3.5860655737704902E-2</v>
      </c>
      <c r="BO104" s="13"/>
      <c r="BP104" s="13">
        <v>2.6706231454005899E-2</v>
      </c>
      <c r="BQ104" s="13">
        <v>4.3378995433790001E-2</v>
      </c>
      <c r="BR104" s="13"/>
      <c r="BS104" s="13">
        <v>3.8461538461538498E-2</v>
      </c>
      <c r="BT104" s="13">
        <v>4.3956043956044001E-2</v>
      </c>
      <c r="BU104" s="13"/>
      <c r="BV104" s="13">
        <v>4.0268456375838903E-2</v>
      </c>
      <c r="BW104" s="13">
        <v>3.7542662116041001E-2</v>
      </c>
      <c r="BX104" s="13"/>
      <c r="BY104" s="13">
        <v>9.7902097902097904E-2</v>
      </c>
      <c r="BZ104" s="13">
        <v>2.97121634168988E-2</v>
      </c>
      <c r="CA104" s="13"/>
      <c r="CB104" s="13">
        <v>2.5380710659898501E-2</v>
      </c>
      <c r="CC104" s="13">
        <v>4.66237942122186E-2</v>
      </c>
    </row>
    <row r="105" spans="2:81" x14ac:dyDescent="0.3">
      <c r="B105" t="s">
        <v>126</v>
      </c>
      <c r="C105" s="13">
        <v>4.8582995951416998E-3</v>
      </c>
      <c r="D105" s="13">
        <v>9.6308186195826605E-3</v>
      </c>
      <c r="E105" s="13">
        <v>0</v>
      </c>
      <c r="F105" s="13"/>
      <c r="G105" s="13">
        <v>5.7142857142857099E-3</v>
      </c>
      <c r="H105" s="13">
        <v>9.2024539877300603E-3</v>
      </c>
      <c r="I105" s="13">
        <v>4.2372881355932203E-3</v>
      </c>
      <c r="J105" s="13">
        <v>0</v>
      </c>
      <c r="K105" s="13">
        <v>6.9930069930069904E-3</v>
      </c>
      <c r="L105" s="13">
        <v>0</v>
      </c>
      <c r="M105" s="13"/>
      <c r="N105" s="13">
        <v>4.1841004184100397E-3</v>
      </c>
      <c r="O105" s="13">
        <v>6.8728522336769802E-3</v>
      </c>
      <c r="P105" s="13">
        <v>4.97512437810945E-3</v>
      </c>
      <c r="Q105" s="13">
        <v>3.9370078740157497E-3</v>
      </c>
      <c r="R105" s="13"/>
      <c r="S105" s="13">
        <v>8.23045267489712E-3</v>
      </c>
      <c r="T105" s="13">
        <v>7.5187969924812E-3</v>
      </c>
      <c r="U105" s="13">
        <v>1.3698630136986301E-2</v>
      </c>
      <c r="V105" s="13">
        <v>0</v>
      </c>
      <c r="W105" s="13">
        <v>1.9230769230769201E-2</v>
      </c>
      <c r="X105" s="13">
        <v>0</v>
      </c>
      <c r="Y105" s="13">
        <v>0</v>
      </c>
      <c r="Z105" s="13">
        <v>0</v>
      </c>
      <c r="AA105" s="13">
        <v>0</v>
      </c>
      <c r="AB105" s="13">
        <v>0</v>
      </c>
      <c r="AC105" s="13">
        <v>0</v>
      </c>
      <c r="AD105" s="13">
        <v>0</v>
      </c>
      <c r="AE105" s="13"/>
      <c r="AF105" s="13">
        <v>1.2531328320802001E-2</v>
      </c>
      <c r="AG105" s="13">
        <v>0</v>
      </c>
      <c r="AH105" s="13">
        <v>0</v>
      </c>
      <c r="AI105" s="13">
        <v>0</v>
      </c>
      <c r="AJ105" s="13">
        <v>0</v>
      </c>
      <c r="AK105" s="13">
        <v>0</v>
      </c>
      <c r="AL105" s="13"/>
      <c r="AM105" s="13">
        <v>1.0989010989011E-2</v>
      </c>
      <c r="AN105" s="13">
        <v>4.4444444444444401E-3</v>
      </c>
      <c r="AO105" s="13">
        <v>2.55754475703325E-3</v>
      </c>
      <c r="AP105" s="13">
        <v>4.2194092827004199E-3</v>
      </c>
      <c r="AQ105" s="13">
        <v>0</v>
      </c>
      <c r="AR105" s="13"/>
      <c r="AS105" s="13">
        <v>4.8582995951416998E-3</v>
      </c>
      <c r="AT105" s="13" t="s">
        <v>97</v>
      </c>
      <c r="AU105" s="13"/>
      <c r="AV105" s="13">
        <v>2.5000000000000001E-3</v>
      </c>
      <c r="AW105" s="13">
        <v>2.1276595744680899E-2</v>
      </c>
      <c r="AX105" s="13">
        <v>3.8240917782026802E-3</v>
      </c>
      <c r="AY105" s="13"/>
      <c r="AZ105" s="13">
        <v>0</v>
      </c>
      <c r="BA105" s="13">
        <v>1.1111111111111099E-2</v>
      </c>
      <c r="BB105" s="13">
        <v>8.8105726872246704E-3</v>
      </c>
      <c r="BC105" s="13"/>
      <c r="BD105" s="13">
        <v>5.0125313283208E-3</v>
      </c>
      <c r="BE105" s="13">
        <v>4.64037122969838E-3</v>
      </c>
      <c r="BF105" s="13"/>
      <c r="BG105" s="13">
        <v>7.2639225181598101E-3</v>
      </c>
      <c r="BH105" s="13">
        <v>3.65853658536585E-3</v>
      </c>
      <c r="BI105" s="13"/>
      <c r="BJ105" s="13">
        <v>5.2631578947368403E-3</v>
      </c>
      <c r="BK105" s="13">
        <v>4.9067713444553504E-3</v>
      </c>
      <c r="BL105" s="13"/>
      <c r="BM105" s="13">
        <v>4.11522633744856E-3</v>
      </c>
      <c r="BN105" s="13">
        <v>5.1229508196721299E-3</v>
      </c>
      <c r="BO105" s="13"/>
      <c r="BP105" s="13">
        <v>2.9673590504451001E-3</v>
      </c>
      <c r="BQ105" s="13">
        <v>5.7077625570776296E-3</v>
      </c>
      <c r="BR105" s="13"/>
      <c r="BS105" s="13">
        <v>4.5248868778280504E-3</v>
      </c>
      <c r="BT105" s="13">
        <v>4.3956043956043999E-3</v>
      </c>
      <c r="BU105" s="13"/>
      <c r="BV105" s="13">
        <v>0</v>
      </c>
      <c r="BW105" s="13">
        <v>6.8259385665529002E-3</v>
      </c>
      <c r="BX105" s="13"/>
      <c r="BY105" s="13">
        <v>6.9930069930069904E-3</v>
      </c>
      <c r="BZ105" s="13">
        <v>3.71402042711235E-3</v>
      </c>
      <c r="CA105" s="13"/>
      <c r="CB105" s="13">
        <v>3.3840947546531302E-3</v>
      </c>
      <c r="CC105" s="13">
        <v>6.4308681672025697E-3</v>
      </c>
    </row>
    <row r="106" spans="2:81" x14ac:dyDescent="0.3">
      <c r="B106" t="s">
        <v>106</v>
      </c>
      <c r="C106" s="13">
        <v>1.1336032388664E-2</v>
      </c>
      <c r="D106" s="13">
        <v>1.4446227929374E-2</v>
      </c>
      <c r="E106" s="13">
        <v>8.2372322899505798E-3</v>
      </c>
      <c r="F106" s="13"/>
      <c r="G106" s="13">
        <v>5.7142857142857099E-3</v>
      </c>
      <c r="H106" s="13">
        <v>6.13496932515337E-3</v>
      </c>
      <c r="I106" s="13">
        <v>1.27118644067797E-2</v>
      </c>
      <c r="J106" s="13">
        <v>1.99004975124378E-2</v>
      </c>
      <c r="K106" s="13">
        <v>1.3986013986014E-2</v>
      </c>
      <c r="L106" s="13">
        <v>1.2987012987013E-2</v>
      </c>
      <c r="M106" s="13"/>
      <c r="N106" s="13">
        <v>4.1841004184100397E-3</v>
      </c>
      <c r="O106" s="13">
        <v>1.71821305841924E-2</v>
      </c>
      <c r="P106" s="13">
        <v>2.48756218905473E-2</v>
      </c>
      <c r="Q106" s="13">
        <v>7.8740157480314994E-3</v>
      </c>
      <c r="R106" s="13"/>
      <c r="S106" s="13">
        <v>8.23045267489712E-3</v>
      </c>
      <c r="T106" s="13">
        <v>1.50375939849624E-2</v>
      </c>
      <c r="U106" s="13">
        <v>2.7397260273972601E-2</v>
      </c>
      <c r="V106" s="13">
        <v>9.7087378640776708E-3</v>
      </c>
      <c r="W106" s="13">
        <v>9.6153846153846194E-3</v>
      </c>
      <c r="X106" s="13">
        <v>9.5238095238095195E-3</v>
      </c>
      <c r="Y106" s="13">
        <v>0.01</v>
      </c>
      <c r="Z106" s="13">
        <v>2.2222222222222199E-2</v>
      </c>
      <c r="AA106" s="13">
        <v>6.3694267515923596E-3</v>
      </c>
      <c r="AB106" s="13">
        <v>1.0416666666666701E-2</v>
      </c>
      <c r="AC106" s="13">
        <v>1.7543859649122799E-2</v>
      </c>
      <c r="AD106" s="13">
        <v>0</v>
      </c>
      <c r="AE106" s="13"/>
      <c r="AF106" s="13">
        <v>1.50375939849624E-2</v>
      </c>
      <c r="AG106" s="13">
        <v>5.0000000000000001E-3</v>
      </c>
      <c r="AH106" s="13">
        <v>7.8125E-3</v>
      </c>
      <c r="AI106" s="13">
        <v>1.2422360248447201E-2</v>
      </c>
      <c r="AJ106" s="13">
        <v>8.1300813008130107E-3</v>
      </c>
      <c r="AK106" s="13">
        <v>9.5238095238095195E-3</v>
      </c>
      <c r="AL106" s="13"/>
      <c r="AM106" s="13">
        <v>2.1978021978022001E-2</v>
      </c>
      <c r="AN106" s="13">
        <v>0</v>
      </c>
      <c r="AO106" s="13">
        <v>7.6726342710997401E-3</v>
      </c>
      <c r="AP106" s="13">
        <v>1.26582278481013E-2</v>
      </c>
      <c r="AQ106" s="13">
        <v>2.27272727272727E-2</v>
      </c>
      <c r="AR106" s="13"/>
      <c r="AS106" s="13">
        <v>1.1336032388664E-2</v>
      </c>
      <c r="AT106" s="13" t="s">
        <v>97</v>
      </c>
      <c r="AU106" s="13"/>
      <c r="AV106" s="13">
        <v>2.5000000000000001E-3</v>
      </c>
      <c r="AW106" s="13">
        <v>2.1276595744680899E-2</v>
      </c>
      <c r="AX106" s="13">
        <v>1.52963671128107E-2</v>
      </c>
      <c r="AY106" s="13"/>
      <c r="AZ106" s="13">
        <v>0</v>
      </c>
      <c r="BA106" s="13">
        <v>1.1111111111111099E-2</v>
      </c>
      <c r="BB106" s="13">
        <v>8.8105726872246704E-3</v>
      </c>
      <c r="BC106" s="13"/>
      <c r="BD106" s="13">
        <v>1.12781954887218E-2</v>
      </c>
      <c r="BE106" s="13">
        <v>1.1600928074245899E-2</v>
      </c>
      <c r="BF106" s="13"/>
      <c r="BG106" s="13">
        <v>1.4527845036319599E-2</v>
      </c>
      <c r="BH106" s="13">
        <v>9.7560975609756097E-3</v>
      </c>
      <c r="BI106" s="13"/>
      <c r="BJ106" s="13">
        <v>2.1052631578947399E-2</v>
      </c>
      <c r="BK106" s="13">
        <v>9.8135426889107008E-3</v>
      </c>
      <c r="BL106" s="13"/>
      <c r="BM106" s="13">
        <v>4.11522633744856E-3</v>
      </c>
      <c r="BN106" s="13">
        <v>1.33196721311475E-2</v>
      </c>
      <c r="BO106" s="13"/>
      <c r="BP106" s="13">
        <v>8.9020771513353102E-3</v>
      </c>
      <c r="BQ106" s="13">
        <v>1.0273972602739699E-2</v>
      </c>
      <c r="BR106" s="13"/>
      <c r="BS106" s="13">
        <v>1.58371040723982E-2</v>
      </c>
      <c r="BT106" s="13">
        <v>1.0989010989011E-2</v>
      </c>
      <c r="BU106" s="13"/>
      <c r="BV106" s="13">
        <v>1.34228187919463E-2</v>
      </c>
      <c r="BW106" s="13">
        <v>1.7064846416382298E-2</v>
      </c>
      <c r="BX106" s="13"/>
      <c r="BY106" s="13">
        <v>6.9930069930069904E-3</v>
      </c>
      <c r="BZ106" s="13">
        <v>1.20705663881151E-2</v>
      </c>
      <c r="CA106" s="13"/>
      <c r="CB106" s="13">
        <v>1.69204737732657E-2</v>
      </c>
      <c r="CC106" s="13">
        <v>6.4308681672025697E-3</v>
      </c>
    </row>
    <row r="107" spans="2:81" x14ac:dyDescent="0.3">
      <c r="B107" t="s">
        <v>127</v>
      </c>
      <c r="C107" s="13">
        <v>0.94574898785425099</v>
      </c>
      <c r="D107" s="13">
        <v>0.93258426966292096</v>
      </c>
      <c r="E107" s="13">
        <v>0.95881383855024704</v>
      </c>
      <c r="F107" s="13"/>
      <c r="G107" s="13">
        <v>0.93714285714285706</v>
      </c>
      <c r="H107" s="13">
        <v>0.93251533742331305</v>
      </c>
      <c r="I107" s="13">
        <v>0.94915254237288105</v>
      </c>
      <c r="J107" s="13">
        <v>0.93532338308457696</v>
      </c>
      <c r="K107" s="13">
        <v>0.97202797202797198</v>
      </c>
      <c r="L107" s="13">
        <v>0.96753246753246702</v>
      </c>
      <c r="M107" s="13"/>
      <c r="N107" s="13">
        <v>0.96025104602510503</v>
      </c>
      <c r="O107" s="13">
        <v>0.93470790378006896</v>
      </c>
      <c r="P107" s="13">
        <v>0.93532338308457696</v>
      </c>
      <c r="Q107" s="13">
        <v>0.93700787401574803</v>
      </c>
      <c r="R107" s="13"/>
      <c r="S107" s="13">
        <v>0.94650205761316897</v>
      </c>
      <c r="T107" s="13">
        <v>0.93984962406015005</v>
      </c>
      <c r="U107" s="13">
        <v>0.94520547945205502</v>
      </c>
      <c r="V107" s="13">
        <v>0.95145631067961201</v>
      </c>
      <c r="W107" s="13">
        <v>0.91346153846153799</v>
      </c>
      <c r="X107" s="13">
        <v>0.94285714285714295</v>
      </c>
      <c r="Y107" s="13">
        <v>0.97</v>
      </c>
      <c r="Z107" s="13">
        <v>0.91111111111111098</v>
      </c>
      <c r="AA107" s="13">
        <v>0.96178343949044598</v>
      </c>
      <c r="AB107" s="13">
        <v>0.9375</v>
      </c>
      <c r="AC107" s="13">
        <v>0.96491228070175405</v>
      </c>
      <c r="AD107" s="13">
        <v>0.94736842105263197</v>
      </c>
      <c r="AE107" s="13"/>
      <c r="AF107" s="13">
        <v>0.929824561403509</v>
      </c>
      <c r="AG107" s="13">
        <v>0.93500000000000005</v>
      </c>
      <c r="AH107" s="13">
        <v>0.9609375</v>
      </c>
      <c r="AI107" s="13">
        <v>0.94409937888198803</v>
      </c>
      <c r="AJ107" s="13">
        <v>0.96747967479674801</v>
      </c>
      <c r="AK107" s="13">
        <v>0.98095238095238102</v>
      </c>
      <c r="AL107" s="13"/>
      <c r="AM107" s="13">
        <v>0.92857142857142905</v>
      </c>
      <c r="AN107" s="13">
        <v>0.95555555555555505</v>
      </c>
      <c r="AO107" s="13">
        <v>0.95140664961636801</v>
      </c>
      <c r="AP107" s="13">
        <v>0.94514767932489496</v>
      </c>
      <c r="AQ107" s="13">
        <v>0.95454545454545503</v>
      </c>
      <c r="AR107" s="13"/>
      <c r="AS107" s="13">
        <v>0.94574898785425099</v>
      </c>
      <c r="AT107" s="13" t="s">
        <v>97</v>
      </c>
      <c r="AU107" s="13"/>
      <c r="AV107" s="13">
        <v>0.94</v>
      </c>
      <c r="AW107" s="13">
        <v>0.88297872340425498</v>
      </c>
      <c r="AX107" s="13">
        <v>0.96175908221797302</v>
      </c>
      <c r="AY107" s="13"/>
      <c r="AZ107" s="13">
        <v>0.99082568807339499</v>
      </c>
      <c r="BA107" s="13">
        <v>0.92222222222222205</v>
      </c>
      <c r="BB107" s="13">
        <v>0.90308370044052899</v>
      </c>
      <c r="BC107" s="13"/>
      <c r="BD107" s="13">
        <v>0.93609022556390997</v>
      </c>
      <c r="BE107" s="13">
        <v>0.96287703016241299</v>
      </c>
      <c r="BF107" s="13"/>
      <c r="BG107" s="13">
        <v>0.92009685230024196</v>
      </c>
      <c r="BH107" s="13">
        <v>0.95975609756097602</v>
      </c>
      <c r="BI107" s="13"/>
      <c r="BJ107" s="13">
        <v>0.91052631578947396</v>
      </c>
      <c r="BK107" s="13">
        <v>0.95191364082433805</v>
      </c>
      <c r="BL107" s="13"/>
      <c r="BM107" s="13">
        <v>0.94238683127571998</v>
      </c>
      <c r="BN107" s="13">
        <v>0.94569672131147497</v>
      </c>
      <c r="BO107" s="13"/>
      <c r="BP107" s="13">
        <v>0.96142433234421398</v>
      </c>
      <c r="BQ107" s="13">
        <v>0.94063926940639297</v>
      </c>
      <c r="BR107" s="13"/>
      <c r="BS107" s="13">
        <v>0.94117647058823495</v>
      </c>
      <c r="BT107" s="13">
        <v>0.94065934065934098</v>
      </c>
      <c r="BU107" s="13"/>
      <c r="BV107" s="13">
        <v>0.94630872483221495</v>
      </c>
      <c r="BW107" s="13">
        <v>0.93856655290102398</v>
      </c>
      <c r="BX107" s="13"/>
      <c r="BY107" s="13">
        <v>0.88811188811188801</v>
      </c>
      <c r="BZ107" s="13">
        <v>0.95450324976787404</v>
      </c>
      <c r="CA107" s="13"/>
      <c r="CB107" s="13">
        <v>0.95431472081218305</v>
      </c>
      <c r="CC107" s="13">
        <v>0.94051446945337602</v>
      </c>
    </row>
    <row r="108" spans="2:81" x14ac:dyDescent="0.3">
      <c r="B108" t="s">
        <v>91</v>
      </c>
      <c r="C108" s="13">
        <v>-0.934412955465587</v>
      </c>
      <c r="D108" s="13">
        <v>-0.91813804173354696</v>
      </c>
      <c r="E108" s="13">
        <v>-0.95057660626029605</v>
      </c>
      <c r="F108" s="13"/>
      <c r="G108" s="13">
        <v>-0.93142857142857105</v>
      </c>
      <c r="H108" s="13">
        <v>-0.92638036809815905</v>
      </c>
      <c r="I108" s="13">
        <v>-0.93644067796610198</v>
      </c>
      <c r="J108" s="13">
        <v>-0.91542288557213902</v>
      </c>
      <c r="K108" s="13">
        <v>-0.95804195804195802</v>
      </c>
      <c r="L108" s="13">
        <v>-0.95454545454545403</v>
      </c>
      <c r="M108" s="13"/>
      <c r="N108" s="13">
        <v>-0.95606694560669503</v>
      </c>
      <c r="O108" s="13">
        <v>-0.91752577319587603</v>
      </c>
      <c r="P108" s="13">
        <v>-0.91044776119403004</v>
      </c>
      <c r="Q108" s="13">
        <v>-0.92913385826771699</v>
      </c>
      <c r="R108" s="13"/>
      <c r="S108" s="13">
        <v>-0.938271604938272</v>
      </c>
      <c r="T108" s="13">
        <v>-0.92481203007518797</v>
      </c>
      <c r="U108" s="13">
        <v>-0.91780821917808197</v>
      </c>
      <c r="V108" s="13">
        <v>-0.94174757281553401</v>
      </c>
      <c r="W108" s="13">
        <v>-0.90384615384615397</v>
      </c>
      <c r="X108" s="13">
        <v>-0.93333333333333302</v>
      </c>
      <c r="Y108" s="13">
        <v>-0.96</v>
      </c>
      <c r="Z108" s="13">
        <v>-0.88888888888888895</v>
      </c>
      <c r="AA108" s="13">
        <v>-0.95541401273885396</v>
      </c>
      <c r="AB108" s="13">
        <v>-0.92708333333333304</v>
      </c>
      <c r="AC108" s="13">
        <v>-0.94736842105263197</v>
      </c>
      <c r="AD108" s="13">
        <v>-0.94736842105263197</v>
      </c>
      <c r="AE108" s="13"/>
      <c r="AF108" s="13">
        <v>-0.91478696741854604</v>
      </c>
      <c r="AG108" s="13">
        <v>-0.93</v>
      </c>
      <c r="AH108" s="13">
        <v>-0.953125</v>
      </c>
      <c r="AI108" s="13">
        <v>-0.93167701863354002</v>
      </c>
      <c r="AJ108" s="13">
        <v>-0.95934959349593496</v>
      </c>
      <c r="AK108" s="13">
        <v>-0.97142857142857197</v>
      </c>
      <c r="AL108" s="13"/>
      <c r="AM108" s="13">
        <v>-0.90659340659340704</v>
      </c>
      <c r="AN108" s="13">
        <v>-0.95555555555555505</v>
      </c>
      <c r="AO108" s="13">
        <v>-0.94373401534526902</v>
      </c>
      <c r="AP108" s="13">
        <v>-0.93248945147679296</v>
      </c>
      <c r="AQ108" s="13">
        <v>-0.93181818181818199</v>
      </c>
      <c r="AR108" s="13"/>
      <c r="AS108" s="13">
        <v>-0.934412955465587</v>
      </c>
      <c r="AT108" s="13" t="s">
        <v>97</v>
      </c>
      <c r="AU108" s="13"/>
      <c r="AV108" s="13">
        <v>-0.9375</v>
      </c>
      <c r="AW108" s="13">
        <v>-0.86170212765957499</v>
      </c>
      <c r="AX108" s="13">
        <v>-0.946462715105163</v>
      </c>
      <c r="AY108" s="13"/>
      <c r="AZ108" s="13">
        <v>-0.99082568807339499</v>
      </c>
      <c r="BA108" s="13">
        <v>-0.91111111111111098</v>
      </c>
      <c r="BB108" s="13">
        <v>-0.89427312775330403</v>
      </c>
      <c r="BC108" s="13"/>
      <c r="BD108" s="13">
        <v>-0.92481203007518797</v>
      </c>
      <c r="BE108" s="13">
        <v>-0.95127610208816704</v>
      </c>
      <c r="BF108" s="13"/>
      <c r="BG108" s="13">
        <v>-0.90556900726392298</v>
      </c>
      <c r="BH108" s="13">
        <v>-0.95</v>
      </c>
      <c r="BI108" s="13"/>
      <c r="BJ108" s="13">
        <v>-0.88947368421052597</v>
      </c>
      <c r="BK108" s="13">
        <v>-0.94210009813542706</v>
      </c>
      <c r="BL108" s="13"/>
      <c r="BM108" s="13">
        <v>-0.938271604938272</v>
      </c>
      <c r="BN108" s="13">
        <v>-0.93237704918032804</v>
      </c>
      <c r="BO108" s="13"/>
      <c r="BP108" s="13">
        <v>-0.95252225519287803</v>
      </c>
      <c r="BQ108" s="13">
        <v>-0.93036529680365299</v>
      </c>
      <c r="BR108" s="13"/>
      <c r="BS108" s="13">
        <v>-0.92533936651583704</v>
      </c>
      <c r="BT108" s="13">
        <v>-0.92967032967033003</v>
      </c>
      <c r="BU108" s="13"/>
      <c r="BV108" s="13">
        <v>-0.932885906040269</v>
      </c>
      <c r="BW108" s="13">
        <v>-0.92150170648464202</v>
      </c>
      <c r="BX108" s="13"/>
      <c r="BY108" s="13">
        <v>-0.88111888111888104</v>
      </c>
      <c r="BZ108" s="13">
        <v>-0.94243268337975905</v>
      </c>
      <c r="CA108" s="13"/>
      <c r="CB108" s="13">
        <v>-0.93739424703891705</v>
      </c>
      <c r="CC108" s="13">
        <v>-0.93408360128617396</v>
      </c>
    </row>
    <row r="109" spans="2:81" x14ac:dyDescent="0.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row>
    <row r="110" spans="2:81" x14ac:dyDescent="0.3">
      <c r="B110" s="6" t="s">
        <v>135</v>
      </c>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row>
    <row r="111" spans="2:81" x14ac:dyDescent="0.3">
      <c r="B111" s="23" t="s">
        <v>95</v>
      </c>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row>
    <row r="112" spans="2:81" x14ac:dyDescent="0.3">
      <c r="B112" t="s">
        <v>123</v>
      </c>
      <c r="C112" s="13">
        <v>0.81133603238866403</v>
      </c>
      <c r="D112" s="13">
        <v>0.78330658105938999</v>
      </c>
      <c r="E112" s="13">
        <v>0.84019769357495899</v>
      </c>
      <c r="F112" s="13"/>
      <c r="G112" s="13">
        <v>0.78285714285714303</v>
      </c>
      <c r="H112" s="13">
        <v>0.77914110429447903</v>
      </c>
      <c r="I112" s="13">
        <v>0.81355932203389802</v>
      </c>
      <c r="J112" s="13">
        <v>0.80099502487562202</v>
      </c>
      <c r="K112" s="13">
        <v>0.82517482517482499</v>
      </c>
      <c r="L112" s="13">
        <v>0.90909090909090895</v>
      </c>
      <c r="M112" s="13"/>
      <c r="N112" s="13">
        <v>0.826359832635983</v>
      </c>
      <c r="O112" s="13">
        <v>0.82817869415807599</v>
      </c>
      <c r="P112" s="13">
        <v>0.77611940298507498</v>
      </c>
      <c r="Q112" s="13">
        <v>0.78346456692913402</v>
      </c>
      <c r="R112" s="13"/>
      <c r="S112" s="13">
        <v>0.79423868312757195</v>
      </c>
      <c r="T112" s="13">
        <v>0.78947368421052599</v>
      </c>
      <c r="U112" s="13">
        <v>0.86301369863013699</v>
      </c>
      <c r="V112" s="13">
        <v>0.81553398058252402</v>
      </c>
      <c r="W112" s="13">
        <v>0.75</v>
      </c>
      <c r="X112" s="13">
        <v>0.79047619047619</v>
      </c>
      <c r="Y112" s="13">
        <v>0.79</v>
      </c>
      <c r="Z112" s="13">
        <v>0.8</v>
      </c>
      <c r="AA112" s="13">
        <v>0.83439490445859898</v>
      </c>
      <c r="AB112" s="13">
        <v>0.89583333333333304</v>
      </c>
      <c r="AC112" s="13">
        <v>0.859649122807018</v>
      </c>
      <c r="AD112" s="13">
        <v>0.78947368421052599</v>
      </c>
      <c r="AE112" s="13"/>
      <c r="AF112" s="13">
        <v>0.77443609022556403</v>
      </c>
      <c r="AG112" s="13">
        <v>0.79500000000000004</v>
      </c>
      <c r="AH112" s="13">
        <v>0.8515625</v>
      </c>
      <c r="AI112" s="13">
        <v>0.80745341614906796</v>
      </c>
      <c r="AJ112" s="13">
        <v>0.88617886178861804</v>
      </c>
      <c r="AK112" s="13">
        <v>0.93333333333333302</v>
      </c>
      <c r="AL112" s="13"/>
      <c r="AM112" s="13">
        <v>0.78021978021978</v>
      </c>
      <c r="AN112" s="13">
        <v>0.81777777777777805</v>
      </c>
      <c r="AO112" s="13">
        <v>0.81585677749360597</v>
      </c>
      <c r="AP112" s="13">
        <v>0.83966244725738404</v>
      </c>
      <c r="AQ112" s="13">
        <v>0.84090909090909105</v>
      </c>
      <c r="AR112" s="13"/>
      <c r="AS112" s="13">
        <v>0.81133603238866403</v>
      </c>
      <c r="AT112" s="13" t="s">
        <v>97</v>
      </c>
      <c r="AU112" s="13"/>
      <c r="AV112" s="13">
        <v>0.8075</v>
      </c>
      <c r="AW112" s="13">
        <v>0.72340425531914898</v>
      </c>
      <c r="AX112" s="13">
        <v>0.839388145315488</v>
      </c>
      <c r="AY112" s="13"/>
      <c r="AZ112" s="13">
        <v>0.87155963302752304</v>
      </c>
      <c r="BA112" s="13">
        <v>0.71111111111111103</v>
      </c>
      <c r="BB112" s="13">
        <v>0.77092511013215903</v>
      </c>
      <c r="BC112" s="13"/>
      <c r="BD112" s="13">
        <v>0.81328320802005005</v>
      </c>
      <c r="BE112" s="13">
        <v>0.80974477958236701</v>
      </c>
      <c r="BF112" s="13"/>
      <c r="BG112" s="13">
        <v>0.77481840193704599</v>
      </c>
      <c r="BH112" s="13">
        <v>0.83048780487804896</v>
      </c>
      <c r="BI112" s="13"/>
      <c r="BJ112" s="13">
        <v>0.74210526315789505</v>
      </c>
      <c r="BK112" s="13">
        <v>0.82531894013739004</v>
      </c>
      <c r="BL112" s="13"/>
      <c r="BM112" s="13">
        <v>0.81893004115226298</v>
      </c>
      <c r="BN112" s="13">
        <v>0.80942622950819698</v>
      </c>
      <c r="BO112" s="13"/>
      <c r="BP112" s="13">
        <v>0.833827893175074</v>
      </c>
      <c r="BQ112" s="13">
        <v>0.80251141552511396</v>
      </c>
      <c r="BR112" s="13"/>
      <c r="BS112" s="13">
        <v>0.789592760180995</v>
      </c>
      <c r="BT112" s="13">
        <v>0.80879120879120903</v>
      </c>
      <c r="BU112" s="13"/>
      <c r="BV112" s="13">
        <v>0.83221476510067105</v>
      </c>
      <c r="BW112" s="13">
        <v>0.76791808873720102</v>
      </c>
      <c r="BX112" s="13"/>
      <c r="BY112" s="13">
        <v>0.73426573426573405</v>
      </c>
      <c r="BZ112" s="13">
        <v>0.82636954503249804</v>
      </c>
      <c r="CA112" s="13"/>
      <c r="CB112" s="13">
        <v>0.82064297800338404</v>
      </c>
      <c r="CC112" s="13">
        <v>0.81028938906752401</v>
      </c>
    </row>
    <row r="113" spans="2:81" x14ac:dyDescent="0.3">
      <c r="B113" t="s">
        <v>124</v>
      </c>
      <c r="C113" s="13">
        <v>0.13117408906882599</v>
      </c>
      <c r="D113" s="13">
        <v>0.158908507223114</v>
      </c>
      <c r="E113" s="13">
        <v>0.102141680395387</v>
      </c>
      <c r="F113" s="13"/>
      <c r="G113" s="13">
        <v>0.14285714285714299</v>
      </c>
      <c r="H113" s="13">
        <v>0.14417177914110399</v>
      </c>
      <c r="I113" s="13">
        <v>0.13135593220339001</v>
      </c>
      <c r="J113" s="13">
        <v>0.164179104477612</v>
      </c>
      <c r="K113" s="13">
        <v>0.10489510489510501</v>
      </c>
      <c r="L113" s="13">
        <v>7.1428571428571397E-2</v>
      </c>
      <c r="M113" s="13"/>
      <c r="N113" s="13">
        <v>0.13389121338912099</v>
      </c>
      <c r="O113" s="13">
        <v>0.106529209621993</v>
      </c>
      <c r="P113" s="13">
        <v>0.164179104477612</v>
      </c>
      <c r="Q113" s="13">
        <v>0.133858267716535</v>
      </c>
      <c r="R113" s="13"/>
      <c r="S113" s="13">
        <v>0.156378600823045</v>
      </c>
      <c r="T113" s="13">
        <v>0.157894736842105</v>
      </c>
      <c r="U113" s="13">
        <v>0.10958904109589</v>
      </c>
      <c r="V113" s="13">
        <v>0.13592233009708701</v>
      </c>
      <c r="W113" s="13">
        <v>0.16346153846153799</v>
      </c>
      <c r="X113" s="13">
        <v>0.114285714285714</v>
      </c>
      <c r="Y113" s="13">
        <v>0.15</v>
      </c>
      <c r="Z113" s="13">
        <v>0.133333333333333</v>
      </c>
      <c r="AA113" s="13">
        <v>0.11464968152866201</v>
      </c>
      <c r="AB113" s="13">
        <v>4.1666666666666699E-2</v>
      </c>
      <c r="AC113" s="13">
        <v>8.7719298245614002E-2</v>
      </c>
      <c r="AD113" s="13">
        <v>0.21052631578947401</v>
      </c>
      <c r="AE113" s="13"/>
      <c r="AF113" s="13">
        <v>0.150375939849624</v>
      </c>
      <c r="AG113" s="13">
        <v>0.12</v>
      </c>
      <c r="AH113" s="13">
        <v>0.1328125</v>
      </c>
      <c r="AI113" s="13">
        <v>0.14285714285714299</v>
      </c>
      <c r="AJ113" s="13">
        <v>8.9430894308943104E-2</v>
      </c>
      <c r="AK113" s="13">
        <v>5.7142857142857099E-2</v>
      </c>
      <c r="AL113" s="13"/>
      <c r="AM113" s="13">
        <v>0.159340659340659</v>
      </c>
      <c r="AN113" s="13">
        <v>0.12</v>
      </c>
      <c r="AO113" s="13">
        <v>0.148337595907928</v>
      </c>
      <c r="AP113" s="13">
        <v>9.7046413502109699E-2</v>
      </c>
      <c r="AQ113" s="13">
        <v>0.13636363636363599</v>
      </c>
      <c r="AR113" s="13"/>
      <c r="AS113" s="13">
        <v>0.13117408906882599</v>
      </c>
      <c r="AT113" s="13" t="s">
        <v>97</v>
      </c>
      <c r="AU113" s="13"/>
      <c r="AV113" s="13">
        <v>0.13750000000000001</v>
      </c>
      <c r="AW113" s="13">
        <v>0.14893617021276601</v>
      </c>
      <c r="AX113" s="13">
        <v>0.118546845124283</v>
      </c>
      <c r="AY113" s="13"/>
      <c r="AZ113" s="13">
        <v>0.100917431192661</v>
      </c>
      <c r="BA113" s="13">
        <v>0.22222222222222199</v>
      </c>
      <c r="BB113" s="13">
        <v>0.14537444933920701</v>
      </c>
      <c r="BC113" s="13"/>
      <c r="BD113" s="13">
        <v>0.12030075187969901</v>
      </c>
      <c r="BE113" s="13">
        <v>0.14849187935034799</v>
      </c>
      <c r="BF113" s="13"/>
      <c r="BG113" s="13">
        <v>0.14043583535109</v>
      </c>
      <c r="BH113" s="13">
        <v>0.12682926829268301</v>
      </c>
      <c r="BI113" s="13"/>
      <c r="BJ113" s="13">
        <v>0.173684210526316</v>
      </c>
      <c r="BK113" s="13">
        <v>0.12168792934249301</v>
      </c>
      <c r="BL113" s="13"/>
      <c r="BM113" s="13">
        <v>0.11934156378600801</v>
      </c>
      <c r="BN113" s="13">
        <v>0.13422131147541</v>
      </c>
      <c r="BO113" s="13"/>
      <c r="BP113" s="13">
        <v>0.112759643916914</v>
      </c>
      <c r="BQ113" s="13">
        <v>0.13812785388127899</v>
      </c>
      <c r="BR113" s="13"/>
      <c r="BS113" s="13">
        <v>0.14932126696832601</v>
      </c>
      <c r="BT113" s="13">
        <v>0.13186813186813201</v>
      </c>
      <c r="BU113" s="13"/>
      <c r="BV113" s="13">
        <v>0.10738255033557</v>
      </c>
      <c r="BW113" s="13">
        <v>0.17064846416382301</v>
      </c>
      <c r="BX113" s="13"/>
      <c r="BY113" s="13">
        <v>0.18181818181818199</v>
      </c>
      <c r="BZ113" s="13">
        <v>0.122562674094708</v>
      </c>
      <c r="CA113" s="13"/>
      <c r="CB113" s="13">
        <v>0.130287648054146</v>
      </c>
      <c r="CC113" s="13">
        <v>0.12861736334405099</v>
      </c>
    </row>
    <row r="114" spans="2:81" x14ac:dyDescent="0.3">
      <c r="B114" t="s">
        <v>125</v>
      </c>
      <c r="C114" s="13">
        <v>3.5627530364372502E-2</v>
      </c>
      <c r="D114" s="13">
        <v>3.3707865168539297E-2</v>
      </c>
      <c r="E114" s="13">
        <v>3.7891268533772601E-2</v>
      </c>
      <c r="F114" s="13"/>
      <c r="G114" s="13">
        <v>4.57142857142857E-2</v>
      </c>
      <c r="H114" s="13">
        <v>5.82822085889571E-2</v>
      </c>
      <c r="I114" s="13">
        <v>3.8135593220338999E-2</v>
      </c>
      <c r="J114" s="13">
        <v>1.49253731343284E-2</v>
      </c>
      <c r="K114" s="13">
        <v>2.7972027972028E-2</v>
      </c>
      <c r="L114" s="13">
        <v>6.4935064935064896E-3</v>
      </c>
      <c r="M114" s="13"/>
      <c r="N114" s="13">
        <v>2.0920502092050201E-2</v>
      </c>
      <c r="O114" s="13">
        <v>4.4673539518900303E-2</v>
      </c>
      <c r="P114" s="13">
        <v>2.9850746268656699E-2</v>
      </c>
      <c r="Q114" s="13">
        <v>5.9055118110236199E-2</v>
      </c>
      <c r="R114" s="13"/>
      <c r="S114" s="13">
        <v>3.2921810699588501E-2</v>
      </c>
      <c r="T114" s="13">
        <v>3.7593984962405999E-2</v>
      </c>
      <c r="U114" s="13">
        <v>1.3698630136986301E-2</v>
      </c>
      <c r="V114" s="13">
        <v>3.8834951456310697E-2</v>
      </c>
      <c r="W114" s="13">
        <v>6.7307692307692304E-2</v>
      </c>
      <c r="X114" s="13">
        <v>5.7142857142857099E-2</v>
      </c>
      <c r="Y114" s="13">
        <v>0.02</v>
      </c>
      <c r="Z114" s="13">
        <v>2.2222222222222199E-2</v>
      </c>
      <c r="AA114" s="13">
        <v>3.1847133757961797E-2</v>
      </c>
      <c r="AB114" s="13">
        <v>4.1666666666666699E-2</v>
      </c>
      <c r="AC114" s="13">
        <v>1.7543859649122799E-2</v>
      </c>
      <c r="AD114" s="13">
        <v>0</v>
      </c>
      <c r="AE114" s="13"/>
      <c r="AF114" s="13">
        <v>4.01002506265664E-2</v>
      </c>
      <c r="AG114" s="13">
        <v>5.5E-2</v>
      </c>
      <c r="AH114" s="13">
        <v>1.5625E-2</v>
      </c>
      <c r="AI114" s="13">
        <v>2.4844720496894401E-2</v>
      </c>
      <c r="AJ114" s="13">
        <v>8.1300813008130107E-3</v>
      </c>
      <c r="AK114" s="13">
        <v>9.5238095238095195E-3</v>
      </c>
      <c r="AL114" s="13"/>
      <c r="AM114" s="13">
        <v>2.74725274725275E-2</v>
      </c>
      <c r="AN114" s="13">
        <v>0.04</v>
      </c>
      <c r="AO114" s="13">
        <v>2.3017902813299199E-2</v>
      </c>
      <c r="AP114" s="13">
        <v>4.6413502109704602E-2</v>
      </c>
      <c r="AQ114" s="13">
        <v>0</v>
      </c>
      <c r="AR114" s="13"/>
      <c r="AS114" s="13">
        <v>3.5627530364372502E-2</v>
      </c>
      <c r="AT114" s="13" t="s">
        <v>97</v>
      </c>
      <c r="AU114" s="13"/>
      <c r="AV114" s="13">
        <v>4.2500000000000003E-2</v>
      </c>
      <c r="AW114" s="13">
        <v>9.5744680851063801E-2</v>
      </c>
      <c r="AX114" s="13">
        <v>2.1032504780114699E-2</v>
      </c>
      <c r="AY114" s="13"/>
      <c r="AZ114" s="13">
        <v>1.8348623853211E-2</v>
      </c>
      <c r="BA114" s="13">
        <v>5.5555555555555601E-2</v>
      </c>
      <c r="BB114" s="13">
        <v>6.1674008810572702E-2</v>
      </c>
      <c r="BC114" s="13"/>
      <c r="BD114" s="13">
        <v>4.3859649122807001E-2</v>
      </c>
      <c r="BE114" s="13">
        <v>2.0881670533642701E-2</v>
      </c>
      <c r="BF114" s="13"/>
      <c r="BG114" s="13">
        <v>6.2953995157385007E-2</v>
      </c>
      <c r="BH114" s="13">
        <v>2.07317073170732E-2</v>
      </c>
      <c r="BI114" s="13"/>
      <c r="BJ114" s="13">
        <v>6.3157894736842093E-2</v>
      </c>
      <c r="BK114" s="13">
        <v>3.04219823356232E-2</v>
      </c>
      <c r="BL114" s="13"/>
      <c r="BM114" s="13">
        <v>3.2921810699588501E-2</v>
      </c>
      <c r="BN114" s="13">
        <v>3.5860655737704902E-2</v>
      </c>
      <c r="BO114" s="13"/>
      <c r="BP114" s="13">
        <v>2.6706231454005899E-2</v>
      </c>
      <c r="BQ114" s="13">
        <v>3.88127853881279E-2</v>
      </c>
      <c r="BR114" s="13"/>
      <c r="BS114" s="13">
        <v>4.2986425339366502E-2</v>
      </c>
      <c r="BT114" s="13">
        <v>3.7362637362637403E-2</v>
      </c>
      <c r="BU114" s="13"/>
      <c r="BV114" s="13">
        <v>5.3691275167785199E-2</v>
      </c>
      <c r="BW114" s="13">
        <v>3.7542662116041001E-2</v>
      </c>
      <c r="BX114" s="13"/>
      <c r="BY114" s="13">
        <v>4.8951048951049E-2</v>
      </c>
      <c r="BZ114" s="13">
        <v>3.1569173630455E-2</v>
      </c>
      <c r="CA114" s="13"/>
      <c r="CB114" s="13">
        <v>2.0304568527918801E-2</v>
      </c>
      <c r="CC114" s="13">
        <v>4.5016077170418001E-2</v>
      </c>
    </row>
    <row r="115" spans="2:81" x14ac:dyDescent="0.3">
      <c r="B115" t="s">
        <v>126</v>
      </c>
      <c r="C115" s="13">
        <v>1.2955465587044499E-2</v>
      </c>
      <c r="D115" s="13">
        <v>1.28410914927769E-2</v>
      </c>
      <c r="E115" s="13">
        <v>1.31795716639209E-2</v>
      </c>
      <c r="F115" s="13"/>
      <c r="G115" s="13">
        <v>2.2857142857142899E-2</v>
      </c>
      <c r="H115" s="13">
        <v>1.5337423312883401E-2</v>
      </c>
      <c r="I115" s="13">
        <v>1.27118644067797E-2</v>
      </c>
      <c r="J115" s="13">
        <v>9.9502487562189105E-3</v>
      </c>
      <c r="K115" s="13">
        <v>1.3986013986014E-2</v>
      </c>
      <c r="L115" s="13">
        <v>0</v>
      </c>
      <c r="M115" s="13"/>
      <c r="N115" s="13">
        <v>1.2552301255230099E-2</v>
      </c>
      <c r="O115" s="13">
        <v>1.03092783505155E-2</v>
      </c>
      <c r="P115" s="13">
        <v>1.49253731343284E-2</v>
      </c>
      <c r="Q115" s="13">
        <v>1.5748031496062999E-2</v>
      </c>
      <c r="R115" s="13"/>
      <c r="S115" s="13">
        <v>8.23045267489712E-3</v>
      </c>
      <c r="T115" s="13">
        <v>7.5187969924812E-3</v>
      </c>
      <c r="U115" s="13">
        <v>0</v>
      </c>
      <c r="V115" s="13">
        <v>0</v>
      </c>
      <c r="W115" s="13">
        <v>9.6153846153846194E-3</v>
      </c>
      <c r="X115" s="13">
        <v>2.8571428571428598E-2</v>
      </c>
      <c r="Y115" s="13">
        <v>0.02</v>
      </c>
      <c r="Z115" s="13">
        <v>2.2222222222222199E-2</v>
      </c>
      <c r="AA115" s="13">
        <v>1.9108280254777101E-2</v>
      </c>
      <c r="AB115" s="13">
        <v>2.0833333333333301E-2</v>
      </c>
      <c r="AC115" s="13">
        <v>1.7543859649122799E-2</v>
      </c>
      <c r="AD115" s="13">
        <v>0</v>
      </c>
      <c r="AE115" s="13"/>
      <c r="AF115" s="13">
        <v>2.5062656641604002E-2</v>
      </c>
      <c r="AG115" s="13">
        <v>5.0000000000000001E-3</v>
      </c>
      <c r="AH115" s="13">
        <v>0</v>
      </c>
      <c r="AI115" s="13">
        <v>1.8633540372670801E-2</v>
      </c>
      <c r="AJ115" s="13">
        <v>8.1300813008130107E-3</v>
      </c>
      <c r="AK115" s="13">
        <v>0</v>
      </c>
      <c r="AL115" s="13"/>
      <c r="AM115" s="13">
        <v>5.4945054945054897E-3</v>
      </c>
      <c r="AN115" s="13">
        <v>1.3333333333333299E-2</v>
      </c>
      <c r="AO115" s="13">
        <v>1.27877237851662E-2</v>
      </c>
      <c r="AP115" s="13">
        <v>8.4388185654008397E-3</v>
      </c>
      <c r="AQ115" s="13">
        <v>0</v>
      </c>
      <c r="AR115" s="13"/>
      <c r="AS115" s="13">
        <v>1.2955465587044499E-2</v>
      </c>
      <c r="AT115" s="13" t="s">
        <v>97</v>
      </c>
      <c r="AU115" s="13"/>
      <c r="AV115" s="13">
        <v>0.01</v>
      </c>
      <c r="AW115" s="13">
        <v>2.1276595744680899E-2</v>
      </c>
      <c r="AX115" s="13">
        <v>9.5602294455066905E-3</v>
      </c>
      <c r="AY115" s="13"/>
      <c r="AZ115" s="13">
        <v>9.1743119266055103E-3</v>
      </c>
      <c r="BA115" s="13">
        <v>0</v>
      </c>
      <c r="BB115" s="13">
        <v>1.7621145374449299E-2</v>
      </c>
      <c r="BC115" s="13"/>
      <c r="BD115" s="13">
        <v>1.6290726817042599E-2</v>
      </c>
      <c r="BE115" s="13">
        <v>6.96055684454756E-3</v>
      </c>
      <c r="BF115" s="13"/>
      <c r="BG115" s="13">
        <v>1.4527845036319599E-2</v>
      </c>
      <c r="BH115" s="13">
        <v>1.21951219512195E-2</v>
      </c>
      <c r="BI115" s="13"/>
      <c r="BJ115" s="13">
        <v>1.5789473684210499E-2</v>
      </c>
      <c r="BK115" s="13">
        <v>1.27576054955839E-2</v>
      </c>
      <c r="BL115" s="13"/>
      <c r="BM115" s="13">
        <v>2.4691358024691398E-2</v>
      </c>
      <c r="BN115" s="13">
        <v>1.02459016393443E-2</v>
      </c>
      <c r="BO115" s="13"/>
      <c r="BP115" s="13">
        <v>2.0771513353115698E-2</v>
      </c>
      <c r="BQ115" s="13">
        <v>1.0273972602739699E-2</v>
      </c>
      <c r="BR115" s="13"/>
      <c r="BS115" s="13">
        <v>1.1312217194570101E-2</v>
      </c>
      <c r="BT115" s="13">
        <v>8.7912087912087895E-3</v>
      </c>
      <c r="BU115" s="13"/>
      <c r="BV115" s="13">
        <v>0</v>
      </c>
      <c r="BW115" s="13">
        <v>1.7064846416382298E-2</v>
      </c>
      <c r="BX115" s="13"/>
      <c r="BY115" s="13">
        <v>3.4965034965035002E-2</v>
      </c>
      <c r="BZ115" s="13">
        <v>9.2850510677808702E-3</v>
      </c>
      <c r="CA115" s="13"/>
      <c r="CB115" s="13">
        <v>1.5228426395939101E-2</v>
      </c>
      <c r="CC115" s="13">
        <v>1.12540192926045E-2</v>
      </c>
    </row>
    <row r="116" spans="2:81" x14ac:dyDescent="0.3">
      <c r="B116" t="s">
        <v>106</v>
      </c>
      <c r="C116" s="13">
        <v>8.9068825910931203E-3</v>
      </c>
      <c r="D116" s="13">
        <v>1.1235955056179799E-2</v>
      </c>
      <c r="E116" s="13">
        <v>6.5897858319604596E-3</v>
      </c>
      <c r="F116" s="13"/>
      <c r="G116" s="13">
        <v>5.7142857142857099E-3</v>
      </c>
      <c r="H116" s="13">
        <v>3.0674846625766898E-3</v>
      </c>
      <c r="I116" s="13">
        <v>4.2372881355932203E-3</v>
      </c>
      <c r="J116" s="13">
        <v>9.9502487562189105E-3</v>
      </c>
      <c r="K116" s="13">
        <v>2.7972027972028E-2</v>
      </c>
      <c r="L116" s="13">
        <v>1.2987012987013E-2</v>
      </c>
      <c r="M116" s="13"/>
      <c r="N116" s="13">
        <v>6.2761506276150601E-3</v>
      </c>
      <c r="O116" s="13">
        <v>1.03092783505155E-2</v>
      </c>
      <c r="P116" s="13">
        <v>1.49253731343284E-2</v>
      </c>
      <c r="Q116" s="13">
        <v>7.8740157480314994E-3</v>
      </c>
      <c r="R116" s="13"/>
      <c r="S116" s="13">
        <v>8.23045267489712E-3</v>
      </c>
      <c r="T116" s="13">
        <v>7.5187969924812E-3</v>
      </c>
      <c r="U116" s="13">
        <v>1.3698630136986301E-2</v>
      </c>
      <c r="V116" s="13">
        <v>9.7087378640776708E-3</v>
      </c>
      <c r="W116" s="13">
        <v>9.6153846153846194E-3</v>
      </c>
      <c r="X116" s="13">
        <v>9.5238095238095195E-3</v>
      </c>
      <c r="Y116" s="13">
        <v>0.02</v>
      </c>
      <c r="Z116" s="13">
        <v>2.2222222222222199E-2</v>
      </c>
      <c r="AA116" s="13">
        <v>0</v>
      </c>
      <c r="AB116" s="13">
        <v>0</v>
      </c>
      <c r="AC116" s="13">
        <v>1.7543859649122799E-2</v>
      </c>
      <c r="AD116" s="13">
        <v>0</v>
      </c>
      <c r="AE116" s="13"/>
      <c r="AF116" s="13">
        <v>1.00250626566416E-2</v>
      </c>
      <c r="AG116" s="13">
        <v>2.5000000000000001E-2</v>
      </c>
      <c r="AH116" s="13">
        <v>0</v>
      </c>
      <c r="AI116" s="13">
        <v>6.2111801242236003E-3</v>
      </c>
      <c r="AJ116" s="13">
        <v>8.1300813008130107E-3</v>
      </c>
      <c r="AK116" s="13">
        <v>0</v>
      </c>
      <c r="AL116" s="13"/>
      <c r="AM116" s="13">
        <v>2.74725274725275E-2</v>
      </c>
      <c r="AN116" s="13">
        <v>8.8888888888888906E-3</v>
      </c>
      <c r="AO116" s="13">
        <v>0</v>
      </c>
      <c r="AP116" s="13">
        <v>8.4388185654008397E-3</v>
      </c>
      <c r="AQ116" s="13">
        <v>2.27272727272727E-2</v>
      </c>
      <c r="AR116" s="13"/>
      <c r="AS116" s="13">
        <v>8.9068825910931203E-3</v>
      </c>
      <c r="AT116" s="13" t="s">
        <v>97</v>
      </c>
      <c r="AU116" s="13"/>
      <c r="AV116" s="13">
        <v>2.5000000000000001E-3</v>
      </c>
      <c r="AW116" s="13">
        <v>1.0638297872340399E-2</v>
      </c>
      <c r="AX116" s="13">
        <v>1.1472275334608E-2</v>
      </c>
      <c r="AY116" s="13"/>
      <c r="AZ116" s="13">
        <v>0</v>
      </c>
      <c r="BA116" s="13">
        <v>1.1111111111111099E-2</v>
      </c>
      <c r="BB116" s="13">
        <v>4.4052863436123404E-3</v>
      </c>
      <c r="BC116" s="13"/>
      <c r="BD116" s="13">
        <v>6.2656641604010004E-3</v>
      </c>
      <c r="BE116" s="13">
        <v>1.3921113689095099E-2</v>
      </c>
      <c r="BF116" s="13"/>
      <c r="BG116" s="13">
        <v>7.2639225181598101E-3</v>
      </c>
      <c r="BH116" s="13">
        <v>9.7560975609756097E-3</v>
      </c>
      <c r="BI116" s="13"/>
      <c r="BJ116" s="13">
        <v>5.2631578947368403E-3</v>
      </c>
      <c r="BK116" s="13">
        <v>9.8135426889107008E-3</v>
      </c>
      <c r="BL116" s="13"/>
      <c r="BM116" s="13">
        <v>4.11522633744856E-3</v>
      </c>
      <c r="BN116" s="13">
        <v>1.02459016393443E-2</v>
      </c>
      <c r="BO116" s="13"/>
      <c r="BP116" s="13">
        <v>5.9347181008902097E-3</v>
      </c>
      <c r="BQ116" s="13">
        <v>1.0273972602739699E-2</v>
      </c>
      <c r="BR116" s="13"/>
      <c r="BS116" s="13">
        <v>6.7873303167420799E-3</v>
      </c>
      <c r="BT116" s="13">
        <v>1.3186813186813201E-2</v>
      </c>
      <c r="BU116" s="13"/>
      <c r="BV116" s="13">
        <v>6.7114093959731499E-3</v>
      </c>
      <c r="BW116" s="13">
        <v>6.8259385665529002E-3</v>
      </c>
      <c r="BX116" s="13"/>
      <c r="BY116" s="13">
        <v>0</v>
      </c>
      <c r="BZ116" s="13">
        <v>1.0213556174559E-2</v>
      </c>
      <c r="CA116" s="13"/>
      <c r="CB116" s="13">
        <v>1.35363790186125E-2</v>
      </c>
      <c r="CC116" s="13">
        <v>4.8231511254019296E-3</v>
      </c>
    </row>
    <row r="117" spans="2:81" x14ac:dyDescent="0.3">
      <c r="B117" t="s">
        <v>127</v>
      </c>
      <c r="C117" s="13">
        <v>0.94251012145749002</v>
      </c>
      <c r="D117" s="13">
        <v>0.942215088282504</v>
      </c>
      <c r="E117" s="13">
        <v>0.94233937397034595</v>
      </c>
      <c r="F117" s="13"/>
      <c r="G117" s="13">
        <v>0.92571428571428604</v>
      </c>
      <c r="H117" s="13">
        <v>0.92331288343558304</v>
      </c>
      <c r="I117" s="13">
        <v>0.94491525423728795</v>
      </c>
      <c r="J117" s="13">
        <v>0.96517412935323399</v>
      </c>
      <c r="K117" s="13">
        <v>0.93006993006993</v>
      </c>
      <c r="L117" s="13">
        <v>0.98051948051948001</v>
      </c>
      <c r="M117" s="13"/>
      <c r="N117" s="13">
        <v>0.96025104602510503</v>
      </c>
      <c r="O117" s="13">
        <v>0.93470790378006896</v>
      </c>
      <c r="P117" s="13">
        <v>0.94029850746268695</v>
      </c>
      <c r="Q117" s="13">
        <v>0.91732283464566899</v>
      </c>
      <c r="R117" s="13"/>
      <c r="S117" s="13">
        <v>0.95061728395061695</v>
      </c>
      <c r="T117" s="13">
        <v>0.94736842105263197</v>
      </c>
      <c r="U117" s="13">
        <v>0.97260273972602695</v>
      </c>
      <c r="V117" s="13">
        <v>0.95145631067961201</v>
      </c>
      <c r="W117" s="13">
        <v>0.91346153846153799</v>
      </c>
      <c r="X117" s="13">
        <v>0.90476190476190499</v>
      </c>
      <c r="Y117" s="13">
        <v>0.94</v>
      </c>
      <c r="Z117" s="13">
        <v>0.93333333333333302</v>
      </c>
      <c r="AA117" s="13">
        <v>0.94904458598726105</v>
      </c>
      <c r="AB117" s="13">
        <v>0.9375</v>
      </c>
      <c r="AC117" s="13">
        <v>0.94736842105263197</v>
      </c>
      <c r="AD117" s="13">
        <v>1</v>
      </c>
      <c r="AE117" s="13"/>
      <c r="AF117" s="13">
        <v>0.92481203007518797</v>
      </c>
      <c r="AG117" s="13">
        <v>0.91500000000000004</v>
      </c>
      <c r="AH117" s="13">
        <v>0.984375</v>
      </c>
      <c r="AI117" s="13">
        <v>0.95031055900621098</v>
      </c>
      <c r="AJ117" s="13">
        <v>0.97560975609756095</v>
      </c>
      <c r="AK117" s="13">
        <v>0.99047619047619095</v>
      </c>
      <c r="AL117" s="13"/>
      <c r="AM117" s="13">
        <v>0.93956043956044</v>
      </c>
      <c r="AN117" s="13">
        <v>0.93777777777777804</v>
      </c>
      <c r="AO117" s="13">
        <v>0.96419437340153502</v>
      </c>
      <c r="AP117" s="13">
        <v>0.936708860759494</v>
      </c>
      <c r="AQ117" s="13">
        <v>0.97727272727272696</v>
      </c>
      <c r="AR117" s="13"/>
      <c r="AS117" s="13">
        <v>0.94251012145749002</v>
      </c>
      <c r="AT117" s="13" t="s">
        <v>97</v>
      </c>
      <c r="AU117" s="13"/>
      <c r="AV117" s="13">
        <v>0.94499999999999995</v>
      </c>
      <c r="AW117" s="13">
        <v>0.87234042553191504</v>
      </c>
      <c r="AX117" s="13">
        <v>0.95793499043977004</v>
      </c>
      <c r="AY117" s="13"/>
      <c r="AZ117" s="13">
        <v>0.97247706422018299</v>
      </c>
      <c r="BA117" s="13">
        <v>0.93333333333333302</v>
      </c>
      <c r="BB117" s="13">
        <v>0.91629955947136599</v>
      </c>
      <c r="BC117" s="13"/>
      <c r="BD117" s="13">
        <v>0.93358395989974896</v>
      </c>
      <c r="BE117" s="13">
        <v>0.95823665893271504</v>
      </c>
      <c r="BF117" s="13"/>
      <c r="BG117" s="13">
        <v>0.91525423728813604</v>
      </c>
      <c r="BH117" s="13">
        <v>0.957317073170732</v>
      </c>
      <c r="BI117" s="13"/>
      <c r="BJ117" s="13">
        <v>0.91578947368421004</v>
      </c>
      <c r="BK117" s="13">
        <v>0.947006869479882</v>
      </c>
      <c r="BL117" s="13"/>
      <c r="BM117" s="13">
        <v>0.938271604938272</v>
      </c>
      <c r="BN117" s="13">
        <v>0.94364754098360704</v>
      </c>
      <c r="BO117" s="13"/>
      <c r="BP117" s="13">
        <v>0.94658753709198795</v>
      </c>
      <c r="BQ117" s="13">
        <v>0.94063926940639297</v>
      </c>
      <c r="BR117" s="13"/>
      <c r="BS117" s="13">
        <v>0.93891402714932104</v>
      </c>
      <c r="BT117" s="13">
        <v>0.94065934065934098</v>
      </c>
      <c r="BU117" s="13"/>
      <c r="BV117" s="13">
        <v>0.93959731543624203</v>
      </c>
      <c r="BW117" s="13">
        <v>0.93856655290102398</v>
      </c>
      <c r="BX117" s="13"/>
      <c r="BY117" s="13">
        <v>0.91608391608391604</v>
      </c>
      <c r="BZ117" s="13">
        <v>0.94893221912720505</v>
      </c>
      <c r="CA117" s="13"/>
      <c r="CB117" s="13">
        <v>0.95093062605752998</v>
      </c>
      <c r="CC117" s="13">
        <v>0.93890675241157595</v>
      </c>
    </row>
    <row r="118" spans="2:81" x14ac:dyDescent="0.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row>
    <row r="119" spans="2:81" hidden="1" x14ac:dyDescent="0.3">
      <c r="B119" s="6"/>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row>
    <row r="120" spans="2:81" hidden="1" x14ac:dyDescent="0.3">
      <c r="B120" s="2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row>
    <row r="121" spans="2:81" hidden="1" x14ac:dyDescent="0.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row>
    <row r="122" spans="2:81" hidden="1" x14ac:dyDescent="0.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row>
    <row r="123" spans="2:81" hidden="1" x14ac:dyDescent="0.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row>
    <row r="124" spans="2:81" hidden="1" x14ac:dyDescent="0.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row>
    <row r="125" spans="2:81" hidden="1" x14ac:dyDescent="0.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row>
    <row r="126" spans="2:81" hidden="1" x14ac:dyDescent="0.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row>
    <row r="127" spans="2:81" hidden="1" x14ac:dyDescent="0.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row>
    <row r="128" spans="2:81" hidden="1" x14ac:dyDescent="0.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row>
    <row r="129" spans="2:81" x14ac:dyDescent="0.3">
      <c r="B129" s="6" t="s">
        <v>136</v>
      </c>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row>
    <row r="130" spans="2:81" x14ac:dyDescent="0.3">
      <c r="B130" s="23" t="s">
        <v>95</v>
      </c>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row>
    <row r="131" spans="2:81" x14ac:dyDescent="0.3">
      <c r="B131" t="s">
        <v>123</v>
      </c>
      <c r="C131" s="13">
        <v>0.35789473684210499</v>
      </c>
      <c r="D131" s="13">
        <v>0.35152487961476703</v>
      </c>
      <c r="E131" s="13">
        <v>0.36573311367380601</v>
      </c>
      <c r="F131" s="13"/>
      <c r="G131" s="13">
        <v>0.24</v>
      </c>
      <c r="H131" s="13">
        <v>0.371165644171779</v>
      </c>
      <c r="I131" s="13">
        <v>0.40677966101694901</v>
      </c>
      <c r="J131" s="13">
        <v>0.328358208955224</v>
      </c>
      <c r="K131" s="13">
        <v>0.34265734265734299</v>
      </c>
      <c r="L131" s="13">
        <v>0.44155844155844198</v>
      </c>
      <c r="M131" s="13"/>
      <c r="N131" s="13">
        <v>0.35355648535564899</v>
      </c>
      <c r="O131" s="13">
        <v>0.33333333333333298</v>
      </c>
      <c r="P131" s="13">
        <v>0.37810945273631802</v>
      </c>
      <c r="Q131" s="13">
        <v>0.37795275590551197</v>
      </c>
      <c r="R131" s="13"/>
      <c r="S131" s="13">
        <v>0.35390946502057602</v>
      </c>
      <c r="T131" s="13">
        <v>0.31578947368421101</v>
      </c>
      <c r="U131" s="13">
        <v>0.41095890410958902</v>
      </c>
      <c r="V131" s="13">
        <v>0.33980582524271802</v>
      </c>
      <c r="W131" s="13">
        <v>0.30769230769230799</v>
      </c>
      <c r="X131" s="13">
        <v>0.36190476190476201</v>
      </c>
      <c r="Y131" s="13">
        <v>0.44</v>
      </c>
      <c r="Z131" s="13">
        <v>0.37777777777777799</v>
      </c>
      <c r="AA131" s="13">
        <v>0.35031847133757998</v>
      </c>
      <c r="AB131" s="13">
        <v>0.36458333333333298</v>
      </c>
      <c r="AC131" s="13">
        <v>0.33333333333333298</v>
      </c>
      <c r="AD131" s="13">
        <v>0.47368421052631599</v>
      </c>
      <c r="AE131" s="13"/>
      <c r="AF131" s="13">
        <v>0.35588972431077698</v>
      </c>
      <c r="AG131" s="13">
        <v>0.31</v>
      </c>
      <c r="AH131" s="13">
        <v>0.390625</v>
      </c>
      <c r="AI131" s="13">
        <v>0.45962732919254701</v>
      </c>
      <c r="AJ131" s="13">
        <v>0.30894308943089399</v>
      </c>
      <c r="AK131" s="13">
        <v>0.36190476190476201</v>
      </c>
      <c r="AL131" s="13"/>
      <c r="AM131" s="13">
        <v>0.36263736263736301</v>
      </c>
      <c r="AN131" s="13">
        <v>0.33777777777777801</v>
      </c>
      <c r="AO131" s="13">
        <v>0.327365728900256</v>
      </c>
      <c r="AP131" s="13">
        <v>0.41350210970464102</v>
      </c>
      <c r="AQ131" s="13">
        <v>0.36363636363636398</v>
      </c>
      <c r="AR131" s="13"/>
      <c r="AS131" s="13">
        <v>0.35789473684210499</v>
      </c>
      <c r="AT131" s="13" t="s">
        <v>97</v>
      </c>
      <c r="AU131" s="13"/>
      <c r="AV131" s="13">
        <v>0.36</v>
      </c>
      <c r="AW131" s="13">
        <v>0.36170212765957399</v>
      </c>
      <c r="AX131" s="13">
        <v>0.33652007648183602</v>
      </c>
      <c r="AY131" s="13"/>
      <c r="AZ131" s="13">
        <v>0.403669724770642</v>
      </c>
      <c r="BA131" s="13">
        <v>0.37777777777777799</v>
      </c>
      <c r="BB131" s="13">
        <v>0.33039647577092501</v>
      </c>
      <c r="BC131" s="13"/>
      <c r="BD131" s="13">
        <v>0.36967418546365899</v>
      </c>
      <c r="BE131" s="13">
        <v>0.34106728538283099</v>
      </c>
      <c r="BF131" s="13"/>
      <c r="BG131" s="13">
        <v>0.355932203389831</v>
      </c>
      <c r="BH131" s="13">
        <v>0.35975609756097598</v>
      </c>
      <c r="BI131" s="13"/>
      <c r="BJ131" s="13">
        <v>0.31578947368421101</v>
      </c>
      <c r="BK131" s="13">
        <v>0.36408243375858701</v>
      </c>
      <c r="BL131" s="13"/>
      <c r="BM131" s="13">
        <v>0.35390946502057602</v>
      </c>
      <c r="BN131" s="13">
        <v>0.36065573770491799</v>
      </c>
      <c r="BO131" s="13"/>
      <c r="BP131" s="13">
        <v>0.37091988130563802</v>
      </c>
      <c r="BQ131" s="13">
        <v>0.35388127853881302</v>
      </c>
      <c r="BR131" s="13"/>
      <c r="BS131" s="13">
        <v>0.375565610859729</v>
      </c>
      <c r="BT131" s="13">
        <v>0.35824175824175802</v>
      </c>
      <c r="BU131" s="13"/>
      <c r="BV131" s="13">
        <v>0.36912751677852401</v>
      </c>
      <c r="BW131" s="13">
        <v>0.37883959044368598</v>
      </c>
      <c r="BX131" s="13"/>
      <c r="BY131" s="13">
        <v>0.41258741258741299</v>
      </c>
      <c r="BZ131" s="13">
        <v>0.35376044568245102</v>
      </c>
      <c r="CA131" s="13"/>
      <c r="CB131" s="13">
        <v>0.357021996615905</v>
      </c>
      <c r="CC131" s="13">
        <v>0.36655948553054701</v>
      </c>
    </row>
    <row r="132" spans="2:81" x14ac:dyDescent="0.3">
      <c r="B132" t="s">
        <v>124</v>
      </c>
      <c r="C132" s="13">
        <v>0.41862348178137698</v>
      </c>
      <c r="D132" s="13">
        <v>0.42536115569823402</v>
      </c>
      <c r="E132" s="13">
        <v>0.41021416803953897</v>
      </c>
      <c r="F132" s="13"/>
      <c r="G132" s="13">
        <v>0.52</v>
      </c>
      <c r="H132" s="13">
        <v>0.36809815950920199</v>
      </c>
      <c r="I132" s="13">
        <v>0.36864406779661002</v>
      </c>
      <c r="J132" s="13">
        <v>0.47761194029850701</v>
      </c>
      <c r="K132" s="13">
        <v>0.46153846153846201</v>
      </c>
      <c r="L132" s="13">
        <v>0.37012987012986998</v>
      </c>
      <c r="M132" s="13"/>
      <c r="N132" s="13">
        <v>0.42677824267782399</v>
      </c>
      <c r="O132" s="13">
        <v>0.41237113402061898</v>
      </c>
      <c r="P132" s="13">
        <v>0.41791044776119401</v>
      </c>
      <c r="Q132" s="13">
        <v>0.41338582677165397</v>
      </c>
      <c r="R132" s="13"/>
      <c r="S132" s="13">
        <v>0.41563786008230502</v>
      </c>
      <c r="T132" s="13">
        <v>0.488721804511278</v>
      </c>
      <c r="U132" s="13">
        <v>0.34246575342465801</v>
      </c>
      <c r="V132" s="13">
        <v>0.39805825242718401</v>
      </c>
      <c r="W132" s="13">
        <v>0.42307692307692302</v>
      </c>
      <c r="X132" s="13">
        <v>0.46666666666666701</v>
      </c>
      <c r="Y132" s="13">
        <v>0.34</v>
      </c>
      <c r="Z132" s="13">
        <v>0.33333333333333298</v>
      </c>
      <c r="AA132" s="13">
        <v>0.45859872611465002</v>
      </c>
      <c r="AB132" s="13">
        <v>0.42708333333333298</v>
      </c>
      <c r="AC132" s="13">
        <v>0.40350877192982498</v>
      </c>
      <c r="AD132" s="13">
        <v>0.36842105263157898</v>
      </c>
      <c r="AE132" s="13"/>
      <c r="AF132" s="13">
        <v>0.406015037593985</v>
      </c>
      <c r="AG132" s="13">
        <v>0.48</v>
      </c>
      <c r="AH132" s="13">
        <v>0.421875</v>
      </c>
      <c r="AI132" s="13">
        <v>0.40993788819875798</v>
      </c>
      <c r="AJ132" s="13">
        <v>0.41463414634146301</v>
      </c>
      <c r="AK132" s="13">
        <v>0.36190476190476201</v>
      </c>
      <c r="AL132" s="13"/>
      <c r="AM132" s="13">
        <v>0.43406593406593402</v>
      </c>
      <c r="AN132" s="13">
        <v>0.44</v>
      </c>
      <c r="AO132" s="13">
        <v>0.42966751918158602</v>
      </c>
      <c r="AP132" s="13">
        <v>0.367088607594937</v>
      </c>
      <c r="AQ132" s="13">
        <v>0.38636363636363602</v>
      </c>
      <c r="AR132" s="13"/>
      <c r="AS132" s="13">
        <v>0.41862348178137698</v>
      </c>
      <c r="AT132" s="13" t="s">
        <v>97</v>
      </c>
      <c r="AU132" s="13"/>
      <c r="AV132" s="13">
        <v>0.4325</v>
      </c>
      <c r="AW132" s="13">
        <v>0.37234042553191499</v>
      </c>
      <c r="AX132" s="13">
        <v>0.411089866156788</v>
      </c>
      <c r="AY132" s="13"/>
      <c r="AZ132" s="13">
        <v>0.44036697247706402</v>
      </c>
      <c r="BA132" s="13">
        <v>0.4</v>
      </c>
      <c r="BB132" s="13">
        <v>0.41850220264317201</v>
      </c>
      <c r="BC132" s="13"/>
      <c r="BD132" s="13">
        <v>0.395989974937343</v>
      </c>
      <c r="BE132" s="13">
        <v>0.45475638051044098</v>
      </c>
      <c r="BF132" s="13"/>
      <c r="BG132" s="13">
        <v>0.39225181598063003</v>
      </c>
      <c r="BH132" s="13">
        <v>0.43292682926829301</v>
      </c>
      <c r="BI132" s="13"/>
      <c r="BJ132" s="13">
        <v>0.42631578947368398</v>
      </c>
      <c r="BK132" s="13">
        <v>0.42001962708537799</v>
      </c>
      <c r="BL132" s="13"/>
      <c r="BM132" s="13">
        <v>0.38271604938271597</v>
      </c>
      <c r="BN132" s="13">
        <v>0.42622950819672101</v>
      </c>
      <c r="BO132" s="13"/>
      <c r="BP132" s="13">
        <v>0.44213649851631998</v>
      </c>
      <c r="BQ132" s="13">
        <v>0.40981735159817401</v>
      </c>
      <c r="BR132" s="13"/>
      <c r="BS132" s="13">
        <v>0.40045248868778299</v>
      </c>
      <c r="BT132" s="13">
        <v>0.42637362637362602</v>
      </c>
      <c r="BU132" s="13"/>
      <c r="BV132" s="13">
        <v>0.40268456375838901</v>
      </c>
      <c r="BW132" s="13">
        <v>0.39931740614334499</v>
      </c>
      <c r="BX132" s="13"/>
      <c r="BY132" s="13">
        <v>0.36363636363636398</v>
      </c>
      <c r="BZ132" s="13">
        <v>0.42618384401114201</v>
      </c>
      <c r="CA132" s="13"/>
      <c r="CB132" s="13">
        <v>0.41455160744500802</v>
      </c>
      <c r="CC132" s="13">
        <v>0.41961414790996798</v>
      </c>
    </row>
    <row r="133" spans="2:81" x14ac:dyDescent="0.3">
      <c r="B133" t="s">
        <v>125</v>
      </c>
      <c r="C133" s="13">
        <v>0.13765182186234801</v>
      </c>
      <c r="D133" s="13">
        <v>0.14285714285714299</v>
      </c>
      <c r="E133" s="13">
        <v>0.131795716639209</v>
      </c>
      <c r="F133" s="13"/>
      <c r="G133" s="13">
        <v>0.14285714285714299</v>
      </c>
      <c r="H133" s="13">
        <v>0.17177914110429399</v>
      </c>
      <c r="I133" s="13">
        <v>0.13135593220339001</v>
      </c>
      <c r="J133" s="13">
        <v>0.104477611940299</v>
      </c>
      <c r="K133" s="13">
        <v>0.11888111888111901</v>
      </c>
      <c r="L133" s="13">
        <v>0.12987012987013</v>
      </c>
      <c r="M133" s="13"/>
      <c r="N133" s="13">
        <v>0.14435146443514599</v>
      </c>
      <c r="O133" s="13">
        <v>0.16838487972508601</v>
      </c>
      <c r="P133" s="13">
        <v>9.9502487562189101E-2</v>
      </c>
      <c r="Q133" s="13">
        <v>0.118110236220472</v>
      </c>
      <c r="R133" s="13"/>
      <c r="S133" s="13">
        <v>0.15226337448559699</v>
      </c>
      <c r="T133" s="13">
        <v>0.105263157894737</v>
      </c>
      <c r="U133" s="13">
        <v>9.5890410958904104E-2</v>
      </c>
      <c r="V133" s="13">
        <v>0.18446601941747601</v>
      </c>
      <c r="W133" s="13">
        <v>0.125</v>
      </c>
      <c r="X133" s="13">
        <v>0.114285714285714</v>
      </c>
      <c r="Y133" s="13">
        <v>0.16</v>
      </c>
      <c r="Z133" s="13">
        <v>0.24444444444444399</v>
      </c>
      <c r="AA133" s="13">
        <v>0.121019108280255</v>
      </c>
      <c r="AB133" s="13">
        <v>0.125</v>
      </c>
      <c r="AC133" s="13">
        <v>0.12280701754386</v>
      </c>
      <c r="AD133" s="13">
        <v>0.157894736842105</v>
      </c>
      <c r="AE133" s="13"/>
      <c r="AF133" s="13">
        <v>0.162907268170426</v>
      </c>
      <c r="AG133" s="13">
        <v>0.13500000000000001</v>
      </c>
      <c r="AH133" s="13">
        <v>8.59375E-2</v>
      </c>
      <c r="AI133" s="13">
        <v>6.8322981366459604E-2</v>
      </c>
      <c r="AJ133" s="13">
        <v>0.19512195121951201</v>
      </c>
      <c r="AK133" s="13">
        <v>0.12380952380952399</v>
      </c>
      <c r="AL133" s="13"/>
      <c r="AM133" s="13">
        <v>9.8901098901098897E-2</v>
      </c>
      <c r="AN133" s="13">
        <v>0.133333333333333</v>
      </c>
      <c r="AO133" s="13">
        <v>0.148337595907928</v>
      </c>
      <c r="AP133" s="13">
        <v>0.151898734177215</v>
      </c>
      <c r="AQ133" s="13">
        <v>0.18181818181818199</v>
      </c>
      <c r="AR133" s="13"/>
      <c r="AS133" s="13">
        <v>0.13765182186234801</v>
      </c>
      <c r="AT133" s="13" t="s">
        <v>97</v>
      </c>
      <c r="AU133" s="13"/>
      <c r="AV133" s="13">
        <v>0.14000000000000001</v>
      </c>
      <c r="AW133" s="13">
        <v>0.20212765957446799</v>
      </c>
      <c r="AX133" s="13">
        <v>0.133843212237094</v>
      </c>
      <c r="AY133" s="13"/>
      <c r="AZ133" s="13">
        <v>0.13761467889908299</v>
      </c>
      <c r="BA133" s="13">
        <v>0.122222222222222</v>
      </c>
      <c r="BB133" s="13">
        <v>0.18061674008810599</v>
      </c>
      <c r="BC133" s="13"/>
      <c r="BD133" s="13">
        <v>0.139097744360902</v>
      </c>
      <c r="BE133" s="13">
        <v>0.13457076566125301</v>
      </c>
      <c r="BF133" s="13"/>
      <c r="BG133" s="13">
        <v>0.152542372881356</v>
      </c>
      <c r="BH133" s="13">
        <v>0.12804878048780499</v>
      </c>
      <c r="BI133" s="13"/>
      <c r="BJ133" s="13">
        <v>0.173684210526316</v>
      </c>
      <c r="BK133" s="13">
        <v>0.13052011776251199</v>
      </c>
      <c r="BL133" s="13"/>
      <c r="BM133" s="13">
        <v>0.15226337448559699</v>
      </c>
      <c r="BN133" s="13">
        <v>0.133196721311475</v>
      </c>
      <c r="BO133" s="13"/>
      <c r="BP133" s="13">
        <v>9.7922848664688394E-2</v>
      </c>
      <c r="BQ133" s="13">
        <v>0.15410958904109601</v>
      </c>
      <c r="BR133" s="13"/>
      <c r="BS133" s="13">
        <v>0.13348416289592799</v>
      </c>
      <c r="BT133" s="13">
        <v>0.12967032967032999</v>
      </c>
      <c r="BU133" s="13"/>
      <c r="BV133" s="13">
        <v>0.14765100671140899</v>
      </c>
      <c r="BW133" s="13">
        <v>0.12627986348122899</v>
      </c>
      <c r="BX133" s="13"/>
      <c r="BY133" s="13">
        <v>0.160839160839161</v>
      </c>
      <c r="BZ133" s="13">
        <v>0.13277623026926599</v>
      </c>
      <c r="CA133" s="13"/>
      <c r="CB133" s="13">
        <v>0.138747884940778</v>
      </c>
      <c r="CC133" s="13">
        <v>0.13344051446945299</v>
      </c>
    </row>
    <row r="134" spans="2:81" x14ac:dyDescent="0.3">
      <c r="B134" t="s">
        <v>126</v>
      </c>
      <c r="C134" s="13">
        <v>3.0769230769230799E-2</v>
      </c>
      <c r="D134" s="13">
        <v>3.5313001605136403E-2</v>
      </c>
      <c r="E134" s="13">
        <v>2.63591433278418E-2</v>
      </c>
      <c r="F134" s="13"/>
      <c r="G134" s="13">
        <v>6.2857142857142903E-2</v>
      </c>
      <c r="H134" s="13">
        <v>3.0674846625766899E-2</v>
      </c>
      <c r="I134" s="13">
        <v>2.9661016949152502E-2</v>
      </c>
      <c r="J134" s="13">
        <v>2.48756218905473E-2</v>
      </c>
      <c r="K134" s="13">
        <v>2.7972027972028E-2</v>
      </c>
      <c r="L134" s="13">
        <v>6.4935064935064896E-3</v>
      </c>
      <c r="M134" s="13"/>
      <c r="N134" s="13">
        <v>2.30125523012552E-2</v>
      </c>
      <c r="O134" s="13">
        <v>3.09278350515464E-2</v>
      </c>
      <c r="P134" s="13">
        <v>4.47761194029851E-2</v>
      </c>
      <c r="Q134" s="13">
        <v>3.1496062992125998E-2</v>
      </c>
      <c r="R134" s="13"/>
      <c r="S134" s="13">
        <v>2.0576131687242798E-2</v>
      </c>
      <c r="T134" s="13">
        <v>2.2556390977443601E-2</v>
      </c>
      <c r="U134" s="13">
        <v>8.2191780821917804E-2</v>
      </c>
      <c r="V134" s="13">
        <v>2.9126213592233E-2</v>
      </c>
      <c r="W134" s="13">
        <v>4.80769230769231E-2</v>
      </c>
      <c r="X134" s="13">
        <v>2.8571428571428598E-2</v>
      </c>
      <c r="Y134" s="13">
        <v>0.02</v>
      </c>
      <c r="Z134" s="13">
        <v>2.2222222222222199E-2</v>
      </c>
      <c r="AA134" s="13">
        <v>6.3694267515923596E-3</v>
      </c>
      <c r="AB134" s="13">
        <v>5.2083333333333301E-2</v>
      </c>
      <c r="AC134" s="13">
        <v>7.0175438596491196E-2</v>
      </c>
      <c r="AD134" s="13">
        <v>0</v>
      </c>
      <c r="AE134" s="13"/>
      <c r="AF134" s="13">
        <v>3.00751879699248E-2</v>
      </c>
      <c r="AG134" s="13">
        <v>2.5000000000000001E-2</v>
      </c>
      <c r="AH134" s="13">
        <v>3.125E-2</v>
      </c>
      <c r="AI134" s="13">
        <v>1.8633540372670801E-2</v>
      </c>
      <c r="AJ134" s="13">
        <v>2.4390243902439001E-2</v>
      </c>
      <c r="AK134" s="13">
        <v>5.7142857142857099E-2</v>
      </c>
      <c r="AL134" s="13"/>
      <c r="AM134" s="13">
        <v>2.1978021978022001E-2</v>
      </c>
      <c r="AN134" s="13">
        <v>4.4444444444444398E-2</v>
      </c>
      <c r="AO134" s="13">
        <v>3.0690537084398999E-2</v>
      </c>
      <c r="AP134" s="13">
        <v>2.1097046413502098E-2</v>
      </c>
      <c r="AQ134" s="13">
        <v>2.27272727272727E-2</v>
      </c>
      <c r="AR134" s="13"/>
      <c r="AS134" s="13">
        <v>3.0769230769230799E-2</v>
      </c>
      <c r="AT134" s="13" t="s">
        <v>97</v>
      </c>
      <c r="AU134" s="13"/>
      <c r="AV134" s="13">
        <v>3.7499999999999999E-2</v>
      </c>
      <c r="AW134" s="13">
        <v>1.0638297872340399E-2</v>
      </c>
      <c r="AX134" s="13">
        <v>4.0152963671128097E-2</v>
      </c>
      <c r="AY134" s="13"/>
      <c r="AZ134" s="13">
        <v>0</v>
      </c>
      <c r="BA134" s="13">
        <v>7.7777777777777807E-2</v>
      </c>
      <c r="BB134" s="13">
        <v>3.5242290748898703E-2</v>
      </c>
      <c r="BC134" s="13"/>
      <c r="BD134" s="13">
        <v>3.2581453634085197E-2</v>
      </c>
      <c r="BE134" s="13">
        <v>2.7842227378190299E-2</v>
      </c>
      <c r="BF134" s="13"/>
      <c r="BG134" s="13">
        <v>3.8740920096852302E-2</v>
      </c>
      <c r="BH134" s="13">
        <v>2.6829268292682899E-2</v>
      </c>
      <c r="BI134" s="13"/>
      <c r="BJ134" s="13">
        <v>2.1052631578947399E-2</v>
      </c>
      <c r="BK134" s="13">
        <v>3.23846908734053E-2</v>
      </c>
      <c r="BL134" s="13"/>
      <c r="BM134" s="13">
        <v>4.1152263374485597E-2</v>
      </c>
      <c r="BN134" s="13">
        <v>2.86885245901639E-2</v>
      </c>
      <c r="BO134" s="13"/>
      <c r="BP134" s="13">
        <v>2.6706231454005899E-2</v>
      </c>
      <c r="BQ134" s="13">
        <v>3.1963470319634701E-2</v>
      </c>
      <c r="BR134" s="13"/>
      <c r="BS134" s="13">
        <v>3.3936651583710398E-2</v>
      </c>
      <c r="BT134" s="13">
        <v>2.8571428571428598E-2</v>
      </c>
      <c r="BU134" s="13"/>
      <c r="BV134" s="13">
        <v>2.68456375838926E-2</v>
      </c>
      <c r="BW134" s="13">
        <v>3.7542662116041001E-2</v>
      </c>
      <c r="BX134" s="13"/>
      <c r="BY134" s="13">
        <v>3.4965034965035002E-2</v>
      </c>
      <c r="BZ134" s="13">
        <v>2.87836583101207E-2</v>
      </c>
      <c r="CA134" s="13"/>
      <c r="CB134" s="13">
        <v>3.3840947546531303E-2</v>
      </c>
      <c r="CC134" s="13">
        <v>2.57234726688103E-2</v>
      </c>
    </row>
    <row r="135" spans="2:81" x14ac:dyDescent="0.3">
      <c r="B135" t="s">
        <v>106</v>
      </c>
      <c r="C135" s="13">
        <v>5.5060728744939301E-2</v>
      </c>
      <c r="D135" s="13">
        <v>4.49438202247191E-2</v>
      </c>
      <c r="E135" s="13">
        <v>6.5897858319604596E-2</v>
      </c>
      <c r="F135" s="13"/>
      <c r="G135" s="13">
        <v>3.4285714285714301E-2</v>
      </c>
      <c r="H135" s="13">
        <v>5.82822085889571E-2</v>
      </c>
      <c r="I135" s="13">
        <v>6.3559322033898302E-2</v>
      </c>
      <c r="J135" s="13">
        <v>6.4676616915422896E-2</v>
      </c>
      <c r="K135" s="13">
        <v>4.8951048951049E-2</v>
      </c>
      <c r="L135" s="13">
        <v>5.1948051948052E-2</v>
      </c>
      <c r="M135" s="13"/>
      <c r="N135" s="13">
        <v>5.23012552301255E-2</v>
      </c>
      <c r="O135" s="13">
        <v>5.49828178694158E-2</v>
      </c>
      <c r="P135" s="13">
        <v>5.9701492537313397E-2</v>
      </c>
      <c r="Q135" s="13">
        <v>5.9055118110236199E-2</v>
      </c>
      <c r="R135" s="13"/>
      <c r="S135" s="13">
        <v>5.7613168724279802E-2</v>
      </c>
      <c r="T135" s="13">
        <v>6.7669172932330796E-2</v>
      </c>
      <c r="U135" s="13">
        <v>6.8493150684931503E-2</v>
      </c>
      <c r="V135" s="13">
        <v>4.85436893203883E-2</v>
      </c>
      <c r="W135" s="13">
        <v>9.6153846153846201E-2</v>
      </c>
      <c r="X135" s="13">
        <v>2.8571428571428598E-2</v>
      </c>
      <c r="Y135" s="13">
        <v>0.04</v>
      </c>
      <c r="Z135" s="13">
        <v>2.2222222222222199E-2</v>
      </c>
      <c r="AA135" s="13">
        <v>6.3694267515923594E-2</v>
      </c>
      <c r="AB135" s="13">
        <v>3.125E-2</v>
      </c>
      <c r="AC135" s="13">
        <v>7.0175438596491196E-2</v>
      </c>
      <c r="AD135" s="13">
        <v>0</v>
      </c>
      <c r="AE135" s="13"/>
      <c r="AF135" s="13">
        <v>4.5112781954887202E-2</v>
      </c>
      <c r="AG135" s="13">
        <v>0.05</v>
      </c>
      <c r="AH135" s="13">
        <v>7.03125E-2</v>
      </c>
      <c r="AI135" s="13">
        <v>4.3478260869565202E-2</v>
      </c>
      <c r="AJ135" s="13">
        <v>5.6910569105691103E-2</v>
      </c>
      <c r="AK135" s="13">
        <v>9.5238095238095205E-2</v>
      </c>
      <c r="AL135" s="13"/>
      <c r="AM135" s="13">
        <v>8.2417582417582402E-2</v>
      </c>
      <c r="AN135" s="13">
        <v>4.4444444444444398E-2</v>
      </c>
      <c r="AO135" s="13">
        <v>6.3938618925831206E-2</v>
      </c>
      <c r="AP135" s="13">
        <v>4.6413502109704602E-2</v>
      </c>
      <c r="AQ135" s="13">
        <v>4.5454545454545497E-2</v>
      </c>
      <c r="AR135" s="13"/>
      <c r="AS135" s="13">
        <v>5.5060728744939301E-2</v>
      </c>
      <c r="AT135" s="13" t="s">
        <v>97</v>
      </c>
      <c r="AU135" s="13"/>
      <c r="AV135" s="13">
        <v>0.03</v>
      </c>
      <c r="AW135" s="13">
        <v>5.31914893617021E-2</v>
      </c>
      <c r="AX135" s="13">
        <v>7.8393881453154901E-2</v>
      </c>
      <c r="AY135" s="13"/>
      <c r="AZ135" s="13">
        <v>1.8348623853211E-2</v>
      </c>
      <c r="BA135" s="13">
        <v>2.2222222222222199E-2</v>
      </c>
      <c r="BB135" s="13">
        <v>3.5242290748898703E-2</v>
      </c>
      <c r="BC135" s="13"/>
      <c r="BD135" s="13">
        <v>6.2656641604009994E-2</v>
      </c>
      <c r="BE135" s="13">
        <v>4.1763341067285402E-2</v>
      </c>
      <c r="BF135" s="13"/>
      <c r="BG135" s="13">
        <v>6.0532687651331699E-2</v>
      </c>
      <c r="BH135" s="13">
        <v>5.24390243902439E-2</v>
      </c>
      <c r="BI135" s="13"/>
      <c r="BJ135" s="13">
        <v>6.3157894736842093E-2</v>
      </c>
      <c r="BK135" s="13">
        <v>5.2993130520117802E-2</v>
      </c>
      <c r="BL135" s="13"/>
      <c r="BM135" s="13">
        <v>6.9958847736625501E-2</v>
      </c>
      <c r="BN135" s="13">
        <v>5.1229508196721299E-2</v>
      </c>
      <c r="BO135" s="13"/>
      <c r="BP135" s="13">
        <v>6.2314540059347202E-2</v>
      </c>
      <c r="BQ135" s="13">
        <v>5.0228310502283102E-2</v>
      </c>
      <c r="BR135" s="13"/>
      <c r="BS135" s="13">
        <v>5.65610859728507E-2</v>
      </c>
      <c r="BT135" s="13">
        <v>5.7142857142857099E-2</v>
      </c>
      <c r="BU135" s="13"/>
      <c r="BV135" s="13">
        <v>5.3691275167785199E-2</v>
      </c>
      <c r="BW135" s="13">
        <v>5.8020477815699703E-2</v>
      </c>
      <c r="BX135" s="13"/>
      <c r="BY135" s="13">
        <v>2.7972027972028E-2</v>
      </c>
      <c r="BZ135" s="13">
        <v>5.8495821727019497E-2</v>
      </c>
      <c r="CA135" s="13"/>
      <c r="CB135" s="13">
        <v>5.5837563451776699E-2</v>
      </c>
      <c r="CC135" s="13">
        <v>5.4662379421221902E-2</v>
      </c>
    </row>
    <row r="136" spans="2:81" x14ac:dyDescent="0.3">
      <c r="B136" t="s">
        <v>127</v>
      </c>
      <c r="C136" s="13">
        <v>0.77651821862348203</v>
      </c>
      <c r="D136" s="13">
        <v>0.77688603531300204</v>
      </c>
      <c r="E136" s="13">
        <v>0.77594728171334404</v>
      </c>
      <c r="F136" s="13"/>
      <c r="G136" s="13">
        <v>0.76</v>
      </c>
      <c r="H136" s="13">
        <v>0.73926380368098199</v>
      </c>
      <c r="I136" s="13">
        <v>0.77542372881355903</v>
      </c>
      <c r="J136" s="13">
        <v>0.80597014925373101</v>
      </c>
      <c r="K136" s="13">
        <v>0.80419580419580405</v>
      </c>
      <c r="L136" s="13">
        <v>0.81168831168831201</v>
      </c>
      <c r="M136" s="13"/>
      <c r="N136" s="13">
        <v>0.78033472803347304</v>
      </c>
      <c r="O136" s="13">
        <v>0.74570446735395202</v>
      </c>
      <c r="P136" s="13">
        <v>0.79601990049751203</v>
      </c>
      <c r="Q136" s="13">
        <v>0.79133858267716495</v>
      </c>
      <c r="R136" s="13"/>
      <c r="S136" s="13">
        <v>0.76954732510288104</v>
      </c>
      <c r="T136" s="13">
        <v>0.80451127819548895</v>
      </c>
      <c r="U136" s="13">
        <v>0.75342465753424603</v>
      </c>
      <c r="V136" s="13">
        <v>0.73786407766990303</v>
      </c>
      <c r="W136" s="13">
        <v>0.73076923076923095</v>
      </c>
      <c r="X136" s="13">
        <v>0.82857142857142896</v>
      </c>
      <c r="Y136" s="13">
        <v>0.78</v>
      </c>
      <c r="Z136" s="13">
        <v>0.71111111111111103</v>
      </c>
      <c r="AA136" s="13">
        <v>0.80891719745222901</v>
      </c>
      <c r="AB136" s="13">
        <v>0.79166666666666696</v>
      </c>
      <c r="AC136" s="13">
        <v>0.73684210526315796</v>
      </c>
      <c r="AD136" s="13">
        <v>0.84210526315789502</v>
      </c>
      <c r="AE136" s="13"/>
      <c r="AF136" s="13">
        <v>0.76190476190476197</v>
      </c>
      <c r="AG136" s="13">
        <v>0.79</v>
      </c>
      <c r="AH136" s="13">
        <v>0.8125</v>
      </c>
      <c r="AI136" s="13">
        <v>0.86956521739130399</v>
      </c>
      <c r="AJ136" s="13">
        <v>0.723577235772358</v>
      </c>
      <c r="AK136" s="13">
        <v>0.72380952380952401</v>
      </c>
      <c r="AL136" s="13"/>
      <c r="AM136" s="13">
        <v>0.79670329670329698</v>
      </c>
      <c r="AN136" s="13">
        <v>0.77777777777777801</v>
      </c>
      <c r="AO136" s="13">
        <v>0.75703324808184103</v>
      </c>
      <c r="AP136" s="13">
        <v>0.78059071729957796</v>
      </c>
      <c r="AQ136" s="13">
        <v>0.75</v>
      </c>
      <c r="AR136" s="13"/>
      <c r="AS136" s="13">
        <v>0.77651821862348203</v>
      </c>
      <c r="AT136" s="13" t="s">
        <v>97</v>
      </c>
      <c r="AU136" s="13"/>
      <c r="AV136" s="13">
        <v>0.79249999999999998</v>
      </c>
      <c r="AW136" s="13">
        <v>0.73404255319148903</v>
      </c>
      <c r="AX136" s="13">
        <v>0.74760994263862302</v>
      </c>
      <c r="AY136" s="13"/>
      <c r="AZ136" s="13">
        <v>0.84403669724770602</v>
      </c>
      <c r="BA136" s="13">
        <v>0.77777777777777801</v>
      </c>
      <c r="BB136" s="13">
        <v>0.74889867841409696</v>
      </c>
      <c r="BC136" s="13"/>
      <c r="BD136" s="13">
        <v>0.76566416040100205</v>
      </c>
      <c r="BE136" s="13">
        <v>0.79582366589327103</v>
      </c>
      <c r="BF136" s="13"/>
      <c r="BG136" s="13">
        <v>0.74818401937045997</v>
      </c>
      <c r="BH136" s="13">
        <v>0.792682926829268</v>
      </c>
      <c r="BI136" s="13"/>
      <c r="BJ136" s="13">
        <v>0.74210526315789505</v>
      </c>
      <c r="BK136" s="13">
        <v>0.78410206084396505</v>
      </c>
      <c r="BL136" s="13"/>
      <c r="BM136" s="13">
        <v>0.73662551440329205</v>
      </c>
      <c r="BN136" s="13">
        <v>0.786885245901639</v>
      </c>
      <c r="BO136" s="13"/>
      <c r="BP136" s="13">
        <v>0.813056379821958</v>
      </c>
      <c r="BQ136" s="13">
        <v>0.76369863013698602</v>
      </c>
      <c r="BR136" s="13"/>
      <c r="BS136" s="13">
        <v>0.776018099547511</v>
      </c>
      <c r="BT136" s="13">
        <v>0.78461538461538505</v>
      </c>
      <c r="BU136" s="13"/>
      <c r="BV136" s="13">
        <v>0.77181208053691297</v>
      </c>
      <c r="BW136" s="13">
        <v>0.77815699658703097</v>
      </c>
      <c r="BX136" s="13"/>
      <c r="BY136" s="13">
        <v>0.77622377622377603</v>
      </c>
      <c r="BZ136" s="13">
        <v>0.77994428969359297</v>
      </c>
      <c r="CA136" s="13"/>
      <c r="CB136" s="13">
        <v>0.77157360406091402</v>
      </c>
      <c r="CC136" s="13">
        <v>0.78617363344051405</v>
      </c>
    </row>
    <row r="137" spans="2:81" x14ac:dyDescent="0.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row>
    <row r="138" spans="2:81" x14ac:dyDescent="0.3">
      <c r="B138" s="6" t="s">
        <v>137</v>
      </c>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row>
    <row r="139" spans="2:81" x14ac:dyDescent="0.3">
      <c r="B139" s="23" t="s">
        <v>95</v>
      </c>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row>
    <row r="140" spans="2:81" x14ac:dyDescent="0.3">
      <c r="B140" t="s">
        <v>123</v>
      </c>
      <c r="C140" s="13">
        <v>0.39838056680161898</v>
      </c>
      <c r="D140" s="13">
        <v>0.37078651685393299</v>
      </c>
      <c r="E140" s="13">
        <v>0.42504118616144998</v>
      </c>
      <c r="F140" s="13"/>
      <c r="G140" s="13">
        <v>0.40571428571428603</v>
      </c>
      <c r="H140" s="13">
        <v>0.46932515337423297</v>
      </c>
      <c r="I140" s="13">
        <v>0.36440677966101698</v>
      </c>
      <c r="J140" s="13">
        <v>0.383084577114428</v>
      </c>
      <c r="K140" s="13">
        <v>0.391608391608392</v>
      </c>
      <c r="L140" s="13">
        <v>0.31818181818181801</v>
      </c>
      <c r="M140" s="13"/>
      <c r="N140" s="13">
        <v>0.38702928870292902</v>
      </c>
      <c r="O140" s="13">
        <v>0.37457044673539502</v>
      </c>
      <c r="P140" s="13">
        <v>0.41791044776119401</v>
      </c>
      <c r="Q140" s="13">
        <v>0.42913385826771699</v>
      </c>
      <c r="R140" s="13"/>
      <c r="S140" s="13">
        <v>0.38683127572016501</v>
      </c>
      <c r="T140" s="13">
        <v>0.35338345864661702</v>
      </c>
      <c r="U140" s="13">
        <v>0.42465753424657499</v>
      </c>
      <c r="V140" s="13">
        <v>0.41747572815534001</v>
      </c>
      <c r="W140" s="13">
        <v>0.394230769230769</v>
      </c>
      <c r="X140" s="13">
        <v>0.36190476190476201</v>
      </c>
      <c r="Y140" s="13">
        <v>0.5</v>
      </c>
      <c r="Z140" s="13">
        <v>0.28888888888888897</v>
      </c>
      <c r="AA140" s="13">
        <v>0.38216560509554098</v>
      </c>
      <c r="AB140" s="13">
        <v>0.40625</v>
      </c>
      <c r="AC140" s="13">
        <v>0.43859649122806998</v>
      </c>
      <c r="AD140" s="13">
        <v>0.57894736842105299</v>
      </c>
      <c r="AE140" s="13"/>
      <c r="AF140" s="13">
        <v>0.40852130325814501</v>
      </c>
      <c r="AG140" s="13">
        <v>0.36499999999999999</v>
      </c>
      <c r="AH140" s="13">
        <v>0.359375</v>
      </c>
      <c r="AI140" s="13">
        <v>0.440993788819876</v>
      </c>
      <c r="AJ140" s="13">
        <v>0.47154471544715398</v>
      </c>
      <c r="AK140" s="13">
        <v>0.30476190476190501</v>
      </c>
      <c r="AL140" s="13"/>
      <c r="AM140" s="13">
        <v>0.33516483516483497</v>
      </c>
      <c r="AN140" s="13">
        <v>0.38666666666666699</v>
      </c>
      <c r="AO140" s="13">
        <v>0.39897698209718702</v>
      </c>
      <c r="AP140" s="13">
        <v>0.45147679324894502</v>
      </c>
      <c r="AQ140" s="13">
        <v>0.54545454545454497</v>
      </c>
      <c r="AR140" s="13"/>
      <c r="AS140" s="13">
        <v>0.39838056680161898</v>
      </c>
      <c r="AT140" s="13" t="s">
        <v>97</v>
      </c>
      <c r="AU140" s="13"/>
      <c r="AV140" s="13">
        <v>0.36499999999999999</v>
      </c>
      <c r="AW140" s="13">
        <v>0.5</v>
      </c>
      <c r="AX140" s="13">
        <v>0.36902485659655798</v>
      </c>
      <c r="AY140" s="13"/>
      <c r="AZ140" s="13">
        <v>0.48623853211009199</v>
      </c>
      <c r="BA140" s="13">
        <v>0.41111111111111098</v>
      </c>
      <c r="BB140" s="13">
        <v>0.33480176211453699</v>
      </c>
      <c r="BC140" s="13"/>
      <c r="BD140" s="13">
        <v>0.41478696741854598</v>
      </c>
      <c r="BE140" s="13">
        <v>0.37122969837587</v>
      </c>
      <c r="BF140" s="13"/>
      <c r="BG140" s="13">
        <v>0.42857142857142899</v>
      </c>
      <c r="BH140" s="13">
        <v>0.38292682926829302</v>
      </c>
      <c r="BI140" s="13"/>
      <c r="BJ140" s="13">
        <v>0.37894736842105298</v>
      </c>
      <c r="BK140" s="13">
        <v>0.400392541707556</v>
      </c>
      <c r="BL140" s="13"/>
      <c r="BM140" s="13">
        <v>0.41975308641975301</v>
      </c>
      <c r="BN140" s="13">
        <v>0.39344262295082</v>
      </c>
      <c r="BO140" s="13"/>
      <c r="BP140" s="13">
        <v>0.41839762611275999</v>
      </c>
      <c r="BQ140" s="13">
        <v>0.39497716894977197</v>
      </c>
      <c r="BR140" s="13"/>
      <c r="BS140" s="13">
        <v>0.41855203619909498</v>
      </c>
      <c r="BT140" s="13">
        <v>0.371428571428571</v>
      </c>
      <c r="BU140" s="13"/>
      <c r="BV140" s="13">
        <v>0.422818791946309</v>
      </c>
      <c r="BW140" s="13">
        <v>0.416382252559727</v>
      </c>
      <c r="BX140" s="13"/>
      <c r="BY140" s="13">
        <v>0.391608391608392</v>
      </c>
      <c r="BZ140" s="13">
        <v>0.40297121634168998</v>
      </c>
      <c r="CA140" s="13"/>
      <c r="CB140" s="13">
        <v>0.42301184433164102</v>
      </c>
      <c r="CC140" s="13">
        <v>0.38585209003215398</v>
      </c>
    </row>
    <row r="141" spans="2:81" x14ac:dyDescent="0.3">
      <c r="B141" t="s">
        <v>124</v>
      </c>
      <c r="C141" s="13">
        <v>0.40080971659919001</v>
      </c>
      <c r="D141" s="13">
        <v>0.39004815409309801</v>
      </c>
      <c r="E141" s="13">
        <v>0.411861614497529</v>
      </c>
      <c r="F141" s="13"/>
      <c r="G141" s="13">
        <v>0.41142857142857098</v>
      </c>
      <c r="H141" s="13">
        <v>0.34049079754601203</v>
      </c>
      <c r="I141" s="13">
        <v>0.43220338983050799</v>
      </c>
      <c r="J141" s="13">
        <v>0.40796019900497499</v>
      </c>
      <c r="K141" s="13">
        <v>0.391608391608392</v>
      </c>
      <c r="L141" s="13">
        <v>0.46753246753246802</v>
      </c>
      <c r="M141" s="13"/>
      <c r="N141" s="13">
        <v>0.39748953974895401</v>
      </c>
      <c r="O141" s="13">
        <v>0.41580756013745701</v>
      </c>
      <c r="P141" s="13">
        <v>0.41293532338308497</v>
      </c>
      <c r="Q141" s="13">
        <v>0.38582677165354301</v>
      </c>
      <c r="R141" s="13"/>
      <c r="S141" s="13">
        <v>0.407407407407407</v>
      </c>
      <c r="T141" s="13">
        <v>0.42857142857142899</v>
      </c>
      <c r="U141" s="13">
        <v>0.42465753424657499</v>
      </c>
      <c r="V141" s="13">
        <v>0.36893203883495101</v>
      </c>
      <c r="W141" s="13">
        <v>0.40384615384615402</v>
      </c>
      <c r="X141" s="13">
        <v>0.46666666666666701</v>
      </c>
      <c r="Y141" s="13">
        <v>0.37</v>
      </c>
      <c r="Z141" s="13">
        <v>0.48888888888888898</v>
      </c>
      <c r="AA141" s="13">
        <v>0.452229299363057</v>
      </c>
      <c r="AB141" s="13">
        <v>0.28125</v>
      </c>
      <c r="AC141" s="13">
        <v>0.29824561403508798</v>
      </c>
      <c r="AD141" s="13">
        <v>0.26315789473684198</v>
      </c>
      <c r="AE141" s="13"/>
      <c r="AF141" s="13">
        <v>0.42105263157894701</v>
      </c>
      <c r="AG141" s="13">
        <v>0.41499999999999998</v>
      </c>
      <c r="AH141" s="13">
        <v>0.421875</v>
      </c>
      <c r="AI141" s="13">
        <v>0.36024844720496901</v>
      </c>
      <c r="AJ141" s="13">
        <v>0.33333333333333298</v>
      </c>
      <c r="AK141" s="13">
        <v>0.44761904761904803</v>
      </c>
      <c r="AL141" s="13"/>
      <c r="AM141" s="13">
        <v>0.41208791208791201</v>
      </c>
      <c r="AN141" s="13">
        <v>0.431111111111111</v>
      </c>
      <c r="AO141" s="13">
        <v>0.37851662404092101</v>
      </c>
      <c r="AP141" s="13">
        <v>0.37130801687763698</v>
      </c>
      <c r="AQ141" s="13">
        <v>0.34090909090909099</v>
      </c>
      <c r="AR141" s="13"/>
      <c r="AS141" s="13">
        <v>0.40080971659919001</v>
      </c>
      <c r="AT141" s="13" t="s">
        <v>97</v>
      </c>
      <c r="AU141" s="13"/>
      <c r="AV141" s="13">
        <v>0.40749999999999997</v>
      </c>
      <c r="AW141" s="13">
        <v>0.36170212765957399</v>
      </c>
      <c r="AX141" s="13">
        <v>0.42256214149139598</v>
      </c>
      <c r="AY141" s="13"/>
      <c r="AZ141" s="13">
        <v>0.34862385321100903</v>
      </c>
      <c r="BA141" s="13">
        <v>0.38888888888888901</v>
      </c>
      <c r="BB141" s="13">
        <v>0.41850220264317201</v>
      </c>
      <c r="BC141" s="13"/>
      <c r="BD141" s="13">
        <v>0.394736842105263</v>
      </c>
      <c r="BE141" s="13">
        <v>0.40603248259860802</v>
      </c>
      <c r="BF141" s="13"/>
      <c r="BG141" s="13">
        <v>0.37046004842614999</v>
      </c>
      <c r="BH141" s="13">
        <v>0.41707317073170702</v>
      </c>
      <c r="BI141" s="13"/>
      <c r="BJ141" s="13">
        <v>0.41052631578947402</v>
      </c>
      <c r="BK141" s="13">
        <v>0.40235525024533902</v>
      </c>
      <c r="BL141" s="13"/>
      <c r="BM141" s="13">
        <v>0.390946502057613</v>
      </c>
      <c r="BN141" s="13">
        <v>0.402663934426229</v>
      </c>
      <c r="BO141" s="13"/>
      <c r="BP141" s="13">
        <v>0.41246290801186902</v>
      </c>
      <c r="BQ141" s="13">
        <v>0.391552511415525</v>
      </c>
      <c r="BR141" s="13"/>
      <c r="BS141" s="13">
        <v>0.40497737556561098</v>
      </c>
      <c r="BT141" s="13">
        <v>0.413186813186813</v>
      </c>
      <c r="BU141" s="13"/>
      <c r="BV141" s="13">
        <v>0.40939597315436199</v>
      </c>
      <c r="BW141" s="13">
        <v>0.40273037542662099</v>
      </c>
      <c r="BX141" s="13"/>
      <c r="BY141" s="13">
        <v>0.38461538461538503</v>
      </c>
      <c r="BZ141" s="13">
        <v>0.40111420612813398</v>
      </c>
      <c r="CA141" s="13"/>
      <c r="CB141" s="13">
        <v>0.38071065989847702</v>
      </c>
      <c r="CC141" s="13">
        <v>0.41639871382636701</v>
      </c>
    </row>
    <row r="142" spans="2:81" x14ac:dyDescent="0.3">
      <c r="B142" t="s">
        <v>125</v>
      </c>
      <c r="C142" s="13">
        <v>0.14008097165991901</v>
      </c>
      <c r="D142" s="13">
        <v>0.17977528089887601</v>
      </c>
      <c r="E142" s="13">
        <v>0.100494233937397</v>
      </c>
      <c r="F142" s="13"/>
      <c r="G142" s="13">
        <v>0.14857142857142899</v>
      </c>
      <c r="H142" s="13">
        <v>0.128834355828221</v>
      </c>
      <c r="I142" s="13">
        <v>0.13559322033898299</v>
      </c>
      <c r="J142" s="13">
        <v>0.134328358208955</v>
      </c>
      <c r="K142" s="13">
        <v>0.160839160839161</v>
      </c>
      <c r="L142" s="13">
        <v>0.14935064935064901</v>
      </c>
      <c r="M142" s="13"/>
      <c r="N142" s="13">
        <v>0.15271966527196701</v>
      </c>
      <c r="O142" s="13">
        <v>0.12714776632302399</v>
      </c>
      <c r="P142" s="13">
        <v>0.12935323383084599</v>
      </c>
      <c r="Q142" s="13">
        <v>0.13779527559055099</v>
      </c>
      <c r="R142" s="13"/>
      <c r="S142" s="13">
        <v>0.16872427983539101</v>
      </c>
      <c r="T142" s="13">
        <v>0.14285714285714299</v>
      </c>
      <c r="U142" s="13">
        <v>0.13698630136986301</v>
      </c>
      <c r="V142" s="13">
        <v>0.14563106796116501</v>
      </c>
      <c r="W142" s="13">
        <v>0.144230769230769</v>
      </c>
      <c r="X142" s="13">
        <v>9.5238095238095205E-2</v>
      </c>
      <c r="Y142" s="13">
        <v>0.08</v>
      </c>
      <c r="Z142" s="13">
        <v>0.17777777777777801</v>
      </c>
      <c r="AA142" s="13">
        <v>0.101910828025478</v>
      </c>
      <c r="AB142" s="13">
        <v>0.21875</v>
      </c>
      <c r="AC142" s="13">
        <v>0.157894736842105</v>
      </c>
      <c r="AD142" s="13">
        <v>5.2631578947368397E-2</v>
      </c>
      <c r="AE142" s="13"/>
      <c r="AF142" s="13">
        <v>0.12531328320801999</v>
      </c>
      <c r="AG142" s="13">
        <v>0.14499999999999999</v>
      </c>
      <c r="AH142" s="13">
        <v>0.15625</v>
      </c>
      <c r="AI142" s="13">
        <v>0.161490683229814</v>
      </c>
      <c r="AJ142" s="13">
        <v>0.105691056910569</v>
      </c>
      <c r="AK142" s="13">
        <v>0.180952380952381</v>
      </c>
      <c r="AL142" s="13"/>
      <c r="AM142" s="13">
        <v>0.159340659340659</v>
      </c>
      <c r="AN142" s="13">
        <v>0.12</v>
      </c>
      <c r="AO142" s="13">
        <v>0.15601023017902799</v>
      </c>
      <c r="AP142" s="13">
        <v>0.113924050632911</v>
      </c>
      <c r="AQ142" s="13">
        <v>6.8181818181818205E-2</v>
      </c>
      <c r="AR142" s="13"/>
      <c r="AS142" s="13">
        <v>0.14008097165991901</v>
      </c>
      <c r="AT142" s="13" t="s">
        <v>97</v>
      </c>
      <c r="AU142" s="13"/>
      <c r="AV142" s="13">
        <v>0.155</v>
      </c>
      <c r="AW142" s="13">
        <v>7.4468085106383003E-2</v>
      </c>
      <c r="AX142" s="13">
        <v>0.14913957934990399</v>
      </c>
      <c r="AY142" s="13"/>
      <c r="AZ142" s="13">
        <v>9.1743119266055106E-2</v>
      </c>
      <c r="BA142" s="13">
        <v>0.133333333333333</v>
      </c>
      <c r="BB142" s="13">
        <v>0.17621145374449301</v>
      </c>
      <c r="BC142" s="13"/>
      <c r="BD142" s="13">
        <v>0.13533834586466201</v>
      </c>
      <c r="BE142" s="13">
        <v>0.150812064965197</v>
      </c>
      <c r="BF142" s="13"/>
      <c r="BG142" s="13">
        <v>0.14769975786924899</v>
      </c>
      <c r="BH142" s="13">
        <v>0.13536585365853701</v>
      </c>
      <c r="BI142" s="13"/>
      <c r="BJ142" s="13">
        <v>0.168421052631579</v>
      </c>
      <c r="BK142" s="13">
        <v>0.13248282630029401</v>
      </c>
      <c r="BL142" s="13"/>
      <c r="BM142" s="13">
        <v>0.12757201646090499</v>
      </c>
      <c r="BN142" s="13">
        <v>0.142418032786885</v>
      </c>
      <c r="BO142" s="13"/>
      <c r="BP142" s="13">
        <v>0.121661721068249</v>
      </c>
      <c r="BQ142" s="13">
        <v>0.147260273972603</v>
      </c>
      <c r="BR142" s="13"/>
      <c r="BS142" s="13">
        <v>0.113122171945701</v>
      </c>
      <c r="BT142" s="13">
        <v>0.149450549450549</v>
      </c>
      <c r="BU142" s="13"/>
      <c r="BV142" s="13">
        <v>0.114093959731544</v>
      </c>
      <c r="BW142" s="13">
        <v>0.112627986348123</v>
      </c>
      <c r="BX142" s="13"/>
      <c r="BY142" s="13">
        <v>0.15384615384615399</v>
      </c>
      <c r="BZ142" s="13">
        <v>0.13649025069637899</v>
      </c>
      <c r="CA142" s="13"/>
      <c r="CB142" s="13">
        <v>0.140439932318105</v>
      </c>
      <c r="CC142" s="13">
        <v>0.135048231511254</v>
      </c>
    </row>
    <row r="143" spans="2:81" x14ac:dyDescent="0.3">
      <c r="B143" t="s">
        <v>126</v>
      </c>
      <c r="C143" s="13">
        <v>3.6437246963562701E-2</v>
      </c>
      <c r="D143" s="13">
        <v>4.1733547351524902E-2</v>
      </c>
      <c r="E143" s="13">
        <v>3.1301482701812197E-2</v>
      </c>
      <c r="F143" s="13"/>
      <c r="G143" s="13">
        <v>2.8571428571428598E-2</v>
      </c>
      <c r="H143" s="13">
        <v>3.3742331288343599E-2</v>
      </c>
      <c r="I143" s="13">
        <v>4.2372881355932202E-2</v>
      </c>
      <c r="J143" s="13">
        <v>4.9751243781094502E-2</v>
      </c>
      <c r="K143" s="13">
        <v>2.0979020979021001E-2</v>
      </c>
      <c r="L143" s="13">
        <v>3.8961038961039002E-2</v>
      </c>
      <c r="M143" s="13"/>
      <c r="N143" s="13">
        <v>3.9748953974895397E-2</v>
      </c>
      <c r="O143" s="13">
        <v>4.8109965635738799E-2</v>
      </c>
      <c r="P143" s="13">
        <v>2.9850746268656699E-2</v>
      </c>
      <c r="Q143" s="13">
        <v>2.3622047244094498E-2</v>
      </c>
      <c r="R143" s="13"/>
      <c r="S143" s="13">
        <v>2.0576131687242798E-2</v>
      </c>
      <c r="T143" s="13">
        <v>2.2556390977443601E-2</v>
      </c>
      <c r="U143" s="13">
        <v>1.3698630136986301E-2</v>
      </c>
      <c r="V143" s="13">
        <v>4.85436893203883E-2</v>
      </c>
      <c r="W143" s="13">
        <v>1.9230769230769201E-2</v>
      </c>
      <c r="X143" s="13">
        <v>3.8095238095238099E-2</v>
      </c>
      <c r="Y143" s="13">
        <v>0.04</v>
      </c>
      <c r="Z143" s="13">
        <v>2.2222222222222199E-2</v>
      </c>
      <c r="AA143" s="13">
        <v>5.0955414012738898E-2</v>
      </c>
      <c r="AB143" s="13">
        <v>6.25E-2</v>
      </c>
      <c r="AC143" s="13">
        <v>7.0175438596491196E-2</v>
      </c>
      <c r="AD143" s="13">
        <v>0.105263157894737</v>
      </c>
      <c r="AE143" s="13"/>
      <c r="AF143" s="13">
        <v>2.5062656641604002E-2</v>
      </c>
      <c r="AG143" s="13">
        <v>0.05</v>
      </c>
      <c r="AH143" s="13">
        <v>3.125E-2</v>
      </c>
      <c r="AI143" s="13">
        <v>2.4844720496894401E-2</v>
      </c>
      <c r="AJ143" s="13">
        <v>5.6910569105691103E-2</v>
      </c>
      <c r="AK143" s="13">
        <v>2.8571428571428598E-2</v>
      </c>
      <c r="AL143" s="13"/>
      <c r="AM143" s="13">
        <v>3.8461538461538498E-2</v>
      </c>
      <c r="AN143" s="13">
        <v>4.4444444444444398E-2</v>
      </c>
      <c r="AO143" s="13">
        <v>4.6035805626598501E-2</v>
      </c>
      <c r="AP143" s="13">
        <v>3.37552742616034E-2</v>
      </c>
      <c r="AQ143" s="13">
        <v>2.27272727272727E-2</v>
      </c>
      <c r="AR143" s="13"/>
      <c r="AS143" s="13">
        <v>3.6437246963562701E-2</v>
      </c>
      <c r="AT143" s="13" t="s">
        <v>97</v>
      </c>
      <c r="AU143" s="13"/>
      <c r="AV143" s="13">
        <v>0.05</v>
      </c>
      <c r="AW143" s="13">
        <v>3.1914893617021302E-2</v>
      </c>
      <c r="AX143" s="13">
        <v>3.2504780114722798E-2</v>
      </c>
      <c r="AY143" s="13"/>
      <c r="AZ143" s="13">
        <v>4.5871559633027498E-2</v>
      </c>
      <c r="BA143" s="13">
        <v>5.5555555555555601E-2</v>
      </c>
      <c r="BB143" s="13">
        <v>4.4052863436123399E-2</v>
      </c>
      <c r="BC143" s="13"/>
      <c r="BD143" s="13">
        <v>3.5087719298245598E-2</v>
      </c>
      <c r="BE143" s="13">
        <v>3.94431554524362E-2</v>
      </c>
      <c r="BF143" s="13"/>
      <c r="BG143" s="13">
        <v>4.1162227602905603E-2</v>
      </c>
      <c r="BH143" s="13">
        <v>3.4146341463414602E-2</v>
      </c>
      <c r="BI143" s="13"/>
      <c r="BJ143" s="13">
        <v>2.6315789473684199E-2</v>
      </c>
      <c r="BK143" s="13">
        <v>3.9254170755642803E-2</v>
      </c>
      <c r="BL143" s="13"/>
      <c r="BM143" s="13">
        <v>3.2921810699588501E-2</v>
      </c>
      <c r="BN143" s="13">
        <v>3.7909836065573799E-2</v>
      </c>
      <c r="BO143" s="13"/>
      <c r="BP143" s="13">
        <v>2.6706231454005899E-2</v>
      </c>
      <c r="BQ143" s="13">
        <v>4.1095890410958902E-2</v>
      </c>
      <c r="BR143" s="13"/>
      <c r="BS143" s="13">
        <v>3.6199095022624403E-2</v>
      </c>
      <c r="BT143" s="13">
        <v>3.95604395604396E-2</v>
      </c>
      <c r="BU143" s="13"/>
      <c r="BV143" s="13">
        <v>2.68456375838926E-2</v>
      </c>
      <c r="BW143" s="13">
        <v>4.0955631399317398E-2</v>
      </c>
      <c r="BX143" s="13"/>
      <c r="BY143" s="13">
        <v>6.2937062937062901E-2</v>
      </c>
      <c r="BZ143" s="13">
        <v>3.2497678737233103E-2</v>
      </c>
      <c r="CA143" s="13"/>
      <c r="CB143" s="13">
        <v>3.21489001692047E-2</v>
      </c>
      <c r="CC143" s="13">
        <v>3.8585209003215402E-2</v>
      </c>
    </row>
    <row r="144" spans="2:81" x14ac:dyDescent="0.3">
      <c r="B144" t="s">
        <v>106</v>
      </c>
      <c r="C144" s="13">
        <v>2.4291497975708499E-2</v>
      </c>
      <c r="D144" s="13">
        <v>1.7656500802568201E-2</v>
      </c>
      <c r="E144" s="13">
        <v>3.1301482701812197E-2</v>
      </c>
      <c r="F144" s="13"/>
      <c r="G144" s="13">
        <v>5.7142857142857099E-3</v>
      </c>
      <c r="H144" s="13">
        <v>2.7607361963190202E-2</v>
      </c>
      <c r="I144" s="13">
        <v>2.5423728813559299E-2</v>
      </c>
      <c r="J144" s="13">
        <v>2.48756218905473E-2</v>
      </c>
      <c r="K144" s="13">
        <v>3.4965034965035002E-2</v>
      </c>
      <c r="L144" s="13">
        <v>2.5974025974026E-2</v>
      </c>
      <c r="M144" s="13"/>
      <c r="N144" s="13">
        <v>2.30125523012552E-2</v>
      </c>
      <c r="O144" s="13">
        <v>3.4364261168384903E-2</v>
      </c>
      <c r="P144" s="13">
        <v>9.9502487562189105E-3</v>
      </c>
      <c r="Q144" s="13">
        <v>2.3622047244094498E-2</v>
      </c>
      <c r="R144" s="13"/>
      <c r="S144" s="13">
        <v>1.6460905349794198E-2</v>
      </c>
      <c r="T144" s="13">
        <v>5.2631578947368397E-2</v>
      </c>
      <c r="U144" s="13">
        <v>0</v>
      </c>
      <c r="V144" s="13">
        <v>1.94174757281553E-2</v>
      </c>
      <c r="W144" s="13">
        <v>3.8461538461538498E-2</v>
      </c>
      <c r="X144" s="13">
        <v>3.8095238095238099E-2</v>
      </c>
      <c r="Y144" s="13">
        <v>0.01</v>
      </c>
      <c r="Z144" s="13">
        <v>2.2222222222222199E-2</v>
      </c>
      <c r="AA144" s="13">
        <v>1.27388535031847E-2</v>
      </c>
      <c r="AB144" s="13">
        <v>3.125E-2</v>
      </c>
      <c r="AC144" s="13">
        <v>3.5087719298245598E-2</v>
      </c>
      <c r="AD144" s="13">
        <v>0</v>
      </c>
      <c r="AE144" s="13"/>
      <c r="AF144" s="13">
        <v>2.00501253132832E-2</v>
      </c>
      <c r="AG144" s="13">
        <v>2.5000000000000001E-2</v>
      </c>
      <c r="AH144" s="13">
        <v>3.125E-2</v>
      </c>
      <c r="AI144" s="13">
        <v>1.2422360248447201E-2</v>
      </c>
      <c r="AJ144" s="13">
        <v>3.2520325203252001E-2</v>
      </c>
      <c r="AK144" s="13">
        <v>3.8095238095238099E-2</v>
      </c>
      <c r="AL144" s="13"/>
      <c r="AM144" s="13">
        <v>5.4945054945054903E-2</v>
      </c>
      <c r="AN144" s="13">
        <v>1.7777777777777799E-2</v>
      </c>
      <c r="AO144" s="13">
        <v>2.0460358056266E-2</v>
      </c>
      <c r="AP144" s="13">
        <v>2.9535864978902999E-2</v>
      </c>
      <c r="AQ144" s="13">
        <v>2.27272727272727E-2</v>
      </c>
      <c r="AR144" s="13"/>
      <c r="AS144" s="13">
        <v>2.4291497975708499E-2</v>
      </c>
      <c r="AT144" s="13" t="s">
        <v>97</v>
      </c>
      <c r="AU144" s="13"/>
      <c r="AV144" s="13">
        <v>2.2499999999999999E-2</v>
      </c>
      <c r="AW144" s="13">
        <v>3.1914893617021302E-2</v>
      </c>
      <c r="AX144" s="13">
        <v>2.6768642447418702E-2</v>
      </c>
      <c r="AY144" s="13"/>
      <c r="AZ144" s="13">
        <v>2.7522935779816501E-2</v>
      </c>
      <c r="BA144" s="13">
        <v>1.1111111111111099E-2</v>
      </c>
      <c r="BB144" s="13">
        <v>2.6431718061673999E-2</v>
      </c>
      <c r="BC144" s="13"/>
      <c r="BD144" s="13">
        <v>2.00501253132832E-2</v>
      </c>
      <c r="BE144" s="13">
        <v>3.2482598607888602E-2</v>
      </c>
      <c r="BF144" s="13"/>
      <c r="BG144" s="13">
        <v>1.21065375302663E-2</v>
      </c>
      <c r="BH144" s="13">
        <v>3.0487804878048801E-2</v>
      </c>
      <c r="BI144" s="13"/>
      <c r="BJ144" s="13">
        <v>1.5789473684210499E-2</v>
      </c>
      <c r="BK144" s="13">
        <v>2.5515210991167801E-2</v>
      </c>
      <c r="BL144" s="13"/>
      <c r="BM144" s="13">
        <v>2.8806584362139901E-2</v>
      </c>
      <c r="BN144" s="13">
        <v>2.3565573770491802E-2</v>
      </c>
      <c r="BO144" s="13"/>
      <c r="BP144" s="13">
        <v>2.0771513353115698E-2</v>
      </c>
      <c r="BQ144" s="13">
        <v>2.51141552511416E-2</v>
      </c>
      <c r="BR144" s="13"/>
      <c r="BS144" s="13">
        <v>2.7149321266968299E-2</v>
      </c>
      <c r="BT144" s="13">
        <v>2.6373626373626401E-2</v>
      </c>
      <c r="BU144" s="13"/>
      <c r="BV144" s="13">
        <v>2.68456375838926E-2</v>
      </c>
      <c r="BW144" s="13">
        <v>2.7303754266211601E-2</v>
      </c>
      <c r="BX144" s="13"/>
      <c r="BY144" s="13">
        <v>6.9930069930069904E-3</v>
      </c>
      <c r="BZ144" s="13">
        <v>2.69266480965645E-2</v>
      </c>
      <c r="CA144" s="13"/>
      <c r="CB144" s="13">
        <v>2.3688663282571899E-2</v>
      </c>
      <c r="CC144" s="13">
        <v>2.41157556270096E-2</v>
      </c>
    </row>
    <row r="145" spans="2:81" x14ac:dyDescent="0.3">
      <c r="B145" t="s">
        <v>127</v>
      </c>
      <c r="C145" s="13">
        <v>0.79919028340081</v>
      </c>
      <c r="D145" s="13">
        <v>0.76083467094703106</v>
      </c>
      <c r="E145" s="13">
        <v>0.83690280065897904</v>
      </c>
      <c r="F145" s="13"/>
      <c r="G145" s="13">
        <v>0.81714285714285695</v>
      </c>
      <c r="H145" s="13">
        <v>0.80981595092024505</v>
      </c>
      <c r="I145" s="13">
        <v>0.79661016949152497</v>
      </c>
      <c r="J145" s="13">
        <v>0.79104477611940305</v>
      </c>
      <c r="K145" s="13">
        <v>0.78321678321678301</v>
      </c>
      <c r="L145" s="13">
        <v>0.78571428571428603</v>
      </c>
      <c r="M145" s="13"/>
      <c r="N145" s="13">
        <v>0.78451882845188303</v>
      </c>
      <c r="O145" s="13">
        <v>0.79037800687285198</v>
      </c>
      <c r="P145" s="13">
        <v>0.83084577114427904</v>
      </c>
      <c r="Q145" s="13">
        <v>0.81496062992125995</v>
      </c>
      <c r="R145" s="13"/>
      <c r="S145" s="13">
        <v>0.79423868312757195</v>
      </c>
      <c r="T145" s="13">
        <v>0.78195488721804496</v>
      </c>
      <c r="U145" s="13">
        <v>0.84931506849315097</v>
      </c>
      <c r="V145" s="13">
        <v>0.78640776699029102</v>
      </c>
      <c r="W145" s="13">
        <v>0.79807692307692302</v>
      </c>
      <c r="X145" s="13">
        <v>0.82857142857142896</v>
      </c>
      <c r="Y145" s="13">
        <v>0.87</v>
      </c>
      <c r="Z145" s="13">
        <v>0.77777777777777801</v>
      </c>
      <c r="AA145" s="13">
        <v>0.83439490445859898</v>
      </c>
      <c r="AB145" s="13">
        <v>0.6875</v>
      </c>
      <c r="AC145" s="13">
        <v>0.73684210526315796</v>
      </c>
      <c r="AD145" s="13">
        <v>0.84210526315789502</v>
      </c>
      <c r="AE145" s="13"/>
      <c r="AF145" s="13">
        <v>0.82957393483709296</v>
      </c>
      <c r="AG145" s="13">
        <v>0.78</v>
      </c>
      <c r="AH145" s="13">
        <v>0.78125</v>
      </c>
      <c r="AI145" s="13">
        <v>0.80124223602484501</v>
      </c>
      <c r="AJ145" s="13">
        <v>0.80487804878048796</v>
      </c>
      <c r="AK145" s="13">
        <v>0.75238095238095204</v>
      </c>
      <c r="AL145" s="13"/>
      <c r="AM145" s="13">
        <v>0.74725274725274704</v>
      </c>
      <c r="AN145" s="13">
        <v>0.81777777777777805</v>
      </c>
      <c r="AO145" s="13">
        <v>0.77749360613810703</v>
      </c>
      <c r="AP145" s="13">
        <v>0.822784810126582</v>
      </c>
      <c r="AQ145" s="13">
        <v>0.88636363636363602</v>
      </c>
      <c r="AR145" s="13"/>
      <c r="AS145" s="13">
        <v>0.79919028340081</v>
      </c>
      <c r="AT145" s="13" t="s">
        <v>97</v>
      </c>
      <c r="AU145" s="13"/>
      <c r="AV145" s="13">
        <v>0.77249999999999996</v>
      </c>
      <c r="AW145" s="13">
        <v>0.86170212765957399</v>
      </c>
      <c r="AX145" s="13">
        <v>0.79158699808795396</v>
      </c>
      <c r="AY145" s="13"/>
      <c r="AZ145" s="13">
        <v>0.83486238532110102</v>
      </c>
      <c r="BA145" s="13">
        <v>0.8</v>
      </c>
      <c r="BB145" s="13">
        <v>0.753303964757709</v>
      </c>
      <c r="BC145" s="13"/>
      <c r="BD145" s="13">
        <v>0.80952380952380998</v>
      </c>
      <c r="BE145" s="13">
        <v>0.77726218097447797</v>
      </c>
      <c r="BF145" s="13"/>
      <c r="BG145" s="13">
        <v>0.79903147699757904</v>
      </c>
      <c r="BH145" s="13">
        <v>0.8</v>
      </c>
      <c r="BI145" s="13"/>
      <c r="BJ145" s="13">
        <v>0.78947368421052599</v>
      </c>
      <c r="BK145" s="13">
        <v>0.80274779195289503</v>
      </c>
      <c r="BL145" s="13"/>
      <c r="BM145" s="13">
        <v>0.81069958847736601</v>
      </c>
      <c r="BN145" s="13">
        <v>0.79610655737704905</v>
      </c>
      <c r="BO145" s="13"/>
      <c r="BP145" s="13">
        <v>0.83086053412462901</v>
      </c>
      <c r="BQ145" s="13">
        <v>0.78652968036529702</v>
      </c>
      <c r="BR145" s="13"/>
      <c r="BS145" s="13">
        <v>0.82352941176470595</v>
      </c>
      <c r="BT145" s="13">
        <v>0.78461538461538505</v>
      </c>
      <c r="BU145" s="13"/>
      <c r="BV145" s="13">
        <v>0.83221476510067105</v>
      </c>
      <c r="BW145" s="13">
        <v>0.81911262798634799</v>
      </c>
      <c r="BX145" s="13"/>
      <c r="BY145" s="13">
        <v>0.77622377622377603</v>
      </c>
      <c r="BZ145" s="13">
        <v>0.80408542246982395</v>
      </c>
      <c r="CA145" s="13"/>
      <c r="CB145" s="13">
        <v>0.80372250423011804</v>
      </c>
      <c r="CC145" s="13">
        <v>0.80225080385852099</v>
      </c>
    </row>
    <row r="146" spans="2:81" x14ac:dyDescent="0.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row>
    <row r="147" spans="2:81" x14ac:dyDescent="0.3">
      <c r="B147" s="6" t="s">
        <v>138</v>
      </c>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row>
    <row r="148" spans="2:81" x14ac:dyDescent="0.3">
      <c r="B148" s="23" t="s">
        <v>95</v>
      </c>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row>
    <row r="149" spans="2:81" x14ac:dyDescent="0.3">
      <c r="B149" t="s">
        <v>123</v>
      </c>
      <c r="C149" s="13">
        <v>0.66234817813765201</v>
      </c>
      <c r="D149" s="13">
        <v>0.67576243980738404</v>
      </c>
      <c r="E149" s="13">
        <v>0.649093904448105</v>
      </c>
      <c r="F149" s="13"/>
      <c r="G149" s="13">
        <v>0.50857142857142901</v>
      </c>
      <c r="H149" s="13">
        <v>0.61656441717791399</v>
      </c>
      <c r="I149" s="13">
        <v>0.63559322033898302</v>
      </c>
      <c r="J149" s="13">
        <v>0.69651741293532299</v>
      </c>
      <c r="K149" s="13">
        <v>0.81118881118881103</v>
      </c>
      <c r="L149" s="13">
        <v>0.79220779220779203</v>
      </c>
      <c r="M149" s="13"/>
      <c r="N149" s="13">
        <v>0.69665271966527198</v>
      </c>
      <c r="O149" s="13">
        <v>0.63917525773195905</v>
      </c>
      <c r="P149" s="13">
        <v>0.65671641791044799</v>
      </c>
      <c r="Q149" s="13">
        <v>0.62204724409448797</v>
      </c>
      <c r="R149" s="13"/>
      <c r="S149" s="13">
        <v>0.64609053497942404</v>
      </c>
      <c r="T149" s="13">
        <v>0.63909774436090205</v>
      </c>
      <c r="U149" s="13">
        <v>0.64383561643835596</v>
      </c>
      <c r="V149" s="13">
        <v>0.65048543689320404</v>
      </c>
      <c r="W149" s="13">
        <v>0.69230769230769196</v>
      </c>
      <c r="X149" s="13">
        <v>0.59047619047619004</v>
      </c>
      <c r="Y149" s="13">
        <v>0.68</v>
      </c>
      <c r="Z149" s="13">
        <v>0.62222222222222201</v>
      </c>
      <c r="AA149" s="13">
        <v>0.75159235668789803</v>
      </c>
      <c r="AB149" s="13">
        <v>0.66666666666666696</v>
      </c>
      <c r="AC149" s="13">
        <v>0.68421052631578905</v>
      </c>
      <c r="AD149" s="13">
        <v>0.57894736842105299</v>
      </c>
      <c r="AE149" s="13"/>
      <c r="AF149" s="13">
        <v>0.65413533834586501</v>
      </c>
      <c r="AG149" s="13">
        <v>0.68</v>
      </c>
      <c r="AH149" s="13">
        <v>0.671875</v>
      </c>
      <c r="AI149" s="13">
        <v>0.70186335403726696</v>
      </c>
      <c r="AJ149" s="13">
        <v>0.60162601626016299</v>
      </c>
      <c r="AK149" s="13">
        <v>0.74285714285714299</v>
      </c>
      <c r="AL149" s="13"/>
      <c r="AM149" s="13">
        <v>0.68131868131868101</v>
      </c>
      <c r="AN149" s="13">
        <v>0.64</v>
      </c>
      <c r="AO149" s="13">
        <v>0.64194373401534499</v>
      </c>
      <c r="AP149" s="13">
        <v>0.67932489451476796</v>
      </c>
      <c r="AQ149" s="13">
        <v>0.70454545454545503</v>
      </c>
      <c r="AR149" s="13"/>
      <c r="AS149" s="13">
        <v>0.66234817813765201</v>
      </c>
      <c r="AT149" s="13" t="s">
        <v>97</v>
      </c>
      <c r="AU149" s="13"/>
      <c r="AV149" s="13">
        <v>0.6875</v>
      </c>
      <c r="AW149" s="13">
        <v>0.57446808510638303</v>
      </c>
      <c r="AX149" s="13">
        <v>0.63671128107074604</v>
      </c>
      <c r="AY149" s="13"/>
      <c r="AZ149" s="13">
        <v>0.74311926605504597</v>
      </c>
      <c r="BA149" s="13">
        <v>0.56666666666666698</v>
      </c>
      <c r="BB149" s="13">
        <v>0.68281938325991198</v>
      </c>
      <c r="BC149" s="13"/>
      <c r="BD149" s="13">
        <v>0.65538847117794496</v>
      </c>
      <c r="BE149" s="13">
        <v>0.67285382830626494</v>
      </c>
      <c r="BF149" s="13"/>
      <c r="BG149" s="13">
        <v>0.66101694915254205</v>
      </c>
      <c r="BH149" s="13">
        <v>0.66463414634146301</v>
      </c>
      <c r="BI149" s="13"/>
      <c r="BJ149" s="13">
        <v>0.62631578947368405</v>
      </c>
      <c r="BK149" s="13">
        <v>0.67517173699705602</v>
      </c>
      <c r="BL149" s="13"/>
      <c r="BM149" s="13">
        <v>0.57613168724279795</v>
      </c>
      <c r="BN149" s="13">
        <v>0.68442622950819698</v>
      </c>
      <c r="BO149" s="13"/>
      <c r="BP149" s="13">
        <v>0.66468842729970301</v>
      </c>
      <c r="BQ149" s="13">
        <v>0.65981735159817401</v>
      </c>
      <c r="BR149" s="13"/>
      <c r="BS149" s="13">
        <v>0.59728506787330304</v>
      </c>
      <c r="BT149" s="13">
        <v>0.70989010989011003</v>
      </c>
      <c r="BU149" s="13"/>
      <c r="BV149" s="13">
        <v>0.61744966442952998</v>
      </c>
      <c r="BW149" s="13">
        <v>0.58703071672354901</v>
      </c>
      <c r="BX149" s="13"/>
      <c r="BY149" s="13">
        <v>0.62237762237762195</v>
      </c>
      <c r="BZ149" s="13">
        <v>0.66945218198700096</v>
      </c>
      <c r="CA149" s="13"/>
      <c r="CB149" s="13">
        <v>0.66328257191201401</v>
      </c>
      <c r="CC149" s="13">
        <v>0.66398713826366595</v>
      </c>
    </row>
    <row r="150" spans="2:81" x14ac:dyDescent="0.3">
      <c r="B150" t="s">
        <v>124</v>
      </c>
      <c r="C150" s="13">
        <v>0.28421052631578902</v>
      </c>
      <c r="D150" s="13">
        <v>0.25842696629213502</v>
      </c>
      <c r="E150" s="13">
        <v>0.30971993410214199</v>
      </c>
      <c r="F150" s="13"/>
      <c r="G150" s="13">
        <v>0.36571428571428599</v>
      </c>
      <c r="H150" s="13">
        <v>0.32822085889570601</v>
      </c>
      <c r="I150" s="13">
        <v>0.31779661016949201</v>
      </c>
      <c r="J150" s="13">
        <v>0.26368159203980102</v>
      </c>
      <c r="K150" s="13">
        <v>0.160839160839161</v>
      </c>
      <c r="L150" s="13">
        <v>0.18831168831168801</v>
      </c>
      <c r="M150" s="13"/>
      <c r="N150" s="13">
        <v>0.25941422594142299</v>
      </c>
      <c r="O150" s="13">
        <v>0.28865979381443302</v>
      </c>
      <c r="P150" s="13">
        <v>0.288557213930348</v>
      </c>
      <c r="Q150" s="13">
        <v>0.32677165354330701</v>
      </c>
      <c r="R150" s="13"/>
      <c r="S150" s="13">
        <v>0.32510288065843601</v>
      </c>
      <c r="T150" s="13">
        <v>0.30827067669172897</v>
      </c>
      <c r="U150" s="13">
        <v>0.31506849315068503</v>
      </c>
      <c r="V150" s="13">
        <v>0.31067961165048502</v>
      </c>
      <c r="W150" s="13">
        <v>0.269230769230769</v>
      </c>
      <c r="X150" s="13">
        <v>0.34285714285714303</v>
      </c>
      <c r="Y150" s="13">
        <v>0.28000000000000003</v>
      </c>
      <c r="Z150" s="13">
        <v>0.28888888888888897</v>
      </c>
      <c r="AA150" s="13">
        <v>0.20382165605095501</v>
      </c>
      <c r="AB150" s="13">
        <v>0.20833333333333301</v>
      </c>
      <c r="AC150" s="13">
        <v>0.24561403508771901</v>
      </c>
      <c r="AD150" s="13">
        <v>0.26315789473684198</v>
      </c>
      <c r="AE150" s="13"/>
      <c r="AF150" s="13">
        <v>0.28571428571428598</v>
      </c>
      <c r="AG150" s="13">
        <v>0.26</v>
      </c>
      <c r="AH150" s="13">
        <v>0.296875</v>
      </c>
      <c r="AI150" s="13">
        <v>0.27329192546583903</v>
      </c>
      <c r="AJ150" s="13">
        <v>0.34146341463414598</v>
      </c>
      <c r="AK150" s="13">
        <v>0.20952380952381</v>
      </c>
      <c r="AL150" s="13"/>
      <c r="AM150" s="13">
        <v>0.29670329670329698</v>
      </c>
      <c r="AN150" s="13">
        <v>0.293333333333333</v>
      </c>
      <c r="AO150" s="13">
        <v>0.30690537084399</v>
      </c>
      <c r="AP150" s="13">
        <v>0.253164556962025</v>
      </c>
      <c r="AQ150" s="13">
        <v>0.25</v>
      </c>
      <c r="AR150" s="13"/>
      <c r="AS150" s="13">
        <v>0.28421052631578902</v>
      </c>
      <c r="AT150" s="13" t="s">
        <v>97</v>
      </c>
      <c r="AU150" s="13"/>
      <c r="AV150" s="13">
        <v>0.27250000000000002</v>
      </c>
      <c r="AW150" s="13">
        <v>0.329787234042553</v>
      </c>
      <c r="AX150" s="13">
        <v>0.304015296367113</v>
      </c>
      <c r="AY150" s="13"/>
      <c r="AZ150" s="13">
        <v>0.22935779816513799</v>
      </c>
      <c r="BA150" s="13">
        <v>0.4</v>
      </c>
      <c r="BB150" s="13">
        <v>0.25110132158590298</v>
      </c>
      <c r="BC150" s="13"/>
      <c r="BD150" s="13">
        <v>0.28696741854636598</v>
      </c>
      <c r="BE150" s="13">
        <v>0.28074245939675202</v>
      </c>
      <c r="BF150" s="13"/>
      <c r="BG150" s="13">
        <v>0.26150121065375298</v>
      </c>
      <c r="BH150" s="13">
        <v>0.29512195121951201</v>
      </c>
      <c r="BI150" s="13"/>
      <c r="BJ150" s="13">
        <v>0.31052631578947398</v>
      </c>
      <c r="BK150" s="13">
        <v>0.273797841020608</v>
      </c>
      <c r="BL150" s="13"/>
      <c r="BM150" s="13">
        <v>0.34979423868312798</v>
      </c>
      <c r="BN150" s="13">
        <v>0.26946721311475402</v>
      </c>
      <c r="BO150" s="13"/>
      <c r="BP150" s="13">
        <v>0.29970326409495601</v>
      </c>
      <c r="BQ150" s="13">
        <v>0.278538812785388</v>
      </c>
      <c r="BR150" s="13"/>
      <c r="BS150" s="13">
        <v>0.33710407239819001</v>
      </c>
      <c r="BT150" s="13">
        <v>0.24395604395604401</v>
      </c>
      <c r="BU150" s="13"/>
      <c r="BV150" s="13">
        <v>0.30201342281879201</v>
      </c>
      <c r="BW150" s="13">
        <v>0.35494880546075103</v>
      </c>
      <c r="BX150" s="13"/>
      <c r="BY150" s="13">
        <v>0.27972027972028002</v>
      </c>
      <c r="BZ150" s="13">
        <v>0.28505106778087302</v>
      </c>
      <c r="CA150" s="13"/>
      <c r="CB150" s="13">
        <v>0.28764805414551597</v>
      </c>
      <c r="CC150" s="13">
        <v>0.28295819935691302</v>
      </c>
    </row>
    <row r="151" spans="2:81" x14ac:dyDescent="0.3">
      <c r="B151" t="s">
        <v>125</v>
      </c>
      <c r="C151" s="13">
        <v>3.5627530364372502E-2</v>
      </c>
      <c r="D151" s="13">
        <v>4.1733547351524902E-2</v>
      </c>
      <c r="E151" s="13">
        <v>2.96540362438221E-2</v>
      </c>
      <c r="F151" s="13"/>
      <c r="G151" s="13">
        <v>9.1428571428571401E-2</v>
      </c>
      <c r="H151" s="13">
        <v>3.9877300613496897E-2</v>
      </c>
      <c r="I151" s="13">
        <v>2.5423728813559299E-2</v>
      </c>
      <c r="J151" s="13">
        <v>2.48756218905473E-2</v>
      </c>
      <c r="K151" s="13">
        <v>1.3986013986014E-2</v>
      </c>
      <c r="L151" s="13">
        <v>1.2987012987013E-2</v>
      </c>
      <c r="M151" s="13"/>
      <c r="N151" s="13">
        <v>3.55648535564854E-2</v>
      </c>
      <c r="O151" s="13">
        <v>4.4673539518900303E-2</v>
      </c>
      <c r="P151" s="13">
        <v>3.98009950248756E-2</v>
      </c>
      <c r="Q151" s="13">
        <v>2.3622047244094498E-2</v>
      </c>
      <c r="R151" s="13"/>
      <c r="S151" s="13">
        <v>2.4691358024691398E-2</v>
      </c>
      <c r="T151" s="13">
        <v>3.00751879699248E-2</v>
      </c>
      <c r="U151" s="13">
        <v>1.3698630136986301E-2</v>
      </c>
      <c r="V151" s="13">
        <v>2.9126213592233E-2</v>
      </c>
      <c r="W151" s="13">
        <v>9.6153846153846194E-3</v>
      </c>
      <c r="X151" s="13">
        <v>5.7142857142857099E-2</v>
      </c>
      <c r="Y151" s="13">
        <v>0.04</v>
      </c>
      <c r="Z151" s="13">
        <v>4.4444444444444398E-2</v>
      </c>
      <c r="AA151" s="13">
        <v>2.54777070063694E-2</v>
      </c>
      <c r="AB151" s="13">
        <v>8.3333333333333301E-2</v>
      </c>
      <c r="AC151" s="13">
        <v>3.5087719298245598E-2</v>
      </c>
      <c r="AD151" s="13">
        <v>0.157894736842105</v>
      </c>
      <c r="AE151" s="13"/>
      <c r="AF151" s="13">
        <v>4.01002506265664E-2</v>
      </c>
      <c r="AG151" s="13">
        <v>0.04</v>
      </c>
      <c r="AH151" s="13">
        <v>3.125E-2</v>
      </c>
      <c r="AI151" s="13">
        <v>1.2422360248447201E-2</v>
      </c>
      <c r="AJ151" s="13">
        <v>8.1300813008130107E-3</v>
      </c>
      <c r="AK151" s="13">
        <v>4.7619047619047603E-2</v>
      </c>
      <c r="AL151" s="13"/>
      <c r="AM151" s="13">
        <v>0</v>
      </c>
      <c r="AN151" s="13">
        <v>4.8888888888888898E-2</v>
      </c>
      <c r="AO151" s="13">
        <v>3.0690537084398999E-2</v>
      </c>
      <c r="AP151" s="13">
        <v>5.0632911392405097E-2</v>
      </c>
      <c r="AQ151" s="13">
        <v>4.5454545454545497E-2</v>
      </c>
      <c r="AR151" s="13"/>
      <c r="AS151" s="13">
        <v>3.5627530364372502E-2</v>
      </c>
      <c r="AT151" s="13" t="s">
        <v>97</v>
      </c>
      <c r="AU151" s="13"/>
      <c r="AV151" s="13">
        <v>2.75E-2</v>
      </c>
      <c r="AW151" s="13">
        <v>7.4468085106383003E-2</v>
      </c>
      <c r="AX151" s="13">
        <v>3.4416826003824098E-2</v>
      </c>
      <c r="AY151" s="13"/>
      <c r="AZ151" s="13">
        <v>2.7522935779816501E-2</v>
      </c>
      <c r="BA151" s="13">
        <v>3.3333333333333298E-2</v>
      </c>
      <c r="BB151" s="13">
        <v>3.9647577092511002E-2</v>
      </c>
      <c r="BC151" s="13"/>
      <c r="BD151" s="13">
        <v>3.5087719298245598E-2</v>
      </c>
      <c r="BE151" s="13">
        <v>3.7122969837586998E-2</v>
      </c>
      <c r="BF151" s="13"/>
      <c r="BG151" s="13">
        <v>5.5690072639225201E-2</v>
      </c>
      <c r="BH151" s="13">
        <v>2.4390243902439001E-2</v>
      </c>
      <c r="BI151" s="13"/>
      <c r="BJ151" s="13">
        <v>3.6842105263157898E-2</v>
      </c>
      <c r="BK151" s="13">
        <v>3.4347399411187397E-2</v>
      </c>
      <c r="BL151" s="13"/>
      <c r="BM151" s="13">
        <v>3.2921810699588501E-2</v>
      </c>
      <c r="BN151" s="13">
        <v>3.4836065573770503E-2</v>
      </c>
      <c r="BO151" s="13"/>
      <c r="BP151" s="13">
        <v>1.78041543026706E-2</v>
      </c>
      <c r="BQ151" s="13">
        <v>4.3378995433790001E-2</v>
      </c>
      <c r="BR151" s="13"/>
      <c r="BS151" s="13">
        <v>4.2986425339366502E-2</v>
      </c>
      <c r="BT151" s="13">
        <v>2.1978021978022001E-2</v>
      </c>
      <c r="BU151" s="13"/>
      <c r="BV151" s="13">
        <v>6.7114093959731502E-2</v>
      </c>
      <c r="BW151" s="13">
        <v>3.0716723549488099E-2</v>
      </c>
      <c r="BX151" s="13"/>
      <c r="BY151" s="13">
        <v>5.5944055944055902E-2</v>
      </c>
      <c r="BZ151" s="13">
        <v>3.06406685236769E-2</v>
      </c>
      <c r="CA151" s="13"/>
      <c r="CB151" s="13">
        <v>2.7072758037225E-2</v>
      </c>
      <c r="CC151" s="13">
        <v>3.8585209003215402E-2</v>
      </c>
    </row>
    <row r="152" spans="2:81" x14ac:dyDescent="0.3">
      <c r="B152" t="s">
        <v>126</v>
      </c>
      <c r="C152" s="13">
        <v>1.05263157894737E-2</v>
      </c>
      <c r="D152" s="13">
        <v>1.4446227929374E-2</v>
      </c>
      <c r="E152" s="13">
        <v>6.5897858319604596E-3</v>
      </c>
      <c r="F152" s="13"/>
      <c r="G152" s="13">
        <v>2.2857142857142899E-2</v>
      </c>
      <c r="H152" s="13">
        <v>3.0674846625766898E-3</v>
      </c>
      <c r="I152" s="13">
        <v>1.6949152542372899E-2</v>
      </c>
      <c r="J152" s="13">
        <v>9.9502487562189105E-3</v>
      </c>
      <c r="K152" s="13">
        <v>1.3986013986014E-2</v>
      </c>
      <c r="L152" s="13">
        <v>0</v>
      </c>
      <c r="M152" s="13"/>
      <c r="N152" s="13">
        <v>6.2761506276150601E-3</v>
      </c>
      <c r="O152" s="13">
        <v>1.3745704467354E-2</v>
      </c>
      <c r="P152" s="13">
        <v>1.49253731343284E-2</v>
      </c>
      <c r="Q152" s="13">
        <v>1.1811023622047201E-2</v>
      </c>
      <c r="R152" s="13"/>
      <c r="S152" s="13">
        <v>0</v>
      </c>
      <c r="T152" s="13">
        <v>7.5187969924812E-3</v>
      </c>
      <c r="U152" s="13">
        <v>2.7397260273972601E-2</v>
      </c>
      <c r="V152" s="13">
        <v>9.7087378640776708E-3</v>
      </c>
      <c r="W152" s="13">
        <v>1.9230769230769201E-2</v>
      </c>
      <c r="X152" s="13">
        <v>9.5238095238095195E-3</v>
      </c>
      <c r="Y152" s="13">
        <v>0</v>
      </c>
      <c r="Z152" s="13">
        <v>2.2222222222222199E-2</v>
      </c>
      <c r="AA152" s="13">
        <v>1.27388535031847E-2</v>
      </c>
      <c r="AB152" s="13">
        <v>2.0833333333333301E-2</v>
      </c>
      <c r="AC152" s="13">
        <v>1.7543859649122799E-2</v>
      </c>
      <c r="AD152" s="13">
        <v>0</v>
      </c>
      <c r="AE152" s="13"/>
      <c r="AF152" s="13">
        <v>1.7543859649122799E-2</v>
      </c>
      <c r="AG152" s="13">
        <v>0.01</v>
      </c>
      <c r="AH152" s="13">
        <v>0</v>
      </c>
      <c r="AI152" s="13">
        <v>6.2111801242236003E-3</v>
      </c>
      <c r="AJ152" s="13">
        <v>1.6260162601626001E-2</v>
      </c>
      <c r="AK152" s="13">
        <v>0</v>
      </c>
      <c r="AL152" s="13"/>
      <c r="AM152" s="13">
        <v>1.6483516483516501E-2</v>
      </c>
      <c r="AN152" s="13">
        <v>1.3333333333333299E-2</v>
      </c>
      <c r="AO152" s="13">
        <v>7.6726342710997401E-3</v>
      </c>
      <c r="AP152" s="13">
        <v>8.4388185654008397E-3</v>
      </c>
      <c r="AQ152" s="13">
        <v>0</v>
      </c>
      <c r="AR152" s="13"/>
      <c r="AS152" s="13">
        <v>1.05263157894737E-2</v>
      </c>
      <c r="AT152" s="13" t="s">
        <v>97</v>
      </c>
      <c r="AU152" s="13"/>
      <c r="AV152" s="13">
        <v>5.0000000000000001E-3</v>
      </c>
      <c r="AW152" s="13">
        <v>2.1276595744680899E-2</v>
      </c>
      <c r="AX152" s="13">
        <v>1.52963671128107E-2</v>
      </c>
      <c r="AY152" s="13"/>
      <c r="AZ152" s="13">
        <v>0</v>
      </c>
      <c r="BA152" s="13">
        <v>0</v>
      </c>
      <c r="BB152" s="13">
        <v>1.7621145374449299E-2</v>
      </c>
      <c r="BC152" s="13"/>
      <c r="BD152" s="13">
        <v>1.37844611528822E-2</v>
      </c>
      <c r="BE152" s="13">
        <v>4.64037122969838E-3</v>
      </c>
      <c r="BF152" s="13"/>
      <c r="BG152" s="13">
        <v>1.6949152542372899E-2</v>
      </c>
      <c r="BH152" s="13">
        <v>7.3170731707317103E-3</v>
      </c>
      <c r="BI152" s="13"/>
      <c r="BJ152" s="13">
        <v>2.1052631578947399E-2</v>
      </c>
      <c r="BK152" s="13">
        <v>8.8321884200196297E-3</v>
      </c>
      <c r="BL152" s="13"/>
      <c r="BM152" s="13">
        <v>1.6460905349794198E-2</v>
      </c>
      <c r="BN152" s="13">
        <v>9.2213114754098394E-3</v>
      </c>
      <c r="BO152" s="13"/>
      <c r="BP152" s="13">
        <v>8.9020771513353102E-3</v>
      </c>
      <c r="BQ152" s="13">
        <v>1.1415525114155301E-2</v>
      </c>
      <c r="BR152" s="13"/>
      <c r="BS152" s="13">
        <v>1.8099547511312201E-2</v>
      </c>
      <c r="BT152" s="13">
        <v>8.7912087912087895E-3</v>
      </c>
      <c r="BU152" s="13"/>
      <c r="BV152" s="13">
        <v>6.7114093959731499E-3</v>
      </c>
      <c r="BW152" s="13">
        <v>2.38907849829352E-2</v>
      </c>
      <c r="BX152" s="13"/>
      <c r="BY152" s="13">
        <v>2.7972027972028E-2</v>
      </c>
      <c r="BZ152" s="13">
        <v>8.3565459610027894E-3</v>
      </c>
      <c r="CA152" s="13"/>
      <c r="CB152" s="13">
        <v>1.01522842639594E-2</v>
      </c>
      <c r="CC152" s="13">
        <v>1.12540192926045E-2</v>
      </c>
    </row>
    <row r="153" spans="2:81" x14ac:dyDescent="0.3">
      <c r="B153" t="s">
        <v>106</v>
      </c>
      <c r="C153" s="13">
        <v>7.2874493927125496E-3</v>
      </c>
      <c r="D153" s="13">
        <v>9.6308186195826605E-3</v>
      </c>
      <c r="E153" s="13">
        <v>4.9423393739703499E-3</v>
      </c>
      <c r="F153" s="13"/>
      <c r="G153" s="13">
        <v>1.1428571428571401E-2</v>
      </c>
      <c r="H153" s="13">
        <v>1.22699386503067E-2</v>
      </c>
      <c r="I153" s="13">
        <v>4.2372881355932203E-3</v>
      </c>
      <c r="J153" s="13">
        <v>4.97512437810945E-3</v>
      </c>
      <c r="K153" s="13">
        <v>0</v>
      </c>
      <c r="L153" s="13">
        <v>6.4935064935064896E-3</v>
      </c>
      <c r="M153" s="13"/>
      <c r="N153" s="13">
        <v>2.0920502092050199E-3</v>
      </c>
      <c r="O153" s="13">
        <v>1.3745704467354E-2</v>
      </c>
      <c r="P153" s="13">
        <v>0</v>
      </c>
      <c r="Q153" s="13">
        <v>1.5748031496062999E-2</v>
      </c>
      <c r="R153" s="13"/>
      <c r="S153" s="13">
        <v>4.11522633744856E-3</v>
      </c>
      <c r="T153" s="13">
        <v>1.50375939849624E-2</v>
      </c>
      <c r="U153" s="13">
        <v>0</v>
      </c>
      <c r="V153" s="13">
        <v>0</v>
      </c>
      <c r="W153" s="13">
        <v>9.6153846153846194E-3</v>
      </c>
      <c r="X153" s="13">
        <v>0</v>
      </c>
      <c r="Y153" s="13">
        <v>0</v>
      </c>
      <c r="Z153" s="13">
        <v>2.2222222222222199E-2</v>
      </c>
      <c r="AA153" s="13">
        <v>6.3694267515923596E-3</v>
      </c>
      <c r="AB153" s="13">
        <v>2.0833333333333301E-2</v>
      </c>
      <c r="AC153" s="13">
        <v>1.7543859649122799E-2</v>
      </c>
      <c r="AD153" s="13">
        <v>0</v>
      </c>
      <c r="AE153" s="13"/>
      <c r="AF153" s="13">
        <v>2.5062656641604E-3</v>
      </c>
      <c r="AG153" s="13">
        <v>0.01</v>
      </c>
      <c r="AH153" s="13">
        <v>0</v>
      </c>
      <c r="AI153" s="13">
        <v>6.2111801242236003E-3</v>
      </c>
      <c r="AJ153" s="13">
        <v>3.2520325203252001E-2</v>
      </c>
      <c r="AK153" s="13">
        <v>0</v>
      </c>
      <c r="AL153" s="13"/>
      <c r="AM153" s="13">
        <v>5.4945054945054897E-3</v>
      </c>
      <c r="AN153" s="13">
        <v>4.4444444444444401E-3</v>
      </c>
      <c r="AO153" s="13">
        <v>1.27877237851662E-2</v>
      </c>
      <c r="AP153" s="13">
        <v>8.4388185654008397E-3</v>
      </c>
      <c r="AQ153" s="13">
        <v>0</v>
      </c>
      <c r="AR153" s="13"/>
      <c r="AS153" s="13">
        <v>7.2874493927125496E-3</v>
      </c>
      <c r="AT153" s="13" t="s">
        <v>97</v>
      </c>
      <c r="AU153" s="13"/>
      <c r="AV153" s="13">
        <v>7.4999999999999997E-3</v>
      </c>
      <c r="AW153" s="13">
        <v>0</v>
      </c>
      <c r="AX153" s="13">
        <v>9.5602294455066905E-3</v>
      </c>
      <c r="AY153" s="13"/>
      <c r="AZ153" s="13">
        <v>0</v>
      </c>
      <c r="BA153" s="13">
        <v>0</v>
      </c>
      <c r="BB153" s="13">
        <v>8.8105726872246704E-3</v>
      </c>
      <c r="BC153" s="13"/>
      <c r="BD153" s="13">
        <v>8.7719298245613996E-3</v>
      </c>
      <c r="BE153" s="13">
        <v>4.64037122969838E-3</v>
      </c>
      <c r="BF153" s="13"/>
      <c r="BG153" s="13">
        <v>4.8426150121065404E-3</v>
      </c>
      <c r="BH153" s="13">
        <v>8.5365853658536592E-3</v>
      </c>
      <c r="BI153" s="13"/>
      <c r="BJ153" s="13">
        <v>5.2631578947368403E-3</v>
      </c>
      <c r="BK153" s="13">
        <v>7.8508341511285603E-3</v>
      </c>
      <c r="BL153" s="13"/>
      <c r="BM153" s="13">
        <v>2.4691358024691398E-2</v>
      </c>
      <c r="BN153" s="13">
        <v>2.04918032786885E-3</v>
      </c>
      <c r="BO153" s="13"/>
      <c r="BP153" s="13">
        <v>8.9020771513353102E-3</v>
      </c>
      <c r="BQ153" s="13">
        <v>6.8493150684931503E-3</v>
      </c>
      <c r="BR153" s="13"/>
      <c r="BS153" s="13">
        <v>4.5248868778280504E-3</v>
      </c>
      <c r="BT153" s="13">
        <v>1.5384615384615399E-2</v>
      </c>
      <c r="BU153" s="13"/>
      <c r="BV153" s="13">
        <v>6.7114093959731499E-3</v>
      </c>
      <c r="BW153" s="13">
        <v>3.4129692832764501E-3</v>
      </c>
      <c r="BX153" s="13"/>
      <c r="BY153" s="13">
        <v>1.3986013986014E-2</v>
      </c>
      <c r="BZ153" s="13">
        <v>6.4995357474466097E-3</v>
      </c>
      <c r="CA153" s="13"/>
      <c r="CB153" s="13">
        <v>1.1844331641286E-2</v>
      </c>
      <c r="CC153" s="13">
        <v>3.21543408360129E-3</v>
      </c>
    </row>
    <row r="154" spans="2:81" x14ac:dyDescent="0.3">
      <c r="B154" t="s">
        <v>127</v>
      </c>
      <c r="C154" s="13">
        <v>0.94655870445344104</v>
      </c>
      <c r="D154" s="13">
        <v>0.93418940609951795</v>
      </c>
      <c r="E154" s="13">
        <v>0.95881383855024704</v>
      </c>
      <c r="F154" s="13"/>
      <c r="G154" s="13">
        <v>0.874285714285714</v>
      </c>
      <c r="H154" s="13">
        <v>0.94478527607361995</v>
      </c>
      <c r="I154" s="13">
        <v>0.95338983050847403</v>
      </c>
      <c r="J154" s="13">
        <v>0.960199004975124</v>
      </c>
      <c r="K154" s="13">
        <v>0.97202797202797198</v>
      </c>
      <c r="L154" s="13">
        <v>0.98051948051948101</v>
      </c>
      <c r="M154" s="13"/>
      <c r="N154" s="13">
        <v>0.95606694560669503</v>
      </c>
      <c r="O154" s="13">
        <v>0.92783505154639201</v>
      </c>
      <c r="P154" s="13">
        <v>0.94527363184079605</v>
      </c>
      <c r="Q154" s="13">
        <v>0.94881889763779503</v>
      </c>
      <c r="R154" s="13"/>
      <c r="S154" s="13">
        <v>0.97119341563785999</v>
      </c>
      <c r="T154" s="13">
        <v>0.94736842105263197</v>
      </c>
      <c r="U154" s="13">
        <v>0.95890410958904104</v>
      </c>
      <c r="V154" s="13">
        <v>0.961165048543689</v>
      </c>
      <c r="W154" s="13">
        <v>0.96153846153846101</v>
      </c>
      <c r="X154" s="13">
        <v>0.93333333333333302</v>
      </c>
      <c r="Y154" s="13">
        <v>0.96</v>
      </c>
      <c r="Z154" s="13">
        <v>0.91111111111111098</v>
      </c>
      <c r="AA154" s="13">
        <v>0.95541401273885396</v>
      </c>
      <c r="AB154" s="13">
        <v>0.875</v>
      </c>
      <c r="AC154" s="13">
        <v>0.929824561403509</v>
      </c>
      <c r="AD154" s="13">
        <v>0.84210526315789502</v>
      </c>
      <c r="AE154" s="13"/>
      <c r="AF154" s="13">
        <v>0.93984962406015005</v>
      </c>
      <c r="AG154" s="13">
        <v>0.94</v>
      </c>
      <c r="AH154" s="13">
        <v>0.96875</v>
      </c>
      <c r="AI154" s="13">
        <v>0.97515527950310599</v>
      </c>
      <c r="AJ154" s="13">
        <v>0.94308943089430897</v>
      </c>
      <c r="AK154" s="13">
        <v>0.952380952380952</v>
      </c>
      <c r="AL154" s="13"/>
      <c r="AM154" s="13">
        <v>0.97802197802197799</v>
      </c>
      <c r="AN154" s="13">
        <v>0.93333333333333302</v>
      </c>
      <c r="AO154" s="13">
        <v>0.94884910485933505</v>
      </c>
      <c r="AP154" s="13">
        <v>0.93248945147679296</v>
      </c>
      <c r="AQ154" s="13">
        <v>0.95454545454545503</v>
      </c>
      <c r="AR154" s="13"/>
      <c r="AS154" s="13">
        <v>0.94655870445344104</v>
      </c>
      <c r="AT154" s="13" t="s">
        <v>97</v>
      </c>
      <c r="AU154" s="13"/>
      <c r="AV154" s="13">
        <v>0.96</v>
      </c>
      <c r="AW154" s="13">
        <v>0.90425531914893598</v>
      </c>
      <c r="AX154" s="13">
        <v>0.94072657743785904</v>
      </c>
      <c r="AY154" s="13"/>
      <c r="AZ154" s="13">
        <v>0.97247706422018299</v>
      </c>
      <c r="BA154" s="13">
        <v>0.96666666666666701</v>
      </c>
      <c r="BB154" s="13">
        <v>0.93392070484581502</v>
      </c>
      <c r="BC154" s="13"/>
      <c r="BD154" s="13">
        <v>0.94235588972431095</v>
      </c>
      <c r="BE154" s="13">
        <v>0.95359628770301597</v>
      </c>
      <c r="BF154" s="13"/>
      <c r="BG154" s="13">
        <v>0.92251815980629503</v>
      </c>
      <c r="BH154" s="13">
        <v>0.95975609756097602</v>
      </c>
      <c r="BI154" s="13"/>
      <c r="BJ154" s="13">
        <v>0.93684210526315803</v>
      </c>
      <c r="BK154" s="13">
        <v>0.94896957801766402</v>
      </c>
      <c r="BL154" s="13"/>
      <c r="BM154" s="13">
        <v>0.92592592592592604</v>
      </c>
      <c r="BN154" s="13">
        <v>0.95389344262295095</v>
      </c>
      <c r="BO154" s="13"/>
      <c r="BP154" s="13">
        <v>0.96439169139465897</v>
      </c>
      <c r="BQ154" s="13">
        <v>0.93835616438356195</v>
      </c>
      <c r="BR154" s="13"/>
      <c r="BS154" s="13">
        <v>0.934389140271493</v>
      </c>
      <c r="BT154" s="13">
        <v>0.95384615384615401</v>
      </c>
      <c r="BU154" s="13"/>
      <c r="BV154" s="13">
        <v>0.91946308724832204</v>
      </c>
      <c r="BW154" s="13">
        <v>0.94197952218430003</v>
      </c>
      <c r="BX154" s="13"/>
      <c r="BY154" s="13">
        <v>0.90209790209790197</v>
      </c>
      <c r="BZ154" s="13">
        <v>0.95450324976787404</v>
      </c>
      <c r="CA154" s="13"/>
      <c r="CB154" s="13">
        <v>0.95093062605752998</v>
      </c>
      <c r="CC154" s="13">
        <v>0.94694533762057898</v>
      </c>
    </row>
    <row r="155" spans="2:81" x14ac:dyDescent="0.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row>
    <row r="156" spans="2:81" x14ac:dyDescent="0.3">
      <c r="B156" s="6" t="s">
        <v>139</v>
      </c>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row>
    <row r="157" spans="2:81" x14ac:dyDescent="0.3">
      <c r="B157" s="23" t="s">
        <v>95</v>
      </c>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row>
    <row r="158" spans="2:81" x14ac:dyDescent="0.3">
      <c r="B158" t="s">
        <v>123</v>
      </c>
      <c r="C158" s="13">
        <v>0.47044534412955502</v>
      </c>
      <c r="D158" s="13">
        <v>0.449438202247191</v>
      </c>
      <c r="E158" s="13">
        <v>0.492586490939044</v>
      </c>
      <c r="F158" s="13"/>
      <c r="G158" s="13">
        <v>0.32571428571428601</v>
      </c>
      <c r="H158" s="13">
        <v>0.47546012269938598</v>
      </c>
      <c r="I158" s="13">
        <v>0.49576271186440701</v>
      </c>
      <c r="J158" s="13">
        <v>0.51741293532338295</v>
      </c>
      <c r="K158" s="13">
        <v>0.51048951048951097</v>
      </c>
      <c r="L158" s="13">
        <v>0.48701298701298701</v>
      </c>
      <c r="M158" s="13"/>
      <c r="N158" s="13">
        <v>0.5</v>
      </c>
      <c r="O158" s="13">
        <v>0.43986254295532601</v>
      </c>
      <c r="P158" s="13">
        <v>0.45273631840796003</v>
      </c>
      <c r="Q158" s="13">
        <v>0.45669291338582702</v>
      </c>
      <c r="R158" s="13"/>
      <c r="S158" s="13">
        <v>0.46090534979423903</v>
      </c>
      <c r="T158" s="13">
        <v>0.49624060150375898</v>
      </c>
      <c r="U158" s="13">
        <v>0.58904109589041098</v>
      </c>
      <c r="V158" s="13">
        <v>0.41747572815534001</v>
      </c>
      <c r="W158" s="13">
        <v>0.480769230769231</v>
      </c>
      <c r="X158" s="13">
        <v>0.4</v>
      </c>
      <c r="Y158" s="13">
        <v>0.53</v>
      </c>
      <c r="Z158" s="13">
        <v>0.44444444444444398</v>
      </c>
      <c r="AA158" s="13">
        <v>0.44585987261146498</v>
      </c>
      <c r="AB158" s="13">
        <v>0.48958333333333298</v>
      </c>
      <c r="AC158" s="13">
        <v>0.45614035087719301</v>
      </c>
      <c r="AD158" s="13">
        <v>0.47368421052631599</v>
      </c>
      <c r="AE158" s="13"/>
      <c r="AF158" s="13">
        <v>0.49373433583959903</v>
      </c>
      <c r="AG158" s="13">
        <v>0.45</v>
      </c>
      <c r="AH158" s="13">
        <v>0.46875</v>
      </c>
      <c r="AI158" s="13">
        <v>0.36024844720496901</v>
      </c>
      <c r="AJ158" s="13">
        <v>0.54471544715447195</v>
      </c>
      <c r="AK158" s="13">
        <v>0.49523809523809498</v>
      </c>
      <c r="AL158" s="13"/>
      <c r="AM158" s="13">
        <v>0.43956043956044</v>
      </c>
      <c r="AN158" s="13">
        <v>0.422222222222222</v>
      </c>
      <c r="AO158" s="13">
        <v>0.47826086956521702</v>
      </c>
      <c r="AP158" s="13">
        <v>0.569620253164557</v>
      </c>
      <c r="AQ158" s="13">
        <v>0.43181818181818199</v>
      </c>
      <c r="AR158" s="13"/>
      <c r="AS158" s="13">
        <v>0.47044534412955502</v>
      </c>
      <c r="AT158" s="13" t="s">
        <v>97</v>
      </c>
      <c r="AU158" s="13"/>
      <c r="AV158" s="13">
        <v>0.45750000000000002</v>
      </c>
      <c r="AW158" s="13">
        <v>0.48936170212766</v>
      </c>
      <c r="AX158" s="13">
        <v>0.45315487571701701</v>
      </c>
      <c r="AY158" s="13"/>
      <c r="AZ158" s="13">
        <v>0.53211009174311896</v>
      </c>
      <c r="BA158" s="13">
        <v>0.38888888888888901</v>
      </c>
      <c r="BB158" s="13">
        <v>0.45374449339207001</v>
      </c>
      <c r="BC158" s="13"/>
      <c r="BD158" s="13">
        <v>0.49248120300751902</v>
      </c>
      <c r="BE158" s="13">
        <v>0.42691415313225101</v>
      </c>
      <c r="BF158" s="13"/>
      <c r="BG158" s="13">
        <v>0.47457627118644102</v>
      </c>
      <c r="BH158" s="13">
        <v>0.46829268292682902</v>
      </c>
      <c r="BI158" s="13"/>
      <c r="BJ158" s="13">
        <v>0.45789473684210502</v>
      </c>
      <c r="BK158" s="13">
        <v>0.46908734052993101</v>
      </c>
      <c r="BL158" s="13"/>
      <c r="BM158" s="13">
        <v>0.51851851851851805</v>
      </c>
      <c r="BN158" s="13">
        <v>0.45901639344262302</v>
      </c>
      <c r="BO158" s="13"/>
      <c r="BP158" s="13">
        <v>0.50741839762611296</v>
      </c>
      <c r="BQ158" s="13">
        <v>0.45547945205479501</v>
      </c>
      <c r="BR158" s="13"/>
      <c r="BS158" s="13">
        <v>0.47963800904977399</v>
      </c>
      <c r="BT158" s="13">
        <v>0.41978021978022001</v>
      </c>
      <c r="BU158" s="13"/>
      <c r="BV158" s="13">
        <v>0.51006711409395999</v>
      </c>
      <c r="BW158" s="13">
        <v>0.46416382252559701</v>
      </c>
      <c r="BX158" s="13"/>
      <c r="BY158" s="13">
        <v>0.43356643356643398</v>
      </c>
      <c r="BZ158" s="13">
        <v>0.47725162488393702</v>
      </c>
      <c r="CA158" s="13"/>
      <c r="CB158" s="13">
        <v>0.50253807106599002</v>
      </c>
      <c r="CC158" s="13">
        <v>0.443729903536977</v>
      </c>
    </row>
    <row r="159" spans="2:81" x14ac:dyDescent="0.3">
      <c r="B159" t="s">
        <v>124</v>
      </c>
      <c r="C159" s="13">
        <v>0.37570850202429201</v>
      </c>
      <c r="D159" s="13">
        <v>0.37881219903691798</v>
      </c>
      <c r="E159" s="13">
        <v>0.37067545304777599</v>
      </c>
      <c r="F159" s="13"/>
      <c r="G159" s="13">
        <v>0.497142857142857</v>
      </c>
      <c r="H159" s="13">
        <v>0.380368098159509</v>
      </c>
      <c r="I159" s="13">
        <v>0.33474576271186401</v>
      </c>
      <c r="J159" s="13">
        <v>0.34328358208955201</v>
      </c>
      <c r="K159" s="13">
        <v>0.34265734265734299</v>
      </c>
      <c r="L159" s="13">
        <v>0.36363636363636398</v>
      </c>
      <c r="M159" s="13"/>
      <c r="N159" s="13">
        <v>0.36192468619246898</v>
      </c>
      <c r="O159" s="13">
        <v>0.402061855670103</v>
      </c>
      <c r="P159" s="13">
        <v>0.34825870646766199</v>
      </c>
      <c r="Q159" s="13">
        <v>0.39370078740157499</v>
      </c>
      <c r="R159" s="13"/>
      <c r="S159" s="13">
        <v>0.39917695473251003</v>
      </c>
      <c r="T159" s="13">
        <v>0.36842105263157898</v>
      </c>
      <c r="U159" s="13">
        <v>0.32876712328767099</v>
      </c>
      <c r="V159" s="13">
        <v>0.40776699029126201</v>
      </c>
      <c r="W159" s="13">
        <v>0.355769230769231</v>
      </c>
      <c r="X159" s="13">
        <v>0.371428571428571</v>
      </c>
      <c r="Y159" s="13">
        <v>0.37</v>
      </c>
      <c r="Z159" s="13">
        <v>0.44444444444444398</v>
      </c>
      <c r="AA159" s="13">
        <v>0.36942675159235699</v>
      </c>
      <c r="AB159" s="13">
        <v>0.30208333333333298</v>
      </c>
      <c r="AC159" s="13">
        <v>0.42105263157894701</v>
      </c>
      <c r="AD159" s="13">
        <v>0.42105263157894701</v>
      </c>
      <c r="AE159" s="13"/>
      <c r="AF159" s="13">
        <v>0.37343358395990001</v>
      </c>
      <c r="AG159" s="13">
        <v>0.38500000000000001</v>
      </c>
      <c r="AH159" s="13">
        <v>0.3671875</v>
      </c>
      <c r="AI159" s="13">
        <v>0.42236024844720499</v>
      </c>
      <c r="AJ159" s="13">
        <v>0.31707317073170699</v>
      </c>
      <c r="AK159" s="13">
        <v>0.39047619047618998</v>
      </c>
      <c r="AL159" s="13"/>
      <c r="AM159" s="13">
        <v>0.39560439560439598</v>
      </c>
      <c r="AN159" s="13">
        <v>0.39555555555555599</v>
      </c>
      <c r="AO159" s="13">
        <v>0.36828644501278801</v>
      </c>
      <c r="AP159" s="13">
        <v>0.30379746835443</v>
      </c>
      <c r="AQ159" s="13">
        <v>0.38636363636363602</v>
      </c>
      <c r="AR159" s="13"/>
      <c r="AS159" s="13">
        <v>0.37570850202429201</v>
      </c>
      <c r="AT159" s="13" t="s">
        <v>97</v>
      </c>
      <c r="AU159" s="13"/>
      <c r="AV159" s="13">
        <v>0.3725</v>
      </c>
      <c r="AW159" s="13">
        <v>0.36170212765957399</v>
      </c>
      <c r="AX159" s="13">
        <v>0.39579349904397698</v>
      </c>
      <c r="AY159" s="13"/>
      <c r="AZ159" s="13">
        <v>0.34862385321100903</v>
      </c>
      <c r="BA159" s="13">
        <v>0.43333333333333302</v>
      </c>
      <c r="BB159" s="13">
        <v>0.36123348017621099</v>
      </c>
      <c r="BC159" s="13"/>
      <c r="BD159" s="13">
        <v>0.36215538847117801</v>
      </c>
      <c r="BE159" s="13">
        <v>0.40139211136891001</v>
      </c>
      <c r="BF159" s="13"/>
      <c r="BG159" s="13">
        <v>0.36803874092009697</v>
      </c>
      <c r="BH159" s="13">
        <v>0.38048780487804901</v>
      </c>
      <c r="BI159" s="13"/>
      <c r="BJ159" s="13">
        <v>0.37894736842105298</v>
      </c>
      <c r="BK159" s="13">
        <v>0.37782139352306199</v>
      </c>
      <c r="BL159" s="13"/>
      <c r="BM159" s="13">
        <v>0.358024691358025</v>
      </c>
      <c r="BN159" s="13">
        <v>0.38012295081967201</v>
      </c>
      <c r="BO159" s="13"/>
      <c r="BP159" s="13">
        <v>0.35608308605341199</v>
      </c>
      <c r="BQ159" s="13">
        <v>0.38242009132420102</v>
      </c>
      <c r="BR159" s="13"/>
      <c r="BS159" s="13">
        <v>0.38461538461538503</v>
      </c>
      <c r="BT159" s="13">
        <v>0.40219780219780199</v>
      </c>
      <c r="BU159" s="13"/>
      <c r="BV159" s="13">
        <v>0.34899328859060402</v>
      </c>
      <c r="BW159" s="13">
        <v>0.40273037542662099</v>
      </c>
      <c r="BX159" s="13"/>
      <c r="BY159" s="13">
        <v>0.36363636363636398</v>
      </c>
      <c r="BZ159" s="13">
        <v>0.376044568245125</v>
      </c>
      <c r="CA159" s="13"/>
      <c r="CB159" s="13">
        <v>0.35025380710659898</v>
      </c>
      <c r="CC159" s="13">
        <v>0.40353697749196099</v>
      </c>
    </row>
    <row r="160" spans="2:81" x14ac:dyDescent="0.3">
      <c r="B160" t="s">
        <v>125</v>
      </c>
      <c r="C160" s="13">
        <v>9.3117408906882596E-2</v>
      </c>
      <c r="D160" s="13">
        <v>9.9518459069020904E-2</v>
      </c>
      <c r="E160" s="13">
        <v>8.7314662273476104E-2</v>
      </c>
      <c r="F160" s="13"/>
      <c r="G160" s="13">
        <v>0.12</v>
      </c>
      <c r="H160" s="13">
        <v>0.104294478527607</v>
      </c>
      <c r="I160" s="13">
        <v>8.4745762711864403E-2</v>
      </c>
      <c r="J160" s="13">
        <v>7.9601990049751201E-2</v>
      </c>
      <c r="K160" s="13">
        <v>9.0909090909090898E-2</v>
      </c>
      <c r="L160" s="13">
        <v>7.1428571428571397E-2</v>
      </c>
      <c r="M160" s="13"/>
      <c r="N160" s="13">
        <v>9.2050209205020897E-2</v>
      </c>
      <c r="O160" s="13">
        <v>9.2783505154639206E-2</v>
      </c>
      <c r="P160" s="13">
        <v>0.104477611940299</v>
      </c>
      <c r="Q160" s="13">
        <v>9.0551181102362197E-2</v>
      </c>
      <c r="R160" s="13"/>
      <c r="S160" s="13">
        <v>9.0534979423868303E-2</v>
      </c>
      <c r="T160" s="13">
        <v>6.01503759398496E-2</v>
      </c>
      <c r="U160" s="13">
        <v>6.8493150684931503E-2</v>
      </c>
      <c r="V160" s="13">
        <v>8.7378640776699004E-2</v>
      </c>
      <c r="W160" s="13">
        <v>0.125</v>
      </c>
      <c r="X160" s="13">
        <v>0.133333333333333</v>
      </c>
      <c r="Y160" s="13">
        <v>7.0000000000000007E-2</v>
      </c>
      <c r="Z160" s="13">
        <v>8.8888888888888906E-2</v>
      </c>
      <c r="AA160" s="13">
        <v>0.10828025477707</v>
      </c>
      <c r="AB160" s="13">
        <v>0.104166666666667</v>
      </c>
      <c r="AC160" s="13">
        <v>7.0175438596491196E-2</v>
      </c>
      <c r="AD160" s="13">
        <v>0.105263157894737</v>
      </c>
      <c r="AE160" s="13"/>
      <c r="AF160" s="13">
        <v>9.7744360902255606E-2</v>
      </c>
      <c r="AG160" s="13">
        <v>0.08</v>
      </c>
      <c r="AH160" s="13">
        <v>0.125</v>
      </c>
      <c r="AI160" s="13">
        <v>0.14285714285714299</v>
      </c>
      <c r="AJ160" s="13">
        <v>4.0650406504064998E-2</v>
      </c>
      <c r="AK160" s="13">
        <v>7.6190476190476197E-2</v>
      </c>
      <c r="AL160" s="13"/>
      <c r="AM160" s="13">
        <v>8.7912087912087905E-2</v>
      </c>
      <c r="AN160" s="13">
        <v>0.10222222222222201</v>
      </c>
      <c r="AO160" s="13">
        <v>9.4629156010230198E-2</v>
      </c>
      <c r="AP160" s="13">
        <v>8.4388185654008394E-2</v>
      </c>
      <c r="AQ160" s="13">
        <v>0.15909090909090901</v>
      </c>
      <c r="AR160" s="13"/>
      <c r="AS160" s="13">
        <v>9.3117408906882596E-2</v>
      </c>
      <c r="AT160" s="13" t="s">
        <v>97</v>
      </c>
      <c r="AU160" s="13"/>
      <c r="AV160" s="13">
        <v>0.1075</v>
      </c>
      <c r="AW160" s="13">
        <v>8.5106382978723402E-2</v>
      </c>
      <c r="AX160" s="13">
        <v>9.1778202676864207E-2</v>
      </c>
      <c r="AY160" s="13"/>
      <c r="AZ160" s="13">
        <v>7.3394495412843999E-2</v>
      </c>
      <c r="BA160" s="13">
        <v>0.1</v>
      </c>
      <c r="BB160" s="13">
        <v>0.123348017621145</v>
      </c>
      <c r="BC160" s="13"/>
      <c r="BD160" s="13">
        <v>8.5213032581453602E-2</v>
      </c>
      <c r="BE160" s="13">
        <v>0.10904872389791199</v>
      </c>
      <c r="BF160" s="13"/>
      <c r="BG160" s="13">
        <v>0.10653753026634399</v>
      </c>
      <c r="BH160" s="13">
        <v>8.5365853658536606E-2</v>
      </c>
      <c r="BI160" s="13"/>
      <c r="BJ160" s="13">
        <v>0.1</v>
      </c>
      <c r="BK160" s="13">
        <v>9.2247301275760502E-2</v>
      </c>
      <c r="BL160" s="13"/>
      <c r="BM160" s="13">
        <v>6.5843621399177002E-2</v>
      </c>
      <c r="BN160" s="13">
        <v>9.9385245901639302E-2</v>
      </c>
      <c r="BO160" s="13"/>
      <c r="BP160" s="13">
        <v>7.1216617210682495E-2</v>
      </c>
      <c r="BQ160" s="13">
        <v>0.103881278538813</v>
      </c>
      <c r="BR160" s="13"/>
      <c r="BS160" s="13">
        <v>8.1447963800904993E-2</v>
      </c>
      <c r="BT160" s="13">
        <v>0.10989010989011</v>
      </c>
      <c r="BU160" s="13"/>
      <c r="BV160" s="13">
        <v>8.0536912751677805E-2</v>
      </c>
      <c r="BW160" s="13">
        <v>8.1911262798634796E-2</v>
      </c>
      <c r="BX160" s="13"/>
      <c r="BY160" s="13">
        <v>0.132867132867133</v>
      </c>
      <c r="BZ160" s="13">
        <v>8.72794800371402E-2</v>
      </c>
      <c r="CA160" s="13"/>
      <c r="CB160" s="13">
        <v>9.13705583756345E-2</v>
      </c>
      <c r="CC160" s="13">
        <v>8.8424437299035402E-2</v>
      </c>
    </row>
    <row r="161" spans="2:81" x14ac:dyDescent="0.3">
      <c r="B161" t="s">
        <v>126</v>
      </c>
      <c r="C161" s="13">
        <v>3.1578947368421102E-2</v>
      </c>
      <c r="D161" s="13">
        <v>4.3338683788122001E-2</v>
      </c>
      <c r="E161" s="13">
        <v>1.97693574958814E-2</v>
      </c>
      <c r="F161" s="13"/>
      <c r="G161" s="13">
        <v>4.57142857142857E-2</v>
      </c>
      <c r="H161" s="13">
        <v>2.14723926380368E-2</v>
      </c>
      <c r="I161" s="13">
        <v>3.3898305084745797E-2</v>
      </c>
      <c r="J161" s="13">
        <v>2.48756218905473E-2</v>
      </c>
      <c r="K161" s="13">
        <v>2.7972027972028E-2</v>
      </c>
      <c r="L161" s="13">
        <v>4.5454545454545497E-2</v>
      </c>
      <c r="M161" s="13"/>
      <c r="N161" s="13">
        <v>2.7196652719665301E-2</v>
      </c>
      <c r="O161" s="13">
        <v>3.09278350515464E-2</v>
      </c>
      <c r="P161" s="13">
        <v>4.9751243781094502E-2</v>
      </c>
      <c r="Q161" s="13">
        <v>2.7559055118110201E-2</v>
      </c>
      <c r="R161" s="13"/>
      <c r="S161" s="13">
        <v>2.4691358024691398E-2</v>
      </c>
      <c r="T161" s="13">
        <v>3.00751879699248E-2</v>
      </c>
      <c r="U161" s="13">
        <v>0</v>
      </c>
      <c r="V161" s="13">
        <v>3.8834951456310697E-2</v>
      </c>
      <c r="W161" s="13">
        <v>1.9230769230769201E-2</v>
      </c>
      <c r="X161" s="13">
        <v>5.7142857142857099E-2</v>
      </c>
      <c r="Y161" s="13">
        <v>0.02</v>
      </c>
      <c r="Z161" s="13">
        <v>2.2222222222222199E-2</v>
      </c>
      <c r="AA161" s="13">
        <v>4.4585987261146501E-2</v>
      </c>
      <c r="AB161" s="13">
        <v>5.2083333333333301E-2</v>
      </c>
      <c r="AC161" s="13">
        <v>3.5087719298245598E-2</v>
      </c>
      <c r="AD161" s="13">
        <v>0</v>
      </c>
      <c r="AE161" s="13"/>
      <c r="AF161" s="13">
        <v>2.00501253132832E-2</v>
      </c>
      <c r="AG161" s="13">
        <v>0.04</v>
      </c>
      <c r="AH161" s="13">
        <v>1.5625E-2</v>
      </c>
      <c r="AI161" s="13">
        <v>5.5900621118012403E-2</v>
      </c>
      <c r="AJ161" s="13">
        <v>5.6910569105691103E-2</v>
      </c>
      <c r="AK161" s="13">
        <v>9.5238095238095195E-3</v>
      </c>
      <c r="AL161" s="13"/>
      <c r="AM161" s="13">
        <v>1.6483516483516501E-2</v>
      </c>
      <c r="AN161" s="13">
        <v>5.3333333333333302E-2</v>
      </c>
      <c r="AO161" s="13">
        <v>3.8363171355498701E-2</v>
      </c>
      <c r="AP161" s="13">
        <v>1.26582278481013E-2</v>
      </c>
      <c r="AQ161" s="13">
        <v>0</v>
      </c>
      <c r="AR161" s="13"/>
      <c r="AS161" s="13">
        <v>3.1578947368421102E-2</v>
      </c>
      <c r="AT161" s="13" t="s">
        <v>97</v>
      </c>
      <c r="AU161" s="13"/>
      <c r="AV161" s="13">
        <v>3.7499999999999999E-2</v>
      </c>
      <c r="AW161" s="13">
        <v>2.1276595744680899E-2</v>
      </c>
      <c r="AX161" s="13">
        <v>2.6768642447418702E-2</v>
      </c>
      <c r="AY161" s="13"/>
      <c r="AZ161" s="13">
        <v>1.8348623853211E-2</v>
      </c>
      <c r="BA161" s="13">
        <v>5.5555555555555601E-2</v>
      </c>
      <c r="BB161" s="13">
        <v>2.6431718061673999E-2</v>
      </c>
      <c r="BC161" s="13"/>
      <c r="BD161" s="13">
        <v>3.00751879699248E-2</v>
      </c>
      <c r="BE161" s="13">
        <v>3.4802784222737797E-2</v>
      </c>
      <c r="BF161" s="13"/>
      <c r="BG161" s="13">
        <v>2.4213075060532701E-2</v>
      </c>
      <c r="BH161" s="13">
        <v>3.5365853658536603E-2</v>
      </c>
      <c r="BI161" s="13"/>
      <c r="BJ161" s="13">
        <v>3.6842105263157898E-2</v>
      </c>
      <c r="BK161" s="13">
        <v>3.14033366045142E-2</v>
      </c>
      <c r="BL161" s="13"/>
      <c r="BM161" s="13">
        <v>2.8806584362139901E-2</v>
      </c>
      <c r="BN161" s="13">
        <v>3.17622950819672E-2</v>
      </c>
      <c r="BO161" s="13"/>
      <c r="BP161" s="13">
        <v>2.6706231454005899E-2</v>
      </c>
      <c r="BQ161" s="13">
        <v>3.3105022831050199E-2</v>
      </c>
      <c r="BR161" s="13"/>
      <c r="BS161" s="13">
        <v>3.1674208144796399E-2</v>
      </c>
      <c r="BT161" s="13">
        <v>2.8571428571428598E-2</v>
      </c>
      <c r="BU161" s="13"/>
      <c r="BV161" s="13">
        <v>3.35570469798658E-2</v>
      </c>
      <c r="BW161" s="13">
        <v>3.0716723549488099E-2</v>
      </c>
      <c r="BX161" s="13"/>
      <c r="BY161" s="13">
        <v>5.5944055944055902E-2</v>
      </c>
      <c r="BZ161" s="13">
        <v>2.78551532033426E-2</v>
      </c>
      <c r="CA161" s="13"/>
      <c r="CB161" s="13">
        <v>2.1996615905245299E-2</v>
      </c>
      <c r="CC161" s="13">
        <v>3.8585209003215402E-2</v>
      </c>
    </row>
    <row r="162" spans="2:81" x14ac:dyDescent="0.3">
      <c r="B162" t="s">
        <v>106</v>
      </c>
      <c r="C162" s="13">
        <v>2.9149797570850199E-2</v>
      </c>
      <c r="D162" s="13">
        <v>2.8892455858748001E-2</v>
      </c>
      <c r="E162" s="13">
        <v>2.96540362438221E-2</v>
      </c>
      <c r="F162" s="13"/>
      <c r="G162" s="13">
        <v>1.1428571428571401E-2</v>
      </c>
      <c r="H162" s="13">
        <v>1.84049079754601E-2</v>
      </c>
      <c r="I162" s="13">
        <v>5.0847457627118599E-2</v>
      </c>
      <c r="J162" s="13">
        <v>3.4825870646766198E-2</v>
      </c>
      <c r="K162" s="13">
        <v>2.7972027972028E-2</v>
      </c>
      <c r="L162" s="13">
        <v>3.2467532467532499E-2</v>
      </c>
      <c r="M162" s="13"/>
      <c r="N162" s="13">
        <v>1.8828451882845199E-2</v>
      </c>
      <c r="O162" s="13">
        <v>3.4364261168384903E-2</v>
      </c>
      <c r="P162" s="13">
        <v>4.47761194029851E-2</v>
      </c>
      <c r="Q162" s="13">
        <v>3.1496062992125998E-2</v>
      </c>
      <c r="R162" s="13"/>
      <c r="S162" s="13">
        <v>2.4691358024691398E-2</v>
      </c>
      <c r="T162" s="13">
        <v>4.5112781954887202E-2</v>
      </c>
      <c r="U162" s="13">
        <v>1.3698630136986301E-2</v>
      </c>
      <c r="V162" s="13">
        <v>4.85436893203883E-2</v>
      </c>
      <c r="W162" s="13">
        <v>1.9230769230769201E-2</v>
      </c>
      <c r="X162" s="13">
        <v>3.8095238095238099E-2</v>
      </c>
      <c r="Y162" s="13">
        <v>0.01</v>
      </c>
      <c r="Z162" s="13">
        <v>0</v>
      </c>
      <c r="AA162" s="13">
        <v>3.1847133757961797E-2</v>
      </c>
      <c r="AB162" s="13">
        <v>5.2083333333333301E-2</v>
      </c>
      <c r="AC162" s="13">
        <v>1.7543859649122799E-2</v>
      </c>
      <c r="AD162" s="13">
        <v>0</v>
      </c>
      <c r="AE162" s="13"/>
      <c r="AF162" s="13">
        <v>1.50375939849624E-2</v>
      </c>
      <c r="AG162" s="13">
        <v>4.4999999999999998E-2</v>
      </c>
      <c r="AH162" s="13">
        <v>2.34375E-2</v>
      </c>
      <c r="AI162" s="13">
        <v>1.8633540372670801E-2</v>
      </c>
      <c r="AJ162" s="13">
        <v>4.0650406504064998E-2</v>
      </c>
      <c r="AK162" s="13">
        <v>2.8571428571428598E-2</v>
      </c>
      <c r="AL162" s="13"/>
      <c r="AM162" s="13">
        <v>6.0439560439560398E-2</v>
      </c>
      <c r="AN162" s="13">
        <v>2.66666666666667E-2</v>
      </c>
      <c r="AO162" s="13">
        <v>2.0460358056266E-2</v>
      </c>
      <c r="AP162" s="13">
        <v>2.9535864978902999E-2</v>
      </c>
      <c r="AQ162" s="13">
        <v>2.27272727272727E-2</v>
      </c>
      <c r="AR162" s="13"/>
      <c r="AS162" s="13">
        <v>2.9149797570850199E-2</v>
      </c>
      <c r="AT162" s="13" t="s">
        <v>97</v>
      </c>
      <c r="AU162" s="13"/>
      <c r="AV162" s="13">
        <v>2.5000000000000001E-2</v>
      </c>
      <c r="AW162" s="13">
        <v>4.2553191489361701E-2</v>
      </c>
      <c r="AX162" s="13">
        <v>3.2504780114722798E-2</v>
      </c>
      <c r="AY162" s="13"/>
      <c r="AZ162" s="13">
        <v>2.7522935779816501E-2</v>
      </c>
      <c r="BA162" s="13">
        <v>2.2222222222222199E-2</v>
      </c>
      <c r="BB162" s="13">
        <v>3.5242290748898703E-2</v>
      </c>
      <c r="BC162" s="13"/>
      <c r="BD162" s="13">
        <v>3.00751879699248E-2</v>
      </c>
      <c r="BE162" s="13">
        <v>2.7842227378190299E-2</v>
      </c>
      <c r="BF162" s="13"/>
      <c r="BG162" s="13">
        <v>2.6634382566585998E-2</v>
      </c>
      <c r="BH162" s="13">
        <v>3.0487804878048801E-2</v>
      </c>
      <c r="BI162" s="13"/>
      <c r="BJ162" s="13">
        <v>2.6315789473684199E-2</v>
      </c>
      <c r="BK162" s="13">
        <v>2.9440628066732099E-2</v>
      </c>
      <c r="BL162" s="13"/>
      <c r="BM162" s="13">
        <v>2.8806584362139901E-2</v>
      </c>
      <c r="BN162" s="13">
        <v>2.9713114754098401E-2</v>
      </c>
      <c r="BO162" s="13"/>
      <c r="BP162" s="13">
        <v>3.8575667655786301E-2</v>
      </c>
      <c r="BQ162" s="13">
        <v>2.51141552511416E-2</v>
      </c>
      <c r="BR162" s="13"/>
      <c r="BS162" s="13">
        <v>2.2624434389140299E-2</v>
      </c>
      <c r="BT162" s="13">
        <v>3.95604395604396E-2</v>
      </c>
      <c r="BU162" s="13"/>
      <c r="BV162" s="13">
        <v>2.68456375838926E-2</v>
      </c>
      <c r="BW162" s="13">
        <v>2.0477815699658699E-2</v>
      </c>
      <c r="BX162" s="13"/>
      <c r="BY162" s="13">
        <v>1.3986013986014E-2</v>
      </c>
      <c r="BZ162" s="13">
        <v>3.1569173630455E-2</v>
      </c>
      <c r="CA162" s="13"/>
      <c r="CB162" s="13">
        <v>3.3840947546531303E-2</v>
      </c>
      <c r="CC162" s="13">
        <v>2.57234726688103E-2</v>
      </c>
    </row>
    <row r="163" spans="2:81" x14ac:dyDescent="0.3">
      <c r="B163" t="s">
        <v>127</v>
      </c>
      <c r="C163" s="13">
        <v>0.84615384615384603</v>
      </c>
      <c r="D163" s="13">
        <v>0.82825040128410898</v>
      </c>
      <c r="E163" s="13">
        <v>0.86326194398681999</v>
      </c>
      <c r="F163" s="13"/>
      <c r="G163" s="13">
        <v>0.82285714285714295</v>
      </c>
      <c r="H163" s="13">
        <v>0.85582822085889598</v>
      </c>
      <c r="I163" s="13">
        <v>0.83050847457627097</v>
      </c>
      <c r="J163" s="13">
        <v>0.86069651741293496</v>
      </c>
      <c r="K163" s="13">
        <v>0.85314685314685301</v>
      </c>
      <c r="L163" s="13">
        <v>0.85064935064935099</v>
      </c>
      <c r="M163" s="13"/>
      <c r="N163" s="13">
        <v>0.86192468619246898</v>
      </c>
      <c r="O163" s="13">
        <v>0.84192439862543</v>
      </c>
      <c r="P163" s="13">
        <v>0.80099502487562202</v>
      </c>
      <c r="Q163" s="13">
        <v>0.85039370078740195</v>
      </c>
      <c r="R163" s="13"/>
      <c r="S163" s="13">
        <v>0.86008230452674905</v>
      </c>
      <c r="T163" s="13">
        <v>0.86466165413533802</v>
      </c>
      <c r="U163" s="13">
        <v>0.91780821917808197</v>
      </c>
      <c r="V163" s="13">
        <v>0.82524271844660202</v>
      </c>
      <c r="W163" s="13">
        <v>0.83653846153846201</v>
      </c>
      <c r="X163" s="13">
        <v>0.77142857142857102</v>
      </c>
      <c r="Y163" s="13">
        <v>0.9</v>
      </c>
      <c r="Z163" s="13">
        <v>0.88888888888888895</v>
      </c>
      <c r="AA163" s="13">
        <v>0.81528662420382203</v>
      </c>
      <c r="AB163" s="13">
        <v>0.79166666666666696</v>
      </c>
      <c r="AC163" s="13">
        <v>0.87719298245613997</v>
      </c>
      <c r="AD163" s="13">
        <v>0.89473684210526305</v>
      </c>
      <c r="AE163" s="13"/>
      <c r="AF163" s="13">
        <v>0.86716791979949903</v>
      </c>
      <c r="AG163" s="13">
        <v>0.83499999999999996</v>
      </c>
      <c r="AH163" s="13">
        <v>0.8359375</v>
      </c>
      <c r="AI163" s="13">
        <v>0.78260869565217395</v>
      </c>
      <c r="AJ163" s="13">
        <v>0.861788617886179</v>
      </c>
      <c r="AK163" s="13">
        <v>0.88571428571428601</v>
      </c>
      <c r="AL163" s="13"/>
      <c r="AM163" s="13">
        <v>0.83516483516483497</v>
      </c>
      <c r="AN163" s="13">
        <v>0.81777777777777805</v>
      </c>
      <c r="AO163" s="13">
        <v>0.84654731457800503</v>
      </c>
      <c r="AP163" s="13">
        <v>0.873417721518987</v>
      </c>
      <c r="AQ163" s="13">
        <v>0.81818181818181801</v>
      </c>
      <c r="AR163" s="13"/>
      <c r="AS163" s="13">
        <v>0.84615384615384603</v>
      </c>
      <c r="AT163" s="13" t="s">
        <v>97</v>
      </c>
      <c r="AU163" s="13"/>
      <c r="AV163" s="13">
        <v>0.83</v>
      </c>
      <c r="AW163" s="13">
        <v>0.85106382978723405</v>
      </c>
      <c r="AX163" s="13">
        <v>0.84894837476099405</v>
      </c>
      <c r="AY163" s="13"/>
      <c r="AZ163" s="13">
        <v>0.88073394495412805</v>
      </c>
      <c r="BA163" s="13">
        <v>0.82222222222222197</v>
      </c>
      <c r="BB163" s="13">
        <v>0.81497797356828205</v>
      </c>
      <c r="BC163" s="13"/>
      <c r="BD163" s="13">
        <v>0.85463659147869697</v>
      </c>
      <c r="BE163" s="13">
        <v>0.82830626450115996</v>
      </c>
      <c r="BF163" s="13"/>
      <c r="BG163" s="13">
        <v>0.842615012106538</v>
      </c>
      <c r="BH163" s="13">
        <v>0.84878048780487803</v>
      </c>
      <c r="BI163" s="13"/>
      <c r="BJ163" s="13">
        <v>0.83684210526315805</v>
      </c>
      <c r="BK163" s="13">
        <v>0.84690873405299305</v>
      </c>
      <c r="BL163" s="13"/>
      <c r="BM163" s="13">
        <v>0.87654320987654299</v>
      </c>
      <c r="BN163" s="13">
        <v>0.83913934426229497</v>
      </c>
      <c r="BO163" s="13"/>
      <c r="BP163" s="13">
        <v>0.86350148367952495</v>
      </c>
      <c r="BQ163" s="13">
        <v>0.83789954337899497</v>
      </c>
      <c r="BR163" s="13"/>
      <c r="BS163" s="13">
        <v>0.86425339366515797</v>
      </c>
      <c r="BT163" s="13">
        <v>0.82197802197802206</v>
      </c>
      <c r="BU163" s="13"/>
      <c r="BV163" s="13">
        <v>0.85906040268456396</v>
      </c>
      <c r="BW163" s="13">
        <v>0.866894197952218</v>
      </c>
      <c r="BX163" s="13"/>
      <c r="BY163" s="13">
        <v>0.79720279720279696</v>
      </c>
      <c r="BZ163" s="13">
        <v>0.85329619312906202</v>
      </c>
      <c r="CA163" s="13"/>
      <c r="CB163" s="13">
        <v>0.85279187817258895</v>
      </c>
      <c r="CC163" s="13">
        <v>0.84726688102893899</v>
      </c>
    </row>
    <row r="164" spans="2:81" x14ac:dyDescent="0.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row>
    <row r="165" spans="2:81" x14ac:dyDescent="0.3">
      <c r="B165" s="6" t="s">
        <v>140</v>
      </c>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row>
    <row r="166" spans="2:81" x14ac:dyDescent="0.3">
      <c r="B166" s="23" t="s">
        <v>95</v>
      </c>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row>
    <row r="167" spans="2:81" x14ac:dyDescent="0.3">
      <c r="B167" t="s">
        <v>123</v>
      </c>
      <c r="C167" s="13">
        <v>0.67530364372469598</v>
      </c>
      <c r="D167" s="13">
        <v>0.60995184590690199</v>
      </c>
      <c r="E167" s="13">
        <v>0.73970345963756201</v>
      </c>
      <c r="F167" s="13"/>
      <c r="G167" s="13">
        <v>0.66857142857142904</v>
      </c>
      <c r="H167" s="13">
        <v>0.69631901840490795</v>
      </c>
      <c r="I167" s="13">
        <v>0.70762711864406802</v>
      </c>
      <c r="J167" s="13">
        <v>0.64179104477611904</v>
      </c>
      <c r="K167" s="13">
        <v>0.65034965034964998</v>
      </c>
      <c r="L167" s="13">
        <v>0.65584415584415601</v>
      </c>
      <c r="M167" s="13"/>
      <c r="N167" s="13">
        <v>0.67573221757322199</v>
      </c>
      <c r="O167" s="13">
        <v>0.70446735395188997</v>
      </c>
      <c r="P167" s="13">
        <v>0.65174129353233801</v>
      </c>
      <c r="Q167" s="13">
        <v>0.65748031496062997</v>
      </c>
      <c r="R167" s="13"/>
      <c r="S167" s="13">
        <v>0.64197530864197505</v>
      </c>
      <c r="T167" s="13">
        <v>0.62406015037593998</v>
      </c>
      <c r="U167" s="13">
        <v>0.79452054794520499</v>
      </c>
      <c r="V167" s="13">
        <v>0.66990291262135904</v>
      </c>
      <c r="W167" s="13">
        <v>0.67307692307692302</v>
      </c>
      <c r="X167" s="13">
        <v>0.628571428571429</v>
      </c>
      <c r="Y167" s="13">
        <v>0.68</v>
      </c>
      <c r="Z167" s="13">
        <v>0.6</v>
      </c>
      <c r="AA167" s="13">
        <v>0.71337579617834401</v>
      </c>
      <c r="AB167" s="13">
        <v>0.72916666666666696</v>
      </c>
      <c r="AC167" s="13">
        <v>0.71929824561403499</v>
      </c>
      <c r="AD167" s="13">
        <v>0.73684210526315796</v>
      </c>
      <c r="AE167" s="13"/>
      <c r="AF167" s="13">
        <v>0.66666666666666696</v>
      </c>
      <c r="AG167" s="13">
        <v>0.63</v>
      </c>
      <c r="AH167" s="13">
        <v>0.703125</v>
      </c>
      <c r="AI167" s="13">
        <v>0.60248447204968902</v>
      </c>
      <c r="AJ167" s="13">
        <v>0.81300813008130102</v>
      </c>
      <c r="AK167" s="13">
        <v>0.77142857142857102</v>
      </c>
      <c r="AL167" s="13"/>
      <c r="AM167" s="13">
        <v>0.60989010989011005</v>
      </c>
      <c r="AN167" s="13">
        <v>0.706666666666667</v>
      </c>
      <c r="AO167" s="13">
        <v>0.68030690537084404</v>
      </c>
      <c r="AP167" s="13">
        <v>0.72995780590717296</v>
      </c>
      <c r="AQ167" s="13">
        <v>0.61363636363636398</v>
      </c>
      <c r="AR167" s="13"/>
      <c r="AS167" s="13">
        <v>0.67530364372469598</v>
      </c>
      <c r="AT167" s="13" t="s">
        <v>97</v>
      </c>
      <c r="AU167" s="13"/>
      <c r="AV167" s="13">
        <v>0.63249999999999995</v>
      </c>
      <c r="AW167" s="13">
        <v>0.61702127659574502</v>
      </c>
      <c r="AX167" s="13">
        <v>0.70936902485659703</v>
      </c>
      <c r="AY167" s="13"/>
      <c r="AZ167" s="13">
        <v>0.75229357798165097</v>
      </c>
      <c r="BA167" s="13">
        <v>0.63333333333333297</v>
      </c>
      <c r="BB167" s="13">
        <v>0.56828193832599105</v>
      </c>
      <c r="BC167" s="13"/>
      <c r="BD167" s="13">
        <v>0.70426065162907303</v>
      </c>
      <c r="BE167" s="13">
        <v>0.61948955916473303</v>
      </c>
      <c r="BF167" s="13"/>
      <c r="BG167" s="13">
        <v>0.63438256658595604</v>
      </c>
      <c r="BH167" s="13">
        <v>0.69634146341463399</v>
      </c>
      <c r="BI167" s="13"/>
      <c r="BJ167" s="13">
        <v>0.615789473684211</v>
      </c>
      <c r="BK167" s="13">
        <v>0.68694798822374903</v>
      </c>
      <c r="BL167" s="13"/>
      <c r="BM167" s="13">
        <v>0.76543209876543195</v>
      </c>
      <c r="BN167" s="13">
        <v>0.65471311475409799</v>
      </c>
      <c r="BO167" s="13"/>
      <c r="BP167" s="13">
        <v>0.75667655786350196</v>
      </c>
      <c r="BQ167" s="13">
        <v>0.64383561643835596</v>
      </c>
      <c r="BR167" s="13"/>
      <c r="BS167" s="13">
        <v>0.67194570135746601</v>
      </c>
      <c r="BT167" s="13">
        <v>0.64615384615384597</v>
      </c>
      <c r="BU167" s="13"/>
      <c r="BV167" s="13">
        <v>0.68456375838926198</v>
      </c>
      <c r="BW167" s="13">
        <v>0.66552901023890798</v>
      </c>
      <c r="BX167" s="13"/>
      <c r="BY167" s="13">
        <v>0.65734265734265696</v>
      </c>
      <c r="BZ167" s="13">
        <v>0.68059424326833795</v>
      </c>
      <c r="CA167" s="13"/>
      <c r="CB167" s="13">
        <v>0.68358714043993196</v>
      </c>
      <c r="CC167" s="13">
        <v>0.680064308681672</v>
      </c>
    </row>
    <row r="168" spans="2:81" x14ac:dyDescent="0.3">
      <c r="B168" t="s">
        <v>124</v>
      </c>
      <c r="C168" s="13">
        <v>0.25506072874493901</v>
      </c>
      <c r="D168" s="13">
        <v>0.30337078651685401</v>
      </c>
      <c r="E168" s="13">
        <v>0.20757825370675501</v>
      </c>
      <c r="F168" s="13"/>
      <c r="G168" s="13">
        <v>0.23428571428571399</v>
      </c>
      <c r="H168" s="13">
        <v>0.23926380368098199</v>
      </c>
      <c r="I168" s="13">
        <v>0.23728813559322001</v>
      </c>
      <c r="J168" s="13">
        <v>0.30348258706467701</v>
      </c>
      <c r="K168" s="13">
        <v>0.26573426573426601</v>
      </c>
      <c r="L168" s="13">
        <v>0.26623376623376599</v>
      </c>
      <c r="M168" s="13"/>
      <c r="N168" s="13">
        <v>0.26150627615062799</v>
      </c>
      <c r="O168" s="13">
        <v>0.243986254295533</v>
      </c>
      <c r="P168" s="13">
        <v>0.27363184079601999</v>
      </c>
      <c r="Q168" s="13">
        <v>0.24803149606299199</v>
      </c>
      <c r="R168" s="13"/>
      <c r="S168" s="13">
        <v>0.30452674897119297</v>
      </c>
      <c r="T168" s="13">
        <v>0.30075187969924799</v>
      </c>
      <c r="U168" s="13">
        <v>0.17808219178082199</v>
      </c>
      <c r="V168" s="13">
        <v>0.25242718446601897</v>
      </c>
      <c r="W168" s="13">
        <v>0.230769230769231</v>
      </c>
      <c r="X168" s="13">
        <v>0.24761904761904799</v>
      </c>
      <c r="Y168" s="13">
        <v>0.27</v>
      </c>
      <c r="Z168" s="13">
        <v>0.31111111111111101</v>
      </c>
      <c r="AA168" s="13">
        <v>0.22929936305732501</v>
      </c>
      <c r="AB168" s="13">
        <v>0.19791666666666699</v>
      </c>
      <c r="AC168" s="13">
        <v>0.21052631578947401</v>
      </c>
      <c r="AD168" s="13">
        <v>0.21052631578947401</v>
      </c>
      <c r="AE168" s="13"/>
      <c r="AF168" s="13">
        <v>0.28070175438596501</v>
      </c>
      <c r="AG168" s="13">
        <v>0.28000000000000003</v>
      </c>
      <c r="AH168" s="13">
        <v>0.2578125</v>
      </c>
      <c r="AI168" s="13">
        <v>0.322981366459627</v>
      </c>
      <c r="AJ168" s="13">
        <v>0.138211382113821</v>
      </c>
      <c r="AK168" s="13">
        <v>0.161904761904762</v>
      </c>
      <c r="AL168" s="13"/>
      <c r="AM168" s="13">
        <v>0.28571428571428598</v>
      </c>
      <c r="AN168" s="13">
        <v>0.24</v>
      </c>
      <c r="AO168" s="13">
        <v>0.248081841432225</v>
      </c>
      <c r="AP168" s="13">
        <v>0.20675105485232101</v>
      </c>
      <c r="AQ168" s="13">
        <v>0.31818181818181801</v>
      </c>
      <c r="AR168" s="13"/>
      <c r="AS168" s="13">
        <v>0.25506072874493901</v>
      </c>
      <c r="AT168" s="13" t="s">
        <v>97</v>
      </c>
      <c r="AU168" s="13"/>
      <c r="AV168" s="13">
        <v>0.27</v>
      </c>
      <c r="AW168" s="13">
        <v>0.26595744680851102</v>
      </c>
      <c r="AX168" s="13">
        <v>0.240917782026769</v>
      </c>
      <c r="AY168" s="13"/>
      <c r="AZ168" s="13">
        <v>0.18348623853210999</v>
      </c>
      <c r="BA168" s="13">
        <v>0.27777777777777801</v>
      </c>
      <c r="BB168" s="13">
        <v>0.29515418502202601</v>
      </c>
      <c r="BC168" s="13"/>
      <c r="BD168" s="13">
        <v>0.233082706766917</v>
      </c>
      <c r="BE168" s="13">
        <v>0.29698375870069599</v>
      </c>
      <c r="BF168" s="13"/>
      <c r="BG168" s="13">
        <v>0.28571428571428598</v>
      </c>
      <c r="BH168" s="13">
        <v>0.23902439024390201</v>
      </c>
      <c r="BI168" s="13"/>
      <c r="BJ168" s="13">
        <v>0.31052631578947398</v>
      </c>
      <c r="BK168" s="13">
        <v>0.244357212953876</v>
      </c>
      <c r="BL168" s="13"/>
      <c r="BM168" s="13">
        <v>0.18930041152263399</v>
      </c>
      <c r="BN168" s="13">
        <v>0.27151639344262302</v>
      </c>
      <c r="BO168" s="13"/>
      <c r="BP168" s="13">
        <v>0.18991097922848699</v>
      </c>
      <c r="BQ168" s="13">
        <v>0.28082191780821902</v>
      </c>
      <c r="BR168" s="13"/>
      <c r="BS168" s="13">
        <v>0.26696832579185498</v>
      </c>
      <c r="BT168" s="13">
        <v>0.26373626373626402</v>
      </c>
      <c r="BU168" s="13"/>
      <c r="BV168" s="13">
        <v>0.27516778523489899</v>
      </c>
      <c r="BW168" s="13">
        <v>0.26279863481228699</v>
      </c>
      <c r="BX168" s="13"/>
      <c r="BY168" s="13">
        <v>0.20979020979021001</v>
      </c>
      <c r="BZ168" s="13">
        <v>0.25998142989786399</v>
      </c>
      <c r="CA168" s="13"/>
      <c r="CB168" s="13">
        <v>0.25042301184433202</v>
      </c>
      <c r="CC168" s="13">
        <v>0.25401929260450201</v>
      </c>
    </row>
    <row r="169" spans="2:81" x14ac:dyDescent="0.3">
      <c r="B169" t="s">
        <v>125</v>
      </c>
      <c r="C169" s="13">
        <v>4.4534412955465598E-2</v>
      </c>
      <c r="D169" s="13">
        <v>5.4574638844301797E-2</v>
      </c>
      <c r="E169" s="13">
        <v>3.4596375617792399E-2</v>
      </c>
      <c r="F169" s="13"/>
      <c r="G169" s="13">
        <v>6.2857142857142903E-2</v>
      </c>
      <c r="H169" s="13">
        <v>3.9877300613496897E-2</v>
      </c>
      <c r="I169" s="13">
        <v>4.2372881355932202E-2</v>
      </c>
      <c r="J169" s="13">
        <v>2.48756218905473E-2</v>
      </c>
      <c r="K169" s="13">
        <v>4.8951048951049E-2</v>
      </c>
      <c r="L169" s="13">
        <v>5.8441558441558399E-2</v>
      </c>
      <c r="M169" s="13"/>
      <c r="N169" s="13">
        <v>4.6025104602510497E-2</v>
      </c>
      <c r="O169" s="13">
        <v>2.40549828178694E-2</v>
      </c>
      <c r="P169" s="13">
        <v>5.4726368159204002E-2</v>
      </c>
      <c r="Q169" s="13">
        <v>5.5118110236220499E-2</v>
      </c>
      <c r="R169" s="13"/>
      <c r="S169" s="13">
        <v>4.1152263374485597E-2</v>
      </c>
      <c r="T169" s="13">
        <v>6.01503759398496E-2</v>
      </c>
      <c r="U169" s="13">
        <v>1.3698630136986301E-2</v>
      </c>
      <c r="V169" s="13">
        <v>3.8834951456310697E-2</v>
      </c>
      <c r="W169" s="13">
        <v>7.69230769230769E-2</v>
      </c>
      <c r="X169" s="13">
        <v>5.7142857142857099E-2</v>
      </c>
      <c r="Y169" s="13">
        <v>0.03</v>
      </c>
      <c r="Z169" s="13">
        <v>2.2222222222222199E-2</v>
      </c>
      <c r="AA169" s="13">
        <v>3.1847133757961797E-2</v>
      </c>
      <c r="AB169" s="13">
        <v>5.2083333333333301E-2</v>
      </c>
      <c r="AC169" s="13">
        <v>5.2631578947368397E-2</v>
      </c>
      <c r="AD169" s="13">
        <v>5.2631578947368397E-2</v>
      </c>
      <c r="AE169" s="13"/>
      <c r="AF169" s="13">
        <v>4.01002506265664E-2</v>
      </c>
      <c r="AG169" s="13">
        <v>6.5000000000000002E-2</v>
      </c>
      <c r="AH169" s="13">
        <v>2.34375E-2</v>
      </c>
      <c r="AI169" s="13">
        <v>4.3478260869565202E-2</v>
      </c>
      <c r="AJ169" s="13">
        <v>8.1300813008130107E-3</v>
      </c>
      <c r="AK169" s="13">
        <v>4.7619047619047603E-2</v>
      </c>
      <c r="AL169" s="13"/>
      <c r="AM169" s="13">
        <v>5.4945054945054903E-2</v>
      </c>
      <c r="AN169" s="13">
        <v>3.11111111111111E-2</v>
      </c>
      <c r="AO169" s="13">
        <v>4.3478260869565202E-2</v>
      </c>
      <c r="AP169" s="13">
        <v>4.2194092827004197E-2</v>
      </c>
      <c r="AQ169" s="13">
        <v>6.8181818181818205E-2</v>
      </c>
      <c r="AR169" s="13"/>
      <c r="AS169" s="13">
        <v>4.4534412955465598E-2</v>
      </c>
      <c r="AT169" s="13" t="s">
        <v>97</v>
      </c>
      <c r="AU169" s="13"/>
      <c r="AV169" s="13">
        <v>0.06</v>
      </c>
      <c r="AW169" s="13">
        <v>7.4468085106383003E-2</v>
      </c>
      <c r="AX169" s="13">
        <v>2.8680688336520099E-2</v>
      </c>
      <c r="AY169" s="13"/>
      <c r="AZ169" s="13">
        <v>4.5871559633027498E-2</v>
      </c>
      <c r="BA169" s="13">
        <v>7.7777777777777807E-2</v>
      </c>
      <c r="BB169" s="13">
        <v>7.9295154185022004E-2</v>
      </c>
      <c r="BC169" s="13"/>
      <c r="BD169" s="13">
        <v>4.13533834586466E-2</v>
      </c>
      <c r="BE169" s="13">
        <v>5.1044083526682098E-2</v>
      </c>
      <c r="BF169" s="13"/>
      <c r="BG169" s="13">
        <v>4.6004842615012101E-2</v>
      </c>
      <c r="BH169" s="13">
        <v>4.39024390243902E-2</v>
      </c>
      <c r="BI169" s="13"/>
      <c r="BJ169" s="13">
        <v>5.2631578947368397E-2</v>
      </c>
      <c r="BK169" s="13">
        <v>4.3179587831207102E-2</v>
      </c>
      <c r="BL169" s="13"/>
      <c r="BM169" s="13">
        <v>3.2921810699588501E-2</v>
      </c>
      <c r="BN169" s="13">
        <v>4.6106557377049197E-2</v>
      </c>
      <c r="BO169" s="13"/>
      <c r="BP169" s="13">
        <v>3.8575667655786301E-2</v>
      </c>
      <c r="BQ169" s="13">
        <v>4.5662100456621002E-2</v>
      </c>
      <c r="BR169" s="13"/>
      <c r="BS169" s="13">
        <v>3.6199095022624403E-2</v>
      </c>
      <c r="BT169" s="13">
        <v>5.4945054945054903E-2</v>
      </c>
      <c r="BU169" s="13"/>
      <c r="BV169" s="13">
        <v>2.01342281879195E-2</v>
      </c>
      <c r="BW169" s="13">
        <v>4.4368600682593899E-2</v>
      </c>
      <c r="BX169" s="13"/>
      <c r="BY169" s="13">
        <v>9.7902097902097904E-2</v>
      </c>
      <c r="BZ169" s="13">
        <v>3.5283194057567302E-2</v>
      </c>
      <c r="CA169" s="13"/>
      <c r="CB169" s="13">
        <v>4.23011844331641E-2</v>
      </c>
      <c r="CC169" s="13">
        <v>4.1800643086816698E-2</v>
      </c>
    </row>
    <row r="170" spans="2:81" x14ac:dyDescent="0.3">
      <c r="B170" t="s">
        <v>126</v>
      </c>
      <c r="C170" s="13">
        <v>1.3765182186234799E-2</v>
      </c>
      <c r="D170" s="13">
        <v>1.6051364365971099E-2</v>
      </c>
      <c r="E170" s="13">
        <v>1.1532125205930799E-2</v>
      </c>
      <c r="F170" s="13"/>
      <c r="G170" s="13">
        <v>1.7142857142857099E-2</v>
      </c>
      <c r="H170" s="13">
        <v>1.84049079754601E-2</v>
      </c>
      <c r="I170" s="13">
        <v>4.2372881355932203E-3</v>
      </c>
      <c r="J170" s="13">
        <v>1.99004975124378E-2</v>
      </c>
      <c r="K170" s="13">
        <v>2.0979020979021001E-2</v>
      </c>
      <c r="L170" s="13">
        <v>0</v>
      </c>
      <c r="M170" s="13"/>
      <c r="N170" s="13">
        <v>1.0460251046025101E-2</v>
      </c>
      <c r="O170" s="13">
        <v>1.3745704467354E-2</v>
      </c>
      <c r="P170" s="13">
        <v>9.9502487562189105E-3</v>
      </c>
      <c r="Q170" s="13">
        <v>1.9685039370078702E-2</v>
      </c>
      <c r="R170" s="13"/>
      <c r="S170" s="13">
        <v>8.23045267489712E-3</v>
      </c>
      <c r="T170" s="13">
        <v>0</v>
      </c>
      <c r="U170" s="13">
        <v>1.3698630136986301E-2</v>
      </c>
      <c r="V170" s="13">
        <v>9.7087378640776708E-3</v>
      </c>
      <c r="W170" s="13">
        <v>0</v>
      </c>
      <c r="X170" s="13">
        <v>5.7142857142857099E-2</v>
      </c>
      <c r="Y170" s="13">
        <v>0.02</v>
      </c>
      <c r="Z170" s="13">
        <v>4.4444444444444398E-2</v>
      </c>
      <c r="AA170" s="13">
        <v>6.3694267515923596E-3</v>
      </c>
      <c r="AB170" s="13">
        <v>1.0416666666666701E-2</v>
      </c>
      <c r="AC170" s="13">
        <v>1.7543859649122799E-2</v>
      </c>
      <c r="AD170" s="13">
        <v>0</v>
      </c>
      <c r="AE170" s="13"/>
      <c r="AF170" s="13">
        <v>1.00250626566416E-2</v>
      </c>
      <c r="AG170" s="13">
        <v>0.02</v>
      </c>
      <c r="AH170" s="13">
        <v>7.8125E-3</v>
      </c>
      <c r="AI170" s="13">
        <v>1.8633540372670801E-2</v>
      </c>
      <c r="AJ170" s="13">
        <v>1.6260162601626001E-2</v>
      </c>
      <c r="AK170" s="13">
        <v>0</v>
      </c>
      <c r="AL170" s="13"/>
      <c r="AM170" s="13">
        <v>1.6483516483516501E-2</v>
      </c>
      <c r="AN170" s="13">
        <v>1.7777777777777799E-2</v>
      </c>
      <c r="AO170" s="13">
        <v>2.0460358056266E-2</v>
      </c>
      <c r="AP170" s="13">
        <v>8.4388185654008397E-3</v>
      </c>
      <c r="AQ170" s="13">
        <v>0</v>
      </c>
      <c r="AR170" s="13"/>
      <c r="AS170" s="13">
        <v>1.3765182186234799E-2</v>
      </c>
      <c r="AT170" s="13" t="s">
        <v>97</v>
      </c>
      <c r="AU170" s="13"/>
      <c r="AV170" s="13">
        <v>0.02</v>
      </c>
      <c r="AW170" s="13">
        <v>3.1914893617021302E-2</v>
      </c>
      <c r="AX170" s="13">
        <v>1.1472275334608E-2</v>
      </c>
      <c r="AY170" s="13"/>
      <c r="AZ170" s="13">
        <v>0</v>
      </c>
      <c r="BA170" s="13">
        <v>0</v>
      </c>
      <c r="BB170" s="13">
        <v>3.9647577092511002E-2</v>
      </c>
      <c r="BC170" s="13"/>
      <c r="BD170" s="13">
        <v>1.2531328320802001E-2</v>
      </c>
      <c r="BE170" s="13">
        <v>1.6241299303944301E-2</v>
      </c>
      <c r="BF170" s="13"/>
      <c r="BG170" s="13">
        <v>1.93704600484262E-2</v>
      </c>
      <c r="BH170" s="13">
        <v>1.09756097560976E-2</v>
      </c>
      <c r="BI170" s="13"/>
      <c r="BJ170" s="13">
        <v>1.5789473684210499E-2</v>
      </c>
      <c r="BK170" s="13">
        <v>1.27576054955839E-2</v>
      </c>
      <c r="BL170" s="13"/>
      <c r="BM170" s="13">
        <v>8.23045267489712E-3</v>
      </c>
      <c r="BN170" s="13">
        <v>1.4344262295082E-2</v>
      </c>
      <c r="BO170" s="13"/>
      <c r="BP170" s="13">
        <v>2.9673590504451001E-3</v>
      </c>
      <c r="BQ170" s="13">
        <v>1.8264840182648401E-2</v>
      </c>
      <c r="BR170" s="13"/>
      <c r="BS170" s="13">
        <v>1.58371040723982E-2</v>
      </c>
      <c r="BT170" s="13">
        <v>1.5384615384615399E-2</v>
      </c>
      <c r="BU170" s="13"/>
      <c r="BV170" s="13">
        <v>1.34228187919463E-2</v>
      </c>
      <c r="BW170" s="13">
        <v>1.7064846416382298E-2</v>
      </c>
      <c r="BX170" s="13"/>
      <c r="BY170" s="13">
        <v>2.0979020979021001E-2</v>
      </c>
      <c r="BZ170" s="13">
        <v>1.29990714948932E-2</v>
      </c>
      <c r="CA170" s="13"/>
      <c r="CB170" s="13">
        <v>1.1844331641286E-2</v>
      </c>
      <c r="CC170" s="13">
        <v>1.2861736334405099E-2</v>
      </c>
    </row>
    <row r="171" spans="2:81" x14ac:dyDescent="0.3">
      <c r="B171" t="s">
        <v>106</v>
      </c>
      <c r="C171" s="13">
        <v>1.1336032388664E-2</v>
      </c>
      <c r="D171" s="13">
        <v>1.6051364365971099E-2</v>
      </c>
      <c r="E171" s="13">
        <v>6.5897858319604596E-3</v>
      </c>
      <c r="F171" s="13"/>
      <c r="G171" s="13">
        <v>1.7142857142857099E-2</v>
      </c>
      <c r="H171" s="13">
        <v>6.13496932515337E-3</v>
      </c>
      <c r="I171" s="13">
        <v>8.4745762711864406E-3</v>
      </c>
      <c r="J171" s="13">
        <v>9.9502487562189105E-3</v>
      </c>
      <c r="K171" s="13">
        <v>1.3986013986014E-2</v>
      </c>
      <c r="L171" s="13">
        <v>1.9480519480519501E-2</v>
      </c>
      <c r="M171" s="13"/>
      <c r="N171" s="13">
        <v>6.2761506276150601E-3</v>
      </c>
      <c r="O171" s="13">
        <v>1.3745704467354E-2</v>
      </c>
      <c r="P171" s="13">
        <v>9.9502487562189105E-3</v>
      </c>
      <c r="Q171" s="13">
        <v>1.9685039370078702E-2</v>
      </c>
      <c r="R171" s="13"/>
      <c r="S171" s="13">
        <v>4.11522633744856E-3</v>
      </c>
      <c r="T171" s="13">
        <v>1.50375939849624E-2</v>
      </c>
      <c r="U171" s="13">
        <v>0</v>
      </c>
      <c r="V171" s="13">
        <v>2.9126213592233E-2</v>
      </c>
      <c r="W171" s="13">
        <v>1.9230769230769201E-2</v>
      </c>
      <c r="X171" s="13">
        <v>9.5238095238095195E-3</v>
      </c>
      <c r="Y171" s="13">
        <v>0</v>
      </c>
      <c r="Z171" s="13">
        <v>2.2222222222222199E-2</v>
      </c>
      <c r="AA171" s="13">
        <v>1.9108280254777101E-2</v>
      </c>
      <c r="AB171" s="13">
        <v>1.0416666666666701E-2</v>
      </c>
      <c r="AC171" s="13">
        <v>0</v>
      </c>
      <c r="AD171" s="13">
        <v>0</v>
      </c>
      <c r="AE171" s="13"/>
      <c r="AF171" s="13">
        <v>2.5062656641604E-3</v>
      </c>
      <c r="AG171" s="13">
        <v>5.0000000000000001E-3</v>
      </c>
      <c r="AH171" s="13">
        <v>7.8125E-3</v>
      </c>
      <c r="AI171" s="13">
        <v>1.2422360248447201E-2</v>
      </c>
      <c r="AJ171" s="13">
        <v>2.4390243902439001E-2</v>
      </c>
      <c r="AK171" s="13">
        <v>1.9047619047619001E-2</v>
      </c>
      <c r="AL171" s="13"/>
      <c r="AM171" s="13">
        <v>3.2967032967033003E-2</v>
      </c>
      <c r="AN171" s="13">
        <v>4.4444444444444401E-3</v>
      </c>
      <c r="AO171" s="13">
        <v>7.6726342710997401E-3</v>
      </c>
      <c r="AP171" s="13">
        <v>1.26582278481013E-2</v>
      </c>
      <c r="AQ171" s="13">
        <v>0</v>
      </c>
      <c r="AR171" s="13"/>
      <c r="AS171" s="13">
        <v>1.1336032388664E-2</v>
      </c>
      <c r="AT171" s="13" t="s">
        <v>97</v>
      </c>
      <c r="AU171" s="13"/>
      <c r="AV171" s="13">
        <v>1.7500000000000002E-2</v>
      </c>
      <c r="AW171" s="13">
        <v>1.0638297872340399E-2</v>
      </c>
      <c r="AX171" s="13">
        <v>9.5602294455066905E-3</v>
      </c>
      <c r="AY171" s="13"/>
      <c r="AZ171" s="13">
        <v>1.8348623853211E-2</v>
      </c>
      <c r="BA171" s="13">
        <v>1.1111111111111099E-2</v>
      </c>
      <c r="BB171" s="13">
        <v>1.7621145374449299E-2</v>
      </c>
      <c r="BC171" s="13"/>
      <c r="BD171" s="13">
        <v>8.7719298245613996E-3</v>
      </c>
      <c r="BE171" s="13">
        <v>1.6241299303944301E-2</v>
      </c>
      <c r="BF171" s="13"/>
      <c r="BG171" s="13">
        <v>1.4527845036319599E-2</v>
      </c>
      <c r="BH171" s="13">
        <v>9.7560975609756097E-3</v>
      </c>
      <c r="BI171" s="13"/>
      <c r="BJ171" s="13">
        <v>5.2631578947368403E-3</v>
      </c>
      <c r="BK171" s="13">
        <v>1.27576054955839E-2</v>
      </c>
      <c r="BL171" s="13"/>
      <c r="BM171" s="13">
        <v>4.11522633744856E-3</v>
      </c>
      <c r="BN171" s="13">
        <v>1.33196721311475E-2</v>
      </c>
      <c r="BO171" s="13"/>
      <c r="BP171" s="13">
        <v>1.18694362017804E-2</v>
      </c>
      <c r="BQ171" s="13">
        <v>1.1415525114155301E-2</v>
      </c>
      <c r="BR171" s="13"/>
      <c r="BS171" s="13">
        <v>9.0497737556561094E-3</v>
      </c>
      <c r="BT171" s="13">
        <v>1.97802197802198E-2</v>
      </c>
      <c r="BU171" s="13"/>
      <c r="BV171" s="13">
        <v>6.7114093959731499E-3</v>
      </c>
      <c r="BW171" s="13">
        <v>1.02389078498294E-2</v>
      </c>
      <c r="BX171" s="13"/>
      <c r="BY171" s="13">
        <v>1.3986013986014E-2</v>
      </c>
      <c r="BZ171" s="13">
        <v>1.1142061281337001E-2</v>
      </c>
      <c r="CA171" s="13"/>
      <c r="CB171" s="13">
        <v>1.1844331641286E-2</v>
      </c>
      <c r="CC171" s="13">
        <v>1.12540192926045E-2</v>
      </c>
    </row>
    <row r="172" spans="2:81" x14ac:dyDescent="0.3">
      <c r="B172" t="s">
        <v>127</v>
      </c>
      <c r="C172" s="13">
        <v>0.93036437246963599</v>
      </c>
      <c r="D172" s="13">
        <v>0.913322632423756</v>
      </c>
      <c r="E172" s="13">
        <v>0.94728171334431599</v>
      </c>
      <c r="F172" s="13"/>
      <c r="G172" s="13">
        <v>0.90285714285714302</v>
      </c>
      <c r="H172" s="13">
        <v>0.93558282208588905</v>
      </c>
      <c r="I172" s="13">
        <v>0.94491525423728795</v>
      </c>
      <c r="J172" s="13">
        <v>0.94527363184079605</v>
      </c>
      <c r="K172" s="13">
        <v>0.91608391608391604</v>
      </c>
      <c r="L172" s="13">
        <v>0.92207792207792205</v>
      </c>
      <c r="M172" s="13"/>
      <c r="N172" s="13">
        <v>0.93723849372384904</v>
      </c>
      <c r="O172" s="13">
        <v>0.94845360824742297</v>
      </c>
      <c r="P172" s="13">
        <v>0.92537313432835799</v>
      </c>
      <c r="Q172" s="13">
        <v>0.90551181102362199</v>
      </c>
      <c r="R172" s="13"/>
      <c r="S172" s="13">
        <v>0.94650205761316897</v>
      </c>
      <c r="T172" s="13">
        <v>0.92481203007518797</v>
      </c>
      <c r="U172" s="13">
        <v>0.97260273972602695</v>
      </c>
      <c r="V172" s="13">
        <v>0.92233009708737901</v>
      </c>
      <c r="W172" s="13">
        <v>0.90384615384615397</v>
      </c>
      <c r="X172" s="13">
        <v>0.87619047619047596</v>
      </c>
      <c r="Y172" s="13">
        <v>0.95</v>
      </c>
      <c r="Z172" s="13">
        <v>0.91111111111111098</v>
      </c>
      <c r="AA172" s="13">
        <v>0.94267515923566902</v>
      </c>
      <c r="AB172" s="13">
        <v>0.92708333333333304</v>
      </c>
      <c r="AC172" s="13">
        <v>0.929824561403509</v>
      </c>
      <c r="AD172" s="13">
        <v>0.94736842105263197</v>
      </c>
      <c r="AE172" s="13"/>
      <c r="AF172" s="13">
        <v>0.94736842105263197</v>
      </c>
      <c r="AG172" s="13">
        <v>0.91</v>
      </c>
      <c r="AH172" s="13">
        <v>0.9609375</v>
      </c>
      <c r="AI172" s="13">
        <v>0.92546583850931696</v>
      </c>
      <c r="AJ172" s="13">
        <v>0.95121951219512202</v>
      </c>
      <c r="AK172" s="13">
        <v>0.93333333333333302</v>
      </c>
      <c r="AL172" s="13"/>
      <c r="AM172" s="13">
        <v>0.89560439560439598</v>
      </c>
      <c r="AN172" s="13">
        <v>0.94666666666666699</v>
      </c>
      <c r="AO172" s="13">
        <v>0.92838874680306904</v>
      </c>
      <c r="AP172" s="13">
        <v>0.936708860759494</v>
      </c>
      <c r="AQ172" s="13">
        <v>0.93181818181818199</v>
      </c>
      <c r="AR172" s="13"/>
      <c r="AS172" s="13">
        <v>0.93036437246963599</v>
      </c>
      <c r="AT172" s="13" t="s">
        <v>97</v>
      </c>
      <c r="AU172" s="13"/>
      <c r="AV172" s="13">
        <v>0.90249999999999997</v>
      </c>
      <c r="AW172" s="13">
        <v>0.88297872340425498</v>
      </c>
      <c r="AX172" s="13">
        <v>0.95028680688336498</v>
      </c>
      <c r="AY172" s="13"/>
      <c r="AZ172" s="13">
        <v>0.93577981651376196</v>
      </c>
      <c r="BA172" s="13">
        <v>0.91111111111111098</v>
      </c>
      <c r="BB172" s="13">
        <v>0.863436123348018</v>
      </c>
      <c r="BC172" s="13"/>
      <c r="BD172" s="13">
        <v>0.93734335839599003</v>
      </c>
      <c r="BE172" s="13">
        <v>0.91647331786542896</v>
      </c>
      <c r="BF172" s="13"/>
      <c r="BG172" s="13">
        <v>0.92009685230024196</v>
      </c>
      <c r="BH172" s="13">
        <v>0.93536585365853697</v>
      </c>
      <c r="BI172" s="13"/>
      <c r="BJ172" s="13">
        <v>0.92631578947368398</v>
      </c>
      <c r="BK172" s="13">
        <v>0.93130520117762505</v>
      </c>
      <c r="BL172" s="13"/>
      <c r="BM172" s="13">
        <v>0.95473251028806605</v>
      </c>
      <c r="BN172" s="13">
        <v>0.92622950819672101</v>
      </c>
      <c r="BO172" s="13"/>
      <c r="BP172" s="13">
        <v>0.94658753709198795</v>
      </c>
      <c r="BQ172" s="13">
        <v>0.92465753424657504</v>
      </c>
      <c r="BR172" s="13"/>
      <c r="BS172" s="13">
        <v>0.93891402714932104</v>
      </c>
      <c r="BT172" s="13">
        <v>0.90989010989010999</v>
      </c>
      <c r="BU172" s="13"/>
      <c r="BV172" s="13">
        <v>0.95973154362416102</v>
      </c>
      <c r="BW172" s="13">
        <v>0.92832764505119503</v>
      </c>
      <c r="BX172" s="13"/>
      <c r="BY172" s="13">
        <v>0.86713286713286697</v>
      </c>
      <c r="BZ172" s="13">
        <v>0.94057567316620205</v>
      </c>
      <c r="CA172" s="13"/>
      <c r="CB172" s="13">
        <v>0.93401015228426398</v>
      </c>
      <c r="CC172" s="13">
        <v>0.93408360128617396</v>
      </c>
    </row>
    <row r="173" spans="2:81" x14ac:dyDescent="0.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row>
    <row r="174" spans="2:81" x14ac:dyDescent="0.3">
      <c r="B174" s="6" t="s">
        <v>144</v>
      </c>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row>
    <row r="175" spans="2:81" x14ac:dyDescent="0.3">
      <c r="B175" s="23" t="s">
        <v>95</v>
      </c>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row>
    <row r="176" spans="2:81" x14ac:dyDescent="0.3">
      <c r="B176" t="s">
        <v>141</v>
      </c>
      <c r="C176" s="13">
        <v>0.72550607287449398</v>
      </c>
      <c r="D176" s="13">
        <v>0.75922953451043296</v>
      </c>
      <c r="E176" s="13">
        <v>0.69028006589785795</v>
      </c>
      <c r="F176" s="13"/>
      <c r="G176" s="13">
        <v>0.69142857142857095</v>
      </c>
      <c r="H176" s="13">
        <v>0.58588957055214697</v>
      </c>
      <c r="I176" s="13">
        <v>0.69491525423728795</v>
      </c>
      <c r="J176" s="13">
        <v>0.79104477611940305</v>
      </c>
      <c r="K176" s="13">
        <v>0.86013986013985999</v>
      </c>
      <c r="L176" s="13">
        <v>0.89610389610389596</v>
      </c>
      <c r="M176" s="13"/>
      <c r="N176" s="13">
        <v>0.73430962343096196</v>
      </c>
      <c r="O176" s="13">
        <v>0.73883161512027495</v>
      </c>
      <c r="P176" s="13">
        <v>0.691542288557214</v>
      </c>
      <c r="Q176" s="13">
        <v>0.72047244094488205</v>
      </c>
      <c r="R176" s="13"/>
      <c r="S176" s="13">
        <v>0.66255144032921798</v>
      </c>
      <c r="T176" s="13">
        <v>0.69924812030075201</v>
      </c>
      <c r="U176" s="13">
        <v>0.75342465753424703</v>
      </c>
      <c r="V176" s="13">
        <v>0.82524271844660202</v>
      </c>
      <c r="W176" s="13">
        <v>0.64423076923076905</v>
      </c>
      <c r="X176" s="13">
        <v>0.70476190476190503</v>
      </c>
      <c r="Y176" s="13">
        <v>0.75</v>
      </c>
      <c r="Z176" s="13">
        <v>0.844444444444444</v>
      </c>
      <c r="AA176" s="13">
        <v>0.73885350318471299</v>
      </c>
      <c r="AB176" s="13">
        <v>0.77083333333333304</v>
      </c>
      <c r="AC176" s="13">
        <v>0.71929824561403499</v>
      </c>
      <c r="AD176" s="13">
        <v>0.89473684210526305</v>
      </c>
      <c r="AE176" s="13"/>
      <c r="AF176" s="13">
        <v>0.64912280701754399</v>
      </c>
      <c r="AG176" s="13">
        <v>0.755</v>
      </c>
      <c r="AH176" s="13">
        <v>0.75</v>
      </c>
      <c r="AI176" s="13">
        <v>0.81366459627329202</v>
      </c>
      <c r="AJ176" s="13">
        <v>0.707317073170732</v>
      </c>
      <c r="AK176" s="13">
        <v>0.80952380952380998</v>
      </c>
      <c r="AL176" s="13"/>
      <c r="AM176" s="13">
        <v>0.71428571428571397</v>
      </c>
      <c r="AN176" s="13">
        <v>0.78222222222222204</v>
      </c>
      <c r="AO176" s="13">
        <v>0.73913043478260898</v>
      </c>
      <c r="AP176" s="13">
        <v>0.632911392405063</v>
      </c>
      <c r="AQ176" s="13">
        <v>0.68181818181818199</v>
      </c>
      <c r="AR176" s="13"/>
      <c r="AS176" s="13">
        <v>0.72550607287449398</v>
      </c>
      <c r="AT176" s="13" t="s">
        <v>97</v>
      </c>
      <c r="AU176" s="13"/>
      <c r="AV176" s="13">
        <v>0.6825</v>
      </c>
      <c r="AW176" s="13">
        <v>0.55319148936170204</v>
      </c>
      <c r="AX176" s="13">
        <v>0.80497131931166299</v>
      </c>
      <c r="AY176" s="13"/>
      <c r="AZ176" s="13">
        <v>0.66055045871559603</v>
      </c>
      <c r="BA176" s="13">
        <v>0.53333333333333299</v>
      </c>
      <c r="BB176" s="13">
        <v>0.73127753303964804</v>
      </c>
      <c r="BC176" s="13"/>
      <c r="BD176" s="13">
        <v>0.68922305764410996</v>
      </c>
      <c r="BE176" s="13">
        <v>0.78886310904872403</v>
      </c>
      <c r="BF176" s="13"/>
      <c r="BG176" s="13">
        <v>0.63438256658595604</v>
      </c>
      <c r="BH176" s="13">
        <v>0.77073170731707297</v>
      </c>
      <c r="BI176" s="13"/>
      <c r="BJ176" s="13">
        <v>0.65789473684210498</v>
      </c>
      <c r="BK176" s="13">
        <v>0.74386653581943096</v>
      </c>
      <c r="BL176" s="13"/>
      <c r="BM176" s="13">
        <v>0.67901234567901203</v>
      </c>
      <c r="BN176" s="13">
        <v>0.73565573770491799</v>
      </c>
      <c r="BO176" s="13"/>
      <c r="BP176" s="13">
        <v>0.74480712166172103</v>
      </c>
      <c r="BQ176" s="13">
        <v>0.715753424657534</v>
      </c>
      <c r="BR176" s="13"/>
      <c r="BS176" s="13">
        <v>0.67194570135746601</v>
      </c>
      <c r="BT176" s="13">
        <v>0.76263736263736304</v>
      </c>
      <c r="BU176" s="13"/>
      <c r="BV176" s="13">
        <v>0.71812080536912704</v>
      </c>
      <c r="BW176" s="13">
        <v>0.64846416382252603</v>
      </c>
      <c r="BX176" s="13"/>
      <c r="BY176" s="13">
        <v>0.62937062937062904</v>
      </c>
      <c r="BZ176" s="13">
        <v>0.74094707520891401</v>
      </c>
      <c r="CA176" s="13"/>
      <c r="CB176" s="13">
        <v>0.75972927241962795</v>
      </c>
      <c r="CC176" s="13">
        <v>0.70578778135048204</v>
      </c>
    </row>
    <row r="177" spans="2:81" x14ac:dyDescent="0.3">
      <c r="B177" t="s">
        <v>142</v>
      </c>
      <c r="C177" s="13">
        <v>0.19757085020242901</v>
      </c>
      <c r="D177" s="13">
        <v>0.163723916532905</v>
      </c>
      <c r="E177" s="13">
        <v>0.23228995057660601</v>
      </c>
      <c r="F177" s="13"/>
      <c r="G177" s="13">
        <v>0.245714285714286</v>
      </c>
      <c r="H177" s="13">
        <v>0.30674846625766899</v>
      </c>
      <c r="I177" s="13">
        <v>0.21186440677966101</v>
      </c>
      <c r="J177" s="13">
        <v>0.14925373134328401</v>
      </c>
      <c r="K177" s="13">
        <v>9.0909090909090898E-2</v>
      </c>
      <c r="L177" s="13">
        <v>5.1948051948052E-2</v>
      </c>
      <c r="M177" s="13"/>
      <c r="N177" s="13">
        <v>0.209205020920502</v>
      </c>
      <c r="O177" s="13">
        <v>0.192439862542955</v>
      </c>
      <c r="P177" s="13">
        <v>0.20398009950248799</v>
      </c>
      <c r="Q177" s="13">
        <v>0.17716535433070901</v>
      </c>
      <c r="R177" s="13"/>
      <c r="S177" s="13">
        <v>0.26337448559670801</v>
      </c>
      <c r="T177" s="13">
        <v>0.203007518796992</v>
      </c>
      <c r="U177" s="13">
        <v>0.19178082191780799</v>
      </c>
      <c r="V177" s="13">
        <v>0.12621359223301001</v>
      </c>
      <c r="W177" s="13">
        <v>0.25</v>
      </c>
      <c r="X177" s="13">
        <v>0.22857142857142901</v>
      </c>
      <c r="Y177" s="13">
        <v>0.16</v>
      </c>
      <c r="Z177" s="13">
        <v>4.4444444444444398E-2</v>
      </c>
      <c r="AA177" s="13">
        <v>0.19745222929936301</v>
      </c>
      <c r="AB177" s="13">
        <v>0.14583333333333301</v>
      </c>
      <c r="AC177" s="13">
        <v>0.21052631578947401</v>
      </c>
      <c r="AD177" s="13">
        <v>5.2631578947368397E-2</v>
      </c>
      <c r="AE177" s="13"/>
      <c r="AF177" s="13">
        <v>0.28571428571428598</v>
      </c>
      <c r="AG177" s="13">
        <v>0.20499999999999999</v>
      </c>
      <c r="AH177" s="13">
        <v>0.1484375</v>
      </c>
      <c r="AI177" s="13">
        <v>0.13043478260869601</v>
      </c>
      <c r="AJ177" s="13">
        <v>0.17886178861788599</v>
      </c>
      <c r="AK177" s="13">
        <v>8.5714285714285701E-2</v>
      </c>
      <c r="AL177" s="13"/>
      <c r="AM177" s="13">
        <v>0.21978021978022</v>
      </c>
      <c r="AN177" s="13">
        <v>0.151111111111111</v>
      </c>
      <c r="AO177" s="13">
        <v>0.18414322250639401</v>
      </c>
      <c r="AP177" s="13">
        <v>0.28691983122362902</v>
      </c>
      <c r="AQ177" s="13">
        <v>0.204545454545455</v>
      </c>
      <c r="AR177" s="13"/>
      <c r="AS177" s="13">
        <v>0.19757085020242901</v>
      </c>
      <c r="AT177" s="13" t="s">
        <v>97</v>
      </c>
      <c r="AU177" s="13"/>
      <c r="AV177" s="13">
        <v>0.23250000000000001</v>
      </c>
      <c r="AW177" s="13">
        <v>0.38297872340425498</v>
      </c>
      <c r="AX177" s="13">
        <v>0.12619502868068799</v>
      </c>
      <c r="AY177" s="13"/>
      <c r="AZ177" s="13">
        <v>0.23853211009174299</v>
      </c>
      <c r="BA177" s="13">
        <v>0.37777777777777799</v>
      </c>
      <c r="BB177" s="13">
        <v>0.20704845814978001</v>
      </c>
      <c r="BC177" s="13"/>
      <c r="BD177" s="13">
        <v>0.22932330827067701</v>
      </c>
      <c r="BE177" s="13">
        <v>0.1415313225058</v>
      </c>
      <c r="BF177" s="13"/>
      <c r="BG177" s="13">
        <v>0.28329297820823202</v>
      </c>
      <c r="BH177" s="13">
        <v>0.154878048780488</v>
      </c>
      <c r="BI177" s="13"/>
      <c r="BJ177" s="13">
        <v>0.24736842105263199</v>
      </c>
      <c r="BK177" s="13">
        <v>0.18547595682041201</v>
      </c>
      <c r="BL177" s="13"/>
      <c r="BM177" s="13">
        <v>0.23868312757201601</v>
      </c>
      <c r="BN177" s="13">
        <v>0.188524590163934</v>
      </c>
      <c r="BO177" s="13"/>
      <c r="BP177" s="13">
        <v>0.166172106824926</v>
      </c>
      <c r="BQ177" s="13">
        <v>0.21232876712328799</v>
      </c>
      <c r="BR177" s="13"/>
      <c r="BS177" s="13">
        <v>0.24886877828054299</v>
      </c>
      <c r="BT177" s="13">
        <v>0.16703296703296699</v>
      </c>
      <c r="BU177" s="13"/>
      <c r="BV177" s="13">
        <v>0.23489932885906001</v>
      </c>
      <c r="BW177" s="13">
        <v>0.25597269624573399</v>
      </c>
      <c r="BX177" s="13"/>
      <c r="BY177" s="13">
        <v>0.26573426573426601</v>
      </c>
      <c r="BZ177" s="13">
        <v>0.187558031569174</v>
      </c>
      <c r="CA177" s="13"/>
      <c r="CB177" s="13">
        <v>0.157360406091371</v>
      </c>
      <c r="CC177" s="13">
        <v>0.229903536977492</v>
      </c>
    </row>
    <row r="178" spans="2:81" x14ac:dyDescent="0.3">
      <c r="B178" t="s">
        <v>143</v>
      </c>
      <c r="C178" s="13">
        <v>3.5627530364372502E-2</v>
      </c>
      <c r="D178" s="13">
        <v>4.1733547351524902E-2</v>
      </c>
      <c r="E178" s="13">
        <v>2.96540362438221E-2</v>
      </c>
      <c r="F178" s="13"/>
      <c r="G178" s="13">
        <v>0.04</v>
      </c>
      <c r="H178" s="13">
        <v>6.4417177914110405E-2</v>
      </c>
      <c r="I178" s="13">
        <v>3.8135593220338999E-2</v>
      </c>
      <c r="J178" s="13">
        <v>1.99004975124378E-2</v>
      </c>
      <c r="K178" s="13">
        <v>6.9930069930069904E-3</v>
      </c>
      <c r="L178" s="13">
        <v>1.2987012987013E-2</v>
      </c>
      <c r="M178" s="13"/>
      <c r="N178" s="13">
        <v>3.1380753138075299E-2</v>
      </c>
      <c r="O178" s="13">
        <v>3.09278350515464E-2</v>
      </c>
      <c r="P178" s="13">
        <v>4.47761194029851E-2</v>
      </c>
      <c r="Q178" s="13">
        <v>4.33070866141732E-2</v>
      </c>
      <c r="R178" s="13"/>
      <c r="S178" s="13">
        <v>4.1152263374485597E-2</v>
      </c>
      <c r="T178" s="13">
        <v>5.2631578947368397E-2</v>
      </c>
      <c r="U178" s="13">
        <v>2.7397260273972601E-2</v>
      </c>
      <c r="V178" s="13">
        <v>9.7087378640776708E-3</v>
      </c>
      <c r="W178" s="13">
        <v>2.8846153846153799E-2</v>
      </c>
      <c r="X178" s="13">
        <v>4.7619047619047603E-2</v>
      </c>
      <c r="Y178" s="13">
        <v>0.04</v>
      </c>
      <c r="Z178" s="13">
        <v>4.4444444444444398E-2</v>
      </c>
      <c r="AA178" s="13">
        <v>2.54777070063694E-2</v>
      </c>
      <c r="AB178" s="13">
        <v>4.1666666666666699E-2</v>
      </c>
      <c r="AC178" s="13">
        <v>3.5087719298245598E-2</v>
      </c>
      <c r="AD178" s="13">
        <v>0</v>
      </c>
      <c r="AE178" s="13"/>
      <c r="AF178" s="13">
        <v>3.2581453634085197E-2</v>
      </c>
      <c r="AG178" s="13">
        <v>1.4999999999999999E-2</v>
      </c>
      <c r="AH178" s="13">
        <v>5.46875E-2</v>
      </c>
      <c r="AI178" s="13">
        <v>4.3478260869565202E-2</v>
      </c>
      <c r="AJ178" s="13">
        <v>4.8780487804878099E-2</v>
      </c>
      <c r="AK178" s="13">
        <v>0</v>
      </c>
      <c r="AL178" s="13"/>
      <c r="AM178" s="13">
        <v>2.74725274725275E-2</v>
      </c>
      <c r="AN178" s="13">
        <v>1.7777777777777799E-2</v>
      </c>
      <c r="AO178" s="13">
        <v>4.0920716112532E-2</v>
      </c>
      <c r="AP178" s="13">
        <v>4.2194092827004197E-2</v>
      </c>
      <c r="AQ178" s="13">
        <v>9.0909090909090898E-2</v>
      </c>
      <c r="AR178" s="13"/>
      <c r="AS178" s="13">
        <v>3.5627530364372502E-2</v>
      </c>
      <c r="AT178" s="13" t="s">
        <v>97</v>
      </c>
      <c r="AU178" s="13"/>
      <c r="AV178" s="13">
        <v>4.4999999999999998E-2</v>
      </c>
      <c r="AW178" s="13">
        <v>5.31914893617021E-2</v>
      </c>
      <c r="AX178" s="13">
        <v>2.4856596558317401E-2</v>
      </c>
      <c r="AY178" s="13"/>
      <c r="AZ178" s="13">
        <v>6.4220183486238494E-2</v>
      </c>
      <c r="BA178" s="13">
        <v>5.5555555555555601E-2</v>
      </c>
      <c r="BB178" s="13">
        <v>2.6431718061673999E-2</v>
      </c>
      <c r="BC178" s="13"/>
      <c r="BD178" s="13">
        <v>3.3834586466165398E-2</v>
      </c>
      <c r="BE178" s="13">
        <v>3.94431554524362E-2</v>
      </c>
      <c r="BF178" s="13"/>
      <c r="BG178" s="13">
        <v>4.35835351089588E-2</v>
      </c>
      <c r="BH178" s="13">
        <v>3.1707317073170697E-2</v>
      </c>
      <c r="BI178" s="13"/>
      <c r="BJ178" s="13">
        <v>6.3157894736842093E-2</v>
      </c>
      <c r="BK178" s="13">
        <v>2.9440628066732099E-2</v>
      </c>
      <c r="BL178" s="13"/>
      <c r="BM178" s="13">
        <v>3.7037037037037E-2</v>
      </c>
      <c r="BN178" s="13">
        <v>3.4836065573770503E-2</v>
      </c>
      <c r="BO178" s="13"/>
      <c r="BP178" s="13">
        <v>2.9673590504451001E-2</v>
      </c>
      <c r="BQ178" s="13">
        <v>3.88127853881279E-2</v>
      </c>
      <c r="BR178" s="13"/>
      <c r="BS178" s="13">
        <v>3.8461538461538498E-2</v>
      </c>
      <c r="BT178" s="13">
        <v>3.0769230769230799E-2</v>
      </c>
      <c r="BU178" s="13"/>
      <c r="BV178" s="13">
        <v>2.01342281879195E-2</v>
      </c>
      <c r="BW178" s="13">
        <v>4.7781569965870303E-2</v>
      </c>
      <c r="BX178" s="13"/>
      <c r="BY178" s="13">
        <v>5.5944055944055902E-2</v>
      </c>
      <c r="BZ178" s="13">
        <v>3.2497678737233103E-2</v>
      </c>
      <c r="CA178" s="13"/>
      <c r="CB178" s="13">
        <v>3.7225042301184397E-2</v>
      </c>
      <c r="CC178" s="13">
        <v>2.8938906752411599E-2</v>
      </c>
    </row>
    <row r="179" spans="2:81" x14ac:dyDescent="0.3">
      <c r="B179" t="s">
        <v>106</v>
      </c>
      <c r="C179" s="13">
        <v>4.1295546558704502E-2</v>
      </c>
      <c r="D179" s="13">
        <v>3.5313001605136403E-2</v>
      </c>
      <c r="E179" s="13">
        <v>4.7775947281713298E-2</v>
      </c>
      <c r="F179" s="13"/>
      <c r="G179" s="13">
        <v>2.2857142857142899E-2</v>
      </c>
      <c r="H179" s="13">
        <v>4.2944785276073601E-2</v>
      </c>
      <c r="I179" s="13">
        <v>5.5084745762711898E-2</v>
      </c>
      <c r="J179" s="13">
        <v>3.98009950248756E-2</v>
      </c>
      <c r="K179" s="13">
        <v>4.1958041958042001E-2</v>
      </c>
      <c r="L179" s="13">
        <v>3.8961038961039002E-2</v>
      </c>
      <c r="M179" s="13"/>
      <c r="N179" s="13">
        <v>2.5104602510460299E-2</v>
      </c>
      <c r="O179" s="13">
        <v>3.78006872852234E-2</v>
      </c>
      <c r="P179" s="13">
        <v>5.9701492537313397E-2</v>
      </c>
      <c r="Q179" s="13">
        <v>5.9055118110236199E-2</v>
      </c>
      <c r="R179" s="13"/>
      <c r="S179" s="13">
        <v>3.2921810699588501E-2</v>
      </c>
      <c r="T179" s="13">
        <v>4.5112781954887202E-2</v>
      </c>
      <c r="U179" s="13">
        <v>2.7397260273972601E-2</v>
      </c>
      <c r="V179" s="13">
        <v>3.8834951456310697E-2</v>
      </c>
      <c r="W179" s="13">
        <v>7.69230769230769E-2</v>
      </c>
      <c r="X179" s="13">
        <v>1.9047619047619001E-2</v>
      </c>
      <c r="Y179" s="13">
        <v>0.05</v>
      </c>
      <c r="Z179" s="13">
        <v>6.6666666666666693E-2</v>
      </c>
      <c r="AA179" s="13">
        <v>3.8216560509554097E-2</v>
      </c>
      <c r="AB179" s="13">
        <v>4.1666666666666699E-2</v>
      </c>
      <c r="AC179" s="13">
        <v>3.5087719298245598E-2</v>
      </c>
      <c r="AD179" s="13">
        <v>5.2631578947368397E-2</v>
      </c>
      <c r="AE179" s="13"/>
      <c r="AF179" s="13">
        <v>3.2581453634085197E-2</v>
      </c>
      <c r="AG179" s="13">
        <v>2.5000000000000001E-2</v>
      </c>
      <c r="AH179" s="13">
        <v>4.6875E-2</v>
      </c>
      <c r="AI179" s="13">
        <v>1.2422360248447201E-2</v>
      </c>
      <c r="AJ179" s="13">
        <v>6.50406504065041E-2</v>
      </c>
      <c r="AK179" s="13">
        <v>0.104761904761905</v>
      </c>
      <c r="AL179" s="13"/>
      <c r="AM179" s="13">
        <v>3.8461538461538498E-2</v>
      </c>
      <c r="AN179" s="13">
        <v>4.8888888888888898E-2</v>
      </c>
      <c r="AO179" s="13">
        <v>3.5805626598465499E-2</v>
      </c>
      <c r="AP179" s="13">
        <v>3.7974683544303799E-2</v>
      </c>
      <c r="AQ179" s="13">
        <v>2.27272727272727E-2</v>
      </c>
      <c r="AR179" s="13"/>
      <c r="AS179" s="13">
        <v>4.1295546558704502E-2</v>
      </c>
      <c r="AT179" s="13" t="s">
        <v>97</v>
      </c>
      <c r="AU179" s="13"/>
      <c r="AV179" s="13">
        <v>0.04</v>
      </c>
      <c r="AW179" s="13">
        <v>1.0638297872340399E-2</v>
      </c>
      <c r="AX179" s="13">
        <v>4.3977055449330803E-2</v>
      </c>
      <c r="AY179" s="13"/>
      <c r="AZ179" s="13">
        <v>3.6697247706422E-2</v>
      </c>
      <c r="BA179" s="13">
        <v>3.3333333333333298E-2</v>
      </c>
      <c r="BB179" s="13">
        <v>3.5242290748898703E-2</v>
      </c>
      <c r="BC179" s="13"/>
      <c r="BD179" s="13">
        <v>4.7619047619047603E-2</v>
      </c>
      <c r="BE179" s="13">
        <v>3.01624129930394E-2</v>
      </c>
      <c r="BF179" s="13"/>
      <c r="BG179" s="13">
        <v>3.8740920096852302E-2</v>
      </c>
      <c r="BH179" s="13">
        <v>4.2682926829268303E-2</v>
      </c>
      <c r="BI179" s="13"/>
      <c r="BJ179" s="13">
        <v>3.1578947368421102E-2</v>
      </c>
      <c r="BK179" s="13">
        <v>4.12168792934249E-2</v>
      </c>
      <c r="BL179" s="13"/>
      <c r="BM179" s="13">
        <v>4.52674897119342E-2</v>
      </c>
      <c r="BN179" s="13">
        <v>4.0983606557376998E-2</v>
      </c>
      <c r="BO179" s="13"/>
      <c r="BP179" s="13">
        <v>5.93471810089021E-2</v>
      </c>
      <c r="BQ179" s="13">
        <v>3.3105022831050199E-2</v>
      </c>
      <c r="BR179" s="13"/>
      <c r="BS179" s="13">
        <v>4.0723981900452497E-2</v>
      </c>
      <c r="BT179" s="13">
        <v>3.95604395604396E-2</v>
      </c>
      <c r="BU179" s="13"/>
      <c r="BV179" s="13">
        <v>2.68456375838926E-2</v>
      </c>
      <c r="BW179" s="13">
        <v>4.7781569965870303E-2</v>
      </c>
      <c r="BX179" s="13"/>
      <c r="BY179" s="13">
        <v>4.8951048951049E-2</v>
      </c>
      <c r="BZ179" s="13">
        <v>3.8997214484679701E-2</v>
      </c>
      <c r="CA179" s="13"/>
      <c r="CB179" s="13">
        <v>4.5685279187817299E-2</v>
      </c>
      <c r="CC179" s="13">
        <v>3.53697749196141E-2</v>
      </c>
    </row>
    <row r="180" spans="2:81" x14ac:dyDescent="0.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row>
    <row r="181" spans="2:81" x14ac:dyDescent="0.3">
      <c r="B181" s="6" t="s">
        <v>152</v>
      </c>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row>
    <row r="182" spans="2:81" x14ac:dyDescent="0.3">
      <c r="B182" s="23" t="s">
        <v>95</v>
      </c>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row>
    <row r="183" spans="2:81" x14ac:dyDescent="0.3">
      <c r="B183" t="s">
        <v>145</v>
      </c>
      <c r="C183" s="13">
        <v>0.71578947368421098</v>
      </c>
      <c r="D183" s="13">
        <v>0.71749598715890806</v>
      </c>
      <c r="E183" s="13">
        <v>0.71499176276771004</v>
      </c>
      <c r="F183" s="13"/>
      <c r="G183" s="13">
        <v>0.65714285714285703</v>
      </c>
      <c r="H183" s="13">
        <v>0.625766871165644</v>
      </c>
      <c r="I183" s="13">
        <v>0.74576271186440701</v>
      </c>
      <c r="J183" s="13">
        <v>0.73134328358209</v>
      </c>
      <c r="K183" s="13">
        <v>0.83916083916083895</v>
      </c>
      <c r="L183" s="13">
        <v>0.79220779220779203</v>
      </c>
      <c r="M183" s="13"/>
      <c r="N183" s="13">
        <v>0.73849372384937195</v>
      </c>
      <c r="O183" s="13">
        <v>0.74570446735395202</v>
      </c>
      <c r="P183" s="13">
        <v>0.68656716417910402</v>
      </c>
      <c r="Q183" s="13">
        <v>0.66535433070866101</v>
      </c>
      <c r="R183" s="13"/>
      <c r="S183" s="13">
        <v>0.67078189300411495</v>
      </c>
      <c r="T183" s="13">
        <v>0.67669172932330801</v>
      </c>
      <c r="U183" s="13">
        <v>0.73972602739726001</v>
      </c>
      <c r="V183" s="13">
        <v>0.85436893203883502</v>
      </c>
      <c r="W183" s="13">
        <v>0.76923076923076905</v>
      </c>
      <c r="X183" s="13">
        <v>0.68571428571428605</v>
      </c>
      <c r="Y183" s="13">
        <v>0.65</v>
      </c>
      <c r="Z183" s="13">
        <v>0.73333333333333295</v>
      </c>
      <c r="AA183" s="13">
        <v>0.74522292993630601</v>
      </c>
      <c r="AB183" s="13">
        <v>0.75</v>
      </c>
      <c r="AC183" s="13">
        <v>0.70175438596491202</v>
      </c>
      <c r="AD183" s="13">
        <v>0.52631578947368396</v>
      </c>
      <c r="AE183" s="13"/>
      <c r="AF183" s="13">
        <v>0.71679197994987498</v>
      </c>
      <c r="AG183" s="13">
        <v>0.72499999999999998</v>
      </c>
      <c r="AH183" s="13">
        <v>0.7265625</v>
      </c>
      <c r="AI183" s="13">
        <v>0.70807453416149102</v>
      </c>
      <c r="AJ183" s="13">
        <v>0.723577235772358</v>
      </c>
      <c r="AK183" s="13">
        <v>0.76190476190476197</v>
      </c>
      <c r="AL183" s="13"/>
      <c r="AM183" s="13">
        <v>0.70879120879120905</v>
      </c>
      <c r="AN183" s="13">
        <v>0.74222222222222201</v>
      </c>
      <c r="AO183" s="13">
        <v>0.71867007672634298</v>
      </c>
      <c r="AP183" s="13">
        <v>0.69620253164557</v>
      </c>
      <c r="AQ183" s="13">
        <v>0.54545454545454497</v>
      </c>
      <c r="AR183" s="13"/>
      <c r="AS183" s="13">
        <v>0.71578947368421098</v>
      </c>
      <c r="AT183" s="13" t="s">
        <v>97</v>
      </c>
      <c r="AU183" s="13"/>
      <c r="AV183" s="13">
        <v>0.67249999999999999</v>
      </c>
      <c r="AW183" s="13">
        <v>0.69148936170212805</v>
      </c>
      <c r="AX183" s="13">
        <v>0.76099426386233304</v>
      </c>
      <c r="AY183" s="13"/>
      <c r="AZ183" s="13">
        <v>0.67889908256880704</v>
      </c>
      <c r="BA183" s="13">
        <v>0.57777777777777795</v>
      </c>
      <c r="BB183" s="13">
        <v>0.70484581497797405</v>
      </c>
      <c r="BC183" s="13"/>
      <c r="BD183" s="13">
        <v>0.696741854636591</v>
      </c>
      <c r="BE183" s="13">
        <v>0.74941995359628799</v>
      </c>
      <c r="BF183" s="13"/>
      <c r="BG183" s="13">
        <v>0.70217917675544805</v>
      </c>
      <c r="BH183" s="13">
        <v>0.724390243902439</v>
      </c>
      <c r="BI183" s="13"/>
      <c r="BJ183" s="13">
        <v>0.7</v>
      </c>
      <c r="BK183" s="13">
        <v>0.72031403336604505</v>
      </c>
      <c r="BL183" s="13"/>
      <c r="BM183" s="13">
        <v>0.62139917695473201</v>
      </c>
      <c r="BN183" s="13">
        <v>0.73872950819672101</v>
      </c>
      <c r="BO183" s="13"/>
      <c r="BP183" s="13">
        <v>0.67359050445103896</v>
      </c>
      <c r="BQ183" s="13">
        <v>0.72831050228310501</v>
      </c>
      <c r="BR183" s="13"/>
      <c r="BS183" s="13">
        <v>0.66063348416289602</v>
      </c>
      <c r="BT183" s="13">
        <v>0.74285714285714299</v>
      </c>
      <c r="BU183" s="13"/>
      <c r="BV183" s="13">
        <v>0.66442953020134199</v>
      </c>
      <c r="BW183" s="13">
        <v>0.65870307167235498</v>
      </c>
      <c r="BX183" s="13"/>
      <c r="BY183" s="13">
        <v>0.62237762237762195</v>
      </c>
      <c r="BZ183" s="13">
        <v>0.73073351903435502</v>
      </c>
      <c r="CA183" s="13"/>
      <c r="CB183" s="13">
        <v>0.73434856175972896</v>
      </c>
      <c r="CC183" s="13">
        <v>0.70578778135048204</v>
      </c>
    </row>
    <row r="184" spans="2:81" x14ac:dyDescent="0.3">
      <c r="B184" t="s">
        <v>146</v>
      </c>
      <c r="C184" s="13">
        <v>0.68016194331983804</v>
      </c>
      <c r="D184" s="13">
        <v>0.68699839486356296</v>
      </c>
      <c r="E184" s="13">
        <v>0.67051070840197702</v>
      </c>
      <c r="F184" s="13"/>
      <c r="G184" s="13">
        <v>0.60571428571428598</v>
      </c>
      <c r="H184" s="13">
        <v>0.63496932515337401</v>
      </c>
      <c r="I184" s="13">
        <v>0.71186440677966101</v>
      </c>
      <c r="J184" s="13">
        <v>0.71641791044776104</v>
      </c>
      <c r="K184" s="13">
        <v>0.678321678321678</v>
      </c>
      <c r="L184" s="13">
        <v>0.76623376623376604</v>
      </c>
      <c r="M184" s="13"/>
      <c r="N184" s="13">
        <v>0.74267782426778195</v>
      </c>
      <c r="O184" s="13">
        <v>0.70446735395188997</v>
      </c>
      <c r="P184" s="13">
        <v>0.60199004975124404</v>
      </c>
      <c r="Q184" s="13">
        <v>0.60629921259842501</v>
      </c>
      <c r="R184" s="13"/>
      <c r="S184" s="13">
        <v>0.65020576131687202</v>
      </c>
      <c r="T184" s="13">
        <v>0.69172932330827097</v>
      </c>
      <c r="U184" s="13">
        <v>0.71232876712328796</v>
      </c>
      <c r="V184" s="13">
        <v>0.70873786407767003</v>
      </c>
      <c r="W184" s="13">
        <v>0.71153846153846201</v>
      </c>
      <c r="X184" s="13">
        <v>0.64761904761904798</v>
      </c>
      <c r="Y184" s="13">
        <v>0.6</v>
      </c>
      <c r="Z184" s="13">
        <v>0.75555555555555598</v>
      </c>
      <c r="AA184" s="13">
        <v>0.68152866242038201</v>
      </c>
      <c r="AB184" s="13">
        <v>0.76041666666666696</v>
      </c>
      <c r="AC184" s="13">
        <v>0.61403508771929804</v>
      </c>
      <c r="AD184" s="13">
        <v>0.73684210526315796</v>
      </c>
      <c r="AE184" s="13"/>
      <c r="AF184" s="13">
        <v>0.66917293233082698</v>
      </c>
      <c r="AG184" s="13">
        <v>0.7</v>
      </c>
      <c r="AH184" s="13">
        <v>0.7265625</v>
      </c>
      <c r="AI184" s="13">
        <v>0.63354037267080698</v>
      </c>
      <c r="AJ184" s="13">
        <v>0.73983739837398399</v>
      </c>
      <c r="AK184" s="13">
        <v>0.72380952380952401</v>
      </c>
      <c r="AL184" s="13"/>
      <c r="AM184" s="13">
        <v>0.60989010989011005</v>
      </c>
      <c r="AN184" s="13">
        <v>0.65777777777777802</v>
      </c>
      <c r="AO184" s="13">
        <v>0.72378516624040901</v>
      </c>
      <c r="AP184" s="13">
        <v>0.71729957805907196</v>
      </c>
      <c r="AQ184" s="13">
        <v>0.68181818181818199</v>
      </c>
      <c r="AR184" s="13"/>
      <c r="AS184" s="13">
        <v>0.68016194331983804</v>
      </c>
      <c r="AT184" s="13" t="s">
        <v>97</v>
      </c>
      <c r="AU184" s="13"/>
      <c r="AV184" s="13">
        <v>0.64249999999999996</v>
      </c>
      <c r="AW184" s="13">
        <v>0.659574468085106</v>
      </c>
      <c r="AX184" s="13">
        <v>0.72275334608030595</v>
      </c>
      <c r="AY184" s="13"/>
      <c r="AZ184" s="13">
        <v>0.64220183486238502</v>
      </c>
      <c r="BA184" s="13">
        <v>0.58888888888888902</v>
      </c>
      <c r="BB184" s="13">
        <v>0.66079295154185003</v>
      </c>
      <c r="BC184" s="13"/>
      <c r="BD184" s="13">
        <v>0.67794486215538896</v>
      </c>
      <c r="BE184" s="13">
        <v>0.67981438515081205</v>
      </c>
      <c r="BF184" s="13"/>
      <c r="BG184" s="13">
        <v>0.69249394673123499</v>
      </c>
      <c r="BH184" s="13">
        <v>0.67439024390243896</v>
      </c>
      <c r="BI184" s="13"/>
      <c r="BJ184" s="13">
        <v>0.68421052631578905</v>
      </c>
      <c r="BK184" s="13">
        <v>0.67811579980372905</v>
      </c>
      <c r="BL184" s="13"/>
      <c r="BM184" s="13">
        <v>0.64197530864197505</v>
      </c>
      <c r="BN184" s="13">
        <v>0.68954918032786905</v>
      </c>
      <c r="BO184" s="13"/>
      <c r="BP184" s="13">
        <v>0.64094955489614203</v>
      </c>
      <c r="BQ184" s="13">
        <v>0.69063926940639297</v>
      </c>
      <c r="BR184" s="13"/>
      <c r="BS184" s="13">
        <v>0.66289592760181004</v>
      </c>
      <c r="BT184" s="13">
        <v>0.66593406593406601</v>
      </c>
      <c r="BU184" s="13"/>
      <c r="BV184" s="13">
        <v>0.711409395973154</v>
      </c>
      <c r="BW184" s="13">
        <v>0.63822525597269597</v>
      </c>
      <c r="BX184" s="13"/>
      <c r="BY184" s="13">
        <v>0.60139860139860102</v>
      </c>
      <c r="BZ184" s="13">
        <v>0.69359331476323105</v>
      </c>
      <c r="CA184" s="13"/>
      <c r="CB184" s="13">
        <v>0.67681895093062605</v>
      </c>
      <c r="CC184" s="13">
        <v>0.68971061093247599</v>
      </c>
    </row>
    <row r="185" spans="2:81" x14ac:dyDescent="0.3">
      <c r="B185" t="s">
        <v>147</v>
      </c>
      <c r="C185" s="13">
        <v>0.60728744939271295</v>
      </c>
      <c r="D185" s="13">
        <v>0.637239165329053</v>
      </c>
      <c r="E185" s="13">
        <v>0.57495881383854996</v>
      </c>
      <c r="F185" s="13"/>
      <c r="G185" s="13">
        <v>0.56000000000000005</v>
      </c>
      <c r="H185" s="13">
        <v>0.5</v>
      </c>
      <c r="I185" s="13">
        <v>0.61864406779660996</v>
      </c>
      <c r="J185" s="13">
        <v>0.67164179104477595</v>
      </c>
      <c r="K185" s="13">
        <v>0.70629370629370603</v>
      </c>
      <c r="L185" s="13">
        <v>0.69480519480519498</v>
      </c>
      <c r="M185" s="13"/>
      <c r="N185" s="13">
        <v>0.60251046025104604</v>
      </c>
      <c r="O185" s="13">
        <v>0.67697594501718195</v>
      </c>
      <c r="P185" s="13">
        <v>0.577114427860697</v>
      </c>
      <c r="Q185" s="13">
        <v>0.55511811023622004</v>
      </c>
      <c r="R185" s="13"/>
      <c r="S185" s="13">
        <v>0.56790123456790098</v>
      </c>
      <c r="T185" s="13">
        <v>0.67669172932330801</v>
      </c>
      <c r="U185" s="13">
        <v>0.57534246575342496</v>
      </c>
      <c r="V185" s="13">
        <v>0.64077669902912604</v>
      </c>
      <c r="W185" s="13">
        <v>0.58653846153846201</v>
      </c>
      <c r="X185" s="13">
        <v>0.56190476190476202</v>
      </c>
      <c r="Y185" s="13">
        <v>0.59</v>
      </c>
      <c r="Z185" s="13">
        <v>0.6</v>
      </c>
      <c r="AA185" s="13">
        <v>0.63057324840764295</v>
      </c>
      <c r="AB185" s="13">
        <v>0.66666666666666696</v>
      </c>
      <c r="AC185" s="13">
        <v>0.54385964912280704</v>
      </c>
      <c r="AD185" s="13">
        <v>0.73684210526315796</v>
      </c>
      <c r="AE185" s="13"/>
      <c r="AF185" s="13">
        <v>0.54385964912280704</v>
      </c>
      <c r="AG185" s="13">
        <v>0.59</v>
      </c>
      <c r="AH185" s="13">
        <v>0.6953125</v>
      </c>
      <c r="AI185" s="13">
        <v>0.60869565217391297</v>
      </c>
      <c r="AJ185" s="13">
        <v>0.64227642276422803</v>
      </c>
      <c r="AK185" s="13">
        <v>0.69523809523809499</v>
      </c>
      <c r="AL185" s="13"/>
      <c r="AM185" s="13">
        <v>0.60439560439560402</v>
      </c>
      <c r="AN185" s="13">
        <v>0.63555555555555598</v>
      </c>
      <c r="AO185" s="13">
        <v>0.64194373401534499</v>
      </c>
      <c r="AP185" s="13">
        <v>0.569620253164557</v>
      </c>
      <c r="AQ185" s="13">
        <v>0.43181818181818199</v>
      </c>
      <c r="AR185" s="13"/>
      <c r="AS185" s="13">
        <v>0.60728744939271295</v>
      </c>
      <c r="AT185" s="13" t="s">
        <v>97</v>
      </c>
      <c r="AU185" s="13"/>
      <c r="AV185" s="13">
        <v>0.59</v>
      </c>
      <c r="AW185" s="13">
        <v>0.53191489361702105</v>
      </c>
      <c r="AX185" s="13">
        <v>0.66347992351816398</v>
      </c>
      <c r="AY185" s="13"/>
      <c r="AZ185" s="13">
        <v>0.56880733944954098</v>
      </c>
      <c r="BA185" s="13">
        <v>0.57777777777777795</v>
      </c>
      <c r="BB185" s="13">
        <v>0.616740088105727</v>
      </c>
      <c r="BC185" s="13"/>
      <c r="BD185" s="13">
        <v>0.58020050125313305</v>
      </c>
      <c r="BE185" s="13">
        <v>0.65197215777262196</v>
      </c>
      <c r="BF185" s="13"/>
      <c r="BG185" s="13">
        <v>0.53753026634382595</v>
      </c>
      <c r="BH185" s="13">
        <v>0.64268292682926798</v>
      </c>
      <c r="BI185" s="13"/>
      <c r="BJ185" s="13">
        <v>0.557894736842105</v>
      </c>
      <c r="BK185" s="13">
        <v>0.61825318940137397</v>
      </c>
      <c r="BL185" s="13"/>
      <c r="BM185" s="13">
        <v>0.56790123456790098</v>
      </c>
      <c r="BN185" s="13">
        <v>0.61577868852458995</v>
      </c>
      <c r="BO185" s="13"/>
      <c r="BP185" s="13">
        <v>0.59940652818991103</v>
      </c>
      <c r="BQ185" s="13">
        <v>0.60844748858447495</v>
      </c>
      <c r="BR185" s="13"/>
      <c r="BS185" s="13">
        <v>0.579185520361991</v>
      </c>
      <c r="BT185" s="13">
        <v>0.63516483516483502</v>
      </c>
      <c r="BU185" s="13"/>
      <c r="BV185" s="13">
        <v>0.56375838926174504</v>
      </c>
      <c r="BW185" s="13">
        <v>0.58703071672354901</v>
      </c>
      <c r="BX185" s="13"/>
      <c r="BY185" s="13">
        <v>0.608391608391608</v>
      </c>
      <c r="BZ185" s="13">
        <v>0.60909935004642501</v>
      </c>
      <c r="CA185" s="13"/>
      <c r="CB185" s="13">
        <v>0.64128595600676797</v>
      </c>
      <c r="CC185" s="13">
        <v>0.57717041800643099</v>
      </c>
    </row>
    <row r="186" spans="2:81" x14ac:dyDescent="0.3">
      <c r="B186" t="s">
        <v>148</v>
      </c>
      <c r="C186" s="13">
        <v>0.37975708502024302</v>
      </c>
      <c r="D186" s="13">
        <v>0.38523274478330699</v>
      </c>
      <c r="E186" s="13">
        <v>0.37561779242174598</v>
      </c>
      <c r="F186" s="13"/>
      <c r="G186" s="13">
        <v>0.29142857142857098</v>
      </c>
      <c r="H186" s="13">
        <v>0.377300613496933</v>
      </c>
      <c r="I186" s="13">
        <v>0.36016949152542399</v>
      </c>
      <c r="J186" s="13">
        <v>0.36318407960199001</v>
      </c>
      <c r="K186" s="13">
        <v>0.42657342657342701</v>
      </c>
      <c r="L186" s="13">
        <v>0.493506493506494</v>
      </c>
      <c r="M186" s="13"/>
      <c r="N186" s="13">
        <v>0.40794979079497901</v>
      </c>
      <c r="O186" s="13">
        <v>0.33676975945017201</v>
      </c>
      <c r="P186" s="13">
        <v>0.31343283582089598</v>
      </c>
      <c r="Q186" s="13">
        <v>0.43307086614173201</v>
      </c>
      <c r="R186" s="13"/>
      <c r="S186" s="13">
        <v>0.38271604938271597</v>
      </c>
      <c r="T186" s="13">
        <v>0.41353383458646598</v>
      </c>
      <c r="U186" s="13">
        <v>0.31506849315068503</v>
      </c>
      <c r="V186" s="13">
        <v>0.34951456310679602</v>
      </c>
      <c r="W186" s="13">
        <v>0.47115384615384598</v>
      </c>
      <c r="X186" s="13">
        <v>0.32380952380952399</v>
      </c>
      <c r="Y186" s="13">
        <v>0.33</v>
      </c>
      <c r="Z186" s="13">
        <v>0.28888888888888897</v>
      </c>
      <c r="AA186" s="13">
        <v>0.41401273885350298</v>
      </c>
      <c r="AB186" s="13">
        <v>0.38541666666666702</v>
      </c>
      <c r="AC186" s="13">
        <v>0.40350877192982498</v>
      </c>
      <c r="AD186" s="13">
        <v>0.42105263157894701</v>
      </c>
      <c r="AE186" s="13"/>
      <c r="AF186" s="13">
        <v>0.37844611528822097</v>
      </c>
      <c r="AG186" s="13">
        <v>0.39500000000000002</v>
      </c>
      <c r="AH186" s="13">
        <v>0.4296875</v>
      </c>
      <c r="AI186" s="13">
        <v>0.434782608695652</v>
      </c>
      <c r="AJ186" s="13">
        <v>0.34146341463414598</v>
      </c>
      <c r="AK186" s="13">
        <v>0.35238095238095202</v>
      </c>
      <c r="AL186" s="13"/>
      <c r="AM186" s="13">
        <v>0.39010989010989</v>
      </c>
      <c r="AN186" s="13">
        <v>0.31555555555555598</v>
      </c>
      <c r="AO186" s="13">
        <v>0.38107416879795403</v>
      </c>
      <c r="AP186" s="13">
        <v>0.40928270042194098</v>
      </c>
      <c r="AQ186" s="13">
        <v>0.40909090909090901</v>
      </c>
      <c r="AR186" s="13"/>
      <c r="AS186" s="13">
        <v>0.37975708502024302</v>
      </c>
      <c r="AT186" s="13" t="s">
        <v>97</v>
      </c>
      <c r="AU186" s="13"/>
      <c r="AV186" s="13">
        <v>0.4</v>
      </c>
      <c r="AW186" s="13">
        <v>0.40425531914893598</v>
      </c>
      <c r="AX186" s="13">
        <v>0.34225621414913998</v>
      </c>
      <c r="AY186" s="13"/>
      <c r="AZ186" s="13">
        <v>0.34862385321100903</v>
      </c>
      <c r="BA186" s="13">
        <v>0.37777777777777799</v>
      </c>
      <c r="BB186" s="13">
        <v>0.42731277533039602</v>
      </c>
      <c r="BC186" s="13"/>
      <c r="BD186" s="13">
        <v>0.38721804511278202</v>
      </c>
      <c r="BE186" s="13">
        <v>0.36194895591647303</v>
      </c>
      <c r="BF186" s="13"/>
      <c r="BG186" s="13">
        <v>0.355932203389831</v>
      </c>
      <c r="BH186" s="13">
        <v>0.39024390243902402</v>
      </c>
      <c r="BI186" s="13"/>
      <c r="BJ186" s="13">
        <v>0.34210526315789502</v>
      </c>
      <c r="BK186" s="13">
        <v>0.38272816486751698</v>
      </c>
      <c r="BL186" s="13"/>
      <c r="BM186" s="13">
        <v>0.358024691358025</v>
      </c>
      <c r="BN186" s="13">
        <v>0.38114754098360698</v>
      </c>
      <c r="BO186" s="13"/>
      <c r="BP186" s="13">
        <v>0.42136498516320497</v>
      </c>
      <c r="BQ186" s="13">
        <v>0.364155251141553</v>
      </c>
      <c r="BR186" s="13"/>
      <c r="BS186" s="13">
        <v>0.35294117647058798</v>
      </c>
      <c r="BT186" s="13">
        <v>0.40439560439560401</v>
      </c>
      <c r="BU186" s="13"/>
      <c r="BV186" s="13">
        <v>0.43624161073825501</v>
      </c>
      <c r="BW186" s="13">
        <v>0.31058020477815701</v>
      </c>
      <c r="BX186" s="13"/>
      <c r="BY186" s="13">
        <v>0.37762237762237799</v>
      </c>
      <c r="BZ186" s="13">
        <v>0.38068709377901599</v>
      </c>
      <c r="CA186" s="13"/>
      <c r="CB186" s="13">
        <v>0.38409475465312998</v>
      </c>
      <c r="CC186" s="13">
        <v>0.37299035369774902</v>
      </c>
    </row>
    <row r="187" spans="2:81" x14ac:dyDescent="0.3">
      <c r="B187" t="s">
        <v>149</v>
      </c>
      <c r="C187" s="13">
        <v>0.18704453441295499</v>
      </c>
      <c r="D187" s="13">
        <v>0.19101123595505601</v>
      </c>
      <c r="E187" s="13">
        <v>0.182866556836903</v>
      </c>
      <c r="F187" s="13"/>
      <c r="G187" s="13">
        <v>0.21142857142857099</v>
      </c>
      <c r="H187" s="13">
        <v>0.23006134969325201</v>
      </c>
      <c r="I187" s="13">
        <v>0.15677966101694901</v>
      </c>
      <c r="J187" s="13">
        <v>0.16915422885572101</v>
      </c>
      <c r="K187" s="13">
        <v>0.132867132867133</v>
      </c>
      <c r="L187" s="13">
        <v>0.18831168831168801</v>
      </c>
      <c r="M187" s="13"/>
      <c r="N187" s="13">
        <v>0.19665271966527201</v>
      </c>
      <c r="O187" s="13">
        <v>0.17869415807560099</v>
      </c>
      <c r="P187" s="13">
        <v>0.19402985074626899</v>
      </c>
      <c r="Q187" s="13">
        <v>0.17716535433070901</v>
      </c>
      <c r="R187" s="13"/>
      <c r="S187" s="13">
        <v>0.22222222222222199</v>
      </c>
      <c r="T187" s="13">
        <v>0.18796992481203001</v>
      </c>
      <c r="U187" s="13">
        <v>0.150684931506849</v>
      </c>
      <c r="V187" s="13">
        <v>0.18446601941747601</v>
      </c>
      <c r="W187" s="13">
        <v>0.21153846153846201</v>
      </c>
      <c r="X187" s="13">
        <v>0.114285714285714</v>
      </c>
      <c r="Y187" s="13">
        <v>0.15</v>
      </c>
      <c r="Z187" s="13">
        <v>0.133333333333333</v>
      </c>
      <c r="AA187" s="13">
        <v>0.22292993630573199</v>
      </c>
      <c r="AB187" s="13">
        <v>0.21875</v>
      </c>
      <c r="AC187" s="13">
        <v>0.175438596491228</v>
      </c>
      <c r="AD187" s="13">
        <v>5.2631578947368397E-2</v>
      </c>
      <c r="AE187" s="13"/>
      <c r="AF187" s="13">
        <v>0.20802005012531299</v>
      </c>
      <c r="AG187" s="13">
        <v>0.17499999999999999</v>
      </c>
      <c r="AH187" s="13">
        <v>0.203125</v>
      </c>
      <c r="AI187" s="13">
        <v>0.217391304347826</v>
      </c>
      <c r="AJ187" s="13">
        <v>0.13008130081300801</v>
      </c>
      <c r="AK187" s="13">
        <v>0.15238095238095201</v>
      </c>
      <c r="AL187" s="13"/>
      <c r="AM187" s="13">
        <v>0.14835164835164799</v>
      </c>
      <c r="AN187" s="13">
        <v>0.168888888888889</v>
      </c>
      <c r="AO187" s="13">
        <v>0.19181585677749399</v>
      </c>
      <c r="AP187" s="13">
        <v>0.23206751054852301</v>
      </c>
      <c r="AQ187" s="13">
        <v>0.31818181818181801</v>
      </c>
      <c r="AR187" s="13"/>
      <c r="AS187" s="13">
        <v>0.18704453441295499</v>
      </c>
      <c r="AT187" s="13" t="s">
        <v>97</v>
      </c>
      <c r="AU187" s="13"/>
      <c r="AV187" s="13">
        <v>0.2175</v>
      </c>
      <c r="AW187" s="13">
        <v>0.23404255319148901</v>
      </c>
      <c r="AX187" s="13">
        <v>0.14913957934990399</v>
      </c>
      <c r="AY187" s="13"/>
      <c r="AZ187" s="13">
        <v>0.201834862385321</v>
      </c>
      <c r="BA187" s="13">
        <v>0.28888888888888897</v>
      </c>
      <c r="BB187" s="13">
        <v>0.171806167400881</v>
      </c>
      <c r="BC187" s="13"/>
      <c r="BD187" s="13">
        <v>0.19548872180451099</v>
      </c>
      <c r="BE187" s="13">
        <v>0.17169373549884001</v>
      </c>
      <c r="BF187" s="13"/>
      <c r="BG187" s="13">
        <v>0.215496368038741</v>
      </c>
      <c r="BH187" s="13">
        <v>0.173170731707317</v>
      </c>
      <c r="BI187" s="13"/>
      <c r="BJ187" s="13">
        <v>0.20526315789473701</v>
      </c>
      <c r="BK187" s="13">
        <v>0.18547595682041201</v>
      </c>
      <c r="BL187" s="13"/>
      <c r="BM187" s="13">
        <v>0.172839506172839</v>
      </c>
      <c r="BN187" s="13">
        <v>0.18954918032786899</v>
      </c>
      <c r="BO187" s="13"/>
      <c r="BP187" s="13">
        <v>0.18100890207715101</v>
      </c>
      <c r="BQ187" s="13">
        <v>0.190639269406393</v>
      </c>
      <c r="BR187" s="13"/>
      <c r="BS187" s="13">
        <v>0.239819004524887</v>
      </c>
      <c r="BT187" s="13">
        <v>0.15604395604395599</v>
      </c>
      <c r="BU187" s="13"/>
      <c r="BV187" s="13">
        <v>0.26174496644295298</v>
      </c>
      <c r="BW187" s="13">
        <v>0.22866894197952201</v>
      </c>
      <c r="BX187" s="13"/>
      <c r="BY187" s="13">
        <v>0.20279720279720301</v>
      </c>
      <c r="BZ187" s="13">
        <v>0.186629526462396</v>
      </c>
      <c r="CA187" s="13"/>
      <c r="CB187" s="13">
        <v>0.174280879864636</v>
      </c>
      <c r="CC187" s="13">
        <v>0.19935691318328</v>
      </c>
    </row>
    <row r="188" spans="2:81" x14ac:dyDescent="0.3">
      <c r="B188" t="s">
        <v>150</v>
      </c>
      <c r="C188" s="13">
        <v>0.17489878542510101</v>
      </c>
      <c r="D188" s="13">
        <v>0.195826645264847</v>
      </c>
      <c r="E188" s="13">
        <v>0.154859967051071</v>
      </c>
      <c r="F188" s="13"/>
      <c r="G188" s="13">
        <v>0.13142857142857101</v>
      </c>
      <c r="H188" s="13">
        <v>0.214723926380368</v>
      </c>
      <c r="I188" s="13">
        <v>0.17372881355932199</v>
      </c>
      <c r="J188" s="13">
        <v>0.15920398009950201</v>
      </c>
      <c r="K188" s="13">
        <v>0.13986013986014001</v>
      </c>
      <c r="L188" s="13">
        <v>0.19480519480519501</v>
      </c>
      <c r="M188" s="13"/>
      <c r="N188" s="13">
        <v>0.18619246861924699</v>
      </c>
      <c r="O188" s="13">
        <v>0.164948453608247</v>
      </c>
      <c r="P188" s="13">
        <v>0.174129353233831</v>
      </c>
      <c r="Q188" s="13">
        <v>0.17322834645669299</v>
      </c>
      <c r="R188" s="13"/>
      <c r="S188" s="13">
        <v>0.19341563786008201</v>
      </c>
      <c r="T188" s="13">
        <v>0.157894736842105</v>
      </c>
      <c r="U188" s="13">
        <v>0.13698630136986301</v>
      </c>
      <c r="V188" s="13">
        <v>0.13592233009708701</v>
      </c>
      <c r="W188" s="13">
        <v>0.21153846153846201</v>
      </c>
      <c r="X188" s="13">
        <v>0.15238095238095201</v>
      </c>
      <c r="Y188" s="13">
        <v>0.19</v>
      </c>
      <c r="Z188" s="13">
        <v>0.22222222222222199</v>
      </c>
      <c r="AA188" s="13">
        <v>0.210191082802548</v>
      </c>
      <c r="AB188" s="13">
        <v>0.20833333333333301</v>
      </c>
      <c r="AC188" s="13">
        <v>7.0175438596491196E-2</v>
      </c>
      <c r="AD188" s="13">
        <v>0</v>
      </c>
      <c r="AE188" s="13"/>
      <c r="AF188" s="13">
        <v>0.157894736842105</v>
      </c>
      <c r="AG188" s="13">
        <v>0.21</v>
      </c>
      <c r="AH188" s="13">
        <v>0.21875</v>
      </c>
      <c r="AI188" s="13">
        <v>0.15527950310558999</v>
      </c>
      <c r="AJ188" s="13">
        <v>0.211382113821138</v>
      </c>
      <c r="AK188" s="13">
        <v>0.104761904761905</v>
      </c>
      <c r="AL188" s="13"/>
      <c r="AM188" s="13">
        <v>0.12637362637362601</v>
      </c>
      <c r="AN188" s="13">
        <v>0.146666666666667</v>
      </c>
      <c r="AO188" s="13">
        <v>0.179028132992327</v>
      </c>
      <c r="AP188" s="13">
        <v>0.21097046413502099</v>
      </c>
      <c r="AQ188" s="13">
        <v>0.34090909090909099</v>
      </c>
      <c r="AR188" s="13"/>
      <c r="AS188" s="13">
        <v>0.17489878542510101</v>
      </c>
      <c r="AT188" s="13" t="s">
        <v>97</v>
      </c>
      <c r="AU188" s="13"/>
      <c r="AV188" s="13">
        <v>0.1825</v>
      </c>
      <c r="AW188" s="13">
        <v>0.329787234042553</v>
      </c>
      <c r="AX188" s="13">
        <v>0.118546845124283</v>
      </c>
      <c r="AY188" s="13"/>
      <c r="AZ188" s="13">
        <v>0.22018348623853201</v>
      </c>
      <c r="BA188" s="13">
        <v>0.17777777777777801</v>
      </c>
      <c r="BB188" s="13">
        <v>0.19383259911894299</v>
      </c>
      <c r="BC188" s="13"/>
      <c r="BD188" s="13">
        <v>0.18170426065162901</v>
      </c>
      <c r="BE188" s="13">
        <v>0.16473317865429199</v>
      </c>
      <c r="BF188" s="13"/>
      <c r="BG188" s="13">
        <v>0.21791767554479399</v>
      </c>
      <c r="BH188" s="13">
        <v>0.15365853658536599</v>
      </c>
      <c r="BI188" s="13"/>
      <c r="BJ188" s="13">
        <v>0.215789473684211</v>
      </c>
      <c r="BK188" s="13">
        <v>0.170755642787046</v>
      </c>
      <c r="BL188" s="13"/>
      <c r="BM188" s="13">
        <v>0.14403292181069999</v>
      </c>
      <c r="BN188" s="13">
        <v>0.18237704918032799</v>
      </c>
      <c r="BO188" s="13"/>
      <c r="BP188" s="13">
        <v>0.14836795252225499</v>
      </c>
      <c r="BQ188" s="13">
        <v>0.18378995433789999</v>
      </c>
      <c r="BR188" s="13"/>
      <c r="BS188" s="13">
        <v>0.187782805429864</v>
      </c>
      <c r="BT188" s="13">
        <v>0.149450549450549</v>
      </c>
      <c r="BU188" s="13"/>
      <c r="BV188" s="13">
        <v>0.23489932885906001</v>
      </c>
      <c r="BW188" s="13">
        <v>0.16382252559727001</v>
      </c>
      <c r="BX188" s="13"/>
      <c r="BY188" s="13">
        <v>0.20279720279720301</v>
      </c>
      <c r="BZ188" s="13">
        <v>0.17177344475394599</v>
      </c>
      <c r="CA188" s="13"/>
      <c r="CB188" s="13">
        <v>0.16920473773265701</v>
      </c>
      <c r="CC188" s="13">
        <v>0.17845659163987099</v>
      </c>
    </row>
    <row r="189" spans="2:81" x14ac:dyDescent="0.3">
      <c r="B189" t="s">
        <v>88</v>
      </c>
      <c r="C189" s="13">
        <v>2.9149797570850199E-2</v>
      </c>
      <c r="D189" s="13">
        <v>3.5313001605136403E-2</v>
      </c>
      <c r="E189" s="13">
        <v>2.3064250411861598E-2</v>
      </c>
      <c r="F189" s="13"/>
      <c r="G189" s="13">
        <v>3.4285714285714301E-2</v>
      </c>
      <c r="H189" s="13">
        <v>3.9877300613496897E-2</v>
      </c>
      <c r="I189" s="13">
        <v>1.6949152542372899E-2</v>
      </c>
      <c r="J189" s="13">
        <v>3.4825870646766198E-2</v>
      </c>
      <c r="K189" s="13">
        <v>0</v>
      </c>
      <c r="L189" s="13">
        <v>3.8961038961039002E-2</v>
      </c>
      <c r="M189" s="13"/>
      <c r="N189" s="13">
        <v>1.6736401673640201E-2</v>
      </c>
      <c r="O189" s="13">
        <v>2.40549828178694E-2</v>
      </c>
      <c r="P189" s="13">
        <v>3.4825870646766198E-2</v>
      </c>
      <c r="Q189" s="13">
        <v>4.7244094488188997E-2</v>
      </c>
      <c r="R189" s="13"/>
      <c r="S189" s="13">
        <v>2.4691358024691398E-2</v>
      </c>
      <c r="T189" s="13">
        <v>1.50375939849624E-2</v>
      </c>
      <c r="U189" s="13">
        <v>1.3698630136986301E-2</v>
      </c>
      <c r="V189" s="13">
        <v>2.9126213592233E-2</v>
      </c>
      <c r="W189" s="13">
        <v>3.8461538461538498E-2</v>
      </c>
      <c r="X189" s="13">
        <v>6.6666666666666693E-2</v>
      </c>
      <c r="Y189" s="13">
        <v>0.02</v>
      </c>
      <c r="Z189" s="13">
        <v>0</v>
      </c>
      <c r="AA189" s="13">
        <v>3.1847133757961797E-2</v>
      </c>
      <c r="AB189" s="13">
        <v>3.125E-2</v>
      </c>
      <c r="AC189" s="13">
        <v>5.2631578947368397E-2</v>
      </c>
      <c r="AD189" s="13">
        <v>0</v>
      </c>
      <c r="AE189" s="13"/>
      <c r="AF189" s="13">
        <v>2.00501253132832E-2</v>
      </c>
      <c r="AG189" s="13">
        <v>2.5000000000000001E-2</v>
      </c>
      <c r="AH189" s="13">
        <v>7.8125E-3</v>
      </c>
      <c r="AI189" s="13">
        <v>4.9689440993788803E-2</v>
      </c>
      <c r="AJ189" s="13">
        <v>2.4390243902439001E-2</v>
      </c>
      <c r="AK189" s="13">
        <v>1.9047619047619001E-2</v>
      </c>
      <c r="AL189" s="13"/>
      <c r="AM189" s="13">
        <v>6.5934065934065894E-2</v>
      </c>
      <c r="AN189" s="13">
        <v>2.2222222222222199E-2</v>
      </c>
      <c r="AO189" s="13">
        <v>2.3017902813299199E-2</v>
      </c>
      <c r="AP189" s="13">
        <v>8.4388185654008397E-3</v>
      </c>
      <c r="AQ189" s="13">
        <v>6.8181818181818205E-2</v>
      </c>
      <c r="AR189" s="13"/>
      <c r="AS189" s="13">
        <v>2.9149797570850199E-2</v>
      </c>
      <c r="AT189" s="13" t="s">
        <v>97</v>
      </c>
      <c r="AU189" s="13"/>
      <c r="AV189" s="13">
        <v>2.75E-2</v>
      </c>
      <c r="AW189" s="13">
        <v>1.0638297872340399E-2</v>
      </c>
      <c r="AX189" s="13">
        <v>3.2504780114722798E-2</v>
      </c>
      <c r="AY189" s="13"/>
      <c r="AZ189" s="13">
        <v>9.1743119266055103E-3</v>
      </c>
      <c r="BA189" s="13">
        <v>1.1111111111111099E-2</v>
      </c>
      <c r="BB189" s="13">
        <v>4.4052863436123399E-2</v>
      </c>
      <c r="BC189" s="13"/>
      <c r="BD189" s="13">
        <v>2.5062656641604002E-2</v>
      </c>
      <c r="BE189" s="13">
        <v>3.7122969837586998E-2</v>
      </c>
      <c r="BF189" s="13"/>
      <c r="BG189" s="13">
        <v>2.6634382566585998E-2</v>
      </c>
      <c r="BH189" s="13">
        <v>3.0487804878048801E-2</v>
      </c>
      <c r="BI189" s="13"/>
      <c r="BJ189" s="13">
        <v>3.6842105263157898E-2</v>
      </c>
      <c r="BK189" s="13">
        <v>2.8459273797840998E-2</v>
      </c>
      <c r="BL189" s="13"/>
      <c r="BM189" s="13">
        <v>3.2921810699588501E-2</v>
      </c>
      <c r="BN189" s="13">
        <v>2.86885245901639E-2</v>
      </c>
      <c r="BO189" s="13"/>
      <c r="BP189" s="13">
        <v>3.8575667655786301E-2</v>
      </c>
      <c r="BQ189" s="13">
        <v>2.62557077625571E-2</v>
      </c>
      <c r="BR189" s="13"/>
      <c r="BS189" s="13">
        <v>2.03619909502262E-2</v>
      </c>
      <c r="BT189" s="13">
        <v>3.95604395604396E-2</v>
      </c>
      <c r="BU189" s="13"/>
      <c r="BV189" s="13">
        <v>6.7114093959731499E-3</v>
      </c>
      <c r="BW189" s="13">
        <v>2.7303754266211601E-2</v>
      </c>
      <c r="BX189" s="13"/>
      <c r="BY189" s="13">
        <v>2.7972027972028E-2</v>
      </c>
      <c r="BZ189" s="13">
        <v>2.87836583101207E-2</v>
      </c>
      <c r="CA189" s="13"/>
      <c r="CB189" s="13">
        <v>3.3840947546531303E-2</v>
      </c>
      <c r="CC189" s="13">
        <v>2.57234726688103E-2</v>
      </c>
    </row>
    <row r="190" spans="2:81" x14ac:dyDescent="0.3">
      <c r="B190" t="s">
        <v>151</v>
      </c>
      <c r="C190" s="13">
        <v>1.3765182186234799E-2</v>
      </c>
      <c r="D190" s="13">
        <v>1.6051364365971099E-2</v>
      </c>
      <c r="E190" s="13">
        <v>1.1532125205930799E-2</v>
      </c>
      <c r="F190" s="13"/>
      <c r="G190" s="13">
        <v>1.1428571428571401E-2</v>
      </c>
      <c r="H190" s="13">
        <v>9.2024539877300603E-3</v>
      </c>
      <c r="I190" s="13">
        <v>4.2372881355932203E-3</v>
      </c>
      <c r="J190" s="13">
        <v>9.9502487562189105E-3</v>
      </c>
      <c r="K190" s="13">
        <v>1.3986013986014E-2</v>
      </c>
      <c r="L190" s="13">
        <v>4.5454545454545497E-2</v>
      </c>
      <c r="M190" s="13"/>
      <c r="N190" s="13">
        <v>8.3682008368200795E-3</v>
      </c>
      <c r="O190" s="13">
        <v>1.03092783505155E-2</v>
      </c>
      <c r="P190" s="13">
        <v>1.99004975124378E-2</v>
      </c>
      <c r="Q190" s="13">
        <v>2.3622047244094498E-2</v>
      </c>
      <c r="R190" s="13"/>
      <c r="S190" s="13">
        <v>4.11522633744856E-3</v>
      </c>
      <c r="T190" s="13">
        <v>1.50375939849624E-2</v>
      </c>
      <c r="U190" s="13">
        <v>2.7397260273972601E-2</v>
      </c>
      <c r="V190" s="13">
        <v>1.94174757281553E-2</v>
      </c>
      <c r="W190" s="13">
        <v>0</v>
      </c>
      <c r="X190" s="13">
        <v>2.8571428571428598E-2</v>
      </c>
      <c r="Y190" s="13">
        <v>0.02</v>
      </c>
      <c r="Z190" s="13">
        <v>0</v>
      </c>
      <c r="AA190" s="13">
        <v>1.9108280254777101E-2</v>
      </c>
      <c r="AB190" s="13">
        <v>2.0833333333333301E-2</v>
      </c>
      <c r="AC190" s="13">
        <v>0</v>
      </c>
      <c r="AD190" s="13">
        <v>0</v>
      </c>
      <c r="AE190" s="13"/>
      <c r="AF190" s="13">
        <v>7.5187969924812E-3</v>
      </c>
      <c r="AG190" s="13">
        <v>1.4999999999999999E-2</v>
      </c>
      <c r="AH190" s="13">
        <v>7.8125E-3</v>
      </c>
      <c r="AI190" s="13">
        <v>3.1055900621118002E-2</v>
      </c>
      <c r="AJ190" s="13">
        <v>0</v>
      </c>
      <c r="AK190" s="13">
        <v>3.8095238095238099E-2</v>
      </c>
      <c r="AL190" s="13"/>
      <c r="AM190" s="13">
        <v>1.6483516483516501E-2</v>
      </c>
      <c r="AN190" s="13">
        <v>8.8888888888888906E-3</v>
      </c>
      <c r="AO190" s="13">
        <v>1.5345268542199499E-2</v>
      </c>
      <c r="AP190" s="13">
        <v>8.4388185654008397E-3</v>
      </c>
      <c r="AQ190" s="13">
        <v>2.27272727272727E-2</v>
      </c>
      <c r="AR190" s="13"/>
      <c r="AS190" s="13">
        <v>1.3765182186234799E-2</v>
      </c>
      <c r="AT190" s="13" t="s">
        <v>97</v>
      </c>
      <c r="AU190" s="13"/>
      <c r="AV190" s="13">
        <v>1.2500000000000001E-2</v>
      </c>
      <c r="AW190" s="13">
        <v>0</v>
      </c>
      <c r="AX190" s="13">
        <v>1.9120458891013398E-2</v>
      </c>
      <c r="AY190" s="13"/>
      <c r="AZ190" s="13">
        <v>0</v>
      </c>
      <c r="BA190" s="13">
        <v>0</v>
      </c>
      <c r="BB190" s="13">
        <v>1.7621145374449299E-2</v>
      </c>
      <c r="BC190" s="13"/>
      <c r="BD190" s="13">
        <v>1.00250626566416E-2</v>
      </c>
      <c r="BE190" s="13">
        <v>2.0881670533642701E-2</v>
      </c>
      <c r="BF190" s="13"/>
      <c r="BG190" s="13">
        <v>9.6852300242130807E-3</v>
      </c>
      <c r="BH190" s="13">
        <v>1.5853658536585401E-2</v>
      </c>
      <c r="BI190" s="13"/>
      <c r="BJ190" s="13">
        <v>1.05263157894737E-2</v>
      </c>
      <c r="BK190" s="13">
        <v>1.3738959764474999E-2</v>
      </c>
      <c r="BL190" s="13"/>
      <c r="BM190" s="13">
        <v>4.11522633744856E-3</v>
      </c>
      <c r="BN190" s="13">
        <v>1.63934426229508E-2</v>
      </c>
      <c r="BO190" s="13"/>
      <c r="BP190" s="13">
        <v>1.4836795252225501E-2</v>
      </c>
      <c r="BQ190" s="13">
        <v>1.25570776255708E-2</v>
      </c>
      <c r="BR190" s="13"/>
      <c r="BS190" s="13">
        <v>1.35746606334842E-2</v>
      </c>
      <c r="BT190" s="13">
        <v>1.3186813186813201E-2</v>
      </c>
      <c r="BU190" s="13"/>
      <c r="BV190" s="13">
        <v>3.35570469798658E-2</v>
      </c>
      <c r="BW190" s="13">
        <v>3.4129692832764501E-3</v>
      </c>
      <c r="BX190" s="13"/>
      <c r="BY190" s="13">
        <v>2.0979020979021001E-2</v>
      </c>
      <c r="BZ190" s="13">
        <v>1.29990714948932E-2</v>
      </c>
      <c r="CA190" s="13"/>
      <c r="CB190" s="13">
        <v>1.69204737732657E-2</v>
      </c>
      <c r="CC190" s="13">
        <v>1.12540192926045E-2</v>
      </c>
    </row>
    <row r="191" spans="2:81" x14ac:dyDescent="0.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row>
    <row r="192" spans="2:81" x14ac:dyDescent="0.3">
      <c r="B192" s="6" t="s">
        <v>159</v>
      </c>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row>
    <row r="193" spans="2:81" x14ac:dyDescent="0.3">
      <c r="B193" s="23" t="s">
        <v>95</v>
      </c>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row>
    <row r="194" spans="2:81" x14ac:dyDescent="0.3">
      <c r="B194" t="s">
        <v>153</v>
      </c>
      <c r="C194" s="13">
        <v>0.59676113360323901</v>
      </c>
      <c r="D194" s="13">
        <v>0.579454253611557</v>
      </c>
      <c r="E194" s="13">
        <v>0.61614497528830303</v>
      </c>
      <c r="F194" s="13"/>
      <c r="G194" s="13">
        <v>0.628571428571429</v>
      </c>
      <c r="H194" s="13">
        <v>0.61349693251533699</v>
      </c>
      <c r="I194" s="13">
        <v>0.54661016949152497</v>
      </c>
      <c r="J194" s="13">
        <v>0.60199004975124404</v>
      </c>
      <c r="K194" s="13">
        <v>0.58041958041957997</v>
      </c>
      <c r="L194" s="13">
        <v>0.61038961038961004</v>
      </c>
      <c r="M194" s="13"/>
      <c r="N194" s="13">
        <v>0.60251046025104604</v>
      </c>
      <c r="O194" s="13">
        <v>0.62542955326460503</v>
      </c>
      <c r="P194" s="13">
        <v>0.58208955223880599</v>
      </c>
      <c r="Q194" s="13">
        <v>0.57086614173228301</v>
      </c>
      <c r="R194" s="13"/>
      <c r="S194" s="13">
        <v>0.57613168724279795</v>
      </c>
      <c r="T194" s="13">
        <v>0.60150375939849599</v>
      </c>
      <c r="U194" s="13">
        <v>0.56164383561643805</v>
      </c>
      <c r="V194" s="13">
        <v>0.65048543689320404</v>
      </c>
      <c r="W194" s="13">
        <v>0.55769230769230804</v>
      </c>
      <c r="X194" s="13">
        <v>0.55238095238095197</v>
      </c>
      <c r="Y194" s="13">
        <v>0.68</v>
      </c>
      <c r="Z194" s="13">
        <v>0.55555555555555602</v>
      </c>
      <c r="AA194" s="13">
        <v>0.62420382165605104</v>
      </c>
      <c r="AB194" s="13">
        <v>0.625</v>
      </c>
      <c r="AC194" s="13">
        <v>0.54385964912280704</v>
      </c>
      <c r="AD194" s="13">
        <v>0.57894736842105299</v>
      </c>
      <c r="AE194" s="13"/>
      <c r="AF194" s="13">
        <v>0.581453634085213</v>
      </c>
      <c r="AG194" s="13">
        <v>0.58499999999999996</v>
      </c>
      <c r="AH194" s="13">
        <v>0.6640625</v>
      </c>
      <c r="AI194" s="13">
        <v>0.70186335403726696</v>
      </c>
      <c r="AJ194" s="13">
        <v>0.57723577235772405</v>
      </c>
      <c r="AK194" s="13">
        <v>0.63809523809523805</v>
      </c>
      <c r="AL194" s="13"/>
      <c r="AM194" s="13">
        <v>0.54945054945054905</v>
      </c>
      <c r="AN194" s="13">
        <v>0.64444444444444404</v>
      </c>
      <c r="AO194" s="13">
        <v>0.58056265984654698</v>
      </c>
      <c r="AP194" s="13">
        <v>0.58649789029535904</v>
      </c>
      <c r="AQ194" s="13">
        <v>0.65909090909090895</v>
      </c>
      <c r="AR194" s="13"/>
      <c r="AS194" s="13">
        <v>0.59676113360323901</v>
      </c>
      <c r="AT194" s="13" t="s">
        <v>97</v>
      </c>
      <c r="AU194" s="13"/>
      <c r="AV194" s="13">
        <v>0.63</v>
      </c>
      <c r="AW194" s="13">
        <v>0.59574468085106402</v>
      </c>
      <c r="AX194" s="13">
        <v>0.61376673040152996</v>
      </c>
      <c r="AY194" s="13"/>
      <c r="AZ194" s="13">
        <v>0.74311926605504597</v>
      </c>
      <c r="BA194" s="13">
        <v>0.54444444444444395</v>
      </c>
      <c r="BB194" s="13">
        <v>0.57268722466960398</v>
      </c>
      <c r="BC194" s="13"/>
      <c r="BD194" s="13">
        <v>0.58771929824561397</v>
      </c>
      <c r="BE194" s="13">
        <v>0.61716937354988399</v>
      </c>
      <c r="BF194" s="13"/>
      <c r="BG194" s="13">
        <v>0.60774818401937003</v>
      </c>
      <c r="BH194" s="13">
        <v>0.59146341463414598</v>
      </c>
      <c r="BI194" s="13"/>
      <c r="BJ194" s="13">
        <v>0.58421052631578996</v>
      </c>
      <c r="BK194" s="13">
        <v>0.60157016683022602</v>
      </c>
      <c r="BL194" s="13"/>
      <c r="BM194" s="13">
        <v>0.51028806584362096</v>
      </c>
      <c r="BN194" s="13">
        <v>0.61475409836065598</v>
      </c>
      <c r="BO194" s="13"/>
      <c r="BP194" s="13">
        <v>0.60534124629080099</v>
      </c>
      <c r="BQ194" s="13">
        <v>0.59474885844748904</v>
      </c>
      <c r="BR194" s="13"/>
      <c r="BS194" s="13">
        <v>0.59049773755656099</v>
      </c>
      <c r="BT194" s="13">
        <v>0.62637362637362604</v>
      </c>
      <c r="BU194" s="13"/>
      <c r="BV194" s="13">
        <v>0.68456375838926198</v>
      </c>
      <c r="BW194" s="13">
        <v>0.54266211604095604</v>
      </c>
      <c r="BX194" s="13"/>
      <c r="BY194" s="13">
        <v>0.54545454545454497</v>
      </c>
      <c r="BZ194" s="13">
        <v>0.60909935004642501</v>
      </c>
      <c r="CA194" s="13"/>
      <c r="CB194" s="13">
        <v>0.59052453468697097</v>
      </c>
      <c r="CC194" s="13">
        <v>0.61414790996784596</v>
      </c>
    </row>
    <row r="195" spans="2:81" x14ac:dyDescent="0.3">
      <c r="B195" t="s">
        <v>154</v>
      </c>
      <c r="C195" s="13">
        <v>0.48825910931174099</v>
      </c>
      <c r="D195" s="13">
        <v>0.47672552166934201</v>
      </c>
      <c r="E195" s="13">
        <v>0.50082372322899504</v>
      </c>
      <c r="F195" s="13"/>
      <c r="G195" s="13">
        <v>0.54857142857142904</v>
      </c>
      <c r="H195" s="13">
        <v>0.54601226993865004</v>
      </c>
      <c r="I195" s="13">
        <v>0.46186440677966101</v>
      </c>
      <c r="J195" s="13">
        <v>0.442786069651741</v>
      </c>
      <c r="K195" s="13">
        <v>0.46153846153846201</v>
      </c>
      <c r="L195" s="13">
        <v>0.422077922077922</v>
      </c>
      <c r="M195" s="13"/>
      <c r="N195" s="13">
        <v>0.48535564853556501</v>
      </c>
      <c r="O195" s="13">
        <v>0.49828178694158098</v>
      </c>
      <c r="P195" s="13">
        <v>0.47263681592039802</v>
      </c>
      <c r="Q195" s="13">
        <v>0.5</v>
      </c>
      <c r="R195" s="13"/>
      <c r="S195" s="13">
        <v>0.452674897119342</v>
      </c>
      <c r="T195" s="13">
        <v>0.48120300751879702</v>
      </c>
      <c r="U195" s="13">
        <v>0.52054794520547898</v>
      </c>
      <c r="V195" s="13">
        <v>0.61165048543689304</v>
      </c>
      <c r="W195" s="13">
        <v>0.355769230769231</v>
      </c>
      <c r="X195" s="13">
        <v>0.54285714285714304</v>
      </c>
      <c r="Y195" s="13">
        <v>0.51</v>
      </c>
      <c r="Z195" s="13">
        <v>0.51111111111111096</v>
      </c>
      <c r="AA195" s="13">
        <v>0.50318471337579596</v>
      </c>
      <c r="AB195" s="13">
        <v>0.52083333333333304</v>
      </c>
      <c r="AC195" s="13">
        <v>0.38596491228070201</v>
      </c>
      <c r="AD195" s="13">
        <v>0.47368421052631599</v>
      </c>
      <c r="AE195" s="13"/>
      <c r="AF195" s="13">
        <v>0.488721804511278</v>
      </c>
      <c r="AG195" s="13">
        <v>0.46</v>
      </c>
      <c r="AH195" s="13">
        <v>0.5234375</v>
      </c>
      <c r="AI195" s="13">
        <v>0.57763975155279501</v>
      </c>
      <c r="AJ195" s="13">
        <v>0.47154471544715398</v>
      </c>
      <c r="AK195" s="13">
        <v>0.50476190476190497</v>
      </c>
      <c r="AL195" s="13"/>
      <c r="AM195" s="13">
        <v>0.45604395604395598</v>
      </c>
      <c r="AN195" s="13">
        <v>0.53333333333333299</v>
      </c>
      <c r="AO195" s="13">
        <v>0.51662404092071601</v>
      </c>
      <c r="AP195" s="13">
        <v>0.43881856540084402</v>
      </c>
      <c r="AQ195" s="13">
        <v>0.45454545454545497</v>
      </c>
      <c r="AR195" s="13"/>
      <c r="AS195" s="13">
        <v>0.48825910931174099</v>
      </c>
      <c r="AT195" s="13" t="s">
        <v>97</v>
      </c>
      <c r="AU195" s="13"/>
      <c r="AV195" s="13">
        <v>0.52</v>
      </c>
      <c r="AW195" s="13">
        <v>0.45744680851063801</v>
      </c>
      <c r="AX195" s="13">
        <v>0.48757170172084102</v>
      </c>
      <c r="AY195" s="13"/>
      <c r="AZ195" s="13">
        <v>0.605504587155963</v>
      </c>
      <c r="BA195" s="13">
        <v>0.5</v>
      </c>
      <c r="BB195" s="13">
        <v>0.48017621145374501</v>
      </c>
      <c r="BC195" s="13"/>
      <c r="BD195" s="13">
        <v>0.48997493734335801</v>
      </c>
      <c r="BE195" s="13">
        <v>0.48955916473317901</v>
      </c>
      <c r="BF195" s="13"/>
      <c r="BG195" s="13">
        <v>0.53510895883777199</v>
      </c>
      <c r="BH195" s="13">
        <v>0.465853658536585</v>
      </c>
      <c r="BI195" s="13"/>
      <c r="BJ195" s="13">
        <v>0.452631578947368</v>
      </c>
      <c r="BK195" s="13">
        <v>0.49656526005888102</v>
      </c>
      <c r="BL195" s="13"/>
      <c r="BM195" s="13">
        <v>0.436213991769547</v>
      </c>
      <c r="BN195" s="13">
        <v>0.50307377049180302</v>
      </c>
      <c r="BO195" s="13"/>
      <c r="BP195" s="13">
        <v>0.48367952522255198</v>
      </c>
      <c r="BQ195" s="13">
        <v>0.48401826484018301</v>
      </c>
      <c r="BR195" s="13"/>
      <c r="BS195" s="13">
        <v>0.48868778280543002</v>
      </c>
      <c r="BT195" s="13">
        <v>0.46813186813186802</v>
      </c>
      <c r="BU195" s="13"/>
      <c r="BV195" s="13">
        <v>0.57046979865771796</v>
      </c>
      <c r="BW195" s="13">
        <v>0.44709897610921501</v>
      </c>
      <c r="BX195" s="13"/>
      <c r="BY195" s="13">
        <v>0.49650349650349701</v>
      </c>
      <c r="BZ195" s="13">
        <v>0.48932219127205201</v>
      </c>
      <c r="CA195" s="13"/>
      <c r="CB195" s="13">
        <v>0.48900169204737698</v>
      </c>
      <c r="CC195" s="13">
        <v>0.49035369774919602</v>
      </c>
    </row>
    <row r="196" spans="2:81" x14ac:dyDescent="0.3">
      <c r="B196" t="s">
        <v>155</v>
      </c>
      <c r="C196" s="13">
        <v>0.48825910931174099</v>
      </c>
      <c r="D196" s="13">
        <v>0.48635634028892499</v>
      </c>
      <c r="E196" s="13">
        <v>0.49093904448105402</v>
      </c>
      <c r="F196" s="13"/>
      <c r="G196" s="13">
        <v>0.502857142857143</v>
      </c>
      <c r="H196" s="13">
        <v>0.380368098159509</v>
      </c>
      <c r="I196" s="13">
        <v>0.47033898305084698</v>
      </c>
      <c r="J196" s="13">
        <v>0.52736318407960203</v>
      </c>
      <c r="K196" s="13">
        <v>0.57342657342657299</v>
      </c>
      <c r="L196" s="13">
        <v>0.59740259740259705</v>
      </c>
      <c r="M196" s="13"/>
      <c r="N196" s="13">
        <v>0.48744769874477001</v>
      </c>
      <c r="O196" s="13">
        <v>0.47766323024055002</v>
      </c>
      <c r="P196" s="13">
        <v>0.50248756218905499</v>
      </c>
      <c r="Q196" s="13">
        <v>0.49212598425196902</v>
      </c>
      <c r="R196" s="13"/>
      <c r="S196" s="13">
        <v>0.452674897119342</v>
      </c>
      <c r="T196" s="13">
        <v>0.50375939849624096</v>
      </c>
      <c r="U196" s="13">
        <v>0.52054794520547898</v>
      </c>
      <c r="V196" s="13">
        <v>0.51456310679611605</v>
      </c>
      <c r="W196" s="13">
        <v>0.57692307692307698</v>
      </c>
      <c r="X196" s="13">
        <v>0.49523809523809498</v>
      </c>
      <c r="Y196" s="13">
        <v>0.53</v>
      </c>
      <c r="Z196" s="13">
        <v>0.51111111111111096</v>
      </c>
      <c r="AA196" s="13">
        <v>0.45859872611465002</v>
      </c>
      <c r="AB196" s="13">
        <v>0.42708333333333298</v>
      </c>
      <c r="AC196" s="13">
        <v>0.43859649122806998</v>
      </c>
      <c r="AD196" s="13">
        <v>0.47368421052631599</v>
      </c>
      <c r="AE196" s="13"/>
      <c r="AF196" s="13">
        <v>0.45112781954887199</v>
      </c>
      <c r="AG196" s="13">
        <v>0.495</v>
      </c>
      <c r="AH196" s="13">
        <v>0.5078125</v>
      </c>
      <c r="AI196" s="13">
        <v>0.54658385093167705</v>
      </c>
      <c r="AJ196" s="13">
        <v>0.51219512195121997</v>
      </c>
      <c r="AK196" s="13">
        <v>0.6</v>
      </c>
      <c r="AL196" s="13"/>
      <c r="AM196" s="13">
        <v>0.51098901098901095</v>
      </c>
      <c r="AN196" s="13">
        <v>0.55555555555555602</v>
      </c>
      <c r="AO196" s="13">
        <v>0.49360613810741699</v>
      </c>
      <c r="AP196" s="13">
        <v>0.379746835443038</v>
      </c>
      <c r="AQ196" s="13">
        <v>0.43181818181818199</v>
      </c>
      <c r="AR196" s="13"/>
      <c r="AS196" s="13">
        <v>0.48825910931174099</v>
      </c>
      <c r="AT196" s="13" t="s">
        <v>97</v>
      </c>
      <c r="AU196" s="13"/>
      <c r="AV196" s="13">
        <v>0.505</v>
      </c>
      <c r="AW196" s="13">
        <v>0.36170212765957399</v>
      </c>
      <c r="AX196" s="13">
        <v>0.52581261950286795</v>
      </c>
      <c r="AY196" s="13"/>
      <c r="AZ196" s="13">
        <v>0.48623853211009199</v>
      </c>
      <c r="BA196" s="13">
        <v>0.44444444444444398</v>
      </c>
      <c r="BB196" s="13">
        <v>0.51101321585903103</v>
      </c>
      <c r="BC196" s="13"/>
      <c r="BD196" s="13">
        <v>0.46365914786967399</v>
      </c>
      <c r="BE196" s="13">
        <v>0.53596287703016199</v>
      </c>
      <c r="BF196" s="13"/>
      <c r="BG196" s="13">
        <v>0.38256658595641602</v>
      </c>
      <c r="BH196" s="13">
        <v>0.54146341463414605</v>
      </c>
      <c r="BI196" s="13"/>
      <c r="BJ196" s="13">
        <v>0.44736842105263203</v>
      </c>
      <c r="BK196" s="13">
        <v>0.49852796859666298</v>
      </c>
      <c r="BL196" s="13"/>
      <c r="BM196" s="13">
        <v>0.47325102880658398</v>
      </c>
      <c r="BN196" s="13">
        <v>0.49077868852459</v>
      </c>
      <c r="BO196" s="13"/>
      <c r="BP196" s="13">
        <v>0.51335311572700304</v>
      </c>
      <c r="BQ196" s="13">
        <v>0.47945205479452102</v>
      </c>
      <c r="BR196" s="13"/>
      <c r="BS196" s="13">
        <v>0.46380090497737603</v>
      </c>
      <c r="BT196" s="13">
        <v>0.50989010989010997</v>
      </c>
      <c r="BU196" s="13"/>
      <c r="BV196" s="13">
        <v>0.46979865771812102</v>
      </c>
      <c r="BW196" s="13">
        <v>0.46075085324232101</v>
      </c>
      <c r="BX196" s="13"/>
      <c r="BY196" s="13">
        <v>0.44055944055944102</v>
      </c>
      <c r="BZ196" s="13">
        <v>0.497678737233055</v>
      </c>
      <c r="CA196" s="13"/>
      <c r="CB196" s="13">
        <v>0.51099830795262302</v>
      </c>
      <c r="CC196" s="13">
        <v>0.47106109324758799</v>
      </c>
    </row>
    <row r="197" spans="2:81" x14ac:dyDescent="0.3">
      <c r="B197" t="s">
        <v>156</v>
      </c>
      <c r="C197" s="13">
        <v>0.462348178137652</v>
      </c>
      <c r="D197" s="13">
        <v>0.46548956661316199</v>
      </c>
      <c r="E197" s="13">
        <v>0.45963756177924198</v>
      </c>
      <c r="F197" s="13"/>
      <c r="G197" s="13">
        <v>0.497142857142857</v>
      </c>
      <c r="H197" s="13">
        <v>0.46012269938650302</v>
      </c>
      <c r="I197" s="13">
        <v>0.44915254237288099</v>
      </c>
      <c r="J197" s="13">
        <v>0.45771144278607001</v>
      </c>
      <c r="K197" s="13">
        <v>0.41958041958042003</v>
      </c>
      <c r="L197" s="13">
        <v>0.493506493506494</v>
      </c>
      <c r="M197" s="13"/>
      <c r="N197" s="13">
        <v>0.48117154811715501</v>
      </c>
      <c r="O197" s="13">
        <v>0.512027491408935</v>
      </c>
      <c r="P197" s="13">
        <v>0.46766169154228898</v>
      </c>
      <c r="Q197" s="13">
        <v>0.36614173228346503</v>
      </c>
      <c r="R197" s="13"/>
      <c r="S197" s="13">
        <v>0.51440329218106995</v>
      </c>
      <c r="T197" s="13">
        <v>0.511278195488722</v>
      </c>
      <c r="U197" s="13">
        <v>0.47945205479452102</v>
      </c>
      <c r="V197" s="13">
        <v>0.38834951456310701</v>
      </c>
      <c r="W197" s="13">
        <v>0.42307692307692302</v>
      </c>
      <c r="X197" s="13">
        <v>0.36190476190476201</v>
      </c>
      <c r="Y197" s="13">
        <v>0.49</v>
      </c>
      <c r="Z197" s="13">
        <v>0.422222222222222</v>
      </c>
      <c r="AA197" s="13">
        <v>0.44585987261146498</v>
      </c>
      <c r="AB197" s="13">
        <v>0.53125</v>
      </c>
      <c r="AC197" s="13">
        <v>0.40350877192982498</v>
      </c>
      <c r="AD197" s="13">
        <v>0.47368421052631599</v>
      </c>
      <c r="AE197" s="13"/>
      <c r="AF197" s="13">
        <v>0.476190476190476</v>
      </c>
      <c r="AG197" s="13">
        <v>0.4</v>
      </c>
      <c r="AH197" s="13">
        <v>0.4765625</v>
      </c>
      <c r="AI197" s="13">
        <v>0.453416149068323</v>
      </c>
      <c r="AJ197" s="13">
        <v>0.57723577235772405</v>
      </c>
      <c r="AK197" s="13">
        <v>0.476190476190476</v>
      </c>
      <c r="AL197" s="13"/>
      <c r="AM197" s="13">
        <v>0.35714285714285698</v>
      </c>
      <c r="AN197" s="13">
        <v>0.48</v>
      </c>
      <c r="AO197" s="13">
        <v>0.48337595907928399</v>
      </c>
      <c r="AP197" s="13">
        <v>0.48945147679324902</v>
      </c>
      <c r="AQ197" s="13">
        <v>0.52272727272727304</v>
      </c>
      <c r="AR197" s="13"/>
      <c r="AS197" s="13">
        <v>0.462348178137652</v>
      </c>
      <c r="AT197" s="13" t="s">
        <v>97</v>
      </c>
      <c r="AU197" s="13"/>
      <c r="AV197" s="13">
        <v>0.43</v>
      </c>
      <c r="AW197" s="13">
        <v>0.37234042553191499</v>
      </c>
      <c r="AX197" s="13">
        <v>0.50860420650095595</v>
      </c>
      <c r="AY197" s="13"/>
      <c r="AZ197" s="13">
        <v>0.37614678899082599</v>
      </c>
      <c r="BA197" s="13">
        <v>0.4</v>
      </c>
      <c r="BB197" s="13">
        <v>0.47136563876651999</v>
      </c>
      <c r="BC197" s="13"/>
      <c r="BD197" s="13">
        <v>0.46867167919799502</v>
      </c>
      <c r="BE197" s="13">
        <v>0.45011600928074202</v>
      </c>
      <c r="BF197" s="13"/>
      <c r="BG197" s="13">
        <v>0.46973365617433399</v>
      </c>
      <c r="BH197" s="13">
        <v>0.457317073170732</v>
      </c>
      <c r="BI197" s="13"/>
      <c r="BJ197" s="13">
        <v>0.48421052631578898</v>
      </c>
      <c r="BK197" s="13">
        <v>0.45927379784102101</v>
      </c>
      <c r="BL197" s="13"/>
      <c r="BM197" s="13">
        <v>0.49382716049382702</v>
      </c>
      <c r="BN197" s="13">
        <v>0.45696721311475402</v>
      </c>
      <c r="BO197" s="13"/>
      <c r="BP197" s="13">
        <v>0.46587537091988102</v>
      </c>
      <c r="BQ197" s="13">
        <v>0.45776255707762598</v>
      </c>
      <c r="BR197" s="13"/>
      <c r="BS197" s="13">
        <v>0.47511312217194601</v>
      </c>
      <c r="BT197" s="13">
        <v>0.43296703296703298</v>
      </c>
      <c r="BU197" s="13"/>
      <c r="BV197" s="13">
        <v>0.44966442953020103</v>
      </c>
      <c r="BW197" s="13">
        <v>0.48805460750853202</v>
      </c>
      <c r="BX197" s="13"/>
      <c r="BY197" s="13">
        <v>0.34965034965035002</v>
      </c>
      <c r="BZ197" s="13">
        <v>0.47818012999071502</v>
      </c>
      <c r="CA197" s="13"/>
      <c r="CB197" s="13">
        <v>0.47715736040609102</v>
      </c>
      <c r="CC197" s="13">
        <v>0.45176848874598102</v>
      </c>
    </row>
    <row r="198" spans="2:81" x14ac:dyDescent="0.3">
      <c r="B198" t="s">
        <v>157</v>
      </c>
      <c r="C198" s="13">
        <v>0.3417004048583</v>
      </c>
      <c r="D198" s="13">
        <v>0.33065810593900502</v>
      </c>
      <c r="E198" s="13">
        <v>0.35420098846787501</v>
      </c>
      <c r="F198" s="13"/>
      <c r="G198" s="13">
        <v>0.45714285714285702</v>
      </c>
      <c r="H198" s="13">
        <v>0.32515337423312901</v>
      </c>
      <c r="I198" s="13">
        <v>0.30084745762711901</v>
      </c>
      <c r="J198" s="13">
        <v>0.35323383084577098</v>
      </c>
      <c r="K198" s="13">
        <v>0.27972027972028002</v>
      </c>
      <c r="L198" s="13">
        <v>0.35064935064935099</v>
      </c>
      <c r="M198" s="13"/>
      <c r="N198" s="13">
        <v>0.30334728033472802</v>
      </c>
      <c r="O198" s="13">
        <v>0.36426116838487999</v>
      </c>
      <c r="P198" s="13">
        <v>0.37810945273631802</v>
      </c>
      <c r="Q198" s="13">
        <v>0.35826771653543299</v>
      </c>
      <c r="R198" s="13"/>
      <c r="S198" s="13">
        <v>0.31687242798353898</v>
      </c>
      <c r="T198" s="13">
        <v>0.360902255639098</v>
      </c>
      <c r="U198" s="13">
        <v>0.26027397260273999</v>
      </c>
      <c r="V198" s="13">
        <v>0.35922330097087402</v>
      </c>
      <c r="W198" s="13">
        <v>0.31730769230769201</v>
      </c>
      <c r="X198" s="13">
        <v>0.34285714285714303</v>
      </c>
      <c r="Y198" s="13">
        <v>0.33</v>
      </c>
      <c r="Z198" s="13">
        <v>0.22222222222222199</v>
      </c>
      <c r="AA198" s="13">
        <v>0.34394904458598702</v>
      </c>
      <c r="AB198" s="13">
        <v>0.48958333333333298</v>
      </c>
      <c r="AC198" s="13">
        <v>0.35087719298245601</v>
      </c>
      <c r="AD198" s="13">
        <v>0.42105263157894701</v>
      </c>
      <c r="AE198" s="13"/>
      <c r="AF198" s="13">
        <v>0.34335839598997497</v>
      </c>
      <c r="AG198" s="13">
        <v>0.26</v>
      </c>
      <c r="AH198" s="13">
        <v>0.3359375</v>
      </c>
      <c r="AI198" s="13">
        <v>0.341614906832298</v>
      </c>
      <c r="AJ198" s="13">
        <v>0.39024390243902402</v>
      </c>
      <c r="AK198" s="13">
        <v>0.39047619047618998</v>
      </c>
      <c r="AL198" s="13"/>
      <c r="AM198" s="13">
        <v>0.34615384615384598</v>
      </c>
      <c r="AN198" s="13">
        <v>0.37333333333333302</v>
      </c>
      <c r="AO198" s="13">
        <v>0.34271099744245498</v>
      </c>
      <c r="AP198" s="13">
        <v>0.35021097046413502</v>
      </c>
      <c r="AQ198" s="13">
        <v>0.25</v>
      </c>
      <c r="AR198" s="13"/>
      <c r="AS198" s="13">
        <v>0.3417004048583</v>
      </c>
      <c r="AT198" s="13" t="s">
        <v>97</v>
      </c>
      <c r="AU198" s="13"/>
      <c r="AV198" s="13">
        <v>0.34499999999999997</v>
      </c>
      <c r="AW198" s="13">
        <v>0.329787234042553</v>
      </c>
      <c r="AX198" s="13">
        <v>0.34990439770554499</v>
      </c>
      <c r="AY198" s="13"/>
      <c r="AZ198" s="13">
        <v>0.394495412844037</v>
      </c>
      <c r="BA198" s="13">
        <v>0.37777777777777799</v>
      </c>
      <c r="BB198" s="13">
        <v>0.28193832599118901</v>
      </c>
      <c r="BC198" s="13"/>
      <c r="BD198" s="13">
        <v>0.34210526315789502</v>
      </c>
      <c r="BE198" s="13">
        <v>0.34338747099768002</v>
      </c>
      <c r="BF198" s="13"/>
      <c r="BG198" s="13">
        <v>0.30992736077481797</v>
      </c>
      <c r="BH198" s="13">
        <v>0.35853658536585398</v>
      </c>
      <c r="BI198" s="13"/>
      <c r="BJ198" s="13">
        <v>0.336842105263158</v>
      </c>
      <c r="BK198" s="13">
        <v>0.33954857703630997</v>
      </c>
      <c r="BL198" s="13"/>
      <c r="BM198" s="13">
        <v>0.36213991769547299</v>
      </c>
      <c r="BN198" s="13">
        <v>0.340163934426229</v>
      </c>
      <c r="BO198" s="13"/>
      <c r="BP198" s="13">
        <v>0.34718100890207698</v>
      </c>
      <c r="BQ198" s="13">
        <v>0.341324200913242</v>
      </c>
      <c r="BR198" s="13"/>
      <c r="BS198" s="13">
        <v>0.38461538461538503</v>
      </c>
      <c r="BT198" s="13">
        <v>0.31648351648351603</v>
      </c>
      <c r="BU198" s="13"/>
      <c r="BV198" s="13">
        <v>0.40939597315436199</v>
      </c>
      <c r="BW198" s="13">
        <v>0.37201365187713298</v>
      </c>
      <c r="BX198" s="13"/>
      <c r="BY198" s="13">
        <v>0.34265734265734299</v>
      </c>
      <c r="BZ198" s="13">
        <v>0.34447539461467003</v>
      </c>
      <c r="CA198" s="13"/>
      <c r="CB198" s="13">
        <v>0.31641285956006798</v>
      </c>
      <c r="CC198" s="13">
        <v>0.37138263665594901</v>
      </c>
    </row>
    <row r="199" spans="2:81" x14ac:dyDescent="0.3">
      <c r="B199" t="s">
        <v>158</v>
      </c>
      <c r="C199" s="13">
        <v>9.4736842105263203E-2</v>
      </c>
      <c r="D199" s="13">
        <v>9.7913322632423694E-2</v>
      </c>
      <c r="E199" s="13">
        <v>9.2257001647446504E-2</v>
      </c>
      <c r="F199" s="13"/>
      <c r="G199" s="13">
        <v>8.5714285714285701E-2</v>
      </c>
      <c r="H199" s="13">
        <v>0.14110429447852799</v>
      </c>
      <c r="I199" s="13">
        <v>9.74576271186441E-2</v>
      </c>
      <c r="J199" s="13">
        <v>6.9651741293532299E-2</v>
      </c>
      <c r="K199" s="13">
        <v>4.1958041958042001E-2</v>
      </c>
      <c r="L199" s="13">
        <v>8.4415584415584402E-2</v>
      </c>
      <c r="M199" s="13"/>
      <c r="N199" s="13">
        <v>0.102510460251046</v>
      </c>
      <c r="O199" s="13">
        <v>7.5601374570446703E-2</v>
      </c>
      <c r="P199" s="13">
        <v>8.9552238805970102E-2</v>
      </c>
      <c r="Q199" s="13">
        <v>0.102362204724409</v>
      </c>
      <c r="R199" s="13"/>
      <c r="S199" s="13">
        <v>0.11111111111111099</v>
      </c>
      <c r="T199" s="13">
        <v>3.7593984962405999E-2</v>
      </c>
      <c r="U199" s="13">
        <v>1.3698630136986301E-2</v>
      </c>
      <c r="V199" s="13">
        <v>7.7669902912621394E-2</v>
      </c>
      <c r="W199" s="13">
        <v>0.115384615384615</v>
      </c>
      <c r="X199" s="13">
        <v>8.5714285714285701E-2</v>
      </c>
      <c r="Y199" s="13">
        <v>0.11</v>
      </c>
      <c r="Z199" s="13">
        <v>6.6666666666666693E-2</v>
      </c>
      <c r="AA199" s="13">
        <v>0.16560509554140099</v>
      </c>
      <c r="AB199" s="13">
        <v>8.3333333333333301E-2</v>
      </c>
      <c r="AC199" s="13">
        <v>0.12280701754386</v>
      </c>
      <c r="AD199" s="13">
        <v>0</v>
      </c>
      <c r="AE199" s="13"/>
      <c r="AF199" s="13">
        <v>0.12030075187969901</v>
      </c>
      <c r="AG199" s="13">
        <v>0.14499999999999999</v>
      </c>
      <c r="AH199" s="13">
        <v>7.03125E-2</v>
      </c>
      <c r="AI199" s="13">
        <v>8.0745341614906804E-2</v>
      </c>
      <c r="AJ199" s="13">
        <v>2.4390243902439001E-2</v>
      </c>
      <c r="AK199" s="13">
        <v>7.6190476190476197E-2</v>
      </c>
      <c r="AL199" s="13"/>
      <c r="AM199" s="13">
        <v>0.104395604395604</v>
      </c>
      <c r="AN199" s="13">
        <v>6.6666666666666693E-2</v>
      </c>
      <c r="AO199" s="13">
        <v>9.4629156010230198E-2</v>
      </c>
      <c r="AP199" s="13">
        <v>0.13502109704641299</v>
      </c>
      <c r="AQ199" s="13">
        <v>6.8181818181818205E-2</v>
      </c>
      <c r="AR199" s="13"/>
      <c r="AS199" s="13">
        <v>9.4736842105263203E-2</v>
      </c>
      <c r="AT199" s="13" t="s">
        <v>97</v>
      </c>
      <c r="AU199" s="13"/>
      <c r="AV199" s="13">
        <v>9.7500000000000003E-2</v>
      </c>
      <c r="AW199" s="13">
        <v>0.159574468085106</v>
      </c>
      <c r="AX199" s="13">
        <v>6.5009560229445498E-2</v>
      </c>
      <c r="AY199" s="13"/>
      <c r="AZ199" s="13">
        <v>0.11009174311926601</v>
      </c>
      <c r="BA199" s="13">
        <v>0.14444444444444399</v>
      </c>
      <c r="BB199" s="13">
        <v>7.4889867841409705E-2</v>
      </c>
      <c r="BC199" s="13"/>
      <c r="BD199" s="13">
        <v>0.106516290726817</v>
      </c>
      <c r="BE199" s="13">
        <v>7.1925754060324795E-2</v>
      </c>
      <c r="BF199" s="13"/>
      <c r="BG199" s="13">
        <v>0.15012106537530301</v>
      </c>
      <c r="BH199" s="13">
        <v>6.7073170731707293E-2</v>
      </c>
      <c r="BI199" s="13"/>
      <c r="BJ199" s="13">
        <v>0.121052631578947</v>
      </c>
      <c r="BK199" s="13">
        <v>8.8321884200196293E-2</v>
      </c>
      <c r="BL199" s="13"/>
      <c r="BM199" s="13">
        <v>8.6419753086419707E-2</v>
      </c>
      <c r="BN199" s="13">
        <v>9.7336065573770503E-2</v>
      </c>
      <c r="BO199" s="13"/>
      <c r="BP199" s="13">
        <v>8.0118694362017795E-2</v>
      </c>
      <c r="BQ199" s="13">
        <v>9.9315068493150693E-2</v>
      </c>
      <c r="BR199" s="13"/>
      <c r="BS199" s="13">
        <v>0.138009049773756</v>
      </c>
      <c r="BT199" s="13">
        <v>5.4945054945054903E-2</v>
      </c>
      <c r="BU199" s="13"/>
      <c r="BV199" s="13">
        <v>0.161073825503356</v>
      </c>
      <c r="BW199" s="13">
        <v>0.12627986348122899</v>
      </c>
      <c r="BX199" s="13"/>
      <c r="BY199" s="13">
        <v>0.17482517482517501</v>
      </c>
      <c r="BZ199" s="13">
        <v>8.3565459610027898E-2</v>
      </c>
      <c r="CA199" s="13"/>
      <c r="CB199" s="13">
        <v>7.9526226734348601E-2</v>
      </c>
      <c r="CC199" s="13">
        <v>0.10610932475884199</v>
      </c>
    </row>
    <row r="200" spans="2:81" x14ac:dyDescent="0.3">
      <c r="B200" t="s">
        <v>88</v>
      </c>
      <c r="C200" s="13">
        <v>3.3198380566801598E-2</v>
      </c>
      <c r="D200" s="13">
        <v>3.3707865168539297E-2</v>
      </c>
      <c r="E200" s="13">
        <v>3.1301482701812197E-2</v>
      </c>
      <c r="F200" s="13"/>
      <c r="G200" s="13">
        <v>2.2857142857142899E-2</v>
      </c>
      <c r="H200" s="13">
        <v>3.0674846625766899E-2</v>
      </c>
      <c r="I200" s="13">
        <v>2.9661016949152502E-2</v>
      </c>
      <c r="J200" s="13">
        <v>4.47761194029851E-2</v>
      </c>
      <c r="K200" s="13">
        <v>2.0979020979021001E-2</v>
      </c>
      <c r="L200" s="13">
        <v>5.1948051948052E-2</v>
      </c>
      <c r="M200" s="13"/>
      <c r="N200" s="13">
        <v>3.1380753138075299E-2</v>
      </c>
      <c r="O200" s="13">
        <v>2.74914089347079E-2</v>
      </c>
      <c r="P200" s="13">
        <v>2.9850746268656699E-2</v>
      </c>
      <c r="Q200" s="13">
        <v>4.7244094488188997E-2</v>
      </c>
      <c r="R200" s="13"/>
      <c r="S200" s="13">
        <v>2.8806584362139901E-2</v>
      </c>
      <c r="T200" s="13">
        <v>3.7593984962405999E-2</v>
      </c>
      <c r="U200" s="13">
        <v>4.1095890410958902E-2</v>
      </c>
      <c r="V200" s="13">
        <v>4.85436893203883E-2</v>
      </c>
      <c r="W200" s="13">
        <v>5.7692307692307702E-2</v>
      </c>
      <c r="X200" s="13">
        <v>3.8095238095238099E-2</v>
      </c>
      <c r="Y200" s="13">
        <v>0.01</v>
      </c>
      <c r="Z200" s="13">
        <v>0</v>
      </c>
      <c r="AA200" s="13">
        <v>3.1847133757961797E-2</v>
      </c>
      <c r="AB200" s="13">
        <v>3.125E-2</v>
      </c>
      <c r="AC200" s="13">
        <v>3.5087719298245598E-2</v>
      </c>
      <c r="AD200" s="13">
        <v>0</v>
      </c>
      <c r="AE200" s="13"/>
      <c r="AF200" s="13">
        <v>1.7543859649122799E-2</v>
      </c>
      <c r="AG200" s="13">
        <v>3.5000000000000003E-2</v>
      </c>
      <c r="AH200" s="13">
        <v>3.125E-2</v>
      </c>
      <c r="AI200" s="13">
        <v>1.8633540372670801E-2</v>
      </c>
      <c r="AJ200" s="13">
        <v>2.4390243902439001E-2</v>
      </c>
      <c r="AK200" s="13">
        <v>2.8571428571428598E-2</v>
      </c>
      <c r="AL200" s="13"/>
      <c r="AM200" s="13">
        <v>5.4945054945054903E-2</v>
      </c>
      <c r="AN200" s="13">
        <v>2.2222222222222199E-2</v>
      </c>
      <c r="AO200" s="13">
        <v>3.5805626598465499E-2</v>
      </c>
      <c r="AP200" s="13">
        <v>1.68776371308017E-2</v>
      </c>
      <c r="AQ200" s="13">
        <v>2.27272727272727E-2</v>
      </c>
      <c r="AR200" s="13"/>
      <c r="AS200" s="13">
        <v>3.3198380566801598E-2</v>
      </c>
      <c r="AT200" s="13" t="s">
        <v>97</v>
      </c>
      <c r="AU200" s="13"/>
      <c r="AV200" s="13">
        <v>2.2499999999999999E-2</v>
      </c>
      <c r="AW200" s="13">
        <v>5.31914893617021E-2</v>
      </c>
      <c r="AX200" s="13">
        <v>3.8240917782026797E-2</v>
      </c>
      <c r="AY200" s="13"/>
      <c r="AZ200" s="13">
        <v>9.1743119266055103E-3</v>
      </c>
      <c r="BA200" s="13">
        <v>0</v>
      </c>
      <c r="BB200" s="13">
        <v>4.8458149779735699E-2</v>
      </c>
      <c r="BC200" s="13"/>
      <c r="BD200" s="13">
        <v>3.00751879699248E-2</v>
      </c>
      <c r="BE200" s="13">
        <v>3.94431554524362E-2</v>
      </c>
      <c r="BF200" s="13"/>
      <c r="BG200" s="13">
        <v>2.6634382566585998E-2</v>
      </c>
      <c r="BH200" s="13">
        <v>3.65853658536585E-2</v>
      </c>
      <c r="BI200" s="13"/>
      <c r="BJ200" s="13">
        <v>2.6315789473684199E-2</v>
      </c>
      <c r="BK200" s="13">
        <v>3.4347399411187397E-2</v>
      </c>
      <c r="BL200" s="13"/>
      <c r="BM200" s="13">
        <v>3.2921810699588501E-2</v>
      </c>
      <c r="BN200" s="13">
        <v>3.3811475409836103E-2</v>
      </c>
      <c r="BO200" s="13"/>
      <c r="BP200" s="13">
        <v>4.1543026706231501E-2</v>
      </c>
      <c r="BQ200" s="13">
        <v>3.0821917808219201E-2</v>
      </c>
      <c r="BR200" s="13"/>
      <c r="BS200" s="13">
        <v>1.8099547511312201E-2</v>
      </c>
      <c r="BT200" s="13">
        <v>5.2747252747252699E-2</v>
      </c>
      <c r="BU200" s="13"/>
      <c r="BV200" s="13">
        <v>2.01342281879195E-2</v>
      </c>
      <c r="BW200" s="13">
        <v>1.7064846416382298E-2</v>
      </c>
      <c r="BX200" s="13"/>
      <c r="BY200" s="13">
        <v>4.8951048951049E-2</v>
      </c>
      <c r="BZ200" s="13">
        <v>3.06406685236769E-2</v>
      </c>
      <c r="CA200" s="13"/>
      <c r="CB200" s="13">
        <v>2.8764805414551599E-2</v>
      </c>
      <c r="CC200" s="13">
        <v>3.8585209003215402E-2</v>
      </c>
    </row>
    <row r="201" spans="2:81" x14ac:dyDescent="0.3">
      <c r="B201" t="s">
        <v>151</v>
      </c>
      <c r="C201" s="13">
        <v>1.1336032388664E-2</v>
      </c>
      <c r="D201" s="13">
        <v>8.0256821829855496E-3</v>
      </c>
      <c r="E201" s="13">
        <v>1.4827018121910999E-2</v>
      </c>
      <c r="F201" s="13"/>
      <c r="G201" s="13">
        <v>1.1428571428571401E-2</v>
      </c>
      <c r="H201" s="13">
        <v>6.13496932515337E-3</v>
      </c>
      <c r="I201" s="13">
        <v>8.4745762711864406E-3</v>
      </c>
      <c r="J201" s="13">
        <v>2.48756218905473E-2</v>
      </c>
      <c r="K201" s="13">
        <v>0</v>
      </c>
      <c r="L201" s="13">
        <v>1.9480519480519501E-2</v>
      </c>
      <c r="M201" s="13"/>
      <c r="N201" s="13">
        <v>1.46443514644351E-2</v>
      </c>
      <c r="O201" s="13">
        <v>3.4364261168384901E-3</v>
      </c>
      <c r="P201" s="13">
        <v>9.9502487562189105E-3</v>
      </c>
      <c r="Q201" s="13">
        <v>1.5748031496062999E-2</v>
      </c>
      <c r="R201" s="13"/>
      <c r="S201" s="13">
        <v>1.6460905349794198E-2</v>
      </c>
      <c r="T201" s="13">
        <v>2.2556390977443601E-2</v>
      </c>
      <c r="U201" s="13">
        <v>0</v>
      </c>
      <c r="V201" s="13">
        <v>9.7087378640776708E-3</v>
      </c>
      <c r="W201" s="13">
        <v>0</v>
      </c>
      <c r="X201" s="13">
        <v>9.5238095238095195E-3</v>
      </c>
      <c r="Y201" s="13">
        <v>0.01</v>
      </c>
      <c r="Z201" s="13">
        <v>2.2222222222222199E-2</v>
      </c>
      <c r="AA201" s="13">
        <v>6.3694267515923596E-3</v>
      </c>
      <c r="AB201" s="13">
        <v>2.0833333333333301E-2</v>
      </c>
      <c r="AC201" s="13">
        <v>0</v>
      </c>
      <c r="AD201" s="13">
        <v>0</v>
      </c>
      <c r="AE201" s="13"/>
      <c r="AF201" s="13">
        <v>2.5062656641604E-3</v>
      </c>
      <c r="AG201" s="13">
        <v>0.02</v>
      </c>
      <c r="AH201" s="13">
        <v>7.8125E-3</v>
      </c>
      <c r="AI201" s="13">
        <v>1.2422360248447201E-2</v>
      </c>
      <c r="AJ201" s="13">
        <v>1.6260162601626001E-2</v>
      </c>
      <c r="AK201" s="13">
        <v>1.9047619047619001E-2</v>
      </c>
      <c r="AL201" s="13"/>
      <c r="AM201" s="13">
        <v>5.4945054945054897E-3</v>
      </c>
      <c r="AN201" s="13">
        <v>8.8888888888888906E-3</v>
      </c>
      <c r="AO201" s="13">
        <v>1.0230179028133E-2</v>
      </c>
      <c r="AP201" s="13">
        <v>1.68776371308017E-2</v>
      </c>
      <c r="AQ201" s="13">
        <v>0</v>
      </c>
      <c r="AR201" s="13"/>
      <c r="AS201" s="13">
        <v>1.1336032388664E-2</v>
      </c>
      <c r="AT201" s="13" t="s">
        <v>97</v>
      </c>
      <c r="AU201" s="13"/>
      <c r="AV201" s="13">
        <v>0.01</v>
      </c>
      <c r="AW201" s="13">
        <v>0</v>
      </c>
      <c r="AX201" s="13">
        <v>1.3384321223709399E-2</v>
      </c>
      <c r="AY201" s="13"/>
      <c r="AZ201" s="13">
        <v>9.1743119266055103E-3</v>
      </c>
      <c r="BA201" s="13">
        <v>1.1111111111111099E-2</v>
      </c>
      <c r="BB201" s="13">
        <v>8.8105726872246704E-3</v>
      </c>
      <c r="BC201" s="13"/>
      <c r="BD201" s="13">
        <v>1.2531328320802001E-2</v>
      </c>
      <c r="BE201" s="13">
        <v>6.96055684454756E-3</v>
      </c>
      <c r="BF201" s="13"/>
      <c r="BG201" s="13">
        <v>1.4527845036319599E-2</v>
      </c>
      <c r="BH201" s="13">
        <v>9.7560975609756097E-3</v>
      </c>
      <c r="BI201" s="13"/>
      <c r="BJ201" s="13">
        <v>5.2631578947368403E-3</v>
      </c>
      <c r="BK201" s="13">
        <v>1.17762512266928E-2</v>
      </c>
      <c r="BL201" s="13"/>
      <c r="BM201" s="13">
        <v>1.6460905349794198E-2</v>
      </c>
      <c r="BN201" s="13">
        <v>9.2213114754098394E-3</v>
      </c>
      <c r="BO201" s="13"/>
      <c r="BP201" s="13">
        <v>1.4836795252225501E-2</v>
      </c>
      <c r="BQ201" s="13">
        <v>7.9908675799086806E-3</v>
      </c>
      <c r="BR201" s="13"/>
      <c r="BS201" s="13">
        <v>1.35746606334842E-2</v>
      </c>
      <c r="BT201" s="13">
        <v>8.7912087912087895E-3</v>
      </c>
      <c r="BU201" s="13"/>
      <c r="BV201" s="13">
        <v>1.34228187919463E-2</v>
      </c>
      <c r="BW201" s="13">
        <v>1.36518771331058E-2</v>
      </c>
      <c r="BX201" s="13"/>
      <c r="BY201" s="13">
        <v>0</v>
      </c>
      <c r="BZ201" s="13">
        <v>1.29990714948932E-2</v>
      </c>
      <c r="CA201" s="13"/>
      <c r="CB201" s="13">
        <v>1.8612521150592198E-2</v>
      </c>
      <c r="CC201" s="13">
        <v>4.8231511254019296E-3</v>
      </c>
    </row>
    <row r="202" spans="2:81" x14ac:dyDescent="0.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row>
    <row r="203" spans="2:81" x14ac:dyDescent="0.3">
      <c r="B203" s="6" t="s">
        <v>168</v>
      </c>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row>
    <row r="204" spans="2:81" x14ac:dyDescent="0.3">
      <c r="B204" s="23" t="s">
        <v>95</v>
      </c>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row>
    <row r="205" spans="2:81" x14ac:dyDescent="0.3">
      <c r="B205" t="s">
        <v>160</v>
      </c>
      <c r="C205" s="13">
        <v>0.106882591093117</v>
      </c>
      <c r="D205" s="13">
        <v>0.113964686998395</v>
      </c>
      <c r="E205" s="13">
        <v>0.100494233937397</v>
      </c>
      <c r="F205" s="13"/>
      <c r="G205" s="13">
        <v>7.4285714285714302E-2</v>
      </c>
      <c r="H205" s="13">
        <v>0.107361963190184</v>
      </c>
      <c r="I205" s="13">
        <v>0.16525423728813601</v>
      </c>
      <c r="J205" s="13">
        <v>8.45771144278607E-2</v>
      </c>
      <c r="K205" s="13">
        <v>9.0909090909090898E-2</v>
      </c>
      <c r="L205" s="13">
        <v>9.7402597402597393E-2</v>
      </c>
      <c r="M205" s="13"/>
      <c r="N205" s="13">
        <v>0.131799163179916</v>
      </c>
      <c r="O205" s="13">
        <v>9.6219931271477696E-2</v>
      </c>
      <c r="P205" s="13">
        <v>9.4527363184079602E-2</v>
      </c>
      <c r="Q205" s="13">
        <v>7.8740157480315001E-2</v>
      </c>
      <c r="R205" s="13"/>
      <c r="S205" s="13">
        <v>0.14403292181069999</v>
      </c>
      <c r="T205" s="13">
        <v>6.7669172932330796E-2</v>
      </c>
      <c r="U205" s="13">
        <v>8.2191780821917804E-2</v>
      </c>
      <c r="V205" s="13">
        <v>8.7378640776699004E-2</v>
      </c>
      <c r="W205" s="13">
        <v>8.6538461538461495E-2</v>
      </c>
      <c r="X205" s="13">
        <v>0.104761904761905</v>
      </c>
      <c r="Y205" s="13">
        <v>0.09</v>
      </c>
      <c r="Z205" s="13">
        <v>0.133333333333333</v>
      </c>
      <c r="AA205" s="13">
        <v>9.5541401273885398E-2</v>
      </c>
      <c r="AB205" s="13">
        <v>0.125</v>
      </c>
      <c r="AC205" s="13">
        <v>0.175438596491228</v>
      </c>
      <c r="AD205" s="13">
        <v>5.2631578947368397E-2</v>
      </c>
      <c r="AE205" s="13"/>
      <c r="AF205" s="13">
        <v>0.140350877192982</v>
      </c>
      <c r="AG205" s="13">
        <v>0.125</v>
      </c>
      <c r="AH205" s="13">
        <v>8.59375E-2</v>
      </c>
      <c r="AI205" s="13">
        <v>6.8322981366459604E-2</v>
      </c>
      <c r="AJ205" s="13">
        <v>8.9430894308943104E-2</v>
      </c>
      <c r="AK205" s="13">
        <v>5.7142857142857099E-2</v>
      </c>
      <c r="AL205" s="13"/>
      <c r="AM205" s="13">
        <v>0.10989010989011</v>
      </c>
      <c r="AN205" s="13">
        <v>5.7777777777777803E-2</v>
      </c>
      <c r="AO205" s="13">
        <v>9.9744245524296699E-2</v>
      </c>
      <c r="AP205" s="13">
        <v>0.139240506329114</v>
      </c>
      <c r="AQ205" s="13">
        <v>0.13636363636363599</v>
      </c>
      <c r="AR205" s="13"/>
      <c r="AS205" s="13">
        <v>0.106882591093117</v>
      </c>
      <c r="AT205" s="13" t="s">
        <v>97</v>
      </c>
      <c r="AU205" s="13"/>
      <c r="AV205" s="13">
        <v>0.1075</v>
      </c>
      <c r="AW205" s="13">
        <v>0.159574468085106</v>
      </c>
      <c r="AX205" s="13">
        <v>7.4569789674952203E-2</v>
      </c>
      <c r="AY205" s="13"/>
      <c r="AZ205" s="13">
        <v>0.18348623853210999</v>
      </c>
      <c r="BA205" s="13">
        <v>0.11111111111111099</v>
      </c>
      <c r="BB205" s="13">
        <v>8.3700440528634401E-2</v>
      </c>
      <c r="BC205" s="13"/>
      <c r="BD205" s="13">
        <v>0.107769423558897</v>
      </c>
      <c r="BE205" s="13">
        <v>0.10440835266821299</v>
      </c>
      <c r="BF205" s="13"/>
      <c r="BG205" s="13">
        <v>0.13075060532687699</v>
      </c>
      <c r="BH205" s="13">
        <v>9.5121951219512196E-2</v>
      </c>
      <c r="BI205" s="13"/>
      <c r="BJ205" s="13">
        <v>0.115789473684211</v>
      </c>
      <c r="BK205" s="13">
        <v>0.105004906771344</v>
      </c>
      <c r="BL205" s="13"/>
      <c r="BM205" s="13">
        <v>0.10699588477366299</v>
      </c>
      <c r="BN205" s="13">
        <v>0.10655737704918</v>
      </c>
      <c r="BO205" s="13"/>
      <c r="BP205" s="13">
        <v>8.0118694362017795E-2</v>
      </c>
      <c r="BQ205" s="13">
        <v>0.117579908675799</v>
      </c>
      <c r="BR205" s="13"/>
      <c r="BS205" s="13">
        <v>0.12895927601810001</v>
      </c>
      <c r="BT205" s="13">
        <v>6.8131868131868098E-2</v>
      </c>
      <c r="BU205" s="13"/>
      <c r="BV205" s="13">
        <v>0.12080536912751701</v>
      </c>
      <c r="BW205" s="13">
        <v>0.133105802047782</v>
      </c>
      <c r="BX205" s="13"/>
      <c r="BY205" s="13">
        <v>0.15384615384615399</v>
      </c>
      <c r="BZ205" s="13">
        <v>0.10213556174559001</v>
      </c>
      <c r="CA205" s="13"/>
      <c r="CB205" s="13">
        <v>0.10659898477157401</v>
      </c>
      <c r="CC205" s="13">
        <v>0.109324758842444</v>
      </c>
    </row>
    <row r="206" spans="2:81" x14ac:dyDescent="0.3">
      <c r="B206" t="s">
        <v>161</v>
      </c>
      <c r="C206" s="13">
        <v>0.42591093117408901</v>
      </c>
      <c r="D206" s="13">
        <v>0.463884430176565</v>
      </c>
      <c r="E206" s="13">
        <v>0.38385502471169702</v>
      </c>
      <c r="F206" s="13"/>
      <c r="G206" s="13">
        <v>0.45714285714285702</v>
      </c>
      <c r="H206" s="13">
        <v>0.39263803680981602</v>
      </c>
      <c r="I206" s="13">
        <v>0.40677966101694901</v>
      </c>
      <c r="J206" s="13">
        <v>0.422885572139304</v>
      </c>
      <c r="K206" s="13">
        <v>0.482517482517482</v>
      </c>
      <c r="L206" s="13">
        <v>0.44155844155844198</v>
      </c>
      <c r="M206" s="13"/>
      <c r="N206" s="13">
        <v>0.422594142259414</v>
      </c>
      <c r="O206" s="13">
        <v>0.402061855670103</v>
      </c>
      <c r="P206" s="13">
        <v>0.442786069651741</v>
      </c>
      <c r="Q206" s="13">
        <v>0.452755905511811</v>
      </c>
      <c r="R206" s="13"/>
      <c r="S206" s="13">
        <v>0.38271604938271597</v>
      </c>
      <c r="T206" s="13">
        <v>0.52631578947368396</v>
      </c>
      <c r="U206" s="13">
        <v>0.42465753424657499</v>
      </c>
      <c r="V206" s="13">
        <v>0.456310679611651</v>
      </c>
      <c r="W206" s="13">
        <v>0.43269230769230799</v>
      </c>
      <c r="X206" s="13">
        <v>0.371428571428571</v>
      </c>
      <c r="Y206" s="13">
        <v>0.39</v>
      </c>
      <c r="Z206" s="13">
        <v>0.37777777777777799</v>
      </c>
      <c r="AA206" s="13">
        <v>0.44585987261146498</v>
      </c>
      <c r="AB206" s="13">
        <v>0.42708333333333298</v>
      </c>
      <c r="AC206" s="13">
        <v>0.40350877192982498</v>
      </c>
      <c r="AD206" s="13">
        <v>0.57894736842105299</v>
      </c>
      <c r="AE206" s="13"/>
      <c r="AF206" s="13">
        <v>0.37593984962406002</v>
      </c>
      <c r="AG206" s="13">
        <v>0.42499999999999999</v>
      </c>
      <c r="AH206" s="13">
        <v>0.5078125</v>
      </c>
      <c r="AI206" s="13">
        <v>0.47204968944099401</v>
      </c>
      <c r="AJ206" s="13">
        <v>0.422764227642276</v>
      </c>
      <c r="AK206" s="13">
        <v>0.42857142857142899</v>
      </c>
      <c r="AL206" s="13"/>
      <c r="AM206" s="13">
        <v>0.42857142857142899</v>
      </c>
      <c r="AN206" s="13">
        <v>0.431111111111111</v>
      </c>
      <c r="AO206" s="13">
        <v>0.434782608695652</v>
      </c>
      <c r="AP206" s="13">
        <v>0.42616033755274302</v>
      </c>
      <c r="AQ206" s="13">
        <v>0.47727272727272702</v>
      </c>
      <c r="AR206" s="13"/>
      <c r="AS206" s="13">
        <v>0.42591093117408901</v>
      </c>
      <c r="AT206" s="13" t="s">
        <v>97</v>
      </c>
      <c r="AU206" s="13"/>
      <c r="AV206" s="13">
        <v>0.4375</v>
      </c>
      <c r="AW206" s="13">
        <v>0.41489361702127697</v>
      </c>
      <c r="AX206" s="13">
        <v>0.43021032504780099</v>
      </c>
      <c r="AY206" s="13"/>
      <c r="AZ206" s="13">
        <v>0.44954128440367003</v>
      </c>
      <c r="BA206" s="13">
        <v>0.48888888888888898</v>
      </c>
      <c r="BB206" s="13">
        <v>0.40969162995594699</v>
      </c>
      <c r="BC206" s="13"/>
      <c r="BD206" s="13">
        <v>0.41102756892230602</v>
      </c>
      <c r="BE206" s="13">
        <v>0.45011600928074202</v>
      </c>
      <c r="BF206" s="13"/>
      <c r="BG206" s="13">
        <v>0.397094430992736</v>
      </c>
      <c r="BH206" s="13">
        <v>0.44146341463414601</v>
      </c>
      <c r="BI206" s="13"/>
      <c r="BJ206" s="13">
        <v>0.43684210526315798</v>
      </c>
      <c r="BK206" s="13">
        <v>0.42688910696761501</v>
      </c>
      <c r="BL206" s="13"/>
      <c r="BM206" s="13">
        <v>0.37860082304526699</v>
      </c>
      <c r="BN206" s="13">
        <v>0.43647540983606598</v>
      </c>
      <c r="BO206" s="13"/>
      <c r="BP206" s="13">
        <v>0.42136498516320497</v>
      </c>
      <c r="BQ206" s="13">
        <v>0.42922374429223698</v>
      </c>
      <c r="BR206" s="13"/>
      <c r="BS206" s="13">
        <v>0.45475113122171901</v>
      </c>
      <c r="BT206" s="13">
        <v>0.408791208791209</v>
      </c>
      <c r="BU206" s="13"/>
      <c r="BV206" s="13">
        <v>0.44295302013422799</v>
      </c>
      <c r="BW206" s="13">
        <v>0.46075085324232101</v>
      </c>
      <c r="BX206" s="13"/>
      <c r="BY206" s="13">
        <v>0.41258741258741299</v>
      </c>
      <c r="BZ206" s="13">
        <v>0.42989786443825401</v>
      </c>
      <c r="CA206" s="13"/>
      <c r="CB206" s="13">
        <v>0.45854483925549899</v>
      </c>
      <c r="CC206" s="13">
        <v>0.39389067524115801</v>
      </c>
    </row>
    <row r="207" spans="2:81" x14ac:dyDescent="0.3">
      <c r="B207" t="s">
        <v>162</v>
      </c>
      <c r="C207" s="13">
        <v>0.22834008097166</v>
      </c>
      <c r="D207" s="13">
        <v>0.21829855537720699</v>
      </c>
      <c r="E207" s="13">
        <v>0.240527182866557</v>
      </c>
      <c r="F207" s="13"/>
      <c r="G207" s="13">
        <v>0.20571428571428599</v>
      </c>
      <c r="H207" s="13">
        <v>0.254601226993865</v>
      </c>
      <c r="I207" s="13">
        <v>0.241525423728814</v>
      </c>
      <c r="J207" s="13">
        <v>0.248756218905473</v>
      </c>
      <c r="K207" s="13">
        <v>0.20279720279720301</v>
      </c>
      <c r="L207" s="13">
        <v>0.17532467532467499</v>
      </c>
      <c r="M207" s="13"/>
      <c r="N207" s="13">
        <v>0.213389121338912</v>
      </c>
      <c r="O207" s="13">
        <v>0.27147766323024097</v>
      </c>
      <c r="P207" s="13">
        <v>0.21890547263681601</v>
      </c>
      <c r="Q207" s="13">
        <v>0.220472440944882</v>
      </c>
      <c r="R207" s="13"/>
      <c r="S207" s="13">
        <v>0.23868312757201601</v>
      </c>
      <c r="T207" s="13">
        <v>0.21804511278195499</v>
      </c>
      <c r="U207" s="13">
        <v>0.31506849315068503</v>
      </c>
      <c r="V207" s="13">
        <v>0.19417475728155301</v>
      </c>
      <c r="W207" s="13">
        <v>0.240384615384615</v>
      </c>
      <c r="X207" s="13">
        <v>0.25714285714285701</v>
      </c>
      <c r="Y207" s="13">
        <v>0.2</v>
      </c>
      <c r="Z207" s="13">
        <v>0.28888888888888897</v>
      </c>
      <c r="AA207" s="13">
        <v>0.20382165605095501</v>
      </c>
      <c r="AB207" s="13">
        <v>0.22916666666666699</v>
      </c>
      <c r="AC207" s="13">
        <v>0.19298245614035101</v>
      </c>
      <c r="AD207" s="13">
        <v>0.105263157894737</v>
      </c>
      <c r="AE207" s="13"/>
      <c r="AF207" s="13">
        <v>0.24060150375939801</v>
      </c>
      <c r="AG207" s="13">
        <v>0.215</v>
      </c>
      <c r="AH207" s="13">
        <v>0.1875</v>
      </c>
      <c r="AI207" s="13">
        <v>0.217391304347826</v>
      </c>
      <c r="AJ207" s="13">
        <v>0.26016260162601601</v>
      </c>
      <c r="AK207" s="13">
        <v>0.24761904761904799</v>
      </c>
      <c r="AL207" s="13"/>
      <c r="AM207" s="13">
        <v>0.230769230769231</v>
      </c>
      <c r="AN207" s="13">
        <v>0.24444444444444399</v>
      </c>
      <c r="AO207" s="13">
        <v>0.21227621483376</v>
      </c>
      <c r="AP207" s="13">
        <v>0.253164556962025</v>
      </c>
      <c r="AQ207" s="13">
        <v>9.0909090909090898E-2</v>
      </c>
      <c r="AR207" s="13"/>
      <c r="AS207" s="13">
        <v>0.22834008097166</v>
      </c>
      <c r="AT207" s="13" t="s">
        <v>97</v>
      </c>
      <c r="AU207" s="13"/>
      <c r="AV207" s="13">
        <v>0.215</v>
      </c>
      <c r="AW207" s="13">
        <v>0.24468085106383</v>
      </c>
      <c r="AX207" s="13">
        <v>0.23326959847036299</v>
      </c>
      <c r="AY207" s="13"/>
      <c r="AZ207" s="13">
        <v>0.155963302752294</v>
      </c>
      <c r="BA207" s="13">
        <v>0.17777777777777801</v>
      </c>
      <c r="BB207" s="13">
        <v>0.27753303964757697</v>
      </c>
      <c r="BC207" s="13"/>
      <c r="BD207" s="13">
        <v>0.24185463659147899</v>
      </c>
      <c r="BE207" s="13">
        <v>0.204176334106729</v>
      </c>
      <c r="BF207" s="13"/>
      <c r="BG207" s="13">
        <v>0.234866828087167</v>
      </c>
      <c r="BH207" s="13">
        <v>0.224390243902439</v>
      </c>
      <c r="BI207" s="13"/>
      <c r="BJ207" s="13">
        <v>0.23684210526315799</v>
      </c>
      <c r="BK207" s="13">
        <v>0.22571148184494599</v>
      </c>
      <c r="BL207" s="13"/>
      <c r="BM207" s="13">
        <v>0.251028806584362</v>
      </c>
      <c r="BN207" s="13">
        <v>0.222336065573771</v>
      </c>
      <c r="BO207" s="13"/>
      <c r="BP207" s="13">
        <v>0.24629080118694399</v>
      </c>
      <c r="BQ207" s="13">
        <v>0.22374429223744299</v>
      </c>
      <c r="BR207" s="13"/>
      <c r="BS207" s="13">
        <v>0.194570135746606</v>
      </c>
      <c r="BT207" s="13">
        <v>0.272527472527473</v>
      </c>
      <c r="BU207" s="13"/>
      <c r="BV207" s="13">
        <v>0.228187919463087</v>
      </c>
      <c r="BW207" s="13">
        <v>0.17747440273037501</v>
      </c>
      <c r="BX207" s="13"/>
      <c r="BY207" s="13">
        <v>0.21678321678321699</v>
      </c>
      <c r="BZ207" s="13">
        <v>0.22655524605385299</v>
      </c>
      <c r="CA207" s="13"/>
      <c r="CB207" s="13">
        <v>0.191201353637902</v>
      </c>
      <c r="CC207" s="13">
        <v>0.26045016077170402</v>
      </c>
    </row>
    <row r="208" spans="2:81" x14ac:dyDescent="0.3">
      <c r="B208" t="s">
        <v>163</v>
      </c>
      <c r="C208" s="13">
        <v>0.153036437246964</v>
      </c>
      <c r="D208" s="13">
        <v>0.12520064205457501</v>
      </c>
      <c r="E208" s="13">
        <v>0.181219110378913</v>
      </c>
      <c r="F208" s="13"/>
      <c r="G208" s="13">
        <v>0.22857142857142901</v>
      </c>
      <c r="H208" s="13">
        <v>0.13803680981595101</v>
      </c>
      <c r="I208" s="13">
        <v>0.12288135593220301</v>
      </c>
      <c r="J208" s="13">
        <v>0.14925373134328401</v>
      </c>
      <c r="K208" s="13">
        <v>0.14685314685314699</v>
      </c>
      <c r="L208" s="13">
        <v>0.15584415584415601</v>
      </c>
      <c r="M208" s="13"/>
      <c r="N208" s="13">
        <v>0.14016736401673599</v>
      </c>
      <c r="O208" s="13">
        <v>0.14776632302405501</v>
      </c>
      <c r="P208" s="13">
        <v>0.18407960199005</v>
      </c>
      <c r="Q208" s="13">
        <v>0.15354330708661401</v>
      </c>
      <c r="R208" s="13"/>
      <c r="S208" s="13">
        <v>0.148148148148148</v>
      </c>
      <c r="T208" s="13">
        <v>0.112781954887218</v>
      </c>
      <c r="U208" s="13">
        <v>0.13698630136986301</v>
      </c>
      <c r="V208" s="13">
        <v>0.14563106796116501</v>
      </c>
      <c r="W208" s="13">
        <v>0.18269230769230799</v>
      </c>
      <c r="X208" s="13">
        <v>0.12380952380952399</v>
      </c>
      <c r="Y208" s="13">
        <v>0.25</v>
      </c>
      <c r="Z208" s="13">
        <v>0.11111111111111099</v>
      </c>
      <c r="AA208" s="13">
        <v>0.14012738853503201</v>
      </c>
      <c r="AB208" s="13">
        <v>0.17708333333333301</v>
      </c>
      <c r="AC208" s="13">
        <v>0.157894736842105</v>
      </c>
      <c r="AD208" s="13">
        <v>0.157894736842105</v>
      </c>
      <c r="AE208" s="13"/>
      <c r="AF208" s="13">
        <v>0.167919799498747</v>
      </c>
      <c r="AG208" s="13">
        <v>0.17499999999999999</v>
      </c>
      <c r="AH208" s="13">
        <v>0.1484375</v>
      </c>
      <c r="AI208" s="13">
        <v>0.13043478260869601</v>
      </c>
      <c r="AJ208" s="13">
        <v>0.13008130081300801</v>
      </c>
      <c r="AK208" s="13">
        <v>0.161904761904762</v>
      </c>
      <c r="AL208" s="13"/>
      <c r="AM208" s="13">
        <v>0.13736263736263701</v>
      </c>
      <c r="AN208" s="13">
        <v>0.18666666666666701</v>
      </c>
      <c r="AO208" s="13">
        <v>0.158567774936061</v>
      </c>
      <c r="AP208" s="13">
        <v>0.10126582278481</v>
      </c>
      <c r="AQ208" s="13">
        <v>0.13636363636363599</v>
      </c>
      <c r="AR208" s="13"/>
      <c r="AS208" s="13">
        <v>0.153036437246964</v>
      </c>
      <c r="AT208" s="13" t="s">
        <v>97</v>
      </c>
      <c r="AU208" s="13"/>
      <c r="AV208" s="13">
        <v>0.14749999999999999</v>
      </c>
      <c r="AW208" s="13">
        <v>0.13829787234042601</v>
      </c>
      <c r="AX208" s="13">
        <v>0.16826003824091801</v>
      </c>
      <c r="AY208" s="13"/>
      <c r="AZ208" s="13">
        <v>0.119266055045872</v>
      </c>
      <c r="BA208" s="13">
        <v>0.155555555555556</v>
      </c>
      <c r="BB208" s="13">
        <v>0.154185022026432</v>
      </c>
      <c r="BC208" s="13"/>
      <c r="BD208" s="13">
        <v>0.15538847117794499</v>
      </c>
      <c r="BE208" s="13">
        <v>0.150812064965197</v>
      </c>
      <c r="BF208" s="13"/>
      <c r="BG208" s="13">
        <v>0.15980629539951599</v>
      </c>
      <c r="BH208" s="13">
        <v>0.15</v>
      </c>
      <c r="BI208" s="13"/>
      <c r="BJ208" s="13">
        <v>0.13684210526315799</v>
      </c>
      <c r="BK208" s="13">
        <v>0.15407262021589799</v>
      </c>
      <c r="BL208" s="13"/>
      <c r="BM208" s="13">
        <v>0.18106995884773699</v>
      </c>
      <c r="BN208" s="13">
        <v>0.14856557377049201</v>
      </c>
      <c r="BO208" s="13"/>
      <c r="BP208" s="13">
        <v>0.166172106824926</v>
      </c>
      <c r="BQ208" s="13">
        <v>0.147260273972603</v>
      </c>
      <c r="BR208" s="13"/>
      <c r="BS208" s="13">
        <v>0.14027149321266999</v>
      </c>
      <c r="BT208" s="13">
        <v>0.15604395604395599</v>
      </c>
      <c r="BU208" s="13"/>
      <c r="BV208" s="13">
        <v>0.12751677852349</v>
      </c>
      <c r="BW208" s="13">
        <v>0.146757679180887</v>
      </c>
      <c r="BX208" s="13"/>
      <c r="BY208" s="13">
        <v>0.160839160839161</v>
      </c>
      <c r="BZ208" s="13">
        <v>0.15041782729805001</v>
      </c>
      <c r="CA208" s="13"/>
      <c r="CB208" s="13">
        <v>0.15397631133671699</v>
      </c>
      <c r="CC208" s="13">
        <v>0.15273311897106101</v>
      </c>
    </row>
    <row r="209" spans="2:81" x14ac:dyDescent="0.3">
      <c r="B209" t="s">
        <v>164</v>
      </c>
      <c r="C209" s="13">
        <v>5.1821862348178101E-2</v>
      </c>
      <c r="D209" s="13">
        <v>5.93900481540931E-2</v>
      </c>
      <c r="E209" s="13">
        <v>4.4481054365733103E-2</v>
      </c>
      <c r="F209" s="13"/>
      <c r="G209" s="13">
        <v>2.2857142857142899E-2</v>
      </c>
      <c r="H209" s="13">
        <v>7.3619631901840496E-2</v>
      </c>
      <c r="I209" s="13">
        <v>2.5423728813559299E-2</v>
      </c>
      <c r="J209" s="13">
        <v>5.4726368159204002E-2</v>
      </c>
      <c r="K209" s="13">
        <v>4.8951048951049E-2</v>
      </c>
      <c r="L209" s="13">
        <v>7.7922077922077906E-2</v>
      </c>
      <c r="M209" s="13"/>
      <c r="N209" s="13">
        <v>6.4853556485355707E-2</v>
      </c>
      <c r="O209" s="13">
        <v>3.4364261168384903E-2</v>
      </c>
      <c r="P209" s="13">
        <v>4.47761194029851E-2</v>
      </c>
      <c r="Q209" s="13">
        <v>5.1181102362204703E-2</v>
      </c>
      <c r="R209" s="13"/>
      <c r="S209" s="13">
        <v>5.3497942386831303E-2</v>
      </c>
      <c r="T209" s="13">
        <v>5.2631578947368397E-2</v>
      </c>
      <c r="U209" s="13">
        <v>2.7397260273972601E-2</v>
      </c>
      <c r="V209" s="13">
        <v>5.8252427184466E-2</v>
      </c>
      <c r="W209" s="13">
        <v>1.9230769230769201E-2</v>
      </c>
      <c r="X209" s="13">
        <v>9.5238095238095205E-2</v>
      </c>
      <c r="Y209" s="13">
        <v>0.04</v>
      </c>
      <c r="Z209" s="13">
        <v>6.6666666666666693E-2</v>
      </c>
      <c r="AA209" s="13">
        <v>7.6433121019108305E-2</v>
      </c>
      <c r="AB209" s="13">
        <v>2.0833333333333301E-2</v>
      </c>
      <c r="AC209" s="13">
        <v>1.7543859649122799E-2</v>
      </c>
      <c r="AD209" s="13">
        <v>0.105263157894737</v>
      </c>
      <c r="AE209" s="13"/>
      <c r="AF209" s="13">
        <v>4.2606516290726801E-2</v>
      </c>
      <c r="AG209" s="13">
        <v>4.4999999999999998E-2</v>
      </c>
      <c r="AH209" s="13">
        <v>3.90625E-2</v>
      </c>
      <c r="AI209" s="13">
        <v>9.9378881987577605E-2</v>
      </c>
      <c r="AJ209" s="13">
        <v>4.8780487804878099E-2</v>
      </c>
      <c r="AK209" s="13">
        <v>3.8095238095238099E-2</v>
      </c>
      <c r="AL209" s="13"/>
      <c r="AM209" s="13">
        <v>6.5934065934065894E-2</v>
      </c>
      <c r="AN209" s="13">
        <v>3.5555555555555597E-2</v>
      </c>
      <c r="AO209" s="13">
        <v>4.6035805626598501E-2</v>
      </c>
      <c r="AP209" s="13">
        <v>6.3291139240506306E-2</v>
      </c>
      <c r="AQ209" s="13">
        <v>0.11363636363636399</v>
      </c>
      <c r="AR209" s="13"/>
      <c r="AS209" s="13">
        <v>5.1821862348178101E-2</v>
      </c>
      <c r="AT209" s="13" t="s">
        <v>97</v>
      </c>
      <c r="AU209" s="13"/>
      <c r="AV209" s="13">
        <v>6.7500000000000004E-2</v>
      </c>
      <c r="AW209" s="13">
        <v>3.1914893617021302E-2</v>
      </c>
      <c r="AX209" s="13">
        <v>4.5889101338432103E-2</v>
      </c>
      <c r="AY209" s="13"/>
      <c r="AZ209" s="13">
        <v>7.3394495412843999E-2</v>
      </c>
      <c r="BA209" s="13">
        <v>4.4444444444444398E-2</v>
      </c>
      <c r="BB209" s="13">
        <v>5.2863436123347998E-2</v>
      </c>
      <c r="BC209" s="13"/>
      <c r="BD209" s="13">
        <v>5.0125313283208003E-2</v>
      </c>
      <c r="BE209" s="13">
        <v>5.5684454756380501E-2</v>
      </c>
      <c r="BF209" s="13"/>
      <c r="BG209" s="13">
        <v>4.8426150121065402E-2</v>
      </c>
      <c r="BH209" s="13">
        <v>5.24390243902439E-2</v>
      </c>
      <c r="BI209" s="13"/>
      <c r="BJ209" s="13">
        <v>2.6315789473684199E-2</v>
      </c>
      <c r="BK209" s="13">
        <v>5.6918547595681997E-2</v>
      </c>
      <c r="BL209" s="13"/>
      <c r="BM209" s="13">
        <v>4.9382716049382699E-2</v>
      </c>
      <c r="BN209" s="13">
        <v>5.3278688524590202E-2</v>
      </c>
      <c r="BO209" s="13"/>
      <c r="BP209" s="13">
        <v>4.4510385756676603E-2</v>
      </c>
      <c r="BQ209" s="13">
        <v>5.59360730593607E-2</v>
      </c>
      <c r="BR209" s="13"/>
      <c r="BS209" s="13">
        <v>5.4298642533936702E-2</v>
      </c>
      <c r="BT209" s="13">
        <v>5.2747252747252699E-2</v>
      </c>
      <c r="BU209" s="13"/>
      <c r="BV209" s="13">
        <v>5.3691275167785199E-2</v>
      </c>
      <c r="BW209" s="13">
        <v>5.4607508532423202E-2</v>
      </c>
      <c r="BX209" s="13"/>
      <c r="BY209" s="13">
        <v>2.0979020979021001E-2</v>
      </c>
      <c r="BZ209" s="13">
        <v>5.6638811513463297E-2</v>
      </c>
      <c r="CA209" s="13"/>
      <c r="CB209" s="13">
        <v>5.7529610829103198E-2</v>
      </c>
      <c r="CC209" s="13">
        <v>4.66237942122186E-2</v>
      </c>
    </row>
    <row r="210" spans="2:81" x14ac:dyDescent="0.3">
      <c r="B210" t="s">
        <v>165</v>
      </c>
      <c r="C210" s="13">
        <v>3.4008097165991902E-2</v>
      </c>
      <c r="D210" s="13">
        <v>1.92616372391653E-2</v>
      </c>
      <c r="E210" s="13">
        <v>4.9423393739703503E-2</v>
      </c>
      <c r="F210" s="13"/>
      <c r="G210" s="13">
        <v>1.1428571428571401E-2</v>
      </c>
      <c r="H210" s="13">
        <v>3.3742331288343599E-2</v>
      </c>
      <c r="I210" s="13">
        <v>3.8135593220338999E-2</v>
      </c>
      <c r="J210" s="13">
        <v>3.98009950248756E-2</v>
      </c>
      <c r="K210" s="13">
        <v>2.7972027972028E-2</v>
      </c>
      <c r="L210" s="13">
        <v>5.1948051948052E-2</v>
      </c>
      <c r="M210" s="13"/>
      <c r="N210" s="13">
        <v>2.7196652719665301E-2</v>
      </c>
      <c r="O210" s="13">
        <v>4.8109965635738799E-2</v>
      </c>
      <c r="P210" s="13">
        <v>1.49253731343284E-2</v>
      </c>
      <c r="Q210" s="13">
        <v>4.33070866141732E-2</v>
      </c>
      <c r="R210" s="13"/>
      <c r="S210" s="13">
        <v>3.2921810699588501E-2</v>
      </c>
      <c r="T210" s="13">
        <v>2.2556390977443601E-2</v>
      </c>
      <c r="U210" s="13">
        <v>1.3698630136986301E-2</v>
      </c>
      <c r="V210" s="13">
        <v>5.8252427184466E-2</v>
      </c>
      <c r="W210" s="13">
        <v>3.8461538461538498E-2</v>
      </c>
      <c r="X210" s="13">
        <v>4.7619047619047603E-2</v>
      </c>
      <c r="Y210" s="13">
        <v>0.03</v>
      </c>
      <c r="Z210" s="13">
        <v>2.2222222222222199E-2</v>
      </c>
      <c r="AA210" s="13">
        <v>3.8216560509554097E-2</v>
      </c>
      <c r="AB210" s="13">
        <v>2.0833333333333301E-2</v>
      </c>
      <c r="AC210" s="13">
        <v>5.2631578947368397E-2</v>
      </c>
      <c r="AD210" s="13">
        <v>0</v>
      </c>
      <c r="AE210" s="13"/>
      <c r="AF210" s="13">
        <v>3.2581453634085197E-2</v>
      </c>
      <c r="AG210" s="13">
        <v>1.4999999999999999E-2</v>
      </c>
      <c r="AH210" s="13">
        <v>3.125E-2</v>
      </c>
      <c r="AI210" s="13">
        <v>1.2422360248447201E-2</v>
      </c>
      <c r="AJ210" s="13">
        <v>4.8780487804878099E-2</v>
      </c>
      <c r="AK210" s="13">
        <v>6.6666666666666693E-2</v>
      </c>
      <c r="AL210" s="13"/>
      <c r="AM210" s="13">
        <v>2.74725274725275E-2</v>
      </c>
      <c r="AN210" s="13">
        <v>4.4444444444444398E-2</v>
      </c>
      <c r="AO210" s="13">
        <v>4.8593350383631703E-2</v>
      </c>
      <c r="AP210" s="13">
        <v>1.68776371308017E-2</v>
      </c>
      <c r="AQ210" s="13">
        <v>4.5454545454545497E-2</v>
      </c>
      <c r="AR210" s="13"/>
      <c r="AS210" s="13">
        <v>3.4008097165991902E-2</v>
      </c>
      <c r="AT210" s="13" t="s">
        <v>97</v>
      </c>
      <c r="AU210" s="13"/>
      <c r="AV210" s="13">
        <v>2.5000000000000001E-2</v>
      </c>
      <c r="AW210" s="13">
        <v>1.0638297872340399E-2</v>
      </c>
      <c r="AX210" s="13">
        <v>4.7801147227533501E-2</v>
      </c>
      <c r="AY210" s="13"/>
      <c r="AZ210" s="13">
        <v>1.8348623853211E-2</v>
      </c>
      <c r="BA210" s="13">
        <v>2.2222222222222199E-2</v>
      </c>
      <c r="BB210" s="13">
        <v>2.2026431718061699E-2</v>
      </c>
      <c r="BC210" s="13"/>
      <c r="BD210" s="13">
        <v>3.3834586466165398E-2</v>
      </c>
      <c r="BE210" s="13">
        <v>3.4802784222737797E-2</v>
      </c>
      <c r="BF210" s="13"/>
      <c r="BG210" s="13">
        <v>2.9055690072639199E-2</v>
      </c>
      <c r="BH210" s="13">
        <v>3.65853658536585E-2</v>
      </c>
      <c r="BI210" s="13"/>
      <c r="BJ210" s="13">
        <v>4.7368421052631601E-2</v>
      </c>
      <c r="BK210" s="13">
        <v>3.14033366045142E-2</v>
      </c>
      <c r="BL210" s="13"/>
      <c r="BM210" s="13">
        <v>3.2921810699588501E-2</v>
      </c>
      <c r="BN210" s="13">
        <v>3.2786885245901599E-2</v>
      </c>
      <c r="BO210" s="13"/>
      <c r="BP210" s="13">
        <v>4.1543026706231501E-2</v>
      </c>
      <c r="BQ210" s="13">
        <v>2.62557077625571E-2</v>
      </c>
      <c r="BR210" s="13"/>
      <c r="BS210" s="13">
        <v>2.7149321266968299E-2</v>
      </c>
      <c r="BT210" s="13">
        <v>4.1758241758241797E-2</v>
      </c>
      <c r="BU210" s="13"/>
      <c r="BV210" s="13">
        <v>2.68456375838926E-2</v>
      </c>
      <c r="BW210" s="13">
        <v>2.7303754266211601E-2</v>
      </c>
      <c r="BX210" s="13"/>
      <c r="BY210" s="13">
        <v>3.4965034965035002E-2</v>
      </c>
      <c r="BZ210" s="13">
        <v>3.4354688950789199E-2</v>
      </c>
      <c r="CA210" s="13"/>
      <c r="CB210" s="13">
        <v>3.21489001692047E-2</v>
      </c>
      <c r="CC210" s="13">
        <v>3.6977491961414803E-2</v>
      </c>
    </row>
    <row r="211" spans="2:81" x14ac:dyDescent="0.3">
      <c r="B211" t="s">
        <v>166</v>
      </c>
      <c r="C211" s="13">
        <v>0.532793522267206</v>
      </c>
      <c r="D211" s="13">
        <v>0.57784911717496001</v>
      </c>
      <c r="E211" s="13">
        <v>0.48434925864909401</v>
      </c>
      <c r="F211" s="13"/>
      <c r="G211" s="13">
        <v>0.53142857142857103</v>
      </c>
      <c r="H211" s="13">
        <v>0.5</v>
      </c>
      <c r="I211" s="13">
        <v>0.572033898305085</v>
      </c>
      <c r="J211" s="13">
        <v>0.50746268656716398</v>
      </c>
      <c r="K211" s="13">
        <v>0.57342657342657299</v>
      </c>
      <c r="L211" s="13">
        <v>0.53896103896103897</v>
      </c>
      <c r="M211" s="13"/>
      <c r="N211" s="13">
        <v>0.55439330543933096</v>
      </c>
      <c r="O211" s="13">
        <v>0.49828178694158098</v>
      </c>
      <c r="P211" s="13">
        <v>0.537313432835821</v>
      </c>
      <c r="Q211" s="13">
        <v>0.53149606299212604</v>
      </c>
      <c r="R211" s="13"/>
      <c r="S211" s="13">
        <v>0.52674897119341602</v>
      </c>
      <c r="T211" s="13">
        <v>0.59398496240601495</v>
      </c>
      <c r="U211" s="13">
        <v>0.50684931506849296</v>
      </c>
      <c r="V211" s="13">
        <v>0.54368932038834905</v>
      </c>
      <c r="W211" s="13">
        <v>0.51923076923076905</v>
      </c>
      <c r="X211" s="13">
        <v>0.476190476190476</v>
      </c>
      <c r="Y211" s="13">
        <v>0.48</v>
      </c>
      <c r="Z211" s="13">
        <v>0.51111111111111096</v>
      </c>
      <c r="AA211" s="13">
        <v>0.54140127388534998</v>
      </c>
      <c r="AB211" s="13">
        <v>0.55208333333333304</v>
      </c>
      <c r="AC211" s="13">
        <v>0.57894736842105299</v>
      </c>
      <c r="AD211" s="13">
        <v>0.63157894736842102</v>
      </c>
      <c r="AE211" s="13"/>
      <c r="AF211" s="13">
        <v>0.51629072681704302</v>
      </c>
      <c r="AG211" s="13">
        <v>0.55000000000000004</v>
      </c>
      <c r="AH211" s="13">
        <v>0.59375</v>
      </c>
      <c r="AI211" s="13">
        <v>0.54037267080745299</v>
      </c>
      <c r="AJ211" s="13">
        <v>0.51219512195121997</v>
      </c>
      <c r="AK211" s="13">
        <v>0.48571428571428599</v>
      </c>
      <c r="AL211" s="13"/>
      <c r="AM211" s="13">
        <v>0.53846153846153799</v>
      </c>
      <c r="AN211" s="13">
        <v>0.48888888888888898</v>
      </c>
      <c r="AO211" s="13">
        <v>0.53452685421994905</v>
      </c>
      <c r="AP211" s="13">
        <v>0.56540084388185696</v>
      </c>
      <c r="AQ211" s="13">
        <v>0.61363636363636398</v>
      </c>
      <c r="AR211" s="13"/>
      <c r="AS211" s="13">
        <v>0.532793522267206</v>
      </c>
      <c r="AT211" s="13" t="s">
        <v>97</v>
      </c>
      <c r="AU211" s="13"/>
      <c r="AV211" s="13">
        <v>0.54500000000000004</v>
      </c>
      <c r="AW211" s="13">
        <v>0.57446808510638303</v>
      </c>
      <c r="AX211" s="13">
        <v>0.50478011472275297</v>
      </c>
      <c r="AY211" s="13"/>
      <c r="AZ211" s="13">
        <v>0.63302752293578002</v>
      </c>
      <c r="BA211" s="13">
        <v>0.6</v>
      </c>
      <c r="BB211" s="13">
        <v>0.493392070484582</v>
      </c>
      <c r="BC211" s="13"/>
      <c r="BD211" s="13">
        <v>0.51879699248120303</v>
      </c>
      <c r="BE211" s="13">
        <v>0.55452436194895605</v>
      </c>
      <c r="BF211" s="13"/>
      <c r="BG211" s="13">
        <v>0.52784503631961299</v>
      </c>
      <c r="BH211" s="13">
        <v>0.53658536585365901</v>
      </c>
      <c r="BI211" s="13"/>
      <c r="BJ211" s="13">
        <v>0.55263157894736803</v>
      </c>
      <c r="BK211" s="13">
        <v>0.53189401373895995</v>
      </c>
      <c r="BL211" s="13"/>
      <c r="BM211" s="13">
        <v>0.48559670781893</v>
      </c>
      <c r="BN211" s="13">
        <v>0.54303278688524603</v>
      </c>
      <c r="BO211" s="13"/>
      <c r="BP211" s="13">
        <v>0.50148367952522299</v>
      </c>
      <c r="BQ211" s="13">
        <v>0.54680365296803601</v>
      </c>
      <c r="BR211" s="13"/>
      <c r="BS211" s="13">
        <v>0.58371040723981904</v>
      </c>
      <c r="BT211" s="13">
        <v>0.47692307692307701</v>
      </c>
      <c r="BU211" s="13"/>
      <c r="BV211" s="13">
        <v>0.56375838926174504</v>
      </c>
      <c r="BW211" s="13">
        <v>0.59385665529010201</v>
      </c>
      <c r="BX211" s="13"/>
      <c r="BY211" s="13">
        <v>0.56643356643356602</v>
      </c>
      <c r="BZ211" s="13">
        <v>0.53203342618384397</v>
      </c>
      <c r="CA211" s="13"/>
      <c r="CB211" s="13">
        <v>0.56514382402707297</v>
      </c>
      <c r="CC211" s="13">
        <v>0.50321543408360103</v>
      </c>
    </row>
    <row r="212" spans="2:81" x14ac:dyDescent="0.3">
      <c r="B212" t="s">
        <v>167</v>
      </c>
      <c r="C212" s="13">
        <v>0.20485829959514201</v>
      </c>
      <c r="D212" s="13">
        <v>0.184590690208668</v>
      </c>
      <c r="E212" s="13">
        <v>0.22570016474464599</v>
      </c>
      <c r="F212" s="13"/>
      <c r="G212" s="13">
        <v>0.251428571428571</v>
      </c>
      <c r="H212" s="13">
        <v>0.21165644171779099</v>
      </c>
      <c r="I212" s="13">
        <v>0.14830508474576301</v>
      </c>
      <c r="J212" s="13">
        <v>0.20398009950248799</v>
      </c>
      <c r="K212" s="13">
        <v>0.195804195804196</v>
      </c>
      <c r="L212" s="13">
        <v>0.23376623376623401</v>
      </c>
      <c r="M212" s="13"/>
      <c r="N212" s="13">
        <v>0.205020920502092</v>
      </c>
      <c r="O212" s="13">
        <v>0.18213058419243999</v>
      </c>
      <c r="P212" s="13">
        <v>0.22885572139303501</v>
      </c>
      <c r="Q212" s="13">
        <v>0.20472440944881901</v>
      </c>
      <c r="R212" s="13"/>
      <c r="S212" s="13">
        <v>0.20164609053497901</v>
      </c>
      <c r="T212" s="13">
        <v>0.16541353383458601</v>
      </c>
      <c r="U212" s="13">
        <v>0.164383561643836</v>
      </c>
      <c r="V212" s="13">
        <v>0.20388349514563101</v>
      </c>
      <c r="W212" s="13">
        <v>0.20192307692307701</v>
      </c>
      <c r="X212" s="13">
        <v>0.21904761904761899</v>
      </c>
      <c r="Y212" s="13">
        <v>0.28999999999999998</v>
      </c>
      <c r="Z212" s="13">
        <v>0.17777777777777801</v>
      </c>
      <c r="AA212" s="13">
        <v>0.21656050955414</v>
      </c>
      <c r="AB212" s="13">
        <v>0.19791666666666699</v>
      </c>
      <c r="AC212" s="13">
        <v>0.175438596491228</v>
      </c>
      <c r="AD212" s="13">
        <v>0.26315789473684198</v>
      </c>
      <c r="AE212" s="13"/>
      <c r="AF212" s="13">
        <v>0.21052631578947401</v>
      </c>
      <c r="AG212" s="13">
        <v>0.22</v>
      </c>
      <c r="AH212" s="13">
        <v>0.1875</v>
      </c>
      <c r="AI212" s="13">
        <v>0.229813664596273</v>
      </c>
      <c r="AJ212" s="13">
        <v>0.17886178861788599</v>
      </c>
      <c r="AK212" s="13">
        <v>0.2</v>
      </c>
      <c r="AL212" s="13"/>
      <c r="AM212" s="13">
        <v>0.20329670329670299</v>
      </c>
      <c r="AN212" s="13">
        <v>0.22222222222222199</v>
      </c>
      <c r="AO212" s="13">
        <v>0.20460358056266001</v>
      </c>
      <c r="AP212" s="13">
        <v>0.164556962025316</v>
      </c>
      <c r="AQ212" s="13">
        <v>0.25</v>
      </c>
      <c r="AR212" s="13"/>
      <c r="AS212" s="13">
        <v>0.20485829959514201</v>
      </c>
      <c r="AT212" s="13" t="s">
        <v>97</v>
      </c>
      <c r="AU212" s="13"/>
      <c r="AV212" s="13">
        <v>0.215</v>
      </c>
      <c r="AW212" s="13">
        <v>0.170212765957447</v>
      </c>
      <c r="AX212" s="13">
        <v>0.21414913957935</v>
      </c>
      <c r="AY212" s="13"/>
      <c r="AZ212" s="13">
        <v>0.192660550458716</v>
      </c>
      <c r="BA212" s="13">
        <v>0.2</v>
      </c>
      <c r="BB212" s="13">
        <v>0.20704845814978001</v>
      </c>
      <c r="BC212" s="13"/>
      <c r="BD212" s="13">
        <v>0.20551378446115301</v>
      </c>
      <c r="BE212" s="13">
        <v>0.20649651972157801</v>
      </c>
      <c r="BF212" s="13"/>
      <c r="BG212" s="13">
        <v>0.20823244552058101</v>
      </c>
      <c r="BH212" s="13">
        <v>0.202439024390244</v>
      </c>
      <c r="BI212" s="13"/>
      <c r="BJ212" s="13">
        <v>0.163157894736842</v>
      </c>
      <c r="BK212" s="13">
        <v>0.21099116781158</v>
      </c>
      <c r="BL212" s="13"/>
      <c r="BM212" s="13">
        <v>0.23045267489711899</v>
      </c>
      <c r="BN212" s="13">
        <v>0.20184426229508201</v>
      </c>
      <c r="BO212" s="13"/>
      <c r="BP212" s="13">
        <v>0.21068249258160199</v>
      </c>
      <c r="BQ212" s="13">
        <v>0.20319634703196299</v>
      </c>
      <c r="BR212" s="13"/>
      <c r="BS212" s="13">
        <v>0.194570135746606</v>
      </c>
      <c r="BT212" s="13">
        <v>0.20879120879120899</v>
      </c>
      <c r="BU212" s="13"/>
      <c r="BV212" s="13">
        <v>0.18120805369127499</v>
      </c>
      <c r="BW212" s="13">
        <v>0.20136518771331099</v>
      </c>
      <c r="BX212" s="13"/>
      <c r="BY212" s="13">
        <v>0.18181818181818199</v>
      </c>
      <c r="BZ212" s="13">
        <v>0.20705663881151301</v>
      </c>
      <c r="CA212" s="13"/>
      <c r="CB212" s="13">
        <v>0.21150592216582101</v>
      </c>
      <c r="CC212" s="13">
        <v>0.19935691318328</v>
      </c>
    </row>
    <row r="213" spans="2:81" x14ac:dyDescent="0.3">
      <c r="B213" t="s">
        <v>91</v>
      </c>
      <c r="C213" s="13">
        <v>0.32793522267206499</v>
      </c>
      <c r="D213" s="13">
        <v>0.39325842696629199</v>
      </c>
      <c r="E213" s="13">
        <v>0.25864909390444801</v>
      </c>
      <c r="F213" s="13"/>
      <c r="G213" s="13">
        <v>0.28000000000000003</v>
      </c>
      <c r="H213" s="13">
        <v>0.28834355828220898</v>
      </c>
      <c r="I213" s="13">
        <v>0.42372881355932202</v>
      </c>
      <c r="J213" s="13">
        <v>0.30348258706467701</v>
      </c>
      <c r="K213" s="13">
        <v>0.37762237762237799</v>
      </c>
      <c r="L213" s="13">
        <v>0.30519480519480502</v>
      </c>
      <c r="M213" s="13"/>
      <c r="N213" s="13">
        <v>0.34937238493723799</v>
      </c>
      <c r="O213" s="13">
        <v>0.31615120274914099</v>
      </c>
      <c r="P213" s="13">
        <v>0.308457711442786</v>
      </c>
      <c r="Q213" s="13">
        <v>0.32677165354330701</v>
      </c>
      <c r="R213" s="13"/>
      <c r="S213" s="13">
        <v>0.32510288065843601</v>
      </c>
      <c r="T213" s="13">
        <v>0.42857142857142799</v>
      </c>
      <c r="U213" s="13">
        <v>0.34246575342465801</v>
      </c>
      <c r="V213" s="13">
        <v>0.33980582524271802</v>
      </c>
      <c r="W213" s="13">
        <v>0.31730769230769201</v>
      </c>
      <c r="X213" s="13">
        <v>0.25714285714285701</v>
      </c>
      <c r="Y213" s="13">
        <v>0.19</v>
      </c>
      <c r="Z213" s="13">
        <v>0.33333333333333298</v>
      </c>
      <c r="AA213" s="13">
        <v>0.32484076433121001</v>
      </c>
      <c r="AB213" s="13">
        <v>0.35416666666666702</v>
      </c>
      <c r="AC213" s="13">
        <v>0.40350877192982498</v>
      </c>
      <c r="AD213" s="13">
        <v>0.36842105263157898</v>
      </c>
      <c r="AE213" s="13"/>
      <c r="AF213" s="13">
        <v>0.30576441102756902</v>
      </c>
      <c r="AG213" s="13">
        <v>0.33</v>
      </c>
      <c r="AH213" s="13">
        <v>0.40625</v>
      </c>
      <c r="AI213" s="13">
        <v>0.31055900621117999</v>
      </c>
      <c r="AJ213" s="13">
        <v>0.33333333333333298</v>
      </c>
      <c r="AK213" s="13">
        <v>0.28571428571428598</v>
      </c>
      <c r="AL213" s="13"/>
      <c r="AM213" s="13">
        <v>0.33516483516483497</v>
      </c>
      <c r="AN213" s="13">
        <v>0.266666666666667</v>
      </c>
      <c r="AO213" s="13">
        <v>0.32992327365728902</v>
      </c>
      <c r="AP213" s="13">
        <v>0.40084388185654002</v>
      </c>
      <c r="AQ213" s="13">
        <v>0.36363636363636398</v>
      </c>
      <c r="AR213" s="13"/>
      <c r="AS213" s="13">
        <v>0.32793522267206499</v>
      </c>
      <c r="AT213" s="13" t="s">
        <v>97</v>
      </c>
      <c r="AU213" s="13"/>
      <c r="AV213" s="13">
        <v>0.33</v>
      </c>
      <c r="AW213" s="13">
        <v>0.40425531914893598</v>
      </c>
      <c r="AX213" s="13">
        <v>0.29063097514340303</v>
      </c>
      <c r="AY213" s="13"/>
      <c r="AZ213" s="13">
        <v>0.44036697247706402</v>
      </c>
      <c r="BA213" s="13">
        <v>0.4</v>
      </c>
      <c r="BB213" s="13">
        <v>0.28634361233480199</v>
      </c>
      <c r="BC213" s="13"/>
      <c r="BD213" s="13">
        <v>0.31328320802005</v>
      </c>
      <c r="BE213" s="13">
        <v>0.34802784222737798</v>
      </c>
      <c r="BF213" s="13"/>
      <c r="BG213" s="13">
        <v>0.31961259079903098</v>
      </c>
      <c r="BH213" s="13">
        <v>0.33414634146341499</v>
      </c>
      <c r="BI213" s="13"/>
      <c r="BJ213" s="13">
        <v>0.38947368421052603</v>
      </c>
      <c r="BK213" s="13">
        <v>0.32090284592738</v>
      </c>
      <c r="BL213" s="13"/>
      <c r="BM213" s="13">
        <v>0.25514403292181098</v>
      </c>
      <c r="BN213" s="13">
        <v>0.34118852459016402</v>
      </c>
      <c r="BO213" s="13"/>
      <c r="BP213" s="13">
        <v>0.29080118694362</v>
      </c>
      <c r="BQ213" s="13">
        <v>0.34360730593607303</v>
      </c>
      <c r="BR213" s="13"/>
      <c r="BS213" s="13">
        <v>0.38914027149321301</v>
      </c>
      <c r="BT213" s="13">
        <v>0.26813186813186801</v>
      </c>
      <c r="BU213" s="13"/>
      <c r="BV213" s="13">
        <v>0.38255033557047002</v>
      </c>
      <c r="BW213" s="13">
        <v>0.39249146757679199</v>
      </c>
      <c r="BX213" s="13"/>
      <c r="BY213" s="13">
        <v>0.38461538461538503</v>
      </c>
      <c r="BZ213" s="13">
        <v>0.32497678737232999</v>
      </c>
      <c r="CA213" s="13"/>
      <c r="CB213" s="13">
        <v>0.35363790186125199</v>
      </c>
      <c r="CC213" s="13">
        <v>0.303858520900322</v>
      </c>
    </row>
    <row r="214" spans="2:81" x14ac:dyDescent="0.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c r="BU214" s="13"/>
      <c r="BV214" s="13"/>
      <c r="BW214" s="13"/>
      <c r="BX214" s="13"/>
      <c r="BY214" s="13"/>
      <c r="BZ214" s="13"/>
      <c r="CA214" s="13"/>
      <c r="CB214" s="13"/>
      <c r="CC214" s="13"/>
    </row>
    <row r="215" spans="2:81" x14ac:dyDescent="0.3">
      <c r="B215" s="6" t="s">
        <v>172</v>
      </c>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c r="BU215" s="13"/>
      <c r="BV215" s="13"/>
      <c r="BW215" s="13"/>
      <c r="BX215" s="13"/>
      <c r="BY215" s="13"/>
      <c r="BZ215" s="13"/>
      <c r="CA215" s="13"/>
      <c r="CB215" s="13"/>
      <c r="CC215" s="13"/>
    </row>
    <row r="216" spans="2:81" x14ac:dyDescent="0.3">
      <c r="B216" s="23" t="s">
        <v>95</v>
      </c>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c r="BU216" s="13"/>
      <c r="BV216" s="13"/>
      <c r="BW216" s="13"/>
      <c r="BX216" s="13"/>
      <c r="BY216" s="13"/>
      <c r="BZ216" s="13"/>
      <c r="CA216" s="13"/>
      <c r="CB216" s="13"/>
      <c r="CC216" s="13"/>
    </row>
    <row r="217" spans="2:81" x14ac:dyDescent="0.3">
      <c r="B217" t="s">
        <v>169</v>
      </c>
      <c r="C217" s="13">
        <v>0.16680161943319799</v>
      </c>
      <c r="D217" s="13">
        <v>0.17495987158908499</v>
      </c>
      <c r="E217" s="13">
        <v>0.15980230642504101</v>
      </c>
      <c r="F217" s="13"/>
      <c r="G217" s="13">
        <v>0.125714285714286</v>
      </c>
      <c r="H217" s="13">
        <v>0.20552147239263799</v>
      </c>
      <c r="I217" s="13">
        <v>0.152542372881356</v>
      </c>
      <c r="J217" s="13">
        <v>0.164179104477612</v>
      </c>
      <c r="K217" s="13">
        <v>0.132867132867133</v>
      </c>
      <c r="L217" s="13">
        <v>0.18831168831168801</v>
      </c>
      <c r="M217" s="13"/>
      <c r="N217" s="13">
        <v>0.15062761506276201</v>
      </c>
      <c r="O217" s="13">
        <v>0.13058419243986299</v>
      </c>
      <c r="P217" s="13">
        <v>0.19900497512437801</v>
      </c>
      <c r="Q217" s="13">
        <v>0.20472440944881901</v>
      </c>
      <c r="R217" s="13"/>
      <c r="S217" s="13">
        <v>0.18518518518518501</v>
      </c>
      <c r="T217" s="13">
        <v>0.150375939849624</v>
      </c>
      <c r="U217" s="13">
        <v>0.123287671232877</v>
      </c>
      <c r="V217" s="13">
        <v>0.17475728155339801</v>
      </c>
      <c r="W217" s="13">
        <v>0.15384615384615399</v>
      </c>
      <c r="X217" s="13">
        <v>0.22857142857142901</v>
      </c>
      <c r="Y217" s="13">
        <v>0.14000000000000001</v>
      </c>
      <c r="Z217" s="13">
        <v>0.133333333333333</v>
      </c>
      <c r="AA217" s="13">
        <v>0.16560509554140099</v>
      </c>
      <c r="AB217" s="13">
        <v>0.14583333333333301</v>
      </c>
      <c r="AC217" s="13">
        <v>0.157894736842105</v>
      </c>
      <c r="AD217" s="13">
        <v>0.26315789473684198</v>
      </c>
      <c r="AE217" s="13"/>
      <c r="AF217" s="13">
        <v>0.162907268170426</v>
      </c>
      <c r="AG217" s="13">
        <v>0.17499999999999999</v>
      </c>
      <c r="AH217" s="13">
        <v>0.1640625</v>
      </c>
      <c r="AI217" s="13">
        <v>0.217391304347826</v>
      </c>
      <c r="AJ217" s="13">
        <v>0.113821138211382</v>
      </c>
      <c r="AK217" s="13">
        <v>0.17142857142857101</v>
      </c>
      <c r="AL217" s="13"/>
      <c r="AM217" s="13">
        <v>0.225274725274725</v>
      </c>
      <c r="AN217" s="13">
        <v>0.16</v>
      </c>
      <c r="AO217" s="13">
        <v>0.16112531969309499</v>
      </c>
      <c r="AP217" s="13">
        <v>0.151898734177215</v>
      </c>
      <c r="AQ217" s="13">
        <v>0.15909090909090901</v>
      </c>
      <c r="AR217" s="13"/>
      <c r="AS217" s="13">
        <v>0.16680161943319799</v>
      </c>
      <c r="AT217" s="13" t="s">
        <v>97</v>
      </c>
      <c r="AU217" s="13"/>
      <c r="AV217" s="13">
        <v>0.1925</v>
      </c>
      <c r="AW217" s="13">
        <v>0.13829787234042601</v>
      </c>
      <c r="AX217" s="13">
        <v>0.15296367112810699</v>
      </c>
      <c r="AY217" s="13"/>
      <c r="AZ217" s="13">
        <v>0.201834862385321</v>
      </c>
      <c r="BA217" s="13">
        <v>0.211111111111111</v>
      </c>
      <c r="BB217" s="13">
        <v>0.154185022026432</v>
      </c>
      <c r="BC217" s="13"/>
      <c r="BD217" s="13">
        <v>0.169172932330827</v>
      </c>
      <c r="BE217" s="13">
        <v>0.16473317865429199</v>
      </c>
      <c r="BF217" s="13"/>
      <c r="BG217" s="13">
        <v>0.18401937046004799</v>
      </c>
      <c r="BH217" s="13">
        <v>0.15853658536585399</v>
      </c>
      <c r="BI217" s="13"/>
      <c r="BJ217" s="13">
        <v>0.15263157894736801</v>
      </c>
      <c r="BK217" s="13">
        <v>0.168792934249264</v>
      </c>
      <c r="BL217" s="13"/>
      <c r="BM217" s="13">
        <v>0.20576131687242799</v>
      </c>
      <c r="BN217" s="13">
        <v>0.15676229508196701</v>
      </c>
      <c r="BO217" s="13"/>
      <c r="BP217" s="13">
        <v>0.15727002967358999</v>
      </c>
      <c r="BQ217" s="13">
        <v>0.16894977168949801</v>
      </c>
      <c r="BR217" s="13"/>
      <c r="BS217" s="13">
        <v>0.167420814479638</v>
      </c>
      <c r="BT217" s="13">
        <v>0.17362637362637401</v>
      </c>
      <c r="BU217" s="13"/>
      <c r="BV217" s="13">
        <v>0.15436241610738299</v>
      </c>
      <c r="BW217" s="13">
        <v>0.17406143344709901</v>
      </c>
      <c r="BX217" s="13"/>
      <c r="BY217" s="13">
        <v>0.230769230769231</v>
      </c>
      <c r="BZ217" s="13">
        <v>0.158774373259053</v>
      </c>
      <c r="CA217" s="13"/>
      <c r="CB217" s="13">
        <v>0.165820642978003</v>
      </c>
      <c r="CC217" s="13">
        <v>0.16720257234726699</v>
      </c>
    </row>
    <row r="218" spans="2:81" x14ac:dyDescent="0.3">
      <c r="B218" t="s">
        <v>170</v>
      </c>
      <c r="C218" s="13">
        <v>0.71417004048582999</v>
      </c>
      <c r="D218" s="13">
        <v>0.68378812199036898</v>
      </c>
      <c r="E218" s="13">
        <v>0.74464579901153205</v>
      </c>
      <c r="F218" s="13"/>
      <c r="G218" s="13">
        <v>0.8</v>
      </c>
      <c r="H218" s="13">
        <v>0.65950920245398803</v>
      </c>
      <c r="I218" s="13">
        <v>0.68644067796610198</v>
      </c>
      <c r="J218" s="13">
        <v>0.74129353233830797</v>
      </c>
      <c r="K218" s="13">
        <v>0.74125874125874103</v>
      </c>
      <c r="L218" s="13">
        <v>0.71428571428571397</v>
      </c>
      <c r="M218" s="13"/>
      <c r="N218" s="13">
        <v>0.73430962343096196</v>
      </c>
      <c r="O218" s="13">
        <v>0.74914089347079005</v>
      </c>
      <c r="P218" s="13">
        <v>0.72139303482587103</v>
      </c>
      <c r="Q218" s="13">
        <v>0.63779527559055105</v>
      </c>
      <c r="R218" s="13"/>
      <c r="S218" s="13">
        <v>0.67078189300411495</v>
      </c>
      <c r="T218" s="13">
        <v>0.766917293233083</v>
      </c>
      <c r="U218" s="13">
        <v>0.75342465753424703</v>
      </c>
      <c r="V218" s="13">
        <v>0.71844660194174803</v>
      </c>
      <c r="W218" s="13">
        <v>0.75</v>
      </c>
      <c r="X218" s="13">
        <v>0.61904761904761896</v>
      </c>
      <c r="Y218" s="13">
        <v>0.73</v>
      </c>
      <c r="Z218" s="13">
        <v>0.68888888888888899</v>
      </c>
      <c r="AA218" s="13">
        <v>0.73248407643312097</v>
      </c>
      <c r="AB218" s="13">
        <v>0.73958333333333304</v>
      </c>
      <c r="AC218" s="13">
        <v>0.75438596491228105</v>
      </c>
      <c r="AD218" s="13">
        <v>0.63157894736842102</v>
      </c>
      <c r="AE218" s="13"/>
      <c r="AF218" s="13">
        <v>0.696741854636591</v>
      </c>
      <c r="AG218" s="13">
        <v>0.69499999999999995</v>
      </c>
      <c r="AH218" s="13">
        <v>0.734375</v>
      </c>
      <c r="AI218" s="13">
        <v>0.72049689440993803</v>
      </c>
      <c r="AJ218" s="13">
        <v>0.77235772357723598</v>
      </c>
      <c r="AK218" s="13">
        <v>0.73333333333333295</v>
      </c>
      <c r="AL218" s="13"/>
      <c r="AM218" s="13">
        <v>0.64835164835164805</v>
      </c>
      <c r="AN218" s="13">
        <v>0.74222222222222201</v>
      </c>
      <c r="AO218" s="13">
        <v>0.72378516624040901</v>
      </c>
      <c r="AP218" s="13">
        <v>0.71308016877637104</v>
      </c>
      <c r="AQ218" s="13">
        <v>0.68181818181818199</v>
      </c>
      <c r="AR218" s="13"/>
      <c r="AS218" s="13">
        <v>0.71417004048582999</v>
      </c>
      <c r="AT218" s="13" t="s">
        <v>97</v>
      </c>
      <c r="AU218" s="13"/>
      <c r="AV218" s="13">
        <v>0.69499999999999995</v>
      </c>
      <c r="AW218" s="13">
        <v>0.71276595744680804</v>
      </c>
      <c r="AX218" s="13">
        <v>0.72466539196940705</v>
      </c>
      <c r="AY218" s="13"/>
      <c r="AZ218" s="13">
        <v>0.65137614678899103</v>
      </c>
      <c r="BA218" s="13">
        <v>0.63333333333333297</v>
      </c>
      <c r="BB218" s="13">
        <v>0.74449339207048504</v>
      </c>
      <c r="BC218" s="13"/>
      <c r="BD218" s="13">
        <v>0.71052631578947401</v>
      </c>
      <c r="BE218" s="13">
        <v>0.72157772621809702</v>
      </c>
      <c r="BF218" s="13"/>
      <c r="BG218" s="13">
        <v>0.71428571428571397</v>
      </c>
      <c r="BH218" s="13">
        <v>0.71463414634146305</v>
      </c>
      <c r="BI218" s="13"/>
      <c r="BJ218" s="13">
        <v>0.7</v>
      </c>
      <c r="BK218" s="13">
        <v>0.71736997055937202</v>
      </c>
      <c r="BL218" s="13"/>
      <c r="BM218" s="13">
        <v>0.65843621399176999</v>
      </c>
      <c r="BN218" s="13">
        <v>0.72950819672131195</v>
      </c>
      <c r="BO218" s="13"/>
      <c r="BP218" s="13">
        <v>0.71810089020771495</v>
      </c>
      <c r="BQ218" s="13">
        <v>0.71232876712328796</v>
      </c>
      <c r="BR218" s="13"/>
      <c r="BS218" s="13">
        <v>0.710407239819005</v>
      </c>
      <c r="BT218" s="13">
        <v>0.712087912087912</v>
      </c>
      <c r="BU218" s="13"/>
      <c r="BV218" s="13">
        <v>0.76510067114094005</v>
      </c>
      <c r="BW218" s="13">
        <v>0.68259385665529004</v>
      </c>
      <c r="BX218" s="13"/>
      <c r="BY218" s="13">
        <v>0.643356643356643</v>
      </c>
      <c r="BZ218" s="13">
        <v>0.72516248839368602</v>
      </c>
      <c r="CA218" s="13"/>
      <c r="CB218" s="13">
        <v>0.71065989847715705</v>
      </c>
      <c r="CC218" s="13">
        <v>0.72025723472668801</v>
      </c>
    </row>
    <row r="219" spans="2:81" x14ac:dyDescent="0.3">
      <c r="B219" t="s">
        <v>171</v>
      </c>
      <c r="C219" s="13">
        <v>9.5546558704453402E-2</v>
      </c>
      <c r="D219" s="13">
        <v>0.123595505617978</v>
      </c>
      <c r="E219" s="13">
        <v>6.5897858319604596E-2</v>
      </c>
      <c r="F219" s="13"/>
      <c r="G219" s="13">
        <v>5.7142857142857099E-2</v>
      </c>
      <c r="H219" s="13">
        <v>0.10122699386503101</v>
      </c>
      <c r="I219" s="13">
        <v>0.144067796610169</v>
      </c>
      <c r="J219" s="13">
        <v>6.4676616915422896E-2</v>
      </c>
      <c r="K219" s="13">
        <v>0.11888111888111901</v>
      </c>
      <c r="L219" s="13">
        <v>7.1428571428571397E-2</v>
      </c>
      <c r="M219" s="13"/>
      <c r="N219" s="13">
        <v>9.2050209205020897E-2</v>
      </c>
      <c r="O219" s="13">
        <v>0.10309278350515499</v>
      </c>
      <c r="P219" s="13">
        <v>6.4676616915422896E-2</v>
      </c>
      <c r="Q219" s="13">
        <v>0.118110236220472</v>
      </c>
      <c r="R219" s="13"/>
      <c r="S219" s="13">
        <v>0.11111111111111099</v>
      </c>
      <c r="T219" s="13">
        <v>7.5187969924811998E-2</v>
      </c>
      <c r="U219" s="13">
        <v>0.10958904109589</v>
      </c>
      <c r="V219" s="13">
        <v>8.7378640776699004E-2</v>
      </c>
      <c r="W219" s="13">
        <v>8.6538461538461495E-2</v>
      </c>
      <c r="X219" s="13">
        <v>0.114285714285714</v>
      </c>
      <c r="Y219" s="13">
        <v>0.11</v>
      </c>
      <c r="Z219" s="13">
        <v>0.155555555555556</v>
      </c>
      <c r="AA219" s="13">
        <v>8.2802547770700605E-2</v>
      </c>
      <c r="AB219" s="13">
        <v>7.2916666666666699E-2</v>
      </c>
      <c r="AC219" s="13">
        <v>5.2631578947368397E-2</v>
      </c>
      <c r="AD219" s="13">
        <v>0.105263157894737</v>
      </c>
      <c r="AE219" s="13"/>
      <c r="AF219" s="13">
        <v>0.11779448621553899</v>
      </c>
      <c r="AG219" s="13">
        <v>0.125</v>
      </c>
      <c r="AH219" s="13">
        <v>0.1015625</v>
      </c>
      <c r="AI219" s="13">
        <v>5.5900621118012403E-2</v>
      </c>
      <c r="AJ219" s="13">
        <v>6.50406504065041E-2</v>
      </c>
      <c r="AK219" s="13">
        <v>3.8095238095238099E-2</v>
      </c>
      <c r="AL219" s="13"/>
      <c r="AM219" s="13">
        <v>0.120879120879121</v>
      </c>
      <c r="AN219" s="13">
        <v>7.5555555555555598E-2</v>
      </c>
      <c r="AO219" s="13">
        <v>7.9283887468030695E-2</v>
      </c>
      <c r="AP219" s="13">
        <v>0.118143459915612</v>
      </c>
      <c r="AQ219" s="13">
        <v>0.13636363636363599</v>
      </c>
      <c r="AR219" s="13"/>
      <c r="AS219" s="13">
        <v>9.5546558704453402E-2</v>
      </c>
      <c r="AT219" s="13" t="s">
        <v>97</v>
      </c>
      <c r="AU219" s="13"/>
      <c r="AV219" s="13">
        <v>0.10249999999999999</v>
      </c>
      <c r="AW219" s="13">
        <v>0.13829787234042601</v>
      </c>
      <c r="AX219" s="13">
        <v>8.7954110898661605E-2</v>
      </c>
      <c r="AY219" s="13"/>
      <c r="AZ219" s="13">
        <v>0.146788990825688</v>
      </c>
      <c r="BA219" s="13">
        <v>0.14444444444444399</v>
      </c>
      <c r="BB219" s="13">
        <v>8.3700440528634401E-2</v>
      </c>
      <c r="BC219" s="13"/>
      <c r="BD219" s="13">
        <v>9.3984962406015005E-2</v>
      </c>
      <c r="BE219" s="13">
        <v>9.5127610208816701E-2</v>
      </c>
      <c r="BF219" s="13"/>
      <c r="BG219" s="13">
        <v>7.5060532687651296E-2</v>
      </c>
      <c r="BH219" s="13">
        <v>0.104878048780488</v>
      </c>
      <c r="BI219" s="13"/>
      <c r="BJ219" s="13">
        <v>0.110526315789474</v>
      </c>
      <c r="BK219" s="13">
        <v>9.2247301275760502E-2</v>
      </c>
      <c r="BL219" s="13"/>
      <c r="BM219" s="13">
        <v>0.11111111111111099</v>
      </c>
      <c r="BN219" s="13">
        <v>9.0163934426229497E-2</v>
      </c>
      <c r="BO219" s="13"/>
      <c r="BP219" s="13">
        <v>9.4955489614243299E-2</v>
      </c>
      <c r="BQ219" s="13">
        <v>9.7031963470319602E-2</v>
      </c>
      <c r="BR219" s="13"/>
      <c r="BS219" s="13">
        <v>0.106334841628959</v>
      </c>
      <c r="BT219" s="13">
        <v>8.3516483516483497E-2</v>
      </c>
      <c r="BU219" s="13"/>
      <c r="BV219" s="13">
        <v>8.0536912751677805E-2</v>
      </c>
      <c r="BW219" s="13">
        <v>0.119453924914676</v>
      </c>
      <c r="BX219" s="13"/>
      <c r="BY219" s="13">
        <v>0.10489510489510501</v>
      </c>
      <c r="BZ219" s="13">
        <v>9.2850510677808695E-2</v>
      </c>
      <c r="CA219" s="13"/>
      <c r="CB219" s="13">
        <v>9.9830795262267305E-2</v>
      </c>
      <c r="CC219" s="13">
        <v>9.1639871382636698E-2</v>
      </c>
    </row>
    <row r="220" spans="2:81" x14ac:dyDescent="0.3">
      <c r="B220" t="s">
        <v>88</v>
      </c>
      <c r="C220" s="13">
        <v>2.3481781376518199E-2</v>
      </c>
      <c r="D220" s="13">
        <v>1.7656500802568201E-2</v>
      </c>
      <c r="E220" s="13">
        <v>2.96540362438221E-2</v>
      </c>
      <c r="F220" s="13"/>
      <c r="G220" s="13">
        <v>1.7142857142857099E-2</v>
      </c>
      <c r="H220" s="13">
        <v>3.3742331288343599E-2</v>
      </c>
      <c r="I220" s="13">
        <v>1.6949152542372899E-2</v>
      </c>
      <c r="J220" s="13">
        <v>2.9850746268656699E-2</v>
      </c>
      <c r="K220" s="13">
        <v>6.9930069930069904E-3</v>
      </c>
      <c r="L220" s="13">
        <v>2.5974025974026E-2</v>
      </c>
      <c r="M220" s="13"/>
      <c r="N220" s="13">
        <v>2.30125523012552E-2</v>
      </c>
      <c r="O220" s="13">
        <v>1.71821305841924E-2</v>
      </c>
      <c r="P220" s="13">
        <v>1.49253731343284E-2</v>
      </c>
      <c r="Q220" s="13">
        <v>3.9370078740157501E-2</v>
      </c>
      <c r="R220" s="13"/>
      <c r="S220" s="13">
        <v>3.2921810699588501E-2</v>
      </c>
      <c r="T220" s="13">
        <v>7.5187969924812E-3</v>
      </c>
      <c r="U220" s="13">
        <v>1.3698630136986301E-2</v>
      </c>
      <c r="V220" s="13">
        <v>1.94174757281553E-2</v>
      </c>
      <c r="W220" s="13">
        <v>9.6153846153846194E-3</v>
      </c>
      <c r="X220" s="13">
        <v>3.8095238095238099E-2</v>
      </c>
      <c r="Y220" s="13">
        <v>0.02</v>
      </c>
      <c r="Z220" s="13">
        <v>2.2222222222222199E-2</v>
      </c>
      <c r="AA220" s="13">
        <v>1.9108280254777101E-2</v>
      </c>
      <c r="AB220" s="13">
        <v>4.1666666666666699E-2</v>
      </c>
      <c r="AC220" s="13">
        <v>3.5087719298245598E-2</v>
      </c>
      <c r="AD220" s="13">
        <v>0</v>
      </c>
      <c r="AE220" s="13"/>
      <c r="AF220" s="13">
        <v>2.2556390977443601E-2</v>
      </c>
      <c r="AG220" s="13">
        <v>5.0000000000000001E-3</v>
      </c>
      <c r="AH220" s="13">
        <v>0</v>
      </c>
      <c r="AI220" s="13">
        <v>6.2111801242236003E-3</v>
      </c>
      <c r="AJ220" s="13">
        <v>4.8780487804878099E-2</v>
      </c>
      <c r="AK220" s="13">
        <v>5.7142857142857099E-2</v>
      </c>
      <c r="AL220" s="13"/>
      <c r="AM220" s="13">
        <v>5.4945054945054897E-3</v>
      </c>
      <c r="AN220" s="13">
        <v>2.2222222222222199E-2</v>
      </c>
      <c r="AO220" s="13">
        <v>3.5805626598465499E-2</v>
      </c>
      <c r="AP220" s="13">
        <v>1.68776371308017E-2</v>
      </c>
      <c r="AQ220" s="13">
        <v>2.27272727272727E-2</v>
      </c>
      <c r="AR220" s="13"/>
      <c r="AS220" s="13">
        <v>2.3481781376518199E-2</v>
      </c>
      <c r="AT220" s="13" t="s">
        <v>97</v>
      </c>
      <c r="AU220" s="13"/>
      <c r="AV220" s="13">
        <v>0.01</v>
      </c>
      <c r="AW220" s="13">
        <v>1.0638297872340399E-2</v>
      </c>
      <c r="AX220" s="13">
        <v>3.4416826003824098E-2</v>
      </c>
      <c r="AY220" s="13"/>
      <c r="AZ220" s="13">
        <v>0</v>
      </c>
      <c r="BA220" s="13">
        <v>1.1111111111111099E-2</v>
      </c>
      <c r="BB220" s="13">
        <v>1.7621145374449299E-2</v>
      </c>
      <c r="BC220" s="13"/>
      <c r="BD220" s="13">
        <v>2.6315789473684199E-2</v>
      </c>
      <c r="BE220" s="13">
        <v>1.8561484918793499E-2</v>
      </c>
      <c r="BF220" s="13"/>
      <c r="BG220" s="13">
        <v>2.6634382566585998E-2</v>
      </c>
      <c r="BH220" s="13">
        <v>2.19512195121951E-2</v>
      </c>
      <c r="BI220" s="13"/>
      <c r="BJ220" s="13">
        <v>3.6842105263157898E-2</v>
      </c>
      <c r="BK220" s="13">
        <v>2.1589793915603499E-2</v>
      </c>
      <c r="BL220" s="13"/>
      <c r="BM220" s="13">
        <v>2.4691358024691398E-2</v>
      </c>
      <c r="BN220" s="13">
        <v>2.3565573770491802E-2</v>
      </c>
      <c r="BO220" s="13"/>
      <c r="BP220" s="13">
        <v>2.9673590504451001E-2</v>
      </c>
      <c r="BQ220" s="13">
        <v>2.1689497716895E-2</v>
      </c>
      <c r="BR220" s="13"/>
      <c r="BS220" s="13">
        <v>1.58371040723982E-2</v>
      </c>
      <c r="BT220" s="13">
        <v>3.0769230769230799E-2</v>
      </c>
      <c r="BU220" s="13"/>
      <c r="BV220" s="13">
        <v>0</v>
      </c>
      <c r="BW220" s="13">
        <v>2.38907849829352E-2</v>
      </c>
      <c r="BX220" s="13"/>
      <c r="BY220" s="13">
        <v>2.0979020979021001E-2</v>
      </c>
      <c r="BZ220" s="13">
        <v>2.3212627669452202E-2</v>
      </c>
      <c r="CA220" s="13"/>
      <c r="CB220" s="13">
        <v>2.3688663282571899E-2</v>
      </c>
      <c r="CC220" s="13">
        <v>2.0900321543408401E-2</v>
      </c>
    </row>
    <row r="221" spans="2:81" x14ac:dyDescent="0.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c r="BU221" s="13"/>
      <c r="BV221" s="13"/>
      <c r="BW221" s="13"/>
      <c r="BX221" s="13"/>
      <c r="BY221" s="13"/>
      <c r="BZ221" s="13"/>
      <c r="CA221" s="13"/>
      <c r="CB221" s="13"/>
      <c r="CC221" s="13"/>
    </row>
    <row r="222" spans="2:81" x14ac:dyDescent="0.3">
      <c r="B222" s="6" t="s">
        <v>172</v>
      </c>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c r="BU222" s="13"/>
      <c r="BV222" s="13"/>
      <c r="BW222" s="13"/>
      <c r="BX222" s="13"/>
      <c r="BY222" s="13"/>
      <c r="BZ222" s="13"/>
      <c r="CA222" s="13"/>
      <c r="CB222" s="13"/>
      <c r="CC222" s="13"/>
    </row>
    <row r="223" spans="2:81" x14ac:dyDescent="0.3">
      <c r="B223" s="23" t="s">
        <v>95</v>
      </c>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row>
    <row r="224" spans="2:81" x14ac:dyDescent="0.3">
      <c r="B224" t="s">
        <v>173</v>
      </c>
      <c r="C224" s="13">
        <v>0.81781376518218596</v>
      </c>
      <c r="D224" s="13">
        <v>0.82825040128410898</v>
      </c>
      <c r="E224" s="13">
        <v>0.80724876441515603</v>
      </c>
      <c r="F224" s="13"/>
      <c r="G224" s="13">
        <v>0.82857142857142896</v>
      </c>
      <c r="H224" s="13">
        <v>0.81595092024539895</v>
      </c>
      <c r="I224" s="13">
        <v>0.86016949152542399</v>
      </c>
      <c r="J224" s="13">
        <v>0.76616915422885601</v>
      </c>
      <c r="K224" s="13">
        <v>0.79020979020978999</v>
      </c>
      <c r="L224" s="13">
        <v>0.837662337662338</v>
      </c>
      <c r="M224" s="13"/>
      <c r="N224" s="13">
        <v>0.84518828451882799</v>
      </c>
      <c r="O224" s="13">
        <v>0.83161512027491402</v>
      </c>
      <c r="P224" s="13">
        <v>0.80597014925373101</v>
      </c>
      <c r="Q224" s="13">
        <v>0.76377952755905498</v>
      </c>
      <c r="R224" s="13"/>
      <c r="S224" s="13">
        <v>0.843621399176955</v>
      </c>
      <c r="T224" s="13">
        <v>0.81954887218045103</v>
      </c>
      <c r="U224" s="13">
        <v>0.86301369863013699</v>
      </c>
      <c r="V224" s="13">
        <v>0.84466019417475702</v>
      </c>
      <c r="W224" s="13">
        <v>0.77884615384615397</v>
      </c>
      <c r="X224" s="13">
        <v>0.76190476190476197</v>
      </c>
      <c r="Y224" s="13">
        <v>0.83</v>
      </c>
      <c r="Z224" s="13">
        <v>0.86666666666666703</v>
      </c>
      <c r="AA224" s="13">
        <v>0.74522292993630601</v>
      </c>
      <c r="AB224" s="13">
        <v>0.84375</v>
      </c>
      <c r="AC224" s="13">
        <v>0.84210526315789502</v>
      </c>
      <c r="AD224" s="13">
        <v>0.89473684210526305</v>
      </c>
      <c r="AE224" s="13"/>
      <c r="AF224" s="13">
        <v>0.80701754385964897</v>
      </c>
      <c r="AG224" s="13">
        <v>0.82499999999999996</v>
      </c>
      <c r="AH224" s="13">
        <v>0.8359375</v>
      </c>
      <c r="AI224" s="13">
        <v>0.81987577639751597</v>
      </c>
      <c r="AJ224" s="13">
        <v>0.83739837398373995</v>
      </c>
      <c r="AK224" s="13">
        <v>0.79047619047619</v>
      </c>
      <c r="AL224" s="13"/>
      <c r="AM224" s="13">
        <v>0.77472527472527497</v>
      </c>
      <c r="AN224" s="13">
        <v>0.78666666666666696</v>
      </c>
      <c r="AO224" s="13">
        <v>0.85421994884910502</v>
      </c>
      <c r="AP224" s="13">
        <v>0.79746835443038</v>
      </c>
      <c r="AQ224" s="13">
        <v>0.86363636363636398</v>
      </c>
      <c r="AR224" s="13"/>
      <c r="AS224" s="13">
        <v>0.81781376518218596</v>
      </c>
      <c r="AT224" s="13" t="s">
        <v>97</v>
      </c>
      <c r="AU224" s="13"/>
      <c r="AV224" s="13">
        <v>0.79</v>
      </c>
      <c r="AW224" s="13">
        <v>0.80851063829787195</v>
      </c>
      <c r="AX224" s="13">
        <v>0.84130019120458899</v>
      </c>
      <c r="AY224" s="13"/>
      <c r="AZ224" s="13">
        <v>0.86238532110091703</v>
      </c>
      <c r="BA224" s="13">
        <v>0.71111111111111103</v>
      </c>
      <c r="BB224" s="13">
        <v>0.78414096916299603</v>
      </c>
      <c r="BC224" s="13"/>
      <c r="BD224" s="13">
        <v>0.81328320802005005</v>
      </c>
      <c r="BE224" s="13">
        <v>0.823665893271462</v>
      </c>
      <c r="BF224" s="13"/>
      <c r="BG224" s="13">
        <v>0.83777239709443097</v>
      </c>
      <c r="BH224" s="13">
        <v>0.80731707317073198</v>
      </c>
      <c r="BI224" s="13"/>
      <c r="BJ224" s="13">
        <v>0.78947368421052599</v>
      </c>
      <c r="BK224" s="13">
        <v>0.82237487733071601</v>
      </c>
      <c r="BL224" s="13"/>
      <c r="BM224" s="13">
        <v>0.74485596707818902</v>
      </c>
      <c r="BN224" s="13">
        <v>0.83709016393442603</v>
      </c>
      <c r="BO224" s="13"/>
      <c r="BP224" s="13">
        <v>0.80712166172106803</v>
      </c>
      <c r="BQ224" s="13">
        <v>0.82305936073059405</v>
      </c>
      <c r="BR224" s="13"/>
      <c r="BS224" s="13">
        <v>0.82126696832579205</v>
      </c>
      <c r="BT224" s="13">
        <v>0.795604395604396</v>
      </c>
      <c r="BU224" s="13"/>
      <c r="BV224" s="13">
        <v>0.88590604026845599</v>
      </c>
      <c r="BW224" s="13">
        <v>0.78839590443686003</v>
      </c>
      <c r="BX224" s="13"/>
      <c r="BY224" s="13">
        <v>0.81818181818181801</v>
      </c>
      <c r="BZ224" s="13">
        <v>0.81894150417827305</v>
      </c>
      <c r="CA224" s="13"/>
      <c r="CB224" s="13">
        <v>0.82910321489001704</v>
      </c>
      <c r="CC224" s="13">
        <v>0.81028938906752401</v>
      </c>
    </row>
    <row r="225" spans="2:81" x14ac:dyDescent="0.3">
      <c r="B225" t="s">
        <v>174</v>
      </c>
      <c r="C225" s="13">
        <v>0.12955465587044501</v>
      </c>
      <c r="D225" s="13">
        <v>0.13162118780096299</v>
      </c>
      <c r="E225" s="13">
        <v>0.12685337726523899</v>
      </c>
      <c r="F225" s="13"/>
      <c r="G225" s="13">
        <v>0.13714285714285701</v>
      </c>
      <c r="H225" s="13">
        <v>0.119631901840491</v>
      </c>
      <c r="I225" s="13">
        <v>0.12711864406779699</v>
      </c>
      <c r="J225" s="13">
        <v>0.14925373134328401</v>
      </c>
      <c r="K225" s="13">
        <v>0.132867132867133</v>
      </c>
      <c r="L225" s="13">
        <v>0.11688311688311701</v>
      </c>
      <c r="M225" s="13"/>
      <c r="N225" s="13">
        <v>0.121338912133891</v>
      </c>
      <c r="O225" s="13">
        <v>0.120274914089347</v>
      </c>
      <c r="P225" s="13">
        <v>0.124378109452736</v>
      </c>
      <c r="Q225" s="13">
        <v>0.15748031496063</v>
      </c>
      <c r="R225" s="13"/>
      <c r="S225" s="13">
        <v>0.11934156378600801</v>
      </c>
      <c r="T225" s="13">
        <v>9.7744360902255606E-2</v>
      </c>
      <c r="U225" s="13">
        <v>0.123287671232877</v>
      </c>
      <c r="V225" s="13">
        <v>0.12621359223301001</v>
      </c>
      <c r="W225" s="13">
        <v>0.144230769230769</v>
      </c>
      <c r="X225" s="13">
        <v>0.180952380952381</v>
      </c>
      <c r="Y225" s="13">
        <v>0.13</v>
      </c>
      <c r="Z225" s="13">
        <v>6.6666666666666693E-2</v>
      </c>
      <c r="AA225" s="13">
        <v>0.184713375796178</v>
      </c>
      <c r="AB225" s="13">
        <v>9.375E-2</v>
      </c>
      <c r="AC225" s="13">
        <v>0.140350877192982</v>
      </c>
      <c r="AD225" s="13">
        <v>0</v>
      </c>
      <c r="AE225" s="13"/>
      <c r="AF225" s="13">
        <v>0.15538847117794499</v>
      </c>
      <c r="AG225" s="13">
        <v>0.13500000000000001</v>
      </c>
      <c r="AH225" s="13">
        <v>0.109375</v>
      </c>
      <c r="AI225" s="13">
        <v>0.12422360248447201</v>
      </c>
      <c r="AJ225" s="13">
        <v>8.9430894308943104E-2</v>
      </c>
      <c r="AK225" s="13">
        <v>0.12380952380952399</v>
      </c>
      <c r="AL225" s="13"/>
      <c r="AM225" s="13">
        <v>0.13736263736263701</v>
      </c>
      <c r="AN225" s="13">
        <v>0.151111111111111</v>
      </c>
      <c r="AO225" s="13">
        <v>0.10230179028133</v>
      </c>
      <c r="AP225" s="13">
        <v>0.17299578059071699</v>
      </c>
      <c r="AQ225" s="13">
        <v>0.13636363636363599</v>
      </c>
      <c r="AR225" s="13"/>
      <c r="AS225" s="13">
        <v>0.12955465587044501</v>
      </c>
      <c r="AT225" s="13" t="s">
        <v>97</v>
      </c>
      <c r="AU225" s="13"/>
      <c r="AV225" s="13">
        <v>0.16</v>
      </c>
      <c r="AW225" s="13">
        <v>0.170212765957447</v>
      </c>
      <c r="AX225" s="13">
        <v>0.10133843212237099</v>
      </c>
      <c r="AY225" s="13"/>
      <c r="AZ225" s="13">
        <v>0.119266055045872</v>
      </c>
      <c r="BA225" s="13">
        <v>0.266666666666667</v>
      </c>
      <c r="BB225" s="13">
        <v>0.14537444933920701</v>
      </c>
      <c r="BC225" s="13"/>
      <c r="BD225" s="13">
        <v>0.12656641604009999</v>
      </c>
      <c r="BE225" s="13">
        <v>0.13689095127610201</v>
      </c>
      <c r="BF225" s="13"/>
      <c r="BG225" s="13">
        <v>0.11864406779661001</v>
      </c>
      <c r="BH225" s="13">
        <v>0.13536585365853701</v>
      </c>
      <c r="BI225" s="13"/>
      <c r="BJ225" s="13">
        <v>0.14736842105263201</v>
      </c>
      <c r="BK225" s="13">
        <v>0.126594700686948</v>
      </c>
      <c r="BL225" s="13"/>
      <c r="BM225" s="13">
        <v>0.18930041152263399</v>
      </c>
      <c r="BN225" s="13">
        <v>0.114754098360656</v>
      </c>
      <c r="BO225" s="13"/>
      <c r="BP225" s="13">
        <v>0.11869436201780401</v>
      </c>
      <c r="BQ225" s="13">
        <v>0.135844748858447</v>
      </c>
      <c r="BR225" s="13"/>
      <c r="BS225" s="13">
        <v>0.13574660633484201</v>
      </c>
      <c r="BT225" s="13">
        <v>0.136263736263736</v>
      </c>
      <c r="BU225" s="13"/>
      <c r="BV225" s="13">
        <v>9.3959731543624206E-2</v>
      </c>
      <c r="BW225" s="13">
        <v>0.15699658703071701</v>
      </c>
      <c r="BX225" s="13"/>
      <c r="BY225" s="13">
        <v>0.132867132867133</v>
      </c>
      <c r="BZ225" s="13">
        <v>0.128133704735376</v>
      </c>
      <c r="CA225" s="13"/>
      <c r="CB225" s="13">
        <v>0.12351945854483901</v>
      </c>
      <c r="CC225" s="13">
        <v>0.135048231511254</v>
      </c>
    </row>
    <row r="226" spans="2:81" x14ac:dyDescent="0.3">
      <c r="B226" t="s">
        <v>88</v>
      </c>
      <c r="C226" s="13">
        <v>5.2631578947368397E-2</v>
      </c>
      <c r="D226" s="13">
        <v>4.0128410914927803E-2</v>
      </c>
      <c r="E226" s="13">
        <v>6.5897858319604596E-2</v>
      </c>
      <c r="F226" s="13"/>
      <c r="G226" s="13">
        <v>3.4285714285714301E-2</v>
      </c>
      <c r="H226" s="13">
        <v>6.4417177914110405E-2</v>
      </c>
      <c r="I226" s="13">
        <v>1.27118644067797E-2</v>
      </c>
      <c r="J226" s="13">
        <v>8.45771144278607E-2</v>
      </c>
      <c r="K226" s="13">
        <v>7.69230769230769E-2</v>
      </c>
      <c r="L226" s="13">
        <v>4.5454545454545497E-2</v>
      </c>
      <c r="M226" s="13"/>
      <c r="N226" s="13">
        <v>3.3472803347280297E-2</v>
      </c>
      <c r="O226" s="13">
        <v>4.8109965635738799E-2</v>
      </c>
      <c r="P226" s="13">
        <v>6.9651741293532299E-2</v>
      </c>
      <c r="Q226" s="13">
        <v>7.8740157480315001E-2</v>
      </c>
      <c r="R226" s="13"/>
      <c r="S226" s="13">
        <v>3.7037037037037E-2</v>
      </c>
      <c r="T226" s="13">
        <v>8.2706766917293201E-2</v>
      </c>
      <c r="U226" s="13">
        <v>1.3698630136986301E-2</v>
      </c>
      <c r="V226" s="13">
        <v>2.9126213592233E-2</v>
      </c>
      <c r="W226" s="13">
        <v>7.69230769230769E-2</v>
      </c>
      <c r="X226" s="13">
        <v>5.7142857142857099E-2</v>
      </c>
      <c r="Y226" s="13">
        <v>0.04</v>
      </c>
      <c r="Z226" s="13">
        <v>6.6666666666666693E-2</v>
      </c>
      <c r="AA226" s="13">
        <v>7.0063694267515894E-2</v>
      </c>
      <c r="AB226" s="13">
        <v>6.25E-2</v>
      </c>
      <c r="AC226" s="13">
        <v>1.7543859649122799E-2</v>
      </c>
      <c r="AD226" s="13">
        <v>0.105263157894737</v>
      </c>
      <c r="AE226" s="13"/>
      <c r="AF226" s="13">
        <v>3.7593984962405999E-2</v>
      </c>
      <c r="AG226" s="13">
        <v>0.04</v>
      </c>
      <c r="AH226" s="13">
        <v>5.46875E-2</v>
      </c>
      <c r="AI226" s="13">
        <v>5.5900621118012403E-2</v>
      </c>
      <c r="AJ226" s="13">
        <v>7.3170731707317097E-2</v>
      </c>
      <c r="AK226" s="13">
        <v>8.5714285714285701E-2</v>
      </c>
      <c r="AL226" s="13"/>
      <c r="AM226" s="13">
        <v>8.7912087912087905E-2</v>
      </c>
      <c r="AN226" s="13">
        <v>6.22222222222222E-2</v>
      </c>
      <c r="AO226" s="13">
        <v>4.3478260869565202E-2</v>
      </c>
      <c r="AP226" s="13">
        <v>2.9535864978902999E-2</v>
      </c>
      <c r="AQ226" s="13">
        <v>0</v>
      </c>
      <c r="AR226" s="13"/>
      <c r="AS226" s="13">
        <v>5.2631578947368397E-2</v>
      </c>
      <c r="AT226" s="13" t="s">
        <v>97</v>
      </c>
      <c r="AU226" s="13"/>
      <c r="AV226" s="13">
        <v>0.05</v>
      </c>
      <c r="AW226" s="13">
        <v>2.1276595744680899E-2</v>
      </c>
      <c r="AX226" s="13">
        <v>5.7361376673040199E-2</v>
      </c>
      <c r="AY226" s="13"/>
      <c r="AZ226" s="13">
        <v>1.8348623853211E-2</v>
      </c>
      <c r="BA226" s="13">
        <v>2.2222222222222199E-2</v>
      </c>
      <c r="BB226" s="13">
        <v>7.0484581497797405E-2</v>
      </c>
      <c r="BC226" s="13"/>
      <c r="BD226" s="13">
        <v>6.01503759398496E-2</v>
      </c>
      <c r="BE226" s="13">
        <v>3.94431554524362E-2</v>
      </c>
      <c r="BF226" s="13"/>
      <c r="BG226" s="13">
        <v>4.35835351089588E-2</v>
      </c>
      <c r="BH226" s="13">
        <v>5.7317073170731703E-2</v>
      </c>
      <c r="BI226" s="13"/>
      <c r="BJ226" s="13">
        <v>6.3157894736842093E-2</v>
      </c>
      <c r="BK226" s="13">
        <v>5.1030421982335601E-2</v>
      </c>
      <c r="BL226" s="13"/>
      <c r="BM226" s="13">
        <v>6.5843621399177002E-2</v>
      </c>
      <c r="BN226" s="13">
        <v>4.8155737704918003E-2</v>
      </c>
      <c r="BO226" s="13"/>
      <c r="BP226" s="13">
        <v>7.4183976261127604E-2</v>
      </c>
      <c r="BQ226" s="13">
        <v>4.1095890410958902E-2</v>
      </c>
      <c r="BR226" s="13"/>
      <c r="BS226" s="13">
        <v>4.2986425339366502E-2</v>
      </c>
      <c r="BT226" s="13">
        <v>6.8131868131868098E-2</v>
      </c>
      <c r="BU226" s="13"/>
      <c r="BV226" s="13">
        <v>2.01342281879195E-2</v>
      </c>
      <c r="BW226" s="13">
        <v>5.4607508532423202E-2</v>
      </c>
      <c r="BX226" s="13"/>
      <c r="BY226" s="13">
        <v>4.8951048951049E-2</v>
      </c>
      <c r="BZ226" s="13">
        <v>5.2924791086351002E-2</v>
      </c>
      <c r="CA226" s="13"/>
      <c r="CB226" s="13">
        <v>4.7377326565143797E-2</v>
      </c>
      <c r="CC226" s="13">
        <v>5.4662379421221902E-2</v>
      </c>
    </row>
    <row r="227" spans="2:81" x14ac:dyDescent="0.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row>
    <row r="228" spans="2:81" x14ac:dyDescent="0.3">
      <c r="B228" s="6" t="s">
        <v>188</v>
      </c>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c r="BU228" s="13"/>
      <c r="BV228" s="13"/>
      <c r="BW228" s="13"/>
      <c r="BX228" s="13"/>
      <c r="BY228" s="13"/>
      <c r="BZ228" s="13"/>
      <c r="CA228" s="13"/>
      <c r="CB228" s="13"/>
      <c r="CC228" s="13"/>
    </row>
    <row r="229" spans="2:81" x14ac:dyDescent="0.3">
      <c r="B229" s="23" t="s">
        <v>95</v>
      </c>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c r="BU229" s="13"/>
      <c r="BV229" s="13"/>
      <c r="BW229" s="13"/>
      <c r="BX229" s="13"/>
      <c r="BY229" s="13"/>
      <c r="BZ229" s="13"/>
      <c r="CA229" s="13"/>
      <c r="CB229" s="13"/>
      <c r="CC229" s="13"/>
    </row>
    <row r="230" spans="2:81" x14ac:dyDescent="0.3">
      <c r="B230" t="s">
        <v>175</v>
      </c>
      <c r="C230" s="13">
        <v>0.64939271255060704</v>
      </c>
      <c r="D230" s="13">
        <v>0.65008025682183002</v>
      </c>
      <c r="E230" s="13">
        <v>0.64744645799011502</v>
      </c>
      <c r="F230" s="13"/>
      <c r="G230" s="13">
        <v>0.68</v>
      </c>
      <c r="H230" s="13">
        <v>0.66564417177914104</v>
      </c>
      <c r="I230" s="13">
        <v>0.65677966101694896</v>
      </c>
      <c r="J230" s="13">
        <v>0.70149253731343297</v>
      </c>
      <c r="K230" s="13">
        <v>0.63636363636363602</v>
      </c>
      <c r="L230" s="13">
        <v>0.51298701298701299</v>
      </c>
      <c r="M230" s="13"/>
      <c r="N230" s="13">
        <v>0.65271966527196701</v>
      </c>
      <c r="O230" s="13">
        <v>0.63573883161512001</v>
      </c>
      <c r="P230" s="13">
        <v>0.68159203980099503</v>
      </c>
      <c r="Q230" s="13">
        <v>0.64173228346456701</v>
      </c>
      <c r="R230" s="13"/>
      <c r="S230" s="13">
        <v>0.65020576131687202</v>
      </c>
      <c r="T230" s="13">
        <v>0.71428571428571397</v>
      </c>
      <c r="U230" s="13">
        <v>0.602739726027397</v>
      </c>
      <c r="V230" s="13">
        <v>0.56310679611650505</v>
      </c>
      <c r="W230" s="13">
        <v>0.65384615384615397</v>
      </c>
      <c r="X230" s="13">
        <v>0.61904761904761896</v>
      </c>
      <c r="Y230" s="13">
        <v>0.62</v>
      </c>
      <c r="Z230" s="13">
        <v>0.71111111111111103</v>
      </c>
      <c r="AA230" s="13">
        <v>0.61783439490445902</v>
      </c>
      <c r="AB230" s="13">
        <v>0.75</v>
      </c>
      <c r="AC230" s="13">
        <v>0.64912280701754399</v>
      </c>
      <c r="AD230" s="13">
        <v>0.73684210526315796</v>
      </c>
      <c r="AE230" s="13"/>
      <c r="AF230" s="13">
        <v>0.63659147869674204</v>
      </c>
      <c r="AG230" s="13">
        <v>0.54500000000000004</v>
      </c>
      <c r="AH230" s="13">
        <v>0.671875</v>
      </c>
      <c r="AI230" s="13">
        <v>0.64596273291925499</v>
      </c>
      <c r="AJ230" s="13">
        <v>0.77235772357723598</v>
      </c>
      <c r="AK230" s="13">
        <v>0.628571428571429</v>
      </c>
      <c r="AL230" s="13"/>
      <c r="AM230" s="13">
        <v>0.620879120879121</v>
      </c>
      <c r="AN230" s="13">
        <v>0.62222222222222201</v>
      </c>
      <c r="AO230" s="13">
        <v>0.65728900255754497</v>
      </c>
      <c r="AP230" s="13">
        <v>0.63713080168776404</v>
      </c>
      <c r="AQ230" s="13">
        <v>0.68181818181818199</v>
      </c>
      <c r="AR230" s="13"/>
      <c r="AS230" s="13">
        <v>0.64939271255060704</v>
      </c>
      <c r="AT230" s="13" t="s">
        <v>97</v>
      </c>
      <c r="AU230" s="13"/>
      <c r="AV230" s="13">
        <v>0.52749999999999997</v>
      </c>
      <c r="AW230" s="13">
        <v>0.64893617021276595</v>
      </c>
      <c r="AX230" s="13">
        <v>0.71319311663479901</v>
      </c>
      <c r="AY230" s="13"/>
      <c r="AZ230" s="13">
        <v>0.62385321100917401</v>
      </c>
      <c r="BA230" s="13">
        <v>0.52222222222222203</v>
      </c>
      <c r="BB230" s="13">
        <v>0.46255506607929497</v>
      </c>
      <c r="BC230" s="13"/>
      <c r="BD230" s="13">
        <v>0.67042606516290704</v>
      </c>
      <c r="BE230" s="13">
        <v>0.60788863109048696</v>
      </c>
      <c r="BF230" s="13"/>
      <c r="BG230" s="13">
        <v>0.64891041162227603</v>
      </c>
      <c r="BH230" s="13">
        <v>0.64878048780487796</v>
      </c>
      <c r="BI230" s="13"/>
      <c r="BJ230" s="13">
        <v>0.673684210526316</v>
      </c>
      <c r="BK230" s="13">
        <v>0.64082433758586899</v>
      </c>
      <c r="BL230" s="13"/>
      <c r="BM230" s="13">
        <v>0.72016460905349799</v>
      </c>
      <c r="BN230" s="13">
        <v>0.62807377049180302</v>
      </c>
      <c r="BO230" s="13"/>
      <c r="BP230" s="13">
        <v>0.70029673590504404</v>
      </c>
      <c r="BQ230" s="13">
        <v>0.62442922374429199</v>
      </c>
      <c r="BR230" s="13"/>
      <c r="BS230" s="13">
        <v>0.77828054298642502</v>
      </c>
      <c r="BT230" s="13">
        <v>0.481318681318681</v>
      </c>
      <c r="BU230" s="13"/>
      <c r="BV230" s="13">
        <v>0.83221476510067105</v>
      </c>
      <c r="BW230" s="13">
        <v>0.75085324232081896</v>
      </c>
      <c r="BX230" s="13"/>
      <c r="BY230" s="13">
        <v>0.65034965034964998</v>
      </c>
      <c r="BZ230" s="13">
        <v>0.65181058495821698</v>
      </c>
      <c r="CA230" s="13"/>
      <c r="CB230" s="13">
        <v>0.71065989847715705</v>
      </c>
      <c r="CC230" s="13">
        <v>0.59807073954983903</v>
      </c>
    </row>
    <row r="231" spans="2:81" x14ac:dyDescent="0.3">
      <c r="B231" t="s">
        <v>176</v>
      </c>
      <c r="C231" s="13">
        <v>0.27692307692307699</v>
      </c>
      <c r="D231" s="13">
        <v>0.28571428571428598</v>
      </c>
      <c r="E231" s="13">
        <v>0.266886326194399</v>
      </c>
      <c r="F231" s="13"/>
      <c r="G231" s="13">
        <v>0.33714285714285702</v>
      </c>
      <c r="H231" s="13">
        <v>0.30061349693251499</v>
      </c>
      <c r="I231" s="13">
        <v>0.29661016949152502</v>
      </c>
      <c r="J231" s="13">
        <v>0.27860696517412897</v>
      </c>
      <c r="K231" s="13">
        <v>0.26573426573426601</v>
      </c>
      <c r="L231" s="13">
        <v>0.13636363636363599</v>
      </c>
      <c r="M231" s="13"/>
      <c r="N231" s="13">
        <v>0.29916317991631802</v>
      </c>
      <c r="O231" s="13">
        <v>0.28178694158075601</v>
      </c>
      <c r="P231" s="13">
        <v>0.27860696517412897</v>
      </c>
      <c r="Q231" s="13">
        <v>0.22440944881889799</v>
      </c>
      <c r="R231" s="13"/>
      <c r="S231" s="13">
        <v>0.374485596707819</v>
      </c>
      <c r="T231" s="13">
        <v>0.21804511278195499</v>
      </c>
      <c r="U231" s="13">
        <v>0.26027397260273999</v>
      </c>
      <c r="V231" s="13">
        <v>0.26213592233009703</v>
      </c>
      <c r="W231" s="13">
        <v>0.230769230769231</v>
      </c>
      <c r="X231" s="13">
        <v>0.266666666666667</v>
      </c>
      <c r="Y231" s="13">
        <v>0.22</v>
      </c>
      <c r="Z231" s="13">
        <v>0.17777777777777801</v>
      </c>
      <c r="AA231" s="13">
        <v>0.28662420382165599</v>
      </c>
      <c r="AB231" s="13">
        <v>0.29166666666666702</v>
      </c>
      <c r="AC231" s="13">
        <v>0.26315789473684198</v>
      </c>
      <c r="AD231" s="13">
        <v>0.31578947368421101</v>
      </c>
      <c r="AE231" s="13"/>
      <c r="AF231" s="13">
        <v>0.31578947368421101</v>
      </c>
      <c r="AG231" s="13">
        <v>0.26</v>
      </c>
      <c r="AH231" s="13">
        <v>0.296875</v>
      </c>
      <c r="AI231" s="13">
        <v>0.26708074534161502</v>
      </c>
      <c r="AJ231" s="13">
        <v>0.276422764227642</v>
      </c>
      <c r="AK231" s="13">
        <v>0.2</v>
      </c>
      <c r="AL231" s="13"/>
      <c r="AM231" s="13">
        <v>0.20329670329670299</v>
      </c>
      <c r="AN231" s="13">
        <v>0.22222222222222199</v>
      </c>
      <c r="AO231" s="13">
        <v>0.28900255754475701</v>
      </c>
      <c r="AP231" s="13">
        <v>0.34599156118143498</v>
      </c>
      <c r="AQ231" s="13">
        <v>0.25</v>
      </c>
      <c r="AR231" s="13"/>
      <c r="AS231" s="13">
        <v>0.27692307692307699</v>
      </c>
      <c r="AT231" s="13" t="s">
        <v>97</v>
      </c>
      <c r="AU231" s="13"/>
      <c r="AV231" s="13">
        <v>0.155</v>
      </c>
      <c r="AW231" s="13">
        <v>0.12765957446808501</v>
      </c>
      <c r="AX231" s="13">
        <v>0.13193116634799201</v>
      </c>
      <c r="AY231" s="13"/>
      <c r="AZ231" s="13">
        <v>0.22935779816513799</v>
      </c>
      <c r="BA231" s="13">
        <v>0.16666666666666699</v>
      </c>
      <c r="BB231" s="13">
        <v>0.101321585903084</v>
      </c>
      <c r="BC231" s="13"/>
      <c r="BD231" s="13">
        <v>0.30701754385964902</v>
      </c>
      <c r="BE231" s="13">
        <v>0.222737819025522</v>
      </c>
      <c r="BF231" s="13"/>
      <c r="BG231" s="13">
        <v>0.36319612590799</v>
      </c>
      <c r="BH231" s="13">
        <v>0.23414634146341501</v>
      </c>
      <c r="BI231" s="13"/>
      <c r="BJ231" s="13">
        <v>0.31578947368421101</v>
      </c>
      <c r="BK231" s="13">
        <v>0.26889106967615301</v>
      </c>
      <c r="BL231" s="13"/>
      <c r="BM231" s="13">
        <v>0.28806584362139898</v>
      </c>
      <c r="BN231" s="13">
        <v>0.27151639344262302</v>
      </c>
      <c r="BO231" s="13"/>
      <c r="BP231" s="13">
        <v>0.28486646884272998</v>
      </c>
      <c r="BQ231" s="13">
        <v>0.27511415525114202</v>
      </c>
      <c r="BR231" s="13"/>
      <c r="BS231" s="13">
        <v>0.15158371040724</v>
      </c>
      <c r="BT231" s="13">
        <v>9.6703296703296707E-2</v>
      </c>
      <c r="BU231" s="13"/>
      <c r="BV231" s="13">
        <v>0.221476510067114</v>
      </c>
      <c r="BW231" s="13">
        <v>0.116040955631399</v>
      </c>
      <c r="BX231" s="13"/>
      <c r="BY231" s="13">
        <v>0.30769230769230799</v>
      </c>
      <c r="BZ231" s="13">
        <v>0.27483751160631398</v>
      </c>
      <c r="CA231" s="13"/>
      <c r="CB231" s="13">
        <v>0.29949238578680198</v>
      </c>
      <c r="CC231" s="13">
        <v>0.25723472668810299</v>
      </c>
    </row>
    <row r="232" spans="2:81" x14ac:dyDescent="0.3">
      <c r="B232" t="s">
        <v>177</v>
      </c>
      <c r="C232" s="13">
        <v>0.25587044534413</v>
      </c>
      <c r="D232" s="13">
        <v>0.26324237560192598</v>
      </c>
      <c r="E232" s="13">
        <v>0.24876441515650699</v>
      </c>
      <c r="F232" s="13"/>
      <c r="G232" s="13">
        <v>0.34285714285714303</v>
      </c>
      <c r="H232" s="13">
        <v>0.34969325153374198</v>
      </c>
      <c r="I232" s="13">
        <v>0.22881355932203401</v>
      </c>
      <c r="J232" s="13">
        <v>0.22388059701492499</v>
      </c>
      <c r="K232" s="13">
        <v>0.132867132867133</v>
      </c>
      <c r="L232" s="13">
        <v>0.15584415584415601</v>
      </c>
      <c r="M232" s="13"/>
      <c r="N232" s="13">
        <v>0.29079497907949797</v>
      </c>
      <c r="O232" s="13">
        <v>0.23024054982817899</v>
      </c>
      <c r="P232" s="13">
        <v>0.26368159203980102</v>
      </c>
      <c r="Q232" s="13">
        <v>0.22440944881889799</v>
      </c>
      <c r="R232" s="13"/>
      <c r="S232" s="13">
        <v>0.32510288065843601</v>
      </c>
      <c r="T232" s="13">
        <v>0.24060150375939801</v>
      </c>
      <c r="U232" s="13">
        <v>0.27397260273972601</v>
      </c>
      <c r="V232" s="13">
        <v>0.26213592233009703</v>
      </c>
      <c r="W232" s="13">
        <v>0.20192307692307701</v>
      </c>
      <c r="X232" s="13">
        <v>0.21904761904761899</v>
      </c>
      <c r="Y232" s="13">
        <v>0.23</v>
      </c>
      <c r="Z232" s="13">
        <v>0.28888888888888897</v>
      </c>
      <c r="AA232" s="13">
        <v>0.210191082802548</v>
      </c>
      <c r="AB232" s="13">
        <v>0.29166666666666702</v>
      </c>
      <c r="AC232" s="13">
        <v>0.22807017543859601</v>
      </c>
      <c r="AD232" s="13">
        <v>0.21052631578947401</v>
      </c>
      <c r="AE232" s="13"/>
      <c r="AF232" s="13">
        <v>0.29573934837092702</v>
      </c>
      <c r="AG232" s="13">
        <v>0.25</v>
      </c>
      <c r="AH232" s="13">
        <v>0.265625</v>
      </c>
      <c r="AI232" s="13">
        <v>0.217391304347826</v>
      </c>
      <c r="AJ232" s="13">
        <v>0.276422764227642</v>
      </c>
      <c r="AK232" s="13">
        <v>0.2</v>
      </c>
      <c r="AL232" s="13"/>
      <c r="AM232" s="13">
        <v>0.175824175824176</v>
      </c>
      <c r="AN232" s="13">
        <v>0.21333333333333299</v>
      </c>
      <c r="AO232" s="13">
        <v>0.28900255754475701</v>
      </c>
      <c r="AP232" s="13">
        <v>0.28691983122362902</v>
      </c>
      <c r="AQ232" s="13">
        <v>0.40909090909090901</v>
      </c>
      <c r="AR232" s="13"/>
      <c r="AS232" s="13">
        <v>0.25587044534413</v>
      </c>
      <c r="AT232" s="13" t="s">
        <v>97</v>
      </c>
      <c r="AU232" s="13"/>
      <c r="AV232" s="13">
        <v>0.32750000000000001</v>
      </c>
      <c r="AW232" s="13">
        <v>0.30851063829787201</v>
      </c>
      <c r="AX232" s="13">
        <v>0.17973231357552599</v>
      </c>
      <c r="AY232" s="13"/>
      <c r="AZ232" s="13">
        <v>0.33944954128440402</v>
      </c>
      <c r="BA232" s="13">
        <v>0.35555555555555601</v>
      </c>
      <c r="BB232" s="13">
        <v>0.29955947136563899</v>
      </c>
      <c r="BC232" s="13"/>
      <c r="BD232" s="13">
        <v>0.278195488721804</v>
      </c>
      <c r="BE232" s="13">
        <v>0.213457076566125</v>
      </c>
      <c r="BF232" s="13"/>
      <c r="BG232" s="13">
        <v>0.32687651331719098</v>
      </c>
      <c r="BH232" s="13">
        <v>0.22073170731707301</v>
      </c>
      <c r="BI232" s="13"/>
      <c r="BJ232" s="13">
        <v>0.24210526315789499</v>
      </c>
      <c r="BK232" s="13">
        <v>0.25318940137389601</v>
      </c>
      <c r="BL232" s="13"/>
      <c r="BM232" s="13">
        <v>0.27160493827160498</v>
      </c>
      <c r="BN232" s="13">
        <v>0.25102459016393402</v>
      </c>
      <c r="BO232" s="13"/>
      <c r="BP232" s="13">
        <v>0.21661721068249301</v>
      </c>
      <c r="BQ232" s="13">
        <v>0.27397260273972601</v>
      </c>
      <c r="BR232" s="13"/>
      <c r="BS232" s="13">
        <v>0.24434389140271501</v>
      </c>
      <c r="BT232" s="13">
        <v>0.235164835164835</v>
      </c>
      <c r="BU232" s="13"/>
      <c r="BV232" s="13">
        <v>0.24161073825503401</v>
      </c>
      <c r="BW232" s="13">
        <v>0.24573378839590401</v>
      </c>
      <c r="BX232" s="13"/>
      <c r="BY232" s="13">
        <v>0.321678321678322</v>
      </c>
      <c r="BZ232" s="13">
        <v>0.245125348189415</v>
      </c>
      <c r="CA232" s="13"/>
      <c r="CB232" s="13">
        <v>0.25719120135363799</v>
      </c>
      <c r="CC232" s="13">
        <v>0.24919614147909999</v>
      </c>
    </row>
    <row r="233" spans="2:81" x14ac:dyDescent="0.3">
      <c r="B233" t="s">
        <v>178</v>
      </c>
      <c r="C233" s="13">
        <v>0.223481781376518</v>
      </c>
      <c r="D233" s="13">
        <v>0.239165329052969</v>
      </c>
      <c r="E233" s="13">
        <v>0.20757825370675501</v>
      </c>
      <c r="F233" s="13"/>
      <c r="G233" s="13">
        <v>0.19428571428571401</v>
      </c>
      <c r="H233" s="13">
        <v>0.19631901840490801</v>
      </c>
      <c r="I233" s="13">
        <v>0.224576271186441</v>
      </c>
      <c r="J233" s="13">
        <v>0.238805970149254</v>
      </c>
      <c r="K233" s="13">
        <v>0.20979020979021001</v>
      </c>
      <c r="L233" s="13">
        <v>0.30519480519480502</v>
      </c>
      <c r="M233" s="13"/>
      <c r="N233" s="13">
        <v>0.23640167364016701</v>
      </c>
      <c r="O233" s="13">
        <v>0.23711340206185599</v>
      </c>
      <c r="P233" s="13">
        <v>0.21393034825870599</v>
      </c>
      <c r="Q233" s="13">
        <v>0.181102362204724</v>
      </c>
      <c r="R233" s="13"/>
      <c r="S233" s="13">
        <v>0.218106995884774</v>
      </c>
      <c r="T233" s="13">
        <v>0.180451127819549</v>
      </c>
      <c r="U233" s="13">
        <v>0.219178082191781</v>
      </c>
      <c r="V233" s="13">
        <v>0.25242718446601897</v>
      </c>
      <c r="W233" s="13">
        <v>0.25</v>
      </c>
      <c r="X233" s="13">
        <v>0.20952380952381</v>
      </c>
      <c r="Y233" s="13">
        <v>0.24</v>
      </c>
      <c r="Z233" s="13">
        <v>0.266666666666667</v>
      </c>
      <c r="AA233" s="13">
        <v>0.19745222929936301</v>
      </c>
      <c r="AB233" s="13">
        <v>0.25</v>
      </c>
      <c r="AC233" s="13">
        <v>0.28070175438596501</v>
      </c>
      <c r="AD233" s="13">
        <v>0.105263157894737</v>
      </c>
      <c r="AE233" s="13"/>
      <c r="AF233" s="13">
        <v>0.203007518796992</v>
      </c>
      <c r="AG233" s="13">
        <v>0.255</v>
      </c>
      <c r="AH233" s="13">
        <v>0.2265625</v>
      </c>
      <c r="AI233" s="13">
        <v>0.27950310559006197</v>
      </c>
      <c r="AJ233" s="13">
        <v>0.17886178861788599</v>
      </c>
      <c r="AK233" s="13">
        <v>0.25714285714285701</v>
      </c>
      <c r="AL233" s="13"/>
      <c r="AM233" s="13">
        <v>0.20329670329670299</v>
      </c>
      <c r="AN233" s="13">
        <v>0.26222222222222202</v>
      </c>
      <c r="AO233" s="13">
        <v>0.242966751918159</v>
      </c>
      <c r="AP233" s="13">
        <v>0.17299578059071699</v>
      </c>
      <c r="AQ233" s="13">
        <v>0.18181818181818199</v>
      </c>
      <c r="AR233" s="13"/>
      <c r="AS233" s="13">
        <v>0.223481781376518</v>
      </c>
      <c r="AT233" s="13" t="s">
        <v>97</v>
      </c>
      <c r="AU233" s="13"/>
      <c r="AV233" s="13">
        <v>0.30249999999999999</v>
      </c>
      <c r="AW233" s="13">
        <v>0.19148936170212799</v>
      </c>
      <c r="AX233" s="13">
        <v>0.200764818355641</v>
      </c>
      <c r="AY233" s="13"/>
      <c r="AZ233" s="13">
        <v>0.23853211009174299</v>
      </c>
      <c r="BA233" s="13">
        <v>0.27777777777777801</v>
      </c>
      <c r="BB233" s="13">
        <v>0.32599118942731298</v>
      </c>
      <c r="BC233" s="13"/>
      <c r="BD233" s="13">
        <v>0.20676691729323299</v>
      </c>
      <c r="BE233" s="13">
        <v>0.25290023201856099</v>
      </c>
      <c r="BF233" s="13"/>
      <c r="BG233" s="13">
        <v>0.193704600484261</v>
      </c>
      <c r="BH233" s="13">
        <v>0.23902439024390201</v>
      </c>
      <c r="BI233" s="13"/>
      <c r="BJ233" s="13">
        <v>0.2</v>
      </c>
      <c r="BK233" s="13">
        <v>0.231599607458292</v>
      </c>
      <c r="BL233" s="13"/>
      <c r="BM233" s="13">
        <v>0.20164609053497901</v>
      </c>
      <c r="BN233" s="13">
        <v>0.22950819672131101</v>
      </c>
      <c r="BO233" s="13"/>
      <c r="BP233" s="13">
        <v>0.20178041543026701</v>
      </c>
      <c r="BQ233" s="13">
        <v>0.232876712328767</v>
      </c>
      <c r="BR233" s="13"/>
      <c r="BS233" s="13">
        <v>0.19683257918552</v>
      </c>
      <c r="BT233" s="13">
        <v>0.27032967032966998</v>
      </c>
      <c r="BU233" s="13"/>
      <c r="BV233" s="13">
        <v>0.187919463087248</v>
      </c>
      <c r="BW233" s="13">
        <v>0.20136518771331099</v>
      </c>
      <c r="BX233" s="13"/>
      <c r="BY233" s="13">
        <v>0.223776223776224</v>
      </c>
      <c r="BZ233" s="13">
        <v>0.223769730733519</v>
      </c>
      <c r="CA233" s="13"/>
      <c r="CB233" s="13">
        <v>0.23857868020304601</v>
      </c>
      <c r="CC233" s="13">
        <v>0.21221864951768499</v>
      </c>
    </row>
    <row r="234" spans="2:81" x14ac:dyDescent="0.3">
      <c r="B234" t="s">
        <v>179</v>
      </c>
      <c r="C234" s="13">
        <v>0.12874493927125499</v>
      </c>
      <c r="D234" s="13">
        <v>0.16051364365971099</v>
      </c>
      <c r="E234" s="13">
        <v>9.5551894563426706E-2</v>
      </c>
      <c r="F234" s="13"/>
      <c r="G234" s="13">
        <v>0.222857142857143</v>
      </c>
      <c r="H234" s="13">
        <v>0.13496932515337401</v>
      </c>
      <c r="I234" s="13">
        <v>0.13559322033898299</v>
      </c>
      <c r="J234" s="13">
        <v>0.134328358208955</v>
      </c>
      <c r="K234" s="13">
        <v>9.0909090909090898E-2</v>
      </c>
      <c r="L234" s="13">
        <v>2.5974025974026E-2</v>
      </c>
      <c r="M234" s="13"/>
      <c r="N234" s="13">
        <v>0.108786610878661</v>
      </c>
      <c r="O234" s="13">
        <v>0.15463917525773199</v>
      </c>
      <c r="P234" s="13">
        <v>0.124378109452736</v>
      </c>
      <c r="Q234" s="13">
        <v>0.13779527559055099</v>
      </c>
      <c r="R234" s="13"/>
      <c r="S234" s="13">
        <v>0.14403292181069999</v>
      </c>
      <c r="T234" s="13">
        <v>0.112781954887218</v>
      </c>
      <c r="U234" s="13">
        <v>0.123287671232877</v>
      </c>
      <c r="V234" s="13">
        <v>0.12621359223301001</v>
      </c>
      <c r="W234" s="13">
        <v>0.144230769230769</v>
      </c>
      <c r="X234" s="13">
        <v>0.161904761904762</v>
      </c>
      <c r="Y234" s="13">
        <v>0.1</v>
      </c>
      <c r="Z234" s="13">
        <v>0.155555555555556</v>
      </c>
      <c r="AA234" s="13">
        <v>7.0063694267515894E-2</v>
      </c>
      <c r="AB234" s="13">
        <v>0.16666666666666699</v>
      </c>
      <c r="AC234" s="13">
        <v>0.157894736842105</v>
      </c>
      <c r="AD234" s="13">
        <v>0.105263157894737</v>
      </c>
      <c r="AE234" s="13"/>
      <c r="AF234" s="13">
        <v>0.12280701754386</v>
      </c>
      <c r="AG234" s="13">
        <v>0.125</v>
      </c>
      <c r="AH234" s="13">
        <v>0.1328125</v>
      </c>
      <c r="AI234" s="13">
        <v>0.13664596273291901</v>
      </c>
      <c r="AJ234" s="13">
        <v>0.17886178861788599</v>
      </c>
      <c r="AK234" s="13">
        <v>7.6190476190476197E-2</v>
      </c>
      <c r="AL234" s="13"/>
      <c r="AM234" s="13">
        <v>9.3406593406593394E-2</v>
      </c>
      <c r="AN234" s="13">
        <v>0.151111111111111</v>
      </c>
      <c r="AO234" s="13">
        <v>0.13043478260869601</v>
      </c>
      <c r="AP234" s="13">
        <v>9.2827004219409301E-2</v>
      </c>
      <c r="AQ234" s="13">
        <v>0.22727272727272699</v>
      </c>
      <c r="AR234" s="13"/>
      <c r="AS234" s="13">
        <v>0.12874493927125499</v>
      </c>
      <c r="AT234" s="13" t="s">
        <v>97</v>
      </c>
      <c r="AU234" s="13"/>
      <c r="AV234" s="13">
        <v>0.14499999999999999</v>
      </c>
      <c r="AW234" s="13">
        <v>0.180851063829787</v>
      </c>
      <c r="AX234" s="13">
        <v>0.11472275334607999</v>
      </c>
      <c r="AY234" s="13"/>
      <c r="AZ234" s="13">
        <v>0.119266055045872</v>
      </c>
      <c r="BA234" s="13">
        <v>0.24444444444444399</v>
      </c>
      <c r="BB234" s="13">
        <v>0.110132158590308</v>
      </c>
      <c r="BC234" s="13"/>
      <c r="BD234" s="13">
        <v>0.145363408521303</v>
      </c>
      <c r="BE234" s="13">
        <v>9.9767981438515105E-2</v>
      </c>
      <c r="BF234" s="13"/>
      <c r="BG234" s="13">
        <v>0.13317191283293001</v>
      </c>
      <c r="BH234" s="13">
        <v>0.12682926829268301</v>
      </c>
      <c r="BI234" s="13"/>
      <c r="BJ234" s="13">
        <v>0.12631578947368399</v>
      </c>
      <c r="BK234" s="13">
        <v>0.13052011776251199</v>
      </c>
      <c r="BL234" s="13"/>
      <c r="BM234" s="13">
        <v>0.14403292181069999</v>
      </c>
      <c r="BN234" s="13">
        <v>0.123975409836066</v>
      </c>
      <c r="BO234" s="13"/>
      <c r="BP234" s="13">
        <v>0.1513353115727</v>
      </c>
      <c r="BQ234" s="13">
        <v>0.117579908675799</v>
      </c>
      <c r="BR234" s="13"/>
      <c r="BS234" s="13">
        <v>0.15158371040724</v>
      </c>
      <c r="BT234" s="13">
        <v>0.101098901098901</v>
      </c>
      <c r="BU234" s="13"/>
      <c r="BV234" s="13">
        <v>0.161073825503356</v>
      </c>
      <c r="BW234" s="13">
        <v>0.146757679180887</v>
      </c>
      <c r="BX234" s="13"/>
      <c r="BY234" s="13">
        <v>0.223776223776224</v>
      </c>
      <c r="BZ234" s="13">
        <v>0.113277623026927</v>
      </c>
      <c r="CA234" s="13"/>
      <c r="CB234" s="13">
        <v>0.148900169204738</v>
      </c>
      <c r="CC234" s="13">
        <v>0.10610932475884199</v>
      </c>
    </row>
    <row r="235" spans="2:81" x14ac:dyDescent="0.3">
      <c r="B235" t="s">
        <v>180</v>
      </c>
      <c r="C235" s="13">
        <v>0.11417004048583</v>
      </c>
      <c r="D235" s="13">
        <v>5.7784911717496001E-2</v>
      </c>
      <c r="E235" s="13">
        <v>0.17133443163097201</v>
      </c>
      <c r="F235" s="13"/>
      <c r="G235" s="13">
        <v>0.26857142857142902</v>
      </c>
      <c r="H235" s="13">
        <v>0.13190184049079801</v>
      </c>
      <c r="I235" s="13">
        <v>0.12711864406779699</v>
      </c>
      <c r="J235" s="13">
        <v>5.9701492537313397E-2</v>
      </c>
      <c r="K235" s="13">
        <v>4.8951048951049E-2</v>
      </c>
      <c r="L235" s="13">
        <v>1.2987012987013E-2</v>
      </c>
      <c r="M235" s="13"/>
      <c r="N235" s="13">
        <v>0.100418410041841</v>
      </c>
      <c r="O235" s="13">
        <v>0.14432989690721601</v>
      </c>
      <c r="P235" s="13">
        <v>6.4676616915422896E-2</v>
      </c>
      <c r="Q235" s="13">
        <v>0.145669291338583</v>
      </c>
      <c r="R235" s="13"/>
      <c r="S235" s="13">
        <v>0.164609053497942</v>
      </c>
      <c r="T235" s="13">
        <v>0.13533834586466201</v>
      </c>
      <c r="U235" s="13">
        <v>0.123287671232877</v>
      </c>
      <c r="V235" s="13">
        <v>9.7087378640776698E-2</v>
      </c>
      <c r="W235" s="13">
        <v>6.7307692307692304E-2</v>
      </c>
      <c r="X235" s="13">
        <v>7.6190476190476197E-2</v>
      </c>
      <c r="Y235" s="13">
        <v>0.17</v>
      </c>
      <c r="Z235" s="13">
        <v>4.4444444444444398E-2</v>
      </c>
      <c r="AA235" s="13">
        <v>7.0063694267515894E-2</v>
      </c>
      <c r="AB235" s="13">
        <v>0.114583333333333</v>
      </c>
      <c r="AC235" s="13">
        <v>8.7719298245614002E-2</v>
      </c>
      <c r="AD235" s="13">
        <v>0.157894736842105</v>
      </c>
      <c r="AE235" s="13"/>
      <c r="AF235" s="13">
        <v>0.132832080200501</v>
      </c>
      <c r="AG235" s="13">
        <v>5.5E-2</v>
      </c>
      <c r="AH235" s="13">
        <v>0.1875</v>
      </c>
      <c r="AI235" s="13">
        <v>6.2111801242236003E-2</v>
      </c>
      <c r="AJ235" s="13">
        <v>0.211382113821138</v>
      </c>
      <c r="AK235" s="13">
        <v>9.5238095238095205E-2</v>
      </c>
      <c r="AL235" s="13"/>
      <c r="AM235" s="13">
        <v>8.7912087912087905E-2</v>
      </c>
      <c r="AN235" s="13">
        <v>0.12</v>
      </c>
      <c r="AO235" s="13">
        <v>0.12531969309462901</v>
      </c>
      <c r="AP235" s="13">
        <v>0.126582278481013</v>
      </c>
      <c r="AQ235" s="13">
        <v>6.8181818181818205E-2</v>
      </c>
      <c r="AR235" s="13"/>
      <c r="AS235" s="13">
        <v>0.11417004048583</v>
      </c>
      <c r="AT235" s="13" t="s">
        <v>97</v>
      </c>
      <c r="AU235" s="13"/>
      <c r="AV235" s="13">
        <v>0.09</v>
      </c>
      <c r="AW235" s="13">
        <v>0.14893617021276601</v>
      </c>
      <c r="AX235" s="13">
        <v>0.124282982791587</v>
      </c>
      <c r="AY235" s="13"/>
      <c r="AZ235" s="13">
        <v>0.11009174311926601</v>
      </c>
      <c r="BA235" s="13">
        <v>0.1</v>
      </c>
      <c r="BB235" s="13">
        <v>7.0484581497797405E-2</v>
      </c>
      <c r="BC235" s="13"/>
      <c r="BD235" s="13">
        <v>0.14285714285714299</v>
      </c>
      <c r="BE235" s="13">
        <v>6.2645011600928099E-2</v>
      </c>
      <c r="BF235" s="13"/>
      <c r="BG235" s="13">
        <v>0.12106537530266299</v>
      </c>
      <c r="BH235" s="13">
        <v>0.11097560975609801</v>
      </c>
      <c r="BI235" s="13"/>
      <c r="BJ235" s="13">
        <v>0.1</v>
      </c>
      <c r="BK235" s="13">
        <v>0.114818449460255</v>
      </c>
      <c r="BL235" s="13"/>
      <c r="BM235" s="13">
        <v>0.251028806584362</v>
      </c>
      <c r="BN235" s="13">
        <v>7.9918032786885307E-2</v>
      </c>
      <c r="BO235" s="13"/>
      <c r="BP235" s="13">
        <v>0.15727002967358999</v>
      </c>
      <c r="BQ235" s="13">
        <v>9.7031963470319602E-2</v>
      </c>
      <c r="BR235" s="13"/>
      <c r="BS235" s="13">
        <v>0.180995475113122</v>
      </c>
      <c r="BT235" s="13">
        <v>5.7142857142857099E-2</v>
      </c>
      <c r="BU235" s="13"/>
      <c r="BV235" s="13">
        <v>0.15436241610738299</v>
      </c>
      <c r="BW235" s="13">
        <v>0.19453924914675799</v>
      </c>
      <c r="BX235" s="13"/>
      <c r="BY235" s="13">
        <v>9.0909090909090898E-2</v>
      </c>
      <c r="BZ235" s="13">
        <v>0.11699164345403899</v>
      </c>
      <c r="CA235" s="13"/>
      <c r="CB235" s="13">
        <v>0.109983079526227</v>
      </c>
      <c r="CC235" s="13">
        <v>0.118971061093248</v>
      </c>
    </row>
    <row r="236" spans="2:81" x14ac:dyDescent="0.3">
      <c r="B236" t="s">
        <v>181</v>
      </c>
      <c r="C236" s="13">
        <v>9.3927125506072906E-2</v>
      </c>
      <c r="D236" s="13">
        <v>9.9518459069020904E-2</v>
      </c>
      <c r="E236" s="13">
        <v>8.8962108731466205E-2</v>
      </c>
      <c r="F236" s="13"/>
      <c r="G236" s="13">
        <v>0.108571428571429</v>
      </c>
      <c r="H236" s="13">
        <v>8.8957055214723899E-2</v>
      </c>
      <c r="I236" s="13">
        <v>7.2033898305084706E-2</v>
      </c>
      <c r="J236" s="13">
        <v>9.9502487562189101E-2</v>
      </c>
      <c r="K236" s="13">
        <v>0.10489510489510501</v>
      </c>
      <c r="L236" s="13">
        <v>0.103896103896104</v>
      </c>
      <c r="M236" s="13"/>
      <c r="N236" s="13">
        <v>0.11297071129707099</v>
      </c>
      <c r="O236" s="13">
        <v>6.18556701030928E-2</v>
      </c>
      <c r="P236" s="13">
        <v>8.9552238805970102E-2</v>
      </c>
      <c r="Q236" s="13">
        <v>9.8425196850393706E-2</v>
      </c>
      <c r="R236" s="13"/>
      <c r="S236" s="13">
        <v>0.11522633744856001</v>
      </c>
      <c r="T236" s="13">
        <v>7.5187969924811998E-2</v>
      </c>
      <c r="U236" s="13">
        <v>9.5890410958904104E-2</v>
      </c>
      <c r="V236" s="13">
        <v>6.7961165048543701E-2</v>
      </c>
      <c r="W236" s="13">
        <v>6.7307692307692304E-2</v>
      </c>
      <c r="X236" s="13">
        <v>0.12380952380952399</v>
      </c>
      <c r="Y236" s="13">
        <v>0.09</v>
      </c>
      <c r="Z236" s="13">
        <v>4.4444444444444398E-2</v>
      </c>
      <c r="AA236" s="13">
        <v>0.11464968152866201</v>
      </c>
      <c r="AB236" s="13">
        <v>8.3333333333333301E-2</v>
      </c>
      <c r="AC236" s="13">
        <v>8.7719298245614002E-2</v>
      </c>
      <c r="AD236" s="13">
        <v>0.105263157894737</v>
      </c>
      <c r="AE236" s="13"/>
      <c r="AF236" s="13">
        <v>0.10275689223057601</v>
      </c>
      <c r="AG236" s="13">
        <v>0.125</v>
      </c>
      <c r="AH236" s="13">
        <v>4.6875E-2</v>
      </c>
      <c r="AI236" s="13">
        <v>0.118012422360248</v>
      </c>
      <c r="AJ236" s="13">
        <v>4.0650406504064998E-2</v>
      </c>
      <c r="AK236" s="13">
        <v>0.114285714285714</v>
      </c>
      <c r="AL236" s="13"/>
      <c r="AM236" s="13">
        <v>9.3406593406593394E-2</v>
      </c>
      <c r="AN236" s="13">
        <v>0.08</v>
      </c>
      <c r="AO236" s="13">
        <v>0.11253196930946301</v>
      </c>
      <c r="AP236" s="13">
        <v>9.2827004219409301E-2</v>
      </c>
      <c r="AQ236" s="13">
        <v>0.11363636363636399</v>
      </c>
      <c r="AR236" s="13"/>
      <c r="AS236" s="13">
        <v>9.3927125506072906E-2</v>
      </c>
      <c r="AT236" s="13" t="s">
        <v>97</v>
      </c>
      <c r="AU236" s="13"/>
      <c r="AV236" s="13">
        <v>0.17749999999999999</v>
      </c>
      <c r="AW236" s="13">
        <v>6.3829787234042507E-2</v>
      </c>
      <c r="AX236" s="13">
        <v>2.1032504780114699E-2</v>
      </c>
      <c r="AY236" s="13"/>
      <c r="AZ236" s="13">
        <v>0.100917431192661</v>
      </c>
      <c r="BA236" s="13">
        <v>0.17777777777777801</v>
      </c>
      <c r="BB236" s="13">
        <v>0.19383259911894299</v>
      </c>
      <c r="BC236" s="13"/>
      <c r="BD236" s="13">
        <v>9.8997493734335806E-2</v>
      </c>
      <c r="BE236" s="13">
        <v>8.5846867749420006E-2</v>
      </c>
      <c r="BF236" s="13"/>
      <c r="BG236" s="13">
        <v>0.11138014527845</v>
      </c>
      <c r="BH236" s="13">
        <v>8.5365853658536606E-2</v>
      </c>
      <c r="BI236" s="13"/>
      <c r="BJ236" s="13">
        <v>0.14736842105263201</v>
      </c>
      <c r="BK236" s="13">
        <v>8.5377821393523096E-2</v>
      </c>
      <c r="BL236" s="13"/>
      <c r="BM236" s="13">
        <v>8.6419753086419707E-2</v>
      </c>
      <c r="BN236" s="13">
        <v>9.5286885245901606E-2</v>
      </c>
      <c r="BO236" s="13"/>
      <c r="BP236" s="13">
        <v>9.1988130563798204E-2</v>
      </c>
      <c r="BQ236" s="13">
        <v>9.7031963470319602E-2</v>
      </c>
      <c r="BR236" s="13"/>
      <c r="BS236" s="13">
        <v>6.3348416289592799E-2</v>
      </c>
      <c r="BT236" s="13">
        <v>0.120879120879121</v>
      </c>
      <c r="BU236" s="13"/>
      <c r="BV236" s="13">
        <v>7.3825503355704702E-2</v>
      </c>
      <c r="BW236" s="13">
        <v>5.8020477815699703E-2</v>
      </c>
      <c r="BX236" s="13"/>
      <c r="BY236" s="13">
        <v>0.125874125874126</v>
      </c>
      <c r="BZ236" s="13">
        <v>8.9136490250696407E-2</v>
      </c>
      <c r="CA236" s="13"/>
      <c r="CB236" s="13">
        <v>8.4602368866328298E-2</v>
      </c>
      <c r="CC236" s="13">
        <v>9.8070739549839206E-2</v>
      </c>
    </row>
    <row r="237" spans="2:81" x14ac:dyDescent="0.3">
      <c r="B237" t="s">
        <v>182</v>
      </c>
      <c r="C237" s="13">
        <v>9.1497975708502002E-2</v>
      </c>
      <c r="D237" s="13">
        <v>6.9020866773675804E-2</v>
      </c>
      <c r="E237" s="13">
        <v>0.115321252059308</v>
      </c>
      <c r="F237" s="13"/>
      <c r="G237" s="13">
        <v>9.71428571428571E-2</v>
      </c>
      <c r="H237" s="13">
        <v>0.125766871165644</v>
      </c>
      <c r="I237" s="13">
        <v>0.12288135593220301</v>
      </c>
      <c r="J237" s="13">
        <v>9.9502487562189101E-2</v>
      </c>
      <c r="K237" s="13">
        <v>3.4965034965035002E-2</v>
      </c>
      <c r="L237" s="13">
        <v>6.4935064935064896E-3</v>
      </c>
      <c r="M237" s="13"/>
      <c r="N237" s="13">
        <v>7.9497907949790794E-2</v>
      </c>
      <c r="O237" s="13">
        <v>8.9347079037800703E-2</v>
      </c>
      <c r="P237" s="13">
        <v>9.4527363184079602E-2</v>
      </c>
      <c r="Q237" s="13">
        <v>0.10629921259842499</v>
      </c>
      <c r="R237" s="13"/>
      <c r="S237" s="13">
        <v>7.4074074074074098E-2</v>
      </c>
      <c r="T237" s="13">
        <v>9.7744360902255606E-2</v>
      </c>
      <c r="U237" s="13">
        <v>9.5890410958904104E-2</v>
      </c>
      <c r="V237" s="13">
        <v>0.106796116504854</v>
      </c>
      <c r="W237" s="13">
        <v>0.125</v>
      </c>
      <c r="X237" s="13">
        <v>9.5238095238095205E-2</v>
      </c>
      <c r="Y237" s="13">
        <v>0.1</v>
      </c>
      <c r="Z237" s="13">
        <v>6.6666666666666693E-2</v>
      </c>
      <c r="AA237" s="13">
        <v>0.101910828025478</v>
      </c>
      <c r="AB237" s="13">
        <v>7.2916666666666699E-2</v>
      </c>
      <c r="AC237" s="13">
        <v>7.0175438596491196E-2</v>
      </c>
      <c r="AD237" s="13">
        <v>5.2631578947368397E-2</v>
      </c>
      <c r="AE237" s="13"/>
      <c r="AF237" s="13">
        <v>0.12781954887218</v>
      </c>
      <c r="AG237" s="13">
        <v>7.4999999999999997E-2</v>
      </c>
      <c r="AH237" s="13">
        <v>4.6875E-2</v>
      </c>
      <c r="AI237" s="13">
        <v>4.9689440993788803E-2</v>
      </c>
      <c r="AJ237" s="13">
        <v>7.3170731707317097E-2</v>
      </c>
      <c r="AK237" s="13">
        <v>8.5714285714285701E-2</v>
      </c>
      <c r="AL237" s="13"/>
      <c r="AM237" s="13">
        <v>7.69230769230769E-2</v>
      </c>
      <c r="AN237" s="13">
        <v>7.1111111111111097E-2</v>
      </c>
      <c r="AO237" s="13">
        <v>7.6726342710997403E-2</v>
      </c>
      <c r="AP237" s="13">
        <v>0.151898734177215</v>
      </c>
      <c r="AQ237" s="13">
        <v>0.11363636363636399</v>
      </c>
      <c r="AR237" s="13"/>
      <c r="AS237" s="13">
        <v>9.1497975708502002E-2</v>
      </c>
      <c r="AT237" s="13" t="s">
        <v>97</v>
      </c>
      <c r="AU237" s="13"/>
      <c r="AV237" s="13">
        <v>8.7499999999999994E-2</v>
      </c>
      <c r="AW237" s="13">
        <v>9.5744680851063801E-2</v>
      </c>
      <c r="AX237" s="13">
        <v>6.5009560229445498E-2</v>
      </c>
      <c r="AY237" s="13"/>
      <c r="AZ237" s="13">
        <v>0.119266055045872</v>
      </c>
      <c r="BA237" s="13">
        <v>8.8888888888888906E-2</v>
      </c>
      <c r="BB237" s="13">
        <v>7.0484581497797405E-2</v>
      </c>
      <c r="BC237" s="13"/>
      <c r="BD237" s="13">
        <v>0.111528822055138</v>
      </c>
      <c r="BE237" s="13">
        <v>5.5684454756380501E-2</v>
      </c>
      <c r="BF237" s="13"/>
      <c r="BG237" s="13">
        <v>0.13559322033898299</v>
      </c>
      <c r="BH237" s="13">
        <v>6.9512195121951198E-2</v>
      </c>
      <c r="BI237" s="13"/>
      <c r="BJ237" s="13">
        <v>0.115789473684211</v>
      </c>
      <c r="BK237" s="13">
        <v>8.6359175662414106E-2</v>
      </c>
      <c r="BL237" s="13"/>
      <c r="BM237" s="13">
        <v>9.8765432098765399E-2</v>
      </c>
      <c r="BN237" s="13">
        <v>8.6065573770491802E-2</v>
      </c>
      <c r="BO237" s="13"/>
      <c r="BP237" s="13">
        <v>0.112759643916914</v>
      </c>
      <c r="BQ237" s="13">
        <v>7.9908675799086795E-2</v>
      </c>
      <c r="BR237" s="13"/>
      <c r="BS237" s="13">
        <v>0.11085972850678701</v>
      </c>
      <c r="BT237" s="13">
        <v>6.3736263736263704E-2</v>
      </c>
      <c r="BU237" s="13"/>
      <c r="BV237" s="13">
        <v>0.10738255033557</v>
      </c>
      <c r="BW237" s="13">
        <v>0.112627986348123</v>
      </c>
      <c r="BX237" s="13"/>
      <c r="BY237" s="13">
        <v>9.0909090909090898E-2</v>
      </c>
      <c r="BZ237" s="13">
        <v>9.2850510677808695E-2</v>
      </c>
      <c r="CA237" s="13"/>
      <c r="CB237" s="13">
        <v>0.101522842639594</v>
      </c>
      <c r="CC237" s="13">
        <v>8.3601286173633396E-2</v>
      </c>
    </row>
    <row r="238" spans="2:81" x14ac:dyDescent="0.3">
      <c r="B238" t="s">
        <v>183</v>
      </c>
      <c r="C238" s="13">
        <v>7.69230769230769E-2</v>
      </c>
      <c r="D238" s="13">
        <v>4.0128410914927803E-2</v>
      </c>
      <c r="E238" s="13">
        <v>0.113673805601318</v>
      </c>
      <c r="F238" s="13"/>
      <c r="G238" s="13">
        <v>0.17714285714285699</v>
      </c>
      <c r="H238" s="13">
        <v>9.5092024539877307E-2</v>
      </c>
      <c r="I238" s="13">
        <v>7.2033898305084706E-2</v>
      </c>
      <c r="J238" s="13">
        <v>5.4726368159204002E-2</v>
      </c>
      <c r="K238" s="13">
        <v>2.0979020979021001E-2</v>
      </c>
      <c r="L238" s="13">
        <v>1.2987012987013E-2</v>
      </c>
      <c r="M238" s="13"/>
      <c r="N238" s="13">
        <v>5.4393305439330498E-2</v>
      </c>
      <c r="O238" s="13">
        <v>0.11340206185567001</v>
      </c>
      <c r="P238" s="13">
        <v>6.4676616915422896E-2</v>
      </c>
      <c r="Q238" s="13">
        <v>8.6614173228346497E-2</v>
      </c>
      <c r="R238" s="13"/>
      <c r="S238" s="13">
        <v>8.6419753086419707E-2</v>
      </c>
      <c r="T238" s="13">
        <v>8.2706766917293201E-2</v>
      </c>
      <c r="U238" s="13">
        <v>6.8493150684931503E-2</v>
      </c>
      <c r="V238" s="13">
        <v>5.8252427184466E-2</v>
      </c>
      <c r="W238" s="13">
        <v>6.7307692307692304E-2</v>
      </c>
      <c r="X238" s="13">
        <v>0.12380952380952399</v>
      </c>
      <c r="Y238" s="13">
        <v>0.06</v>
      </c>
      <c r="Z238" s="13">
        <v>0</v>
      </c>
      <c r="AA238" s="13">
        <v>7.0063694267515894E-2</v>
      </c>
      <c r="AB238" s="13">
        <v>7.2916666666666699E-2</v>
      </c>
      <c r="AC238" s="13">
        <v>8.7719298245614002E-2</v>
      </c>
      <c r="AD238" s="13">
        <v>0.157894736842105</v>
      </c>
      <c r="AE238" s="13"/>
      <c r="AF238" s="13">
        <v>7.5187969924811998E-2</v>
      </c>
      <c r="AG238" s="13">
        <v>4.4999999999999998E-2</v>
      </c>
      <c r="AH238" s="13">
        <v>9.375E-2</v>
      </c>
      <c r="AI238" s="13">
        <v>8.6956521739130405E-2</v>
      </c>
      <c r="AJ238" s="13">
        <v>0.154471544715447</v>
      </c>
      <c r="AK238" s="13">
        <v>2.8571428571428598E-2</v>
      </c>
      <c r="AL238" s="13"/>
      <c r="AM238" s="13">
        <v>6.0439560439560398E-2</v>
      </c>
      <c r="AN238" s="13">
        <v>0.10666666666666701</v>
      </c>
      <c r="AO238" s="13">
        <v>7.6726342710997403E-2</v>
      </c>
      <c r="AP238" s="13">
        <v>7.5949367088607597E-2</v>
      </c>
      <c r="AQ238" s="13">
        <v>4.5454545454545497E-2</v>
      </c>
      <c r="AR238" s="13"/>
      <c r="AS238" s="13">
        <v>7.69230769230769E-2</v>
      </c>
      <c r="AT238" s="13" t="s">
        <v>97</v>
      </c>
      <c r="AU238" s="13"/>
      <c r="AV238" s="13">
        <v>7.2499999999999995E-2</v>
      </c>
      <c r="AW238" s="13">
        <v>0.13829787234042601</v>
      </c>
      <c r="AX238" s="13">
        <v>7.8393881453154901E-2</v>
      </c>
      <c r="AY238" s="13"/>
      <c r="AZ238" s="13">
        <v>0.12844036697247699</v>
      </c>
      <c r="BA238" s="13">
        <v>0.1</v>
      </c>
      <c r="BB238" s="13">
        <v>5.2863436123347998E-2</v>
      </c>
      <c r="BC238" s="13"/>
      <c r="BD238" s="13">
        <v>8.8972431077694203E-2</v>
      </c>
      <c r="BE238" s="13">
        <v>5.5684454756380501E-2</v>
      </c>
      <c r="BF238" s="13"/>
      <c r="BG238" s="13">
        <v>7.2639225181598099E-2</v>
      </c>
      <c r="BH238" s="13">
        <v>7.9268292682926803E-2</v>
      </c>
      <c r="BI238" s="13"/>
      <c r="BJ238" s="13">
        <v>7.3684210526315796E-2</v>
      </c>
      <c r="BK238" s="13">
        <v>7.6545632973503405E-2</v>
      </c>
      <c r="BL238" s="13"/>
      <c r="BM238" s="13">
        <v>0.13580246913580199</v>
      </c>
      <c r="BN238" s="13">
        <v>6.25E-2</v>
      </c>
      <c r="BO238" s="13"/>
      <c r="BP238" s="13">
        <v>0.130563798219585</v>
      </c>
      <c r="BQ238" s="13">
        <v>5.4794520547945202E-2</v>
      </c>
      <c r="BR238" s="13"/>
      <c r="BS238" s="13">
        <v>0.106334841628959</v>
      </c>
      <c r="BT238" s="13">
        <v>5.0549450549450599E-2</v>
      </c>
      <c r="BU238" s="13"/>
      <c r="BV238" s="13">
        <v>8.0536912751677805E-2</v>
      </c>
      <c r="BW238" s="13">
        <v>0.119453924914676</v>
      </c>
      <c r="BX238" s="13"/>
      <c r="BY238" s="13">
        <v>9.7902097902097904E-2</v>
      </c>
      <c r="BZ238" s="13">
        <v>7.14948932219127E-2</v>
      </c>
      <c r="CA238" s="13"/>
      <c r="CB238" s="13">
        <v>7.4450084602368904E-2</v>
      </c>
      <c r="CC238" s="13">
        <v>7.7170418006430902E-2</v>
      </c>
    </row>
    <row r="239" spans="2:81" x14ac:dyDescent="0.3">
      <c r="B239" t="s">
        <v>184</v>
      </c>
      <c r="C239" s="13">
        <v>6.3967611336032404E-2</v>
      </c>
      <c r="D239" s="13">
        <v>7.8651685393258397E-2</v>
      </c>
      <c r="E239" s="13">
        <v>4.9423393739703503E-2</v>
      </c>
      <c r="F239" s="13"/>
      <c r="G239" s="13">
        <v>9.71428571428571E-2</v>
      </c>
      <c r="H239" s="13">
        <v>8.5889570552147201E-2</v>
      </c>
      <c r="I239" s="13">
        <v>9.74576271186441E-2</v>
      </c>
      <c r="J239" s="13">
        <v>4.47761194029851E-2</v>
      </c>
      <c r="K239" s="13">
        <v>1.3986013986014E-2</v>
      </c>
      <c r="L239" s="13">
        <v>0</v>
      </c>
      <c r="M239" s="13"/>
      <c r="N239" s="13">
        <v>5.4393305439330498E-2</v>
      </c>
      <c r="O239" s="13">
        <v>6.18556701030928E-2</v>
      </c>
      <c r="P239" s="13">
        <v>5.4726368159204002E-2</v>
      </c>
      <c r="Q239" s="13">
        <v>9.0551181102362197E-2</v>
      </c>
      <c r="R239" s="13"/>
      <c r="S239" s="13">
        <v>6.5843621399177002E-2</v>
      </c>
      <c r="T239" s="13">
        <v>6.01503759398496E-2</v>
      </c>
      <c r="U239" s="13">
        <v>1.3698630136986301E-2</v>
      </c>
      <c r="V239" s="13">
        <v>7.7669902912621394E-2</v>
      </c>
      <c r="W239" s="13">
        <v>8.6538461538461495E-2</v>
      </c>
      <c r="X239" s="13">
        <v>7.6190476190476197E-2</v>
      </c>
      <c r="Y239" s="13">
        <v>0.06</v>
      </c>
      <c r="Z239" s="13">
        <v>6.6666666666666693E-2</v>
      </c>
      <c r="AA239" s="13">
        <v>5.0955414012738898E-2</v>
      </c>
      <c r="AB239" s="13">
        <v>7.2916666666666699E-2</v>
      </c>
      <c r="AC239" s="13">
        <v>7.0175438596491196E-2</v>
      </c>
      <c r="AD239" s="13">
        <v>5.2631578947368397E-2</v>
      </c>
      <c r="AE239" s="13"/>
      <c r="AF239" s="13">
        <v>7.2681704260651597E-2</v>
      </c>
      <c r="AG239" s="13">
        <v>3.5000000000000003E-2</v>
      </c>
      <c r="AH239" s="13">
        <v>3.90625E-2</v>
      </c>
      <c r="AI239" s="13">
        <v>8.0745341614906804E-2</v>
      </c>
      <c r="AJ239" s="13">
        <v>6.50406504065041E-2</v>
      </c>
      <c r="AK239" s="13">
        <v>4.7619047619047603E-2</v>
      </c>
      <c r="AL239" s="13"/>
      <c r="AM239" s="13">
        <v>8.2417582417582402E-2</v>
      </c>
      <c r="AN239" s="13">
        <v>7.1111111111111097E-2</v>
      </c>
      <c r="AO239" s="13">
        <v>5.8823529411764698E-2</v>
      </c>
      <c r="AP239" s="13">
        <v>3.7974683544303799E-2</v>
      </c>
      <c r="AQ239" s="13">
        <v>0.13636363636363599</v>
      </c>
      <c r="AR239" s="13"/>
      <c r="AS239" s="13">
        <v>6.3967611336032404E-2</v>
      </c>
      <c r="AT239" s="13" t="s">
        <v>97</v>
      </c>
      <c r="AU239" s="13"/>
      <c r="AV239" s="13">
        <v>9.7500000000000003E-2</v>
      </c>
      <c r="AW239" s="13">
        <v>0.12765957446808501</v>
      </c>
      <c r="AX239" s="13">
        <v>2.6768642447418702E-2</v>
      </c>
      <c r="AY239" s="13"/>
      <c r="AZ239" s="13">
        <v>0.119266055045872</v>
      </c>
      <c r="BA239" s="13">
        <v>0.122222222222222</v>
      </c>
      <c r="BB239" s="13">
        <v>7.4889867841409705E-2</v>
      </c>
      <c r="BC239" s="13"/>
      <c r="BD239" s="13">
        <v>7.6441102756892199E-2</v>
      </c>
      <c r="BE239" s="13">
        <v>4.1763341067285402E-2</v>
      </c>
      <c r="BF239" s="13"/>
      <c r="BG239" s="13">
        <v>7.5060532687651296E-2</v>
      </c>
      <c r="BH239" s="13">
        <v>5.8536585365853697E-2</v>
      </c>
      <c r="BI239" s="13"/>
      <c r="BJ239" s="13">
        <v>8.42105263157895E-2</v>
      </c>
      <c r="BK239" s="13">
        <v>6.0843964671246302E-2</v>
      </c>
      <c r="BL239" s="13"/>
      <c r="BM239" s="13">
        <v>9.0534979423868303E-2</v>
      </c>
      <c r="BN239" s="13">
        <v>5.8401639344262297E-2</v>
      </c>
      <c r="BO239" s="13"/>
      <c r="BP239" s="13">
        <v>9.1988130563798204E-2</v>
      </c>
      <c r="BQ239" s="13">
        <v>5.4794520547945202E-2</v>
      </c>
      <c r="BR239" s="13"/>
      <c r="BS239" s="13">
        <v>0.101809954751131</v>
      </c>
      <c r="BT239" s="13">
        <v>1.97802197802198E-2</v>
      </c>
      <c r="BU239" s="13"/>
      <c r="BV239" s="13">
        <v>0.10738255033557</v>
      </c>
      <c r="BW239" s="13">
        <v>9.8976109215017094E-2</v>
      </c>
      <c r="BX239" s="13"/>
      <c r="BY239" s="13">
        <v>0.17482517482517501</v>
      </c>
      <c r="BZ239" s="13">
        <v>4.8282265552460499E-2</v>
      </c>
      <c r="CA239" s="13"/>
      <c r="CB239" s="13">
        <v>7.4450084602368904E-2</v>
      </c>
      <c r="CC239" s="13">
        <v>5.1446945337620599E-2</v>
      </c>
    </row>
    <row r="240" spans="2:81" x14ac:dyDescent="0.3">
      <c r="B240" t="s">
        <v>185</v>
      </c>
      <c r="C240" s="13">
        <v>5.1821862348178101E-2</v>
      </c>
      <c r="D240" s="13">
        <v>6.4205457463884397E-2</v>
      </c>
      <c r="E240" s="13">
        <v>3.7891268533772601E-2</v>
      </c>
      <c r="F240" s="13"/>
      <c r="G240" s="13">
        <v>7.4285714285714302E-2</v>
      </c>
      <c r="H240" s="13">
        <v>7.0552147239263799E-2</v>
      </c>
      <c r="I240" s="13">
        <v>5.0847457627118599E-2</v>
      </c>
      <c r="J240" s="13">
        <v>4.47761194029851E-2</v>
      </c>
      <c r="K240" s="13">
        <v>3.4965034965035002E-2</v>
      </c>
      <c r="L240" s="13">
        <v>1.2987012987013E-2</v>
      </c>
      <c r="M240" s="13"/>
      <c r="N240" s="13">
        <v>6.0669456066945598E-2</v>
      </c>
      <c r="O240" s="13">
        <v>5.49828178694158E-2</v>
      </c>
      <c r="P240" s="13">
        <v>4.47761194029851E-2</v>
      </c>
      <c r="Q240" s="13">
        <v>3.5433070866141697E-2</v>
      </c>
      <c r="R240" s="13"/>
      <c r="S240" s="13">
        <v>7.4074074074074098E-2</v>
      </c>
      <c r="T240" s="13">
        <v>6.01503759398496E-2</v>
      </c>
      <c r="U240" s="13">
        <v>2.7397260273972601E-2</v>
      </c>
      <c r="V240" s="13">
        <v>3.8834951456310697E-2</v>
      </c>
      <c r="W240" s="13">
        <v>4.80769230769231E-2</v>
      </c>
      <c r="X240" s="13">
        <v>3.8095238095238099E-2</v>
      </c>
      <c r="Y240" s="13">
        <v>0.06</v>
      </c>
      <c r="Z240" s="13">
        <v>6.6666666666666693E-2</v>
      </c>
      <c r="AA240" s="13">
        <v>5.7324840764331197E-2</v>
      </c>
      <c r="AB240" s="13">
        <v>1.0416666666666701E-2</v>
      </c>
      <c r="AC240" s="13">
        <v>7.0175438596491196E-2</v>
      </c>
      <c r="AD240" s="13">
        <v>0</v>
      </c>
      <c r="AE240" s="13"/>
      <c r="AF240" s="13">
        <v>5.2631578947368397E-2</v>
      </c>
      <c r="AG240" s="13">
        <v>0.05</v>
      </c>
      <c r="AH240" s="13">
        <v>6.25E-2</v>
      </c>
      <c r="AI240" s="13">
        <v>4.9689440993788803E-2</v>
      </c>
      <c r="AJ240" s="13">
        <v>7.3170731707317097E-2</v>
      </c>
      <c r="AK240" s="13">
        <v>9.5238095238095195E-3</v>
      </c>
      <c r="AL240" s="13"/>
      <c r="AM240" s="13">
        <v>2.74725274725275E-2</v>
      </c>
      <c r="AN240" s="13">
        <v>7.5555555555555598E-2</v>
      </c>
      <c r="AO240" s="13">
        <v>6.3938618925831206E-2</v>
      </c>
      <c r="AP240" s="13">
        <v>3.7974683544303799E-2</v>
      </c>
      <c r="AQ240" s="13">
        <v>9.0909090909090898E-2</v>
      </c>
      <c r="AR240" s="13"/>
      <c r="AS240" s="13">
        <v>5.1821862348178101E-2</v>
      </c>
      <c r="AT240" s="13" t="s">
        <v>97</v>
      </c>
      <c r="AU240" s="13"/>
      <c r="AV240" s="13">
        <v>0.06</v>
      </c>
      <c r="AW240" s="13">
        <v>7.4468085106383003E-2</v>
      </c>
      <c r="AX240" s="13">
        <v>3.4416826003824098E-2</v>
      </c>
      <c r="AY240" s="13"/>
      <c r="AZ240" s="13">
        <v>2.7522935779816501E-2</v>
      </c>
      <c r="BA240" s="13">
        <v>7.7777777777777807E-2</v>
      </c>
      <c r="BB240" s="13">
        <v>5.7268722466960402E-2</v>
      </c>
      <c r="BC240" s="13"/>
      <c r="BD240" s="13">
        <v>4.8872180451127803E-2</v>
      </c>
      <c r="BE240" s="13">
        <v>5.8004640371229703E-2</v>
      </c>
      <c r="BF240" s="13"/>
      <c r="BG240" s="13">
        <v>5.8111380145278502E-2</v>
      </c>
      <c r="BH240" s="13">
        <v>4.8780487804878099E-2</v>
      </c>
      <c r="BI240" s="13"/>
      <c r="BJ240" s="13">
        <v>5.2631578947368397E-2</v>
      </c>
      <c r="BK240" s="13">
        <v>5.2011776251226702E-2</v>
      </c>
      <c r="BL240" s="13"/>
      <c r="BM240" s="13">
        <v>6.1728395061728399E-2</v>
      </c>
      <c r="BN240" s="13">
        <v>5.0204918032786899E-2</v>
      </c>
      <c r="BO240" s="13"/>
      <c r="BP240" s="13">
        <v>3.5608308605341199E-2</v>
      </c>
      <c r="BQ240" s="13">
        <v>5.8219178082191798E-2</v>
      </c>
      <c r="BR240" s="13"/>
      <c r="BS240" s="13">
        <v>6.5610859728506804E-2</v>
      </c>
      <c r="BT240" s="13">
        <v>2.8571428571428598E-2</v>
      </c>
      <c r="BU240" s="13"/>
      <c r="BV240" s="13">
        <v>8.7248322147651006E-2</v>
      </c>
      <c r="BW240" s="13">
        <v>5.4607508532423202E-2</v>
      </c>
      <c r="BX240" s="13"/>
      <c r="BY240" s="13">
        <v>9.0909090909090898E-2</v>
      </c>
      <c r="BZ240" s="13">
        <v>4.6425255338904403E-2</v>
      </c>
      <c r="CA240" s="13"/>
      <c r="CB240" s="13">
        <v>4.5685279187817299E-2</v>
      </c>
      <c r="CC240" s="13">
        <v>5.78778135048231E-2</v>
      </c>
    </row>
    <row r="241" spans="2:81" x14ac:dyDescent="0.3">
      <c r="B241" t="s">
        <v>186</v>
      </c>
      <c r="C241" s="13">
        <v>4.2914979757084998E-2</v>
      </c>
      <c r="D241" s="13">
        <v>3.3707865168539297E-2</v>
      </c>
      <c r="E241" s="13">
        <v>5.2718286655683698E-2</v>
      </c>
      <c r="F241" s="13"/>
      <c r="G241" s="13">
        <v>2.8571428571428598E-2</v>
      </c>
      <c r="H241" s="13">
        <v>1.5337423312883401E-2</v>
      </c>
      <c r="I241" s="13">
        <v>3.8135593220338999E-2</v>
      </c>
      <c r="J241" s="13">
        <v>7.4626865671641798E-2</v>
      </c>
      <c r="K241" s="13">
        <v>4.8951048951049E-2</v>
      </c>
      <c r="L241" s="13">
        <v>7.7922077922077906E-2</v>
      </c>
      <c r="M241" s="13"/>
      <c r="N241" s="13">
        <v>3.55648535564854E-2</v>
      </c>
      <c r="O241" s="13">
        <v>4.8109965635738799E-2</v>
      </c>
      <c r="P241" s="13">
        <v>3.98009950248756E-2</v>
      </c>
      <c r="Q241" s="13">
        <v>5.1181102362204703E-2</v>
      </c>
      <c r="R241" s="13"/>
      <c r="S241" s="13">
        <v>3.2921810699588501E-2</v>
      </c>
      <c r="T241" s="13">
        <v>4.5112781954887202E-2</v>
      </c>
      <c r="U241" s="13">
        <v>4.1095890410958902E-2</v>
      </c>
      <c r="V241" s="13">
        <v>3.8834951456310697E-2</v>
      </c>
      <c r="W241" s="13">
        <v>7.69230769230769E-2</v>
      </c>
      <c r="X241" s="13">
        <v>3.8095238095238099E-2</v>
      </c>
      <c r="Y241" s="13">
        <v>0.02</v>
      </c>
      <c r="Z241" s="13">
        <v>2.2222222222222199E-2</v>
      </c>
      <c r="AA241" s="13">
        <v>5.7324840764331197E-2</v>
      </c>
      <c r="AB241" s="13">
        <v>5.2083333333333301E-2</v>
      </c>
      <c r="AC241" s="13">
        <v>5.2631578947368397E-2</v>
      </c>
      <c r="AD241" s="13">
        <v>0</v>
      </c>
      <c r="AE241" s="13"/>
      <c r="AF241" s="13">
        <v>3.00751879699248E-2</v>
      </c>
      <c r="AG241" s="13">
        <v>4.4999999999999998E-2</v>
      </c>
      <c r="AH241" s="13">
        <v>4.6875E-2</v>
      </c>
      <c r="AI241" s="13">
        <v>6.8322981366459604E-2</v>
      </c>
      <c r="AJ241" s="13">
        <v>2.4390243902439001E-2</v>
      </c>
      <c r="AK241" s="13">
        <v>6.6666666666666693E-2</v>
      </c>
      <c r="AL241" s="13"/>
      <c r="AM241" s="13">
        <v>4.3956043956044001E-2</v>
      </c>
      <c r="AN241" s="13">
        <v>4.8888888888888898E-2</v>
      </c>
      <c r="AO241" s="13">
        <v>2.81329923273657E-2</v>
      </c>
      <c r="AP241" s="13">
        <v>4.6413502109704602E-2</v>
      </c>
      <c r="AQ241" s="13">
        <v>4.5454545454545497E-2</v>
      </c>
      <c r="AR241" s="13"/>
      <c r="AS241" s="13">
        <v>4.2914979757084998E-2</v>
      </c>
      <c r="AT241" s="13" t="s">
        <v>97</v>
      </c>
      <c r="AU241" s="13"/>
      <c r="AV241" s="13">
        <v>7.2499999999999995E-2</v>
      </c>
      <c r="AW241" s="13">
        <v>4.2553191489361701E-2</v>
      </c>
      <c r="AX241" s="13">
        <v>2.8680688336520099E-2</v>
      </c>
      <c r="AY241" s="13"/>
      <c r="AZ241" s="13">
        <v>6.4220183486238494E-2</v>
      </c>
      <c r="BA241" s="13">
        <v>4.4444444444444398E-2</v>
      </c>
      <c r="BB241" s="13">
        <v>8.8105726872246701E-2</v>
      </c>
      <c r="BC241" s="13"/>
      <c r="BD241" s="13">
        <v>4.3859649122807001E-2</v>
      </c>
      <c r="BE241" s="13">
        <v>4.1763341067285402E-2</v>
      </c>
      <c r="BF241" s="13"/>
      <c r="BG241" s="13">
        <v>3.6319612590799001E-2</v>
      </c>
      <c r="BH241" s="13">
        <v>4.6341463414634097E-2</v>
      </c>
      <c r="BI241" s="13"/>
      <c r="BJ241" s="13">
        <v>5.2631578947368397E-2</v>
      </c>
      <c r="BK241" s="13">
        <v>4.12168792934249E-2</v>
      </c>
      <c r="BL241" s="13"/>
      <c r="BM241" s="13">
        <v>2.8806584362139901E-2</v>
      </c>
      <c r="BN241" s="13">
        <v>4.5081967213114797E-2</v>
      </c>
      <c r="BO241" s="13"/>
      <c r="BP241" s="13">
        <v>6.82492581602374E-2</v>
      </c>
      <c r="BQ241" s="13">
        <v>3.3105022831050199E-2</v>
      </c>
      <c r="BR241" s="13"/>
      <c r="BS241" s="13">
        <v>3.6199095022624403E-2</v>
      </c>
      <c r="BT241" s="13">
        <v>6.8131868131868098E-2</v>
      </c>
      <c r="BU241" s="13"/>
      <c r="BV241" s="13">
        <v>4.0268456375838903E-2</v>
      </c>
      <c r="BW241" s="13">
        <v>3.4129692832764499E-2</v>
      </c>
      <c r="BX241" s="13"/>
      <c r="BY241" s="13">
        <v>4.1958041958042001E-2</v>
      </c>
      <c r="BZ241" s="13">
        <v>4.2711234911791997E-2</v>
      </c>
      <c r="CA241" s="13"/>
      <c r="CB241" s="13">
        <v>4.0609137055837602E-2</v>
      </c>
      <c r="CC241" s="13">
        <v>4.5016077170418001E-2</v>
      </c>
    </row>
    <row r="242" spans="2:81" x14ac:dyDescent="0.3">
      <c r="B242" t="s">
        <v>187</v>
      </c>
      <c r="C242" s="13">
        <v>2.7530364372469598E-2</v>
      </c>
      <c r="D242" s="13">
        <v>1.1235955056179799E-2</v>
      </c>
      <c r="E242" s="13">
        <v>4.2833607907743002E-2</v>
      </c>
      <c r="F242" s="13"/>
      <c r="G242" s="13">
        <v>7.4285714285714302E-2</v>
      </c>
      <c r="H242" s="13">
        <v>2.14723926380368E-2</v>
      </c>
      <c r="I242" s="13">
        <v>3.3898305084745797E-2</v>
      </c>
      <c r="J242" s="13">
        <v>1.99004975124378E-2</v>
      </c>
      <c r="K242" s="13">
        <v>0</v>
      </c>
      <c r="L242" s="13">
        <v>1.2987012987013E-2</v>
      </c>
      <c r="M242" s="13"/>
      <c r="N242" s="13">
        <v>1.6736401673640201E-2</v>
      </c>
      <c r="O242" s="13">
        <v>4.4673539518900303E-2</v>
      </c>
      <c r="P242" s="13">
        <v>4.97512437810945E-3</v>
      </c>
      <c r="Q242" s="13">
        <v>4.7244094488188997E-2</v>
      </c>
      <c r="R242" s="13"/>
      <c r="S242" s="13">
        <v>2.0576131687242798E-2</v>
      </c>
      <c r="T242" s="13">
        <v>3.7593984962405999E-2</v>
      </c>
      <c r="U242" s="13">
        <v>4.1095890410958902E-2</v>
      </c>
      <c r="V242" s="13">
        <v>9.7087378640776708E-3</v>
      </c>
      <c r="W242" s="13">
        <v>3.8461538461538498E-2</v>
      </c>
      <c r="X242" s="13">
        <v>1.9047619047619001E-2</v>
      </c>
      <c r="Y242" s="13">
        <v>0.02</v>
      </c>
      <c r="Z242" s="13">
        <v>0</v>
      </c>
      <c r="AA242" s="13">
        <v>1.9108280254777101E-2</v>
      </c>
      <c r="AB242" s="13">
        <v>5.2083333333333301E-2</v>
      </c>
      <c r="AC242" s="13">
        <v>3.5087719298245598E-2</v>
      </c>
      <c r="AD242" s="13">
        <v>0.105263157894737</v>
      </c>
      <c r="AE242" s="13"/>
      <c r="AF242" s="13">
        <v>1.7543859649122799E-2</v>
      </c>
      <c r="AG242" s="13">
        <v>1.4999999999999999E-2</v>
      </c>
      <c r="AH242" s="13">
        <v>3.90625E-2</v>
      </c>
      <c r="AI242" s="13">
        <v>6.2111801242236003E-3</v>
      </c>
      <c r="AJ242" s="13">
        <v>8.1300813008130093E-2</v>
      </c>
      <c r="AK242" s="13">
        <v>9.5238095238095195E-3</v>
      </c>
      <c r="AL242" s="13"/>
      <c r="AM242" s="13">
        <v>3.8461538461538498E-2</v>
      </c>
      <c r="AN242" s="13">
        <v>2.66666666666667E-2</v>
      </c>
      <c r="AO242" s="13">
        <v>2.81329923273657E-2</v>
      </c>
      <c r="AP242" s="13">
        <v>1.68776371308017E-2</v>
      </c>
      <c r="AQ242" s="13">
        <v>2.27272727272727E-2</v>
      </c>
      <c r="AR242" s="13"/>
      <c r="AS242" s="13">
        <v>2.7530364372469598E-2</v>
      </c>
      <c r="AT242" s="13" t="s">
        <v>97</v>
      </c>
      <c r="AU242" s="13"/>
      <c r="AV242" s="13">
        <v>3.2500000000000001E-2</v>
      </c>
      <c r="AW242" s="13">
        <v>3.1914893617021302E-2</v>
      </c>
      <c r="AX242" s="13">
        <v>2.6768642447418702E-2</v>
      </c>
      <c r="AY242" s="13"/>
      <c r="AZ242" s="13">
        <v>2.7522935779816501E-2</v>
      </c>
      <c r="BA242" s="13">
        <v>3.3333333333333298E-2</v>
      </c>
      <c r="BB242" s="13">
        <v>3.0837004405286299E-2</v>
      </c>
      <c r="BC242" s="13"/>
      <c r="BD242" s="13">
        <v>2.88220551378446E-2</v>
      </c>
      <c r="BE242" s="13">
        <v>2.5522041763341101E-2</v>
      </c>
      <c r="BF242" s="13"/>
      <c r="BG242" s="13">
        <v>1.4527845036319599E-2</v>
      </c>
      <c r="BH242" s="13">
        <v>3.4146341463414602E-2</v>
      </c>
      <c r="BI242" s="13"/>
      <c r="BJ242" s="13">
        <v>1.5789473684210499E-2</v>
      </c>
      <c r="BK242" s="13">
        <v>3.04219823356232E-2</v>
      </c>
      <c r="BL242" s="13"/>
      <c r="BM242" s="13">
        <v>5.3497942386831303E-2</v>
      </c>
      <c r="BN242" s="13">
        <v>2.0491803278688499E-2</v>
      </c>
      <c r="BO242" s="13"/>
      <c r="BP242" s="13">
        <v>5.3412462908011903E-2</v>
      </c>
      <c r="BQ242" s="13">
        <v>1.8264840182648401E-2</v>
      </c>
      <c r="BR242" s="13"/>
      <c r="BS242" s="13">
        <v>3.1674208144796399E-2</v>
      </c>
      <c r="BT242" s="13">
        <v>2.8571428571428598E-2</v>
      </c>
      <c r="BU242" s="13"/>
      <c r="BV242" s="13">
        <v>0</v>
      </c>
      <c r="BW242" s="13">
        <v>4.7781569965870303E-2</v>
      </c>
      <c r="BX242" s="13"/>
      <c r="BY242" s="13">
        <v>6.9930069930069894E-2</v>
      </c>
      <c r="BZ242" s="13">
        <v>2.1355617455895998E-2</v>
      </c>
      <c r="CA242" s="13"/>
      <c r="CB242" s="13">
        <v>2.8764805414551599E-2</v>
      </c>
      <c r="CC242" s="13">
        <v>2.41157556270096E-2</v>
      </c>
    </row>
    <row r="243" spans="2:81" x14ac:dyDescent="0.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c r="BU243" s="13"/>
      <c r="BV243" s="13"/>
      <c r="BW243" s="13"/>
      <c r="BX243" s="13"/>
      <c r="BY243" s="13"/>
      <c r="BZ243" s="13"/>
      <c r="CA243" s="13"/>
      <c r="CB243" s="13"/>
      <c r="CC243" s="13"/>
    </row>
    <row r="244" spans="2:81" x14ac:dyDescent="0.3">
      <c r="B244" s="6" t="s">
        <v>195</v>
      </c>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c r="BU244" s="13"/>
      <c r="BV244" s="13"/>
      <c r="BW244" s="13"/>
      <c r="BX244" s="13"/>
      <c r="BY244" s="13"/>
      <c r="BZ244" s="13"/>
      <c r="CA244" s="13"/>
      <c r="CB244" s="13"/>
      <c r="CC244" s="13"/>
    </row>
    <row r="245" spans="2:81" x14ac:dyDescent="0.3">
      <c r="B245" s="23" t="s">
        <v>196</v>
      </c>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c r="BU245" s="13"/>
      <c r="BV245" s="13"/>
      <c r="BW245" s="13"/>
      <c r="BX245" s="13"/>
      <c r="BY245" s="13"/>
      <c r="BZ245" s="13"/>
      <c r="CA245" s="13"/>
      <c r="CB245" s="13"/>
      <c r="CC245" s="13"/>
    </row>
    <row r="246" spans="2:81" x14ac:dyDescent="0.3">
      <c r="B246" t="s">
        <v>189</v>
      </c>
      <c r="C246" s="13">
        <v>0.19015444015444</v>
      </c>
      <c r="D246" s="13">
        <v>0.173151750972763</v>
      </c>
      <c r="E246" s="13">
        <v>0.204633204633205</v>
      </c>
      <c r="F246" s="13"/>
      <c r="G246" s="13">
        <v>0.16993464052287599</v>
      </c>
      <c r="H246" s="13">
        <v>0.226765799256506</v>
      </c>
      <c r="I246" s="13">
        <v>0.218274111675127</v>
      </c>
      <c r="J246" s="13">
        <v>0.18518518518518501</v>
      </c>
      <c r="K246" s="13">
        <v>0.128205128205128</v>
      </c>
      <c r="L246" s="13">
        <v>0.15942028985507201</v>
      </c>
      <c r="M246" s="13"/>
      <c r="N246" s="13">
        <v>0.17142857142857101</v>
      </c>
      <c r="O246" s="13">
        <v>0.19678714859437799</v>
      </c>
      <c r="P246" s="13">
        <v>0.186440677966102</v>
      </c>
      <c r="Q246" s="13">
        <v>0.225806451612903</v>
      </c>
      <c r="R246" s="13"/>
      <c r="S246" s="13">
        <v>0.180851063829787</v>
      </c>
      <c r="T246" s="13">
        <v>0.213675213675214</v>
      </c>
      <c r="U246" s="13">
        <v>0.134328358208955</v>
      </c>
      <c r="V246" s="13">
        <v>0.14285714285714299</v>
      </c>
      <c r="W246" s="13">
        <v>0.160919540229885</v>
      </c>
      <c r="X246" s="13">
        <v>0.19318181818181801</v>
      </c>
      <c r="Y246" s="13">
        <v>0.16666666666666699</v>
      </c>
      <c r="Z246" s="13">
        <v>0.219512195121951</v>
      </c>
      <c r="AA246" s="13">
        <v>0.2</v>
      </c>
      <c r="AB246" s="13">
        <v>0.177215189873418</v>
      </c>
      <c r="AC246" s="13">
        <v>0.34782608695652201</v>
      </c>
      <c r="AD246" s="13">
        <v>0.38461538461538503</v>
      </c>
      <c r="AE246" s="13"/>
      <c r="AF246" s="13">
        <v>0.218068535825545</v>
      </c>
      <c r="AG246" s="13">
        <v>0.15151515151515199</v>
      </c>
      <c r="AH246" s="13">
        <v>0.190909090909091</v>
      </c>
      <c r="AI246" s="13">
        <v>0.14184397163120599</v>
      </c>
      <c r="AJ246" s="13">
        <v>0.24752475247524799</v>
      </c>
      <c r="AK246" s="13">
        <v>0.13978494623655899</v>
      </c>
      <c r="AL246" s="13"/>
      <c r="AM246" s="13">
        <v>0.14906832298136599</v>
      </c>
      <c r="AN246" s="13">
        <v>0.16243654822334999</v>
      </c>
      <c r="AO246" s="13">
        <v>0.19756838905775101</v>
      </c>
      <c r="AP246" s="13">
        <v>0.21164021164021199</v>
      </c>
      <c r="AQ246" s="13">
        <v>0.33333333333333298</v>
      </c>
      <c r="AR246" s="13"/>
      <c r="AS246" s="13">
        <v>0.19015444015444</v>
      </c>
      <c r="AT246" s="13" t="s">
        <v>97</v>
      </c>
      <c r="AU246" s="13"/>
      <c r="AV246" s="13">
        <v>0.17</v>
      </c>
      <c r="AW246" s="13">
        <v>0.19148936170212799</v>
      </c>
      <c r="AX246" s="13">
        <v>0.20650095602294499</v>
      </c>
      <c r="AY246" s="13"/>
      <c r="AZ246" s="13">
        <v>0.201834862385321</v>
      </c>
      <c r="BA246" s="13">
        <v>0.2</v>
      </c>
      <c r="BB246" s="13">
        <v>0.101321585903084</v>
      </c>
      <c r="BC246" s="13"/>
      <c r="BD246" s="13">
        <v>0.25232198142414902</v>
      </c>
      <c r="BE246" s="13">
        <v>8.59375E-2</v>
      </c>
      <c r="BF246" s="13"/>
      <c r="BG246" s="13">
        <v>0.229813664596273</v>
      </c>
      <c r="BH246" s="13">
        <v>0.17134831460674199</v>
      </c>
      <c r="BI246" s="13"/>
      <c r="BJ246" s="13">
        <v>0.27741935483871</v>
      </c>
      <c r="BK246" s="13">
        <v>0.17462165308498301</v>
      </c>
      <c r="BL246" s="13"/>
      <c r="BM246" s="13">
        <v>0.31343283582089598</v>
      </c>
      <c r="BN246" s="13">
        <v>0.16117216117216099</v>
      </c>
      <c r="BO246" s="13"/>
      <c r="BP246" s="13">
        <v>0.28571428571428598</v>
      </c>
      <c r="BQ246" s="13">
        <v>0.15881561238223399</v>
      </c>
      <c r="BR246" s="13"/>
      <c r="BS246" s="13">
        <v>0.44570135746606299</v>
      </c>
      <c r="BT246" s="13">
        <v>0</v>
      </c>
      <c r="BU246" s="13"/>
      <c r="BV246" s="13">
        <v>0.39597315436241598</v>
      </c>
      <c r="BW246" s="13">
        <v>0.47098976109215002</v>
      </c>
      <c r="BX246" s="13"/>
      <c r="BY246" s="13">
        <v>0.213675213675214</v>
      </c>
      <c r="BZ246" s="13">
        <v>0.18874172185430499</v>
      </c>
      <c r="CA246" s="13"/>
      <c r="CB246" s="13">
        <v>0.17536534446764099</v>
      </c>
      <c r="CC246" s="13">
        <v>0.203358208955224</v>
      </c>
    </row>
    <row r="247" spans="2:81" x14ac:dyDescent="0.3">
      <c r="B247" t="s">
        <v>190</v>
      </c>
      <c r="C247" s="13">
        <v>0.23648648648648599</v>
      </c>
      <c r="D247" s="13">
        <v>0.243190661478599</v>
      </c>
      <c r="E247" s="13">
        <v>0.22972972972972999</v>
      </c>
      <c r="F247" s="13"/>
      <c r="G247" s="13">
        <v>0.33986928104575198</v>
      </c>
      <c r="H247" s="13">
        <v>0.34944237918215598</v>
      </c>
      <c r="I247" s="13">
        <v>0.19796954314720799</v>
      </c>
      <c r="J247" s="13">
        <v>0.16666666666666699</v>
      </c>
      <c r="K247" s="13">
        <v>0.188034188034188</v>
      </c>
      <c r="L247" s="13">
        <v>7.9710144927536197E-2</v>
      </c>
      <c r="M247" s="13"/>
      <c r="N247" s="13">
        <v>0.246753246753247</v>
      </c>
      <c r="O247" s="13">
        <v>0.24899598393574299</v>
      </c>
      <c r="P247" s="13">
        <v>0.186440677966102</v>
      </c>
      <c r="Q247" s="13">
        <v>0.244239631336406</v>
      </c>
      <c r="R247" s="13"/>
      <c r="S247" s="13">
        <v>0.28191489361702099</v>
      </c>
      <c r="T247" s="13">
        <v>0.17948717948717899</v>
      </c>
      <c r="U247" s="13">
        <v>0.238805970149254</v>
      </c>
      <c r="V247" s="13">
        <v>0.20879120879120899</v>
      </c>
      <c r="W247" s="13">
        <v>0.24137931034482801</v>
      </c>
      <c r="X247" s="13">
        <v>0.26136363636363602</v>
      </c>
      <c r="Y247" s="13">
        <v>0.214285714285714</v>
      </c>
      <c r="Z247" s="13">
        <v>0.17073170731707299</v>
      </c>
      <c r="AA247" s="13">
        <v>0.24444444444444399</v>
      </c>
      <c r="AB247" s="13">
        <v>0.265822784810127</v>
      </c>
      <c r="AC247" s="13">
        <v>0.26086956521739102</v>
      </c>
      <c r="AD247" s="13">
        <v>7.69230769230769E-2</v>
      </c>
      <c r="AE247" s="13"/>
      <c r="AF247" s="13">
        <v>0.29595015576324002</v>
      </c>
      <c r="AG247" s="13">
        <v>0.218181818181818</v>
      </c>
      <c r="AH247" s="13">
        <v>0.22727272727272699</v>
      </c>
      <c r="AI247" s="13">
        <v>0.205673758865248</v>
      </c>
      <c r="AJ247" s="13">
        <v>0.198019801980198</v>
      </c>
      <c r="AK247" s="13">
        <v>0.18279569892473099</v>
      </c>
      <c r="AL247" s="13"/>
      <c r="AM247" s="13">
        <v>0.18012422360248401</v>
      </c>
      <c r="AN247" s="13">
        <v>0.23857868020304601</v>
      </c>
      <c r="AO247" s="13">
        <v>0.240121580547112</v>
      </c>
      <c r="AP247" s="13">
        <v>0.26455026455026498</v>
      </c>
      <c r="AQ247" s="13">
        <v>0.36111111111111099</v>
      </c>
      <c r="AR247" s="13"/>
      <c r="AS247" s="13">
        <v>0.23648648648648599</v>
      </c>
      <c r="AT247" s="13" t="s">
        <v>97</v>
      </c>
      <c r="AU247" s="13"/>
      <c r="AV247" s="13">
        <v>0.20250000000000001</v>
      </c>
      <c r="AW247" s="13">
        <v>0.35106382978723399</v>
      </c>
      <c r="AX247" s="13">
        <v>0.24856596558317401</v>
      </c>
      <c r="AY247" s="13"/>
      <c r="AZ247" s="13">
        <v>0.17431192660550501</v>
      </c>
      <c r="BA247" s="13">
        <v>0.28888888888888897</v>
      </c>
      <c r="BB247" s="13">
        <v>0.140969162995595</v>
      </c>
      <c r="BC247" s="13"/>
      <c r="BD247" s="13">
        <v>0.27863777089783298</v>
      </c>
      <c r="BE247" s="13">
        <v>0.16927083333333301</v>
      </c>
      <c r="BF247" s="13"/>
      <c r="BG247" s="13">
        <v>0.341614906832298</v>
      </c>
      <c r="BH247" s="13">
        <v>0.189606741573034</v>
      </c>
      <c r="BI247" s="13"/>
      <c r="BJ247" s="13">
        <v>0.30322580645161301</v>
      </c>
      <c r="BK247" s="13">
        <v>0.22235157159487801</v>
      </c>
      <c r="BL247" s="13"/>
      <c r="BM247" s="13">
        <v>0.308457711442786</v>
      </c>
      <c r="BN247" s="13">
        <v>0.21978021978022</v>
      </c>
      <c r="BO247" s="13"/>
      <c r="BP247" s="13">
        <v>0.23443223443223399</v>
      </c>
      <c r="BQ247" s="13">
        <v>0.23418573351278599</v>
      </c>
      <c r="BR247" s="13"/>
      <c r="BS247" s="13">
        <v>0.55429864253393701</v>
      </c>
      <c r="BT247" s="13">
        <v>0</v>
      </c>
      <c r="BU247" s="13"/>
      <c r="BV247" s="13">
        <v>0.60402684563758402</v>
      </c>
      <c r="BW247" s="13">
        <v>0.52901023890785004</v>
      </c>
      <c r="BX247" s="13"/>
      <c r="BY247" s="13">
        <v>0.23931623931623899</v>
      </c>
      <c r="BZ247" s="13">
        <v>0.23509933774834399</v>
      </c>
      <c r="CA247" s="13"/>
      <c r="CB247" s="13">
        <v>0.24217118997912301</v>
      </c>
      <c r="CC247" s="13">
        <v>0.22574626865671599</v>
      </c>
    </row>
    <row r="248" spans="2:81" x14ac:dyDescent="0.3">
      <c r="B248" t="s">
        <v>191</v>
      </c>
      <c r="C248" s="13">
        <v>0.23069498069498101</v>
      </c>
      <c r="D248" s="13">
        <v>0.22568093385214</v>
      </c>
      <c r="E248" s="13">
        <v>0.23552123552123599</v>
      </c>
      <c r="F248" s="13"/>
      <c r="G248" s="13">
        <v>0.22222222222222199</v>
      </c>
      <c r="H248" s="13">
        <v>0.226765799256506</v>
      </c>
      <c r="I248" s="13">
        <v>0.243654822335025</v>
      </c>
      <c r="J248" s="13">
        <v>0.19753086419753099</v>
      </c>
      <c r="K248" s="13">
        <v>0.26495726495726502</v>
      </c>
      <c r="L248" s="13">
        <v>0.23913043478260901</v>
      </c>
      <c r="M248" s="13"/>
      <c r="N248" s="13">
        <v>0.23896103896103901</v>
      </c>
      <c r="O248" s="13">
        <v>0.24497991967871499</v>
      </c>
      <c r="P248" s="13">
        <v>0.242937853107345</v>
      </c>
      <c r="Q248" s="13">
        <v>0.17972350230414699</v>
      </c>
      <c r="R248" s="13"/>
      <c r="S248" s="13">
        <v>0.25531914893617003</v>
      </c>
      <c r="T248" s="13">
        <v>0.27350427350427398</v>
      </c>
      <c r="U248" s="13">
        <v>0.20895522388059701</v>
      </c>
      <c r="V248" s="13">
        <v>0.20879120879120899</v>
      </c>
      <c r="W248" s="13">
        <v>0.252873563218391</v>
      </c>
      <c r="X248" s="13">
        <v>0.170454545454545</v>
      </c>
      <c r="Y248" s="13">
        <v>0.30952380952380998</v>
      </c>
      <c r="Z248" s="13">
        <v>0.17073170731707299</v>
      </c>
      <c r="AA248" s="13">
        <v>0.23703703703703699</v>
      </c>
      <c r="AB248" s="13">
        <v>0.227848101265823</v>
      </c>
      <c r="AC248" s="13">
        <v>0.108695652173913</v>
      </c>
      <c r="AD248" s="13">
        <v>7.69230769230769E-2</v>
      </c>
      <c r="AE248" s="13"/>
      <c r="AF248" s="13">
        <v>0.22118380062305301</v>
      </c>
      <c r="AG248" s="13">
        <v>0.26060606060606101</v>
      </c>
      <c r="AH248" s="13">
        <v>0.22727272727272699</v>
      </c>
      <c r="AI248" s="13">
        <v>0.26241134751772999</v>
      </c>
      <c r="AJ248" s="13">
        <v>0.198019801980198</v>
      </c>
      <c r="AK248" s="13">
        <v>0.204301075268817</v>
      </c>
      <c r="AL248" s="13"/>
      <c r="AM248" s="13">
        <v>0.21118012422360199</v>
      </c>
      <c r="AN248" s="13">
        <v>0.233502538071066</v>
      </c>
      <c r="AO248" s="13">
        <v>0.252279635258359</v>
      </c>
      <c r="AP248" s="13">
        <v>0.206349206349206</v>
      </c>
      <c r="AQ248" s="13">
        <v>0.16666666666666699</v>
      </c>
      <c r="AR248" s="13"/>
      <c r="AS248" s="13">
        <v>0.23069498069498101</v>
      </c>
      <c r="AT248" s="13" t="s">
        <v>97</v>
      </c>
      <c r="AU248" s="13"/>
      <c r="AV248" s="13">
        <v>0.27750000000000002</v>
      </c>
      <c r="AW248" s="13">
        <v>0.23404255319148901</v>
      </c>
      <c r="AX248" s="13">
        <v>0.200764818355641</v>
      </c>
      <c r="AY248" s="13"/>
      <c r="AZ248" s="13">
        <v>0.31192660550458701</v>
      </c>
      <c r="BA248" s="13">
        <v>0.25555555555555598</v>
      </c>
      <c r="BB248" s="13">
        <v>0.33039647577092501</v>
      </c>
      <c r="BC248" s="13"/>
      <c r="BD248" s="13">
        <v>0.19814241486068099</v>
      </c>
      <c r="BE248" s="13">
        <v>0.28125</v>
      </c>
      <c r="BF248" s="13"/>
      <c r="BG248" s="13">
        <v>0.20496894409937899</v>
      </c>
      <c r="BH248" s="13">
        <v>0.24297752808988801</v>
      </c>
      <c r="BI248" s="13"/>
      <c r="BJ248" s="13">
        <v>0.19354838709677399</v>
      </c>
      <c r="BK248" s="13">
        <v>0.23632130384167599</v>
      </c>
      <c r="BL248" s="13"/>
      <c r="BM248" s="13">
        <v>0.164179104477612</v>
      </c>
      <c r="BN248" s="13">
        <v>0.244200244200244</v>
      </c>
      <c r="BO248" s="13"/>
      <c r="BP248" s="13">
        <v>0.15384615384615399</v>
      </c>
      <c r="BQ248" s="13">
        <v>0.25572005383580099</v>
      </c>
      <c r="BR248" s="13"/>
      <c r="BS248" s="13">
        <v>0</v>
      </c>
      <c r="BT248" s="13">
        <v>0.38901098901098902</v>
      </c>
      <c r="BU248" s="13"/>
      <c r="BV248" s="13">
        <v>0</v>
      </c>
      <c r="BW248" s="13">
        <v>0</v>
      </c>
      <c r="BX248" s="13"/>
      <c r="BY248" s="13">
        <v>0.170940170940171</v>
      </c>
      <c r="BZ248" s="13">
        <v>0.23951434878587199</v>
      </c>
      <c r="CA248" s="13"/>
      <c r="CB248" s="13">
        <v>0.21711899791231701</v>
      </c>
      <c r="CC248" s="13">
        <v>0.24253731343283599</v>
      </c>
    </row>
    <row r="249" spans="2:81" x14ac:dyDescent="0.3">
      <c r="B249" t="s">
        <v>192</v>
      </c>
      <c r="C249" s="13">
        <v>0.25</v>
      </c>
      <c r="D249" s="13">
        <v>0.28015564202334597</v>
      </c>
      <c r="E249" s="13">
        <v>0.22200772200772201</v>
      </c>
      <c r="F249" s="13"/>
      <c r="G249" s="13">
        <v>0.14379084967320299</v>
      </c>
      <c r="H249" s="13">
        <v>0.118959107806691</v>
      </c>
      <c r="I249" s="13">
        <v>0.24873096446700499</v>
      </c>
      <c r="J249" s="13">
        <v>0.36419753086419798</v>
      </c>
      <c r="K249" s="13">
        <v>0.32478632478632502</v>
      </c>
      <c r="L249" s="13">
        <v>0.42753623188405798</v>
      </c>
      <c r="M249" s="13"/>
      <c r="N249" s="13">
        <v>0.25714285714285701</v>
      </c>
      <c r="O249" s="13">
        <v>0.22891566265060201</v>
      </c>
      <c r="P249" s="13">
        <v>0.27683615819209001</v>
      </c>
      <c r="Q249" s="13">
        <v>0.23963133640553</v>
      </c>
      <c r="R249" s="13"/>
      <c r="S249" s="13">
        <v>0.22340425531914901</v>
      </c>
      <c r="T249" s="13">
        <v>0.230769230769231</v>
      </c>
      <c r="U249" s="13">
        <v>0.25373134328358199</v>
      </c>
      <c r="V249" s="13">
        <v>0.29670329670329698</v>
      </c>
      <c r="W249" s="13">
        <v>0.24137931034482801</v>
      </c>
      <c r="X249" s="13">
        <v>0.27272727272727298</v>
      </c>
      <c r="Y249" s="13">
        <v>0.238095238095238</v>
      </c>
      <c r="Z249" s="13">
        <v>0.292682926829268</v>
      </c>
      <c r="AA249" s="13">
        <v>0.25925925925925902</v>
      </c>
      <c r="AB249" s="13">
        <v>0.265822784810127</v>
      </c>
      <c r="AC249" s="13">
        <v>0.23913043478260901</v>
      </c>
      <c r="AD249" s="13">
        <v>0.15384615384615399</v>
      </c>
      <c r="AE249" s="13"/>
      <c r="AF249" s="13">
        <v>0.19626168224299101</v>
      </c>
      <c r="AG249" s="13">
        <v>0.29696969696969699</v>
      </c>
      <c r="AH249" s="13">
        <v>0.218181818181818</v>
      </c>
      <c r="AI249" s="13">
        <v>0.29787234042553201</v>
      </c>
      <c r="AJ249" s="13">
        <v>0.21782178217821799</v>
      </c>
      <c r="AK249" s="13">
        <v>0.36559139784946199</v>
      </c>
      <c r="AL249" s="13"/>
      <c r="AM249" s="13">
        <v>0.35403726708074501</v>
      </c>
      <c r="AN249" s="13">
        <v>0.25888324873096402</v>
      </c>
      <c r="AO249" s="13">
        <v>0.23404255319148901</v>
      </c>
      <c r="AP249" s="13">
        <v>0.227513227513228</v>
      </c>
      <c r="AQ249" s="13">
        <v>8.3333333333333301E-2</v>
      </c>
      <c r="AR249" s="13"/>
      <c r="AS249" s="13">
        <v>0.25</v>
      </c>
      <c r="AT249" s="13" t="s">
        <v>97</v>
      </c>
      <c r="AU249" s="13"/>
      <c r="AV249" s="13">
        <v>0.26500000000000001</v>
      </c>
      <c r="AW249" s="13">
        <v>0.13829787234042601</v>
      </c>
      <c r="AX249" s="13">
        <v>0.25430210325047797</v>
      </c>
      <c r="AY249" s="13"/>
      <c r="AZ249" s="13">
        <v>0.21100917431192701</v>
      </c>
      <c r="BA249" s="13">
        <v>0.17777777777777801</v>
      </c>
      <c r="BB249" s="13">
        <v>0.33480176211453699</v>
      </c>
      <c r="BC249" s="13"/>
      <c r="BD249" s="13">
        <v>0.16873065015479899</v>
      </c>
      <c r="BE249" s="13">
        <v>0.38541666666666702</v>
      </c>
      <c r="BF249" s="13"/>
      <c r="BG249" s="13">
        <v>0.14906832298136599</v>
      </c>
      <c r="BH249" s="13">
        <v>0.29634831460674199</v>
      </c>
      <c r="BI249" s="13"/>
      <c r="BJ249" s="13">
        <v>0.18064516129032299</v>
      </c>
      <c r="BK249" s="13">
        <v>0.26542491268917301</v>
      </c>
      <c r="BL249" s="13"/>
      <c r="BM249" s="13">
        <v>0.104477611940299</v>
      </c>
      <c r="BN249" s="13">
        <v>0.28449328449328398</v>
      </c>
      <c r="BO249" s="13"/>
      <c r="BP249" s="13">
        <v>0.18681318681318701</v>
      </c>
      <c r="BQ249" s="13">
        <v>0.27456258411843898</v>
      </c>
      <c r="BR249" s="13"/>
      <c r="BS249" s="13">
        <v>0</v>
      </c>
      <c r="BT249" s="13">
        <v>0.43296703296703298</v>
      </c>
      <c r="BU249" s="13"/>
      <c r="BV249" s="13">
        <v>0</v>
      </c>
      <c r="BW249" s="13">
        <v>0</v>
      </c>
      <c r="BX249" s="13"/>
      <c r="BY249" s="13">
        <v>0.24786324786324801</v>
      </c>
      <c r="BZ249" s="13">
        <v>0.24834437086092701</v>
      </c>
      <c r="CA249" s="13"/>
      <c r="CB249" s="13">
        <v>0.26722338204592899</v>
      </c>
      <c r="CC249" s="13">
        <v>0.238805970149254</v>
      </c>
    </row>
    <row r="250" spans="2:81" x14ac:dyDescent="0.3">
      <c r="B250" t="s">
        <v>193</v>
      </c>
      <c r="C250" s="13">
        <v>8.9768339768339797E-2</v>
      </c>
      <c r="D250" s="13">
        <v>7.1984435797665405E-2</v>
      </c>
      <c r="E250" s="13">
        <v>0.108108108108108</v>
      </c>
      <c r="F250" s="13"/>
      <c r="G250" s="13">
        <v>0.12418300653594801</v>
      </c>
      <c r="H250" s="13">
        <v>7.4349442379182201E-2</v>
      </c>
      <c r="I250" s="13">
        <v>8.6294416243654803E-2</v>
      </c>
      <c r="J250" s="13">
        <v>8.6419753086419707E-2</v>
      </c>
      <c r="K250" s="13">
        <v>9.4017094017094002E-2</v>
      </c>
      <c r="L250" s="13">
        <v>8.6956521739130405E-2</v>
      </c>
      <c r="M250" s="13"/>
      <c r="N250" s="13">
        <v>8.3116883116883103E-2</v>
      </c>
      <c r="O250" s="13">
        <v>8.0321285140562207E-2</v>
      </c>
      <c r="P250" s="13">
        <v>0.101694915254237</v>
      </c>
      <c r="Q250" s="13">
        <v>0.105990783410138</v>
      </c>
      <c r="R250" s="13"/>
      <c r="S250" s="13">
        <v>5.85106382978723E-2</v>
      </c>
      <c r="T250" s="13">
        <v>9.4017094017094002E-2</v>
      </c>
      <c r="U250" s="13">
        <v>0.164179104477612</v>
      </c>
      <c r="V250" s="13">
        <v>0.13186813186813201</v>
      </c>
      <c r="W250" s="13">
        <v>0.10344827586206901</v>
      </c>
      <c r="X250" s="13">
        <v>0.102272727272727</v>
      </c>
      <c r="Y250" s="13">
        <v>7.1428571428571397E-2</v>
      </c>
      <c r="Z250" s="13">
        <v>0.146341463414634</v>
      </c>
      <c r="AA250" s="13">
        <v>5.9259259259259303E-2</v>
      </c>
      <c r="AB250" s="13">
        <v>6.3291139240506306E-2</v>
      </c>
      <c r="AC250" s="13">
        <v>4.3478260869565202E-2</v>
      </c>
      <c r="AD250" s="13">
        <v>0.230769230769231</v>
      </c>
      <c r="AE250" s="13"/>
      <c r="AF250" s="13">
        <v>6.8535825545171306E-2</v>
      </c>
      <c r="AG250" s="13">
        <v>7.2727272727272696E-2</v>
      </c>
      <c r="AH250" s="13">
        <v>0.13636363636363599</v>
      </c>
      <c r="AI250" s="13">
        <v>8.5106382978723402E-2</v>
      </c>
      <c r="AJ250" s="13">
        <v>0.12871287128712899</v>
      </c>
      <c r="AK250" s="13">
        <v>0.10752688172043</v>
      </c>
      <c r="AL250" s="13"/>
      <c r="AM250" s="13">
        <v>9.9378881987577605E-2</v>
      </c>
      <c r="AN250" s="13">
        <v>0.10659898477157401</v>
      </c>
      <c r="AO250" s="13">
        <v>7.5987841945288806E-2</v>
      </c>
      <c r="AP250" s="13">
        <v>8.4656084656084707E-2</v>
      </c>
      <c r="AQ250" s="13">
        <v>5.5555555555555601E-2</v>
      </c>
      <c r="AR250" s="13"/>
      <c r="AS250" s="13">
        <v>8.9768339768339797E-2</v>
      </c>
      <c r="AT250" s="13" t="s">
        <v>97</v>
      </c>
      <c r="AU250" s="13"/>
      <c r="AV250" s="13">
        <v>8.2500000000000004E-2</v>
      </c>
      <c r="AW250" s="13">
        <v>8.5106382978723402E-2</v>
      </c>
      <c r="AX250" s="13">
        <v>8.7954110898661605E-2</v>
      </c>
      <c r="AY250" s="13"/>
      <c r="AZ250" s="13">
        <v>0.100917431192661</v>
      </c>
      <c r="BA250" s="13">
        <v>7.7777777777777807E-2</v>
      </c>
      <c r="BB250" s="13">
        <v>8.8105726872246701E-2</v>
      </c>
      <c r="BC250" s="13"/>
      <c r="BD250" s="13">
        <v>9.9071207430340605E-2</v>
      </c>
      <c r="BE250" s="13">
        <v>7.5520833333333301E-2</v>
      </c>
      <c r="BF250" s="13"/>
      <c r="BG250" s="13">
        <v>7.4534161490683204E-2</v>
      </c>
      <c r="BH250" s="13">
        <v>9.5505617977528101E-2</v>
      </c>
      <c r="BI250" s="13"/>
      <c r="BJ250" s="13">
        <v>4.5161290322580601E-2</v>
      </c>
      <c r="BK250" s="13">
        <v>9.77881257275902E-2</v>
      </c>
      <c r="BL250" s="13"/>
      <c r="BM250" s="13">
        <v>0.104477611940299</v>
      </c>
      <c r="BN250" s="13">
        <v>8.7912087912087905E-2</v>
      </c>
      <c r="BO250" s="13"/>
      <c r="BP250" s="13">
        <v>0.13186813186813201</v>
      </c>
      <c r="BQ250" s="13">
        <v>7.5370121130551804E-2</v>
      </c>
      <c r="BR250" s="13"/>
      <c r="BS250" s="13">
        <v>0</v>
      </c>
      <c r="BT250" s="13">
        <v>0.17142857142857101</v>
      </c>
      <c r="BU250" s="13"/>
      <c r="BV250" s="13">
        <v>0</v>
      </c>
      <c r="BW250" s="13">
        <v>0</v>
      </c>
      <c r="BX250" s="13"/>
      <c r="BY250" s="13">
        <v>0.11965811965812</v>
      </c>
      <c r="BZ250" s="13">
        <v>8.6092715231788103E-2</v>
      </c>
      <c r="CA250" s="13"/>
      <c r="CB250" s="13">
        <v>9.8121085594989596E-2</v>
      </c>
      <c r="CC250" s="13">
        <v>8.3955223880596994E-2</v>
      </c>
    </row>
    <row r="251" spans="2:81" x14ac:dyDescent="0.3">
      <c r="B251" t="s">
        <v>194</v>
      </c>
      <c r="C251" s="13">
        <v>2.8957528957528999E-3</v>
      </c>
      <c r="D251" s="13">
        <v>5.8365758754863797E-3</v>
      </c>
      <c r="E251" s="13">
        <v>0</v>
      </c>
      <c r="F251" s="13"/>
      <c r="G251" s="13">
        <v>0</v>
      </c>
      <c r="H251" s="13">
        <v>3.7174721189591098E-3</v>
      </c>
      <c r="I251" s="13">
        <v>5.0761421319797002E-3</v>
      </c>
      <c r="J251" s="13">
        <v>0</v>
      </c>
      <c r="K251" s="13">
        <v>0</v>
      </c>
      <c r="L251" s="13">
        <v>7.2463768115942004E-3</v>
      </c>
      <c r="M251" s="13"/>
      <c r="N251" s="13">
        <v>2.5974025974026E-3</v>
      </c>
      <c r="O251" s="13">
        <v>0</v>
      </c>
      <c r="P251" s="13">
        <v>5.6497175141242903E-3</v>
      </c>
      <c r="Q251" s="13">
        <v>4.6082949308755804E-3</v>
      </c>
      <c r="R251" s="13"/>
      <c r="S251" s="13">
        <v>0</v>
      </c>
      <c r="T251" s="13">
        <v>8.5470085470085496E-3</v>
      </c>
      <c r="U251" s="13">
        <v>0</v>
      </c>
      <c r="V251" s="13">
        <v>1.0989010989011E-2</v>
      </c>
      <c r="W251" s="13">
        <v>0</v>
      </c>
      <c r="X251" s="13">
        <v>0</v>
      </c>
      <c r="Y251" s="13">
        <v>0</v>
      </c>
      <c r="Z251" s="13">
        <v>0</v>
      </c>
      <c r="AA251" s="13">
        <v>0</v>
      </c>
      <c r="AB251" s="13">
        <v>0</v>
      </c>
      <c r="AC251" s="13">
        <v>0</v>
      </c>
      <c r="AD251" s="13">
        <v>7.69230769230769E-2</v>
      </c>
      <c r="AE251" s="13"/>
      <c r="AF251" s="13">
        <v>0</v>
      </c>
      <c r="AG251" s="13">
        <v>0</v>
      </c>
      <c r="AH251" s="13">
        <v>0</v>
      </c>
      <c r="AI251" s="13">
        <v>7.09219858156028E-3</v>
      </c>
      <c r="AJ251" s="13">
        <v>9.9009900990098994E-3</v>
      </c>
      <c r="AK251" s="13">
        <v>0</v>
      </c>
      <c r="AL251" s="13"/>
      <c r="AM251" s="13">
        <v>6.2111801242236003E-3</v>
      </c>
      <c r="AN251" s="13">
        <v>0</v>
      </c>
      <c r="AO251" s="13">
        <v>0</v>
      </c>
      <c r="AP251" s="13">
        <v>5.2910052910052898E-3</v>
      </c>
      <c r="AQ251" s="13">
        <v>0</v>
      </c>
      <c r="AR251" s="13"/>
      <c r="AS251" s="13">
        <v>2.8957528957528999E-3</v>
      </c>
      <c r="AT251" s="13" t="s">
        <v>97</v>
      </c>
      <c r="AU251" s="13"/>
      <c r="AV251" s="13">
        <v>2.5000000000000001E-3</v>
      </c>
      <c r="AW251" s="13">
        <v>0</v>
      </c>
      <c r="AX251" s="13">
        <v>1.9120458891013401E-3</v>
      </c>
      <c r="AY251" s="13"/>
      <c r="AZ251" s="13">
        <v>0</v>
      </c>
      <c r="BA251" s="13">
        <v>0</v>
      </c>
      <c r="BB251" s="13">
        <v>4.4052863436123404E-3</v>
      </c>
      <c r="BC251" s="13"/>
      <c r="BD251" s="13">
        <v>3.09597523219814E-3</v>
      </c>
      <c r="BE251" s="13">
        <v>2.60416666666667E-3</v>
      </c>
      <c r="BF251" s="13"/>
      <c r="BG251" s="13">
        <v>0</v>
      </c>
      <c r="BH251" s="13">
        <v>4.21348314606742E-3</v>
      </c>
      <c r="BI251" s="13"/>
      <c r="BJ251" s="13">
        <v>0</v>
      </c>
      <c r="BK251" s="13">
        <v>3.4924330616996498E-3</v>
      </c>
      <c r="BL251" s="13"/>
      <c r="BM251" s="13">
        <v>4.97512437810945E-3</v>
      </c>
      <c r="BN251" s="13">
        <v>2.4420024420024398E-3</v>
      </c>
      <c r="BO251" s="13"/>
      <c r="BP251" s="13">
        <v>7.3260073260073303E-3</v>
      </c>
      <c r="BQ251" s="13">
        <v>1.3458950201884301E-3</v>
      </c>
      <c r="BR251" s="13"/>
      <c r="BS251" s="13">
        <v>0</v>
      </c>
      <c r="BT251" s="13">
        <v>6.5934065934065899E-3</v>
      </c>
      <c r="BU251" s="13"/>
      <c r="BV251" s="13">
        <v>0</v>
      </c>
      <c r="BW251" s="13">
        <v>0</v>
      </c>
      <c r="BX251" s="13"/>
      <c r="BY251" s="13">
        <v>8.5470085470085496E-3</v>
      </c>
      <c r="BZ251" s="13">
        <v>2.2075055187637999E-3</v>
      </c>
      <c r="CA251" s="13"/>
      <c r="CB251" s="13">
        <v>0</v>
      </c>
      <c r="CC251" s="13">
        <v>5.5970149253731297E-3</v>
      </c>
    </row>
    <row r="252" spans="2:81" x14ac:dyDescent="0.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c r="BU252" s="13"/>
      <c r="BV252" s="13"/>
      <c r="BW252" s="13"/>
      <c r="BX252" s="13"/>
      <c r="BY252" s="13"/>
      <c r="BZ252" s="13"/>
      <c r="CA252" s="13"/>
      <c r="CB252" s="13"/>
      <c r="CC252" s="13"/>
    </row>
    <row r="253" spans="2:81" x14ac:dyDescent="0.3">
      <c r="B253" s="6" t="s">
        <v>208</v>
      </c>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c r="BU253" s="13"/>
      <c r="BV253" s="13"/>
      <c r="BW253" s="13"/>
      <c r="BX253" s="13"/>
      <c r="BY253" s="13"/>
      <c r="BZ253" s="13"/>
      <c r="CA253" s="13"/>
      <c r="CB253" s="13"/>
      <c r="CC253" s="13"/>
    </row>
    <row r="254" spans="2:81" x14ac:dyDescent="0.3">
      <c r="B254" s="23" t="s">
        <v>209</v>
      </c>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c r="CA254" s="13"/>
      <c r="CB254" s="13"/>
      <c r="CC254" s="13"/>
    </row>
    <row r="255" spans="2:81" x14ac:dyDescent="0.3">
      <c r="B255" t="s">
        <v>197</v>
      </c>
      <c r="C255" s="13">
        <v>0.33710407239819001</v>
      </c>
      <c r="D255" s="13">
        <v>0.37383177570093501</v>
      </c>
      <c r="E255" s="13">
        <v>0.30666666666666698</v>
      </c>
      <c r="F255" s="13"/>
      <c r="G255" s="13">
        <v>0.34615384615384598</v>
      </c>
      <c r="H255" s="13">
        <v>0.41935483870967699</v>
      </c>
      <c r="I255" s="13">
        <v>0.34146341463414598</v>
      </c>
      <c r="J255" s="13">
        <v>0.21052631578947401</v>
      </c>
      <c r="K255" s="13">
        <v>0.27027027027027001</v>
      </c>
      <c r="L255" s="13">
        <v>0.21212121212121199</v>
      </c>
      <c r="M255" s="13"/>
      <c r="N255" s="13">
        <v>0.39130434782608697</v>
      </c>
      <c r="O255" s="13">
        <v>0.32432432432432401</v>
      </c>
      <c r="P255" s="13">
        <v>0.36363636363636398</v>
      </c>
      <c r="Q255" s="13">
        <v>0.24509803921568599</v>
      </c>
      <c r="R255" s="13"/>
      <c r="S255" s="13">
        <v>0.47126436781609199</v>
      </c>
      <c r="T255" s="13">
        <v>0.30434782608695699</v>
      </c>
      <c r="U255" s="13">
        <v>0.16</v>
      </c>
      <c r="V255" s="13">
        <v>0.21875</v>
      </c>
      <c r="W255" s="13">
        <v>0.371428571428571</v>
      </c>
      <c r="X255" s="13">
        <v>0.42499999999999999</v>
      </c>
      <c r="Y255" s="13">
        <v>0.375</v>
      </c>
      <c r="Z255" s="13">
        <v>0.1875</v>
      </c>
      <c r="AA255" s="13">
        <v>0.33333333333333298</v>
      </c>
      <c r="AB255" s="13">
        <v>0.25714285714285701</v>
      </c>
      <c r="AC255" s="13">
        <v>0.28571428571428598</v>
      </c>
      <c r="AD255" s="13">
        <v>0.16666666666666699</v>
      </c>
      <c r="AE255" s="13"/>
      <c r="AF255" s="13">
        <v>0.33939393939393903</v>
      </c>
      <c r="AG255" s="13">
        <v>0.32786885245901598</v>
      </c>
      <c r="AH255" s="13">
        <v>0.34782608695652201</v>
      </c>
      <c r="AI255" s="13">
        <v>0.34693877551020402</v>
      </c>
      <c r="AJ255" s="13">
        <v>0.155555555555556</v>
      </c>
      <c r="AK255" s="13">
        <v>0.43333333333333302</v>
      </c>
      <c r="AL255" s="13"/>
      <c r="AM255" s="13">
        <v>0.20754716981132099</v>
      </c>
      <c r="AN255" s="13">
        <v>0.316455696202532</v>
      </c>
      <c r="AO255" s="13">
        <v>0.3125</v>
      </c>
      <c r="AP255" s="13">
        <v>0.46666666666666701</v>
      </c>
      <c r="AQ255" s="13">
        <v>0.48</v>
      </c>
      <c r="AR255" s="13"/>
      <c r="AS255" s="13">
        <v>0.33710407239819001</v>
      </c>
      <c r="AT255" s="13" t="s">
        <v>97</v>
      </c>
      <c r="AU255" s="13"/>
      <c r="AV255" s="13">
        <v>0.33557046979865801</v>
      </c>
      <c r="AW255" s="13">
        <v>0.39215686274509798</v>
      </c>
      <c r="AX255" s="13">
        <v>0.33193277310924402</v>
      </c>
      <c r="AY255" s="13"/>
      <c r="AZ255" s="13">
        <v>0.146341463414634</v>
      </c>
      <c r="BA255" s="13">
        <v>4.5454545454545497E-2</v>
      </c>
      <c r="BB255" s="13">
        <v>0.109090909090909</v>
      </c>
      <c r="BC255" s="13"/>
      <c r="BD255" s="13">
        <v>0.39067055393585998</v>
      </c>
      <c r="BE255" s="13">
        <v>0.14285714285714299</v>
      </c>
      <c r="BF255" s="13"/>
      <c r="BG255" s="13">
        <v>0.63043478260869601</v>
      </c>
      <c r="BH255" s="13">
        <v>0.124513618677043</v>
      </c>
      <c r="BI255" s="13"/>
      <c r="BJ255" s="13">
        <v>0.46666666666666701</v>
      </c>
      <c r="BK255" s="13">
        <v>0.30498533724340199</v>
      </c>
      <c r="BL255" s="13"/>
      <c r="BM255" s="13">
        <v>0.184</v>
      </c>
      <c r="BN255" s="13">
        <v>0.387820512820513</v>
      </c>
      <c r="BO255" s="13"/>
      <c r="BP255" s="13">
        <v>0.24647887323943701</v>
      </c>
      <c r="BQ255" s="13">
        <v>0.37328767123287698</v>
      </c>
      <c r="BR255" s="13"/>
      <c r="BS255" s="13">
        <v>0.33710407239819001</v>
      </c>
      <c r="BT255" s="13" t="s">
        <v>97</v>
      </c>
      <c r="BU255" s="13"/>
      <c r="BV255" s="13">
        <v>1</v>
      </c>
      <c r="BW255" s="13">
        <v>0</v>
      </c>
      <c r="BX255" s="13"/>
      <c r="BY255" s="13">
        <v>0.320754716981132</v>
      </c>
      <c r="BZ255" s="13">
        <v>0.34114583333333298</v>
      </c>
      <c r="CA255" s="13"/>
      <c r="CB255" s="13">
        <v>0.29499999999999998</v>
      </c>
      <c r="CC255" s="13">
        <v>0.37826086956521698</v>
      </c>
    </row>
    <row r="256" spans="2:81" x14ac:dyDescent="0.3">
      <c r="B256" t="s">
        <v>198</v>
      </c>
      <c r="C256" s="13">
        <v>0.28506787330316702</v>
      </c>
      <c r="D256" s="13">
        <v>9.34579439252336E-2</v>
      </c>
      <c r="E256" s="13">
        <v>0.46666666666666701</v>
      </c>
      <c r="F256" s="13"/>
      <c r="G256" s="13">
        <v>0.46153846153846201</v>
      </c>
      <c r="H256" s="13">
        <v>0.25806451612903197</v>
      </c>
      <c r="I256" s="13">
        <v>0.28048780487804897</v>
      </c>
      <c r="J256" s="13">
        <v>0.26315789473684198</v>
      </c>
      <c r="K256" s="13">
        <v>0.18918918918918901</v>
      </c>
      <c r="L256" s="13">
        <v>0.15151515151515199</v>
      </c>
      <c r="M256" s="13"/>
      <c r="N256" s="13">
        <v>0.25465838509316802</v>
      </c>
      <c r="O256" s="13">
        <v>0.32432432432432401</v>
      </c>
      <c r="P256" s="13">
        <v>0.31818181818181801</v>
      </c>
      <c r="Q256" s="13">
        <v>0.25490196078431399</v>
      </c>
      <c r="R256" s="13"/>
      <c r="S256" s="13">
        <v>0.31034482758620702</v>
      </c>
      <c r="T256" s="13">
        <v>0.23913043478260901</v>
      </c>
      <c r="U256" s="13">
        <v>0.36</v>
      </c>
      <c r="V256" s="13">
        <v>0.34375</v>
      </c>
      <c r="W256" s="13">
        <v>0.114285714285714</v>
      </c>
      <c r="X256" s="13">
        <v>0.2</v>
      </c>
      <c r="Y256" s="13">
        <v>0.5</v>
      </c>
      <c r="Z256" s="13">
        <v>0.3125</v>
      </c>
      <c r="AA256" s="13">
        <v>0.266666666666667</v>
      </c>
      <c r="AB256" s="13">
        <v>0.314285714285714</v>
      </c>
      <c r="AC256" s="13">
        <v>0.25</v>
      </c>
      <c r="AD256" s="13">
        <v>0.16666666666666699</v>
      </c>
      <c r="AE256" s="13"/>
      <c r="AF256" s="13">
        <v>0.25454545454545502</v>
      </c>
      <c r="AG256" s="13">
        <v>0.26229508196721302</v>
      </c>
      <c r="AH256" s="13">
        <v>0.39130434782608697</v>
      </c>
      <c r="AI256" s="13">
        <v>0.16326530612244899</v>
      </c>
      <c r="AJ256" s="13">
        <v>0.46666666666666701</v>
      </c>
      <c r="AK256" s="13">
        <v>0.2</v>
      </c>
      <c r="AL256" s="13"/>
      <c r="AM256" s="13">
        <v>0.15094339622641501</v>
      </c>
      <c r="AN256" s="13">
        <v>0.379746835443038</v>
      </c>
      <c r="AO256" s="13">
        <v>0.29166666666666702</v>
      </c>
      <c r="AP256" s="13">
        <v>0.32222222222222202</v>
      </c>
      <c r="AQ256" s="13">
        <v>0.16</v>
      </c>
      <c r="AR256" s="13"/>
      <c r="AS256" s="13">
        <v>0.28506787330316702</v>
      </c>
      <c r="AT256" s="13" t="s">
        <v>97</v>
      </c>
      <c r="AU256" s="13"/>
      <c r="AV256" s="13">
        <v>0.23489932885906001</v>
      </c>
      <c r="AW256" s="13">
        <v>0.29411764705882398</v>
      </c>
      <c r="AX256" s="13">
        <v>0.315126050420168</v>
      </c>
      <c r="AY256" s="13"/>
      <c r="AZ256" s="13">
        <v>0.34146341463414598</v>
      </c>
      <c r="BA256" s="13">
        <v>0.22727272727272699</v>
      </c>
      <c r="BB256" s="13">
        <v>0.25454545454545502</v>
      </c>
      <c r="BC256" s="13"/>
      <c r="BD256" s="13">
        <v>0.28279883381924198</v>
      </c>
      <c r="BE256" s="13">
        <v>0.29591836734693899</v>
      </c>
      <c r="BF256" s="13"/>
      <c r="BG256" s="13">
        <v>0.23913043478260901</v>
      </c>
      <c r="BH256" s="13">
        <v>0.31906614785992199</v>
      </c>
      <c r="BI256" s="13"/>
      <c r="BJ256" s="13">
        <v>0.266666666666667</v>
      </c>
      <c r="BK256" s="13">
        <v>0.287390029325513</v>
      </c>
      <c r="BL256" s="13"/>
      <c r="BM256" s="13">
        <v>0.312</v>
      </c>
      <c r="BN256" s="13">
        <v>0.26602564102564102</v>
      </c>
      <c r="BO256" s="13"/>
      <c r="BP256" s="13">
        <v>0.36619718309859201</v>
      </c>
      <c r="BQ256" s="13">
        <v>0.24657534246575299</v>
      </c>
      <c r="BR256" s="13"/>
      <c r="BS256" s="13">
        <v>0.28506787330316702</v>
      </c>
      <c r="BT256" s="13" t="s">
        <v>97</v>
      </c>
      <c r="BU256" s="13"/>
      <c r="BV256" s="13">
        <v>0.194630872483221</v>
      </c>
      <c r="BW256" s="13">
        <v>0.33105802047781602</v>
      </c>
      <c r="BX256" s="13"/>
      <c r="BY256" s="13">
        <v>0.245283018867925</v>
      </c>
      <c r="BZ256" s="13">
        <v>0.29166666666666702</v>
      </c>
      <c r="CA256" s="13"/>
      <c r="CB256" s="13">
        <v>0.3</v>
      </c>
      <c r="CC256" s="13">
        <v>0.282608695652174</v>
      </c>
    </row>
    <row r="257" spans="2:81" x14ac:dyDescent="0.3">
      <c r="B257" t="s">
        <v>199</v>
      </c>
      <c r="C257" s="13">
        <v>0.20135746606334801</v>
      </c>
      <c r="D257" s="13">
        <v>0.200934579439252</v>
      </c>
      <c r="E257" s="13">
        <v>0.19111111111111101</v>
      </c>
      <c r="F257" s="13"/>
      <c r="G257" s="13">
        <v>0.243589743589744</v>
      </c>
      <c r="H257" s="13">
        <v>0.19354838709677399</v>
      </c>
      <c r="I257" s="13">
        <v>0.23170731707317099</v>
      </c>
      <c r="J257" s="13">
        <v>0.157894736842105</v>
      </c>
      <c r="K257" s="13">
        <v>0.135135135135135</v>
      </c>
      <c r="L257" s="13">
        <v>0.21212121212121199</v>
      </c>
      <c r="M257" s="13"/>
      <c r="N257" s="13">
        <v>0.217391304347826</v>
      </c>
      <c r="O257" s="13">
        <v>0.20720720720720701</v>
      </c>
      <c r="P257" s="13">
        <v>0.12121212121212099</v>
      </c>
      <c r="Q257" s="13">
        <v>0.21568627450980399</v>
      </c>
      <c r="R257" s="13"/>
      <c r="S257" s="13">
        <v>0.24137931034482801</v>
      </c>
      <c r="T257" s="13">
        <v>0.23913043478260901</v>
      </c>
      <c r="U257" s="13">
        <v>0.24</v>
      </c>
      <c r="V257" s="13">
        <v>0.28125</v>
      </c>
      <c r="W257" s="13">
        <v>0.22857142857142901</v>
      </c>
      <c r="X257" s="13">
        <v>0.17499999999999999</v>
      </c>
      <c r="Y257" s="13">
        <v>0.125</v>
      </c>
      <c r="Z257" s="13">
        <v>6.25E-2</v>
      </c>
      <c r="AA257" s="13">
        <v>0.16666666666666699</v>
      </c>
      <c r="AB257" s="13">
        <v>0.114285714285714</v>
      </c>
      <c r="AC257" s="13">
        <v>0.214285714285714</v>
      </c>
      <c r="AD257" s="13">
        <v>0.33333333333333298</v>
      </c>
      <c r="AE257" s="13"/>
      <c r="AF257" s="13">
        <v>0.236363636363636</v>
      </c>
      <c r="AG257" s="13">
        <v>0.18032786885245899</v>
      </c>
      <c r="AH257" s="13">
        <v>0.217391304347826</v>
      </c>
      <c r="AI257" s="13">
        <v>0.14285714285714299</v>
      </c>
      <c r="AJ257" s="13">
        <v>0.266666666666667</v>
      </c>
      <c r="AK257" s="13">
        <v>0.16666666666666699</v>
      </c>
      <c r="AL257" s="13"/>
      <c r="AM257" s="13">
        <v>0.245283018867925</v>
      </c>
      <c r="AN257" s="13">
        <v>0.151898734177215</v>
      </c>
      <c r="AO257" s="13">
        <v>0.21527777777777801</v>
      </c>
      <c r="AP257" s="13">
        <v>0.18888888888888899</v>
      </c>
      <c r="AQ257" s="13">
        <v>0.12</v>
      </c>
      <c r="AR257" s="13"/>
      <c r="AS257" s="13">
        <v>0.20135746606334801</v>
      </c>
      <c r="AT257" s="13" t="s">
        <v>97</v>
      </c>
      <c r="AU257" s="13"/>
      <c r="AV257" s="13">
        <v>0.18120805369127499</v>
      </c>
      <c r="AW257" s="13">
        <v>0.25490196078431399</v>
      </c>
      <c r="AX257" s="13">
        <v>0.20588235294117599</v>
      </c>
      <c r="AY257" s="13"/>
      <c r="AZ257" s="13">
        <v>0.31707317073170699</v>
      </c>
      <c r="BA257" s="13">
        <v>0.204545454545455</v>
      </c>
      <c r="BB257" s="13">
        <v>0.145454545454545</v>
      </c>
      <c r="BC257" s="13"/>
      <c r="BD257" s="13">
        <v>0.22157434402332399</v>
      </c>
      <c r="BE257" s="13">
        <v>0.13265306122449</v>
      </c>
      <c r="BF257" s="13"/>
      <c r="BG257" s="13">
        <v>0.119565217391304</v>
      </c>
      <c r="BH257" s="13">
        <v>0.26070038910505799</v>
      </c>
      <c r="BI257" s="13"/>
      <c r="BJ257" s="13">
        <v>0.1</v>
      </c>
      <c r="BK257" s="13">
        <v>0.22873900293255101</v>
      </c>
      <c r="BL257" s="13"/>
      <c r="BM257" s="13">
        <v>0.48799999999999999</v>
      </c>
      <c r="BN257" s="13">
        <v>8.9743589743589702E-2</v>
      </c>
      <c r="BO257" s="13"/>
      <c r="BP257" s="13">
        <v>0.23943661971831001</v>
      </c>
      <c r="BQ257" s="13">
        <v>0.18835616438356201</v>
      </c>
      <c r="BR257" s="13"/>
      <c r="BS257" s="13">
        <v>0.20135746606334801</v>
      </c>
      <c r="BT257" s="13" t="s">
        <v>97</v>
      </c>
      <c r="BU257" s="13"/>
      <c r="BV257" s="13">
        <v>0.10738255033557</v>
      </c>
      <c r="BW257" s="13">
        <v>0.24914675767918101</v>
      </c>
      <c r="BX257" s="13"/>
      <c r="BY257" s="13">
        <v>0.22641509433962301</v>
      </c>
      <c r="BZ257" s="13">
        <v>0.1953125</v>
      </c>
      <c r="CA257" s="13"/>
      <c r="CB257" s="13">
        <v>0.23499999999999999</v>
      </c>
      <c r="CC257" s="13">
        <v>0.16956521739130401</v>
      </c>
    </row>
    <row r="258" spans="2:81" x14ac:dyDescent="0.3">
      <c r="B258" t="s">
        <v>200</v>
      </c>
      <c r="C258" s="13">
        <v>0.20135746606334801</v>
      </c>
      <c r="D258" s="13">
        <v>0.210280373831776</v>
      </c>
      <c r="E258" s="13">
        <v>0.19555555555555601</v>
      </c>
      <c r="F258" s="13"/>
      <c r="G258" s="13">
        <v>0.256410256410256</v>
      </c>
      <c r="H258" s="13">
        <v>0.14838709677419401</v>
      </c>
      <c r="I258" s="13">
        <v>0.134146341463415</v>
      </c>
      <c r="J258" s="13">
        <v>0.19298245614035101</v>
      </c>
      <c r="K258" s="13">
        <v>0.32432432432432401</v>
      </c>
      <c r="L258" s="13">
        <v>0.36363636363636398</v>
      </c>
      <c r="M258" s="13"/>
      <c r="N258" s="13">
        <v>0.21118012422360199</v>
      </c>
      <c r="O258" s="13">
        <v>0.20720720720720701</v>
      </c>
      <c r="P258" s="13">
        <v>0.13636363636363599</v>
      </c>
      <c r="Q258" s="13">
        <v>0.22549019607843099</v>
      </c>
      <c r="R258" s="13"/>
      <c r="S258" s="13">
        <v>0.18390804597701099</v>
      </c>
      <c r="T258" s="13">
        <v>0.282608695652174</v>
      </c>
      <c r="U258" s="13">
        <v>0.2</v>
      </c>
      <c r="V258" s="13">
        <v>0.25</v>
      </c>
      <c r="W258" s="13">
        <v>0.2</v>
      </c>
      <c r="X258" s="13">
        <v>0.15</v>
      </c>
      <c r="Y258" s="13">
        <v>0.1875</v>
      </c>
      <c r="Z258" s="13">
        <v>0.1875</v>
      </c>
      <c r="AA258" s="13">
        <v>0.1</v>
      </c>
      <c r="AB258" s="13">
        <v>0.371428571428571</v>
      </c>
      <c r="AC258" s="13">
        <v>0.17857142857142899</v>
      </c>
      <c r="AD258" s="13">
        <v>0.16666666666666699</v>
      </c>
      <c r="AE258" s="13"/>
      <c r="AF258" s="13">
        <v>0.163636363636364</v>
      </c>
      <c r="AG258" s="13">
        <v>0.32786885245901598</v>
      </c>
      <c r="AH258" s="13">
        <v>0.13043478260869601</v>
      </c>
      <c r="AI258" s="13">
        <v>0.28571428571428598</v>
      </c>
      <c r="AJ258" s="13">
        <v>0.22222222222222199</v>
      </c>
      <c r="AK258" s="13">
        <v>0.133333333333333</v>
      </c>
      <c r="AL258" s="13"/>
      <c r="AM258" s="13">
        <v>0.20754716981132099</v>
      </c>
      <c r="AN258" s="13">
        <v>0.215189873417722</v>
      </c>
      <c r="AO258" s="13">
        <v>0.194444444444444</v>
      </c>
      <c r="AP258" s="13">
        <v>0.122222222222222</v>
      </c>
      <c r="AQ258" s="13">
        <v>0.24</v>
      </c>
      <c r="AR258" s="13"/>
      <c r="AS258" s="13">
        <v>0.20135746606334801</v>
      </c>
      <c r="AT258" s="13" t="s">
        <v>97</v>
      </c>
      <c r="AU258" s="13"/>
      <c r="AV258" s="13">
        <v>0.21476510067114099</v>
      </c>
      <c r="AW258" s="13">
        <v>0.23529411764705899</v>
      </c>
      <c r="AX258" s="13">
        <v>0.184873949579832</v>
      </c>
      <c r="AY258" s="13"/>
      <c r="AZ258" s="13">
        <v>0.17073170731707299</v>
      </c>
      <c r="BA258" s="13">
        <v>0.31818181818181801</v>
      </c>
      <c r="BB258" s="13">
        <v>0.236363636363636</v>
      </c>
      <c r="BC258" s="13"/>
      <c r="BD258" s="13">
        <v>0.18950437317784299</v>
      </c>
      <c r="BE258" s="13">
        <v>0.24489795918367299</v>
      </c>
      <c r="BF258" s="13"/>
      <c r="BG258" s="13">
        <v>0.173913043478261</v>
      </c>
      <c r="BH258" s="13">
        <v>0.22178988326848201</v>
      </c>
      <c r="BI258" s="13"/>
      <c r="BJ258" s="13">
        <v>0.2</v>
      </c>
      <c r="BK258" s="13">
        <v>0.20234604105571799</v>
      </c>
      <c r="BL258" s="13"/>
      <c r="BM258" s="13">
        <v>0.192</v>
      </c>
      <c r="BN258" s="13">
        <v>0.20833333333333301</v>
      </c>
      <c r="BO258" s="13"/>
      <c r="BP258" s="13">
        <v>0.23239436619718301</v>
      </c>
      <c r="BQ258" s="13">
        <v>0.19178082191780799</v>
      </c>
      <c r="BR258" s="13"/>
      <c r="BS258" s="13">
        <v>0.20135746606334801</v>
      </c>
      <c r="BT258" s="13" t="s">
        <v>97</v>
      </c>
      <c r="BU258" s="13"/>
      <c r="BV258" s="13">
        <v>0.15436241610738299</v>
      </c>
      <c r="BW258" s="13">
        <v>0.225255972696246</v>
      </c>
      <c r="BX258" s="13"/>
      <c r="BY258" s="13">
        <v>0.22641509433962301</v>
      </c>
      <c r="BZ258" s="13">
        <v>0.20052083333333301</v>
      </c>
      <c r="CA258" s="13"/>
      <c r="CB258" s="13">
        <v>0.18</v>
      </c>
      <c r="CC258" s="13">
        <v>0.22608695652173899</v>
      </c>
    </row>
    <row r="259" spans="2:81" x14ac:dyDescent="0.3">
      <c r="B259" t="s">
        <v>201</v>
      </c>
      <c r="C259" s="13">
        <v>0.19230769230769201</v>
      </c>
      <c r="D259" s="13">
        <v>0.233644859813084</v>
      </c>
      <c r="E259" s="13">
        <v>0.155555555555556</v>
      </c>
      <c r="F259" s="13"/>
      <c r="G259" s="13">
        <v>7.69230769230769E-2</v>
      </c>
      <c r="H259" s="13">
        <v>0.26451612903225802</v>
      </c>
      <c r="I259" s="13">
        <v>0.23170731707317099</v>
      </c>
      <c r="J259" s="13">
        <v>0.21052631578947401</v>
      </c>
      <c r="K259" s="13">
        <v>8.1081081081081099E-2</v>
      </c>
      <c r="L259" s="13">
        <v>0.12121212121212099</v>
      </c>
      <c r="M259" s="13"/>
      <c r="N259" s="13">
        <v>0.20496894409937899</v>
      </c>
      <c r="O259" s="13">
        <v>0.153153153153153</v>
      </c>
      <c r="P259" s="13">
        <v>0.24242424242424199</v>
      </c>
      <c r="Q259" s="13">
        <v>0.18627450980392199</v>
      </c>
      <c r="R259" s="13"/>
      <c r="S259" s="13">
        <v>0.14942528735632199</v>
      </c>
      <c r="T259" s="13">
        <v>0.26086956521739102</v>
      </c>
      <c r="U259" s="13">
        <v>0.2</v>
      </c>
      <c r="V259" s="13">
        <v>0.25</v>
      </c>
      <c r="W259" s="13">
        <v>0.22857142857142901</v>
      </c>
      <c r="X259" s="13">
        <v>0.22500000000000001</v>
      </c>
      <c r="Y259" s="13">
        <v>0.15625</v>
      </c>
      <c r="Z259" s="13">
        <v>0.1875</v>
      </c>
      <c r="AA259" s="13">
        <v>0.18333333333333299</v>
      </c>
      <c r="AB259" s="13">
        <v>0.14285714285714299</v>
      </c>
      <c r="AC259" s="13">
        <v>0.214285714285714</v>
      </c>
      <c r="AD259" s="13">
        <v>0</v>
      </c>
      <c r="AE259" s="13"/>
      <c r="AF259" s="13">
        <v>0.23030303030303001</v>
      </c>
      <c r="AG259" s="13">
        <v>0.213114754098361</v>
      </c>
      <c r="AH259" s="13">
        <v>0.15217391304347799</v>
      </c>
      <c r="AI259" s="13">
        <v>0.20408163265306101</v>
      </c>
      <c r="AJ259" s="13">
        <v>0.133333333333333</v>
      </c>
      <c r="AK259" s="13">
        <v>0.1</v>
      </c>
      <c r="AL259" s="13"/>
      <c r="AM259" s="13">
        <v>0.15094339622641501</v>
      </c>
      <c r="AN259" s="13">
        <v>0.139240506329114</v>
      </c>
      <c r="AO259" s="13">
        <v>0.22222222222222199</v>
      </c>
      <c r="AP259" s="13">
        <v>0.211111111111111</v>
      </c>
      <c r="AQ259" s="13">
        <v>0.24</v>
      </c>
      <c r="AR259" s="13"/>
      <c r="AS259" s="13">
        <v>0.19230769230769201</v>
      </c>
      <c r="AT259" s="13" t="s">
        <v>97</v>
      </c>
      <c r="AU259" s="13"/>
      <c r="AV259" s="13">
        <v>0.24161073825503401</v>
      </c>
      <c r="AW259" s="13">
        <v>0.25490196078431399</v>
      </c>
      <c r="AX259" s="13">
        <v>0.151260504201681</v>
      </c>
      <c r="AY259" s="13"/>
      <c r="AZ259" s="13">
        <v>0.41463414634146301</v>
      </c>
      <c r="BA259" s="13">
        <v>0.29545454545454503</v>
      </c>
      <c r="BB259" s="13">
        <v>0.18181818181818199</v>
      </c>
      <c r="BC259" s="13"/>
      <c r="BD259" s="13">
        <v>0.16618075801749299</v>
      </c>
      <c r="BE259" s="13">
        <v>0.28571428571428598</v>
      </c>
      <c r="BF259" s="13"/>
      <c r="BG259" s="13">
        <v>0.157608695652174</v>
      </c>
      <c r="BH259" s="13">
        <v>0.21789883268482499</v>
      </c>
      <c r="BI259" s="13"/>
      <c r="BJ259" s="13">
        <v>0.14444444444444399</v>
      </c>
      <c r="BK259" s="13">
        <v>0.20234604105571799</v>
      </c>
      <c r="BL259" s="13"/>
      <c r="BM259" s="13">
        <v>0.17599999999999999</v>
      </c>
      <c r="BN259" s="13">
        <v>0.20192307692307701</v>
      </c>
      <c r="BO259" s="13"/>
      <c r="BP259" s="13">
        <v>0.176056338028169</v>
      </c>
      <c r="BQ259" s="13">
        <v>0.202054794520548</v>
      </c>
      <c r="BR259" s="13"/>
      <c r="BS259" s="13">
        <v>0.19230769230769201</v>
      </c>
      <c r="BT259" s="13" t="s">
        <v>97</v>
      </c>
      <c r="BU259" s="13"/>
      <c r="BV259" s="13">
        <v>0.14765100671140899</v>
      </c>
      <c r="BW259" s="13">
        <v>0.215017064846416</v>
      </c>
      <c r="BX259" s="13"/>
      <c r="BY259" s="13">
        <v>0.28301886792452802</v>
      </c>
      <c r="BZ259" s="13">
        <v>0.17708333333333301</v>
      </c>
      <c r="CA259" s="13"/>
      <c r="CB259" s="13">
        <v>0.18</v>
      </c>
      <c r="CC259" s="13">
        <v>0.19130434782608699</v>
      </c>
    </row>
    <row r="260" spans="2:81" x14ac:dyDescent="0.3">
      <c r="B260" t="s">
        <v>202</v>
      </c>
      <c r="C260" s="13">
        <v>0.15384615384615399</v>
      </c>
      <c r="D260" s="13">
        <v>0.17289719626168201</v>
      </c>
      <c r="E260" s="13">
        <v>0.137777777777778</v>
      </c>
      <c r="F260" s="13"/>
      <c r="G260" s="13">
        <v>0.230769230769231</v>
      </c>
      <c r="H260" s="13">
        <v>0.14193548387096799</v>
      </c>
      <c r="I260" s="13">
        <v>0.17073170731707299</v>
      </c>
      <c r="J260" s="13">
        <v>0.12280701754386</v>
      </c>
      <c r="K260" s="13">
        <v>0.135135135135135</v>
      </c>
      <c r="L260" s="13">
        <v>6.0606060606060601E-2</v>
      </c>
      <c r="M260" s="13"/>
      <c r="N260" s="13">
        <v>0.13043478260869601</v>
      </c>
      <c r="O260" s="13">
        <v>0.21621621621621601</v>
      </c>
      <c r="P260" s="13">
        <v>0.19696969696969699</v>
      </c>
      <c r="Q260" s="13">
        <v>9.8039215686274495E-2</v>
      </c>
      <c r="R260" s="13"/>
      <c r="S260" s="13">
        <v>0.252873563218391</v>
      </c>
      <c r="T260" s="13">
        <v>0.13043478260869601</v>
      </c>
      <c r="U260" s="13">
        <v>0.16</v>
      </c>
      <c r="V260" s="13">
        <v>9.375E-2</v>
      </c>
      <c r="W260" s="13">
        <v>8.5714285714285701E-2</v>
      </c>
      <c r="X260" s="13">
        <v>0.25</v>
      </c>
      <c r="Y260" s="13">
        <v>0.1875</v>
      </c>
      <c r="Z260" s="13">
        <v>6.25E-2</v>
      </c>
      <c r="AA260" s="13">
        <v>0.133333333333333</v>
      </c>
      <c r="AB260" s="13">
        <v>8.5714285714285701E-2</v>
      </c>
      <c r="AC260" s="13">
        <v>0</v>
      </c>
      <c r="AD260" s="13">
        <v>0.33333333333333298</v>
      </c>
      <c r="AE260" s="13"/>
      <c r="AF260" s="13">
        <v>0.133333333333333</v>
      </c>
      <c r="AG260" s="13">
        <v>0.13114754098360701</v>
      </c>
      <c r="AH260" s="13">
        <v>0.13043478260869601</v>
      </c>
      <c r="AI260" s="13">
        <v>0.122448979591837</v>
      </c>
      <c r="AJ260" s="13">
        <v>0.2</v>
      </c>
      <c r="AK260" s="13">
        <v>0.133333333333333</v>
      </c>
      <c r="AL260" s="13"/>
      <c r="AM260" s="13">
        <v>9.4339622641509399E-2</v>
      </c>
      <c r="AN260" s="13">
        <v>0.164556962025316</v>
      </c>
      <c r="AO260" s="13">
        <v>0.16666666666666699</v>
      </c>
      <c r="AP260" s="13">
        <v>0.18888888888888899</v>
      </c>
      <c r="AQ260" s="13">
        <v>0.08</v>
      </c>
      <c r="AR260" s="13"/>
      <c r="AS260" s="13">
        <v>0.15384615384615399</v>
      </c>
      <c r="AT260" s="13" t="s">
        <v>97</v>
      </c>
      <c r="AU260" s="13"/>
      <c r="AV260" s="13">
        <v>0.15436241610738299</v>
      </c>
      <c r="AW260" s="13">
        <v>0.17647058823529399</v>
      </c>
      <c r="AX260" s="13">
        <v>0.151260504201681</v>
      </c>
      <c r="AY260" s="13"/>
      <c r="AZ260" s="13">
        <v>0.292682926829268</v>
      </c>
      <c r="BA260" s="13">
        <v>0.13636363636363599</v>
      </c>
      <c r="BB260" s="13">
        <v>9.0909090909090898E-2</v>
      </c>
      <c r="BC260" s="13"/>
      <c r="BD260" s="13">
        <v>0.16618075801749299</v>
      </c>
      <c r="BE260" s="13">
        <v>0.102040816326531</v>
      </c>
      <c r="BF260" s="13"/>
      <c r="BG260" s="13">
        <v>0.23913043478260901</v>
      </c>
      <c r="BH260" s="13">
        <v>8.9494163424124501E-2</v>
      </c>
      <c r="BI260" s="13"/>
      <c r="BJ260" s="13">
        <v>0.46666666666666701</v>
      </c>
      <c r="BK260" s="13">
        <v>7.0381231671554301E-2</v>
      </c>
      <c r="BL260" s="13"/>
      <c r="BM260" s="13">
        <v>7.1999999999999995E-2</v>
      </c>
      <c r="BN260" s="13">
        <v>0.18269230769230799</v>
      </c>
      <c r="BO260" s="13"/>
      <c r="BP260" s="13">
        <v>0.12676056338028199</v>
      </c>
      <c r="BQ260" s="13">
        <v>0.167808219178082</v>
      </c>
      <c r="BR260" s="13"/>
      <c r="BS260" s="13">
        <v>0.15384615384615399</v>
      </c>
      <c r="BT260" s="13" t="s">
        <v>97</v>
      </c>
      <c r="BU260" s="13"/>
      <c r="BV260" s="13">
        <v>0.21476510067114099</v>
      </c>
      <c r="BW260" s="13">
        <v>0.12286689419795201</v>
      </c>
      <c r="BX260" s="13"/>
      <c r="BY260" s="13">
        <v>0.15094339622641501</v>
      </c>
      <c r="BZ260" s="13">
        <v>0.15625</v>
      </c>
      <c r="CA260" s="13"/>
      <c r="CB260" s="13">
        <v>0.125</v>
      </c>
      <c r="CC260" s="13">
        <v>0.16956521739130401</v>
      </c>
    </row>
    <row r="261" spans="2:81" x14ac:dyDescent="0.3">
      <c r="B261" t="s">
        <v>203</v>
      </c>
      <c r="C261" s="13">
        <v>0.14705882352941199</v>
      </c>
      <c r="D261" s="13">
        <v>0.17289719626168201</v>
      </c>
      <c r="E261" s="13">
        <v>0.124444444444444</v>
      </c>
      <c r="F261" s="13"/>
      <c r="G261" s="13">
        <v>0.15384615384615399</v>
      </c>
      <c r="H261" s="13">
        <v>0.19354838709677399</v>
      </c>
      <c r="I261" s="13">
        <v>0.17073170731707299</v>
      </c>
      <c r="J261" s="13">
        <v>0.140350877192982</v>
      </c>
      <c r="K261" s="13">
        <v>2.7027027027027001E-2</v>
      </c>
      <c r="L261" s="13">
        <v>0</v>
      </c>
      <c r="M261" s="13"/>
      <c r="N261" s="13">
        <v>0.161490683229814</v>
      </c>
      <c r="O261" s="13">
        <v>0.144144144144144</v>
      </c>
      <c r="P261" s="13">
        <v>0.16666666666666699</v>
      </c>
      <c r="Q261" s="13">
        <v>0.11764705882352899</v>
      </c>
      <c r="R261" s="13"/>
      <c r="S261" s="13">
        <v>0.13793103448275901</v>
      </c>
      <c r="T261" s="13">
        <v>0.26086956521739102</v>
      </c>
      <c r="U261" s="13">
        <v>0.08</v>
      </c>
      <c r="V261" s="13">
        <v>0.1875</v>
      </c>
      <c r="W261" s="13">
        <v>0.2</v>
      </c>
      <c r="X261" s="13">
        <v>0.05</v>
      </c>
      <c r="Y261" s="13">
        <v>0.25</v>
      </c>
      <c r="Z261" s="13">
        <v>0</v>
      </c>
      <c r="AA261" s="13">
        <v>0.15</v>
      </c>
      <c r="AB261" s="13">
        <v>8.5714285714285701E-2</v>
      </c>
      <c r="AC261" s="13">
        <v>0.14285714285714299</v>
      </c>
      <c r="AD261" s="13">
        <v>0</v>
      </c>
      <c r="AE261" s="13"/>
      <c r="AF261" s="13">
        <v>0.163636363636364</v>
      </c>
      <c r="AG261" s="13">
        <v>0.13114754098360701</v>
      </c>
      <c r="AH261" s="13">
        <v>0.19565217391304299</v>
      </c>
      <c r="AI261" s="13">
        <v>0.14285714285714299</v>
      </c>
      <c r="AJ261" s="13">
        <v>8.8888888888888906E-2</v>
      </c>
      <c r="AK261" s="13">
        <v>0.16666666666666699</v>
      </c>
      <c r="AL261" s="13"/>
      <c r="AM261" s="13">
        <v>5.6603773584905703E-2</v>
      </c>
      <c r="AN261" s="13">
        <v>7.5949367088607597E-2</v>
      </c>
      <c r="AO261" s="13">
        <v>0.15277777777777801</v>
      </c>
      <c r="AP261" s="13">
        <v>0.266666666666667</v>
      </c>
      <c r="AQ261" s="13">
        <v>0.12</v>
      </c>
      <c r="AR261" s="13"/>
      <c r="AS261" s="13">
        <v>0.14705882352941199</v>
      </c>
      <c r="AT261" s="13" t="s">
        <v>97</v>
      </c>
      <c r="AU261" s="13"/>
      <c r="AV261" s="13">
        <v>0.16778523489932901</v>
      </c>
      <c r="AW261" s="13">
        <v>0.25490196078431399</v>
      </c>
      <c r="AX261" s="13">
        <v>0.109243697478992</v>
      </c>
      <c r="AY261" s="13"/>
      <c r="AZ261" s="13">
        <v>0.12195121951219499</v>
      </c>
      <c r="BA261" s="13">
        <v>0.25</v>
      </c>
      <c r="BB261" s="13">
        <v>0.18181818181818199</v>
      </c>
      <c r="BC261" s="13"/>
      <c r="BD261" s="13">
        <v>0.160349854227405</v>
      </c>
      <c r="BE261" s="13">
        <v>0.102040816326531</v>
      </c>
      <c r="BF261" s="13"/>
      <c r="BG261" s="13">
        <v>0.233695652173913</v>
      </c>
      <c r="BH261" s="13">
        <v>8.56031128404669E-2</v>
      </c>
      <c r="BI261" s="13"/>
      <c r="BJ261" s="13">
        <v>0.233333333333333</v>
      </c>
      <c r="BK261" s="13">
        <v>0.12609970674486801</v>
      </c>
      <c r="BL261" s="13"/>
      <c r="BM261" s="13">
        <v>0.128</v>
      </c>
      <c r="BN261" s="13">
        <v>0.15064102564102599</v>
      </c>
      <c r="BO261" s="13"/>
      <c r="BP261" s="13">
        <v>7.7464788732394402E-2</v>
      </c>
      <c r="BQ261" s="13">
        <v>0.17808219178082199</v>
      </c>
      <c r="BR261" s="13"/>
      <c r="BS261" s="13">
        <v>0.14705882352941199</v>
      </c>
      <c r="BT261" s="13" t="s">
        <v>97</v>
      </c>
      <c r="BU261" s="13"/>
      <c r="BV261" s="13">
        <v>0.20805369127516801</v>
      </c>
      <c r="BW261" s="13">
        <v>0.116040955631399</v>
      </c>
      <c r="BX261" s="13"/>
      <c r="BY261" s="13">
        <v>0.245283018867925</v>
      </c>
      <c r="BZ261" s="13">
        <v>0.1328125</v>
      </c>
      <c r="CA261" s="13"/>
      <c r="CB261" s="13">
        <v>0.125</v>
      </c>
      <c r="CC261" s="13">
        <v>0.16521739130434801</v>
      </c>
    </row>
    <row r="262" spans="2:81" x14ac:dyDescent="0.3">
      <c r="B262" t="s">
        <v>204</v>
      </c>
      <c r="C262" s="13">
        <v>0.101809954751131</v>
      </c>
      <c r="D262" s="13">
        <v>8.8785046728972E-2</v>
      </c>
      <c r="E262" s="13">
        <v>0.11111111111111099</v>
      </c>
      <c r="F262" s="13"/>
      <c r="G262" s="13">
        <v>7.69230769230769E-2</v>
      </c>
      <c r="H262" s="13">
        <v>7.09677419354839E-2</v>
      </c>
      <c r="I262" s="13">
        <v>0.134146341463415</v>
      </c>
      <c r="J262" s="13">
        <v>0.140350877192982</v>
      </c>
      <c r="K262" s="13">
        <v>0.108108108108108</v>
      </c>
      <c r="L262" s="13">
        <v>0.15151515151515199</v>
      </c>
      <c r="M262" s="13"/>
      <c r="N262" s="13">
        <v>6.8322981366459604E-2</v>
      </c>
      <c r="O262" s="13">
        <v>9.00900900900901E-2</v>
      </c>
      <c r="P262" s="13">
        <v>0.10606060606060599</v>
      </c>
      <c r="Q262" s="13">
        <v>0.16666666666666699</v>
      </c>
      <c r="R262" s="13"/>
      <c r="S262" s="13">
        <v>4.5977011494252901E-2</v>
      </c>
      <c r="T262" s="13">
        <v>4.3478260869565202E-2</v>
      </c>
      <c r="U262" s="13">
        <v>0.04</v>
      </c>
      <c r="V262" s="13">
        <v>9.375E-2</v>
      </c>
      <c r="W262" s="13">
        <v>0.2</v>
      </c>
      <c r="X262" s="13">
        <v>0.2</v>
      </c>
      <c r="Y262" s="13">
        <v>6.25E-2</v>
      </c>
      <c r="Z262" s="13">
        <v>0.125</v>
      </c>
      <c r="AA262" s="13">
        <v>0.16666666666666699</v>
      </c>
      <c r="AB262" s="13">
        <v>8.5714285714285701E-2</v>
      </c>
      <c r="AC262" s="13">
        <v>0.107142857142857</v>
      </c>
      <c r="AD262" s="13">
        <v>0</v>
      </c>
      <c r="AE262" s="13"/>
      <c r="AF262" s="13">
        <v>9.6969696969696997E-2</v>
      </c>
      <c r="AG262" s="13">
        <v>0.114754098360656</v>
      </c>
      <c r="AH262" s="13">
        <v>6.5217391304347797E-2</v>
      </c>
      <c r="AI262" s="13">
        <v>0.122448979591837</v>
      </c>
      <c r="AJ262" s="13">
        <v>0.17777777777777801</v>
      </c>
      <c r="AK262" s="13">
        <v>0.1</v>
      </c>
      <c r="AL262" s="13"/>
      <c r="AM262" s="13">
        <v>0.18867924528301899</v>
      </c>
      <c r="AN262" s="13">
        <v>7.5949367088607597E-2</v>
      </c>
      <c r="AO262" s="13">
        <v>8.3333333333333301E-2</v>
      </c>
      <c r="AP262" s="13">
        <v>8.8888888888888906E-2</v>
      </c>
      <c r="AQ262" s="13">
        <v>0.08</v>
      </c>
      <c r="AR262" s="13"/>
      <c r="AS262" s="13">
        <v>0.101809954751131</v>
      </c>
      <c r="AT262" s="13" t="s">
        <v>97</v>
      </c>
      <c r="AU262" s="13"/>
      <c r="AV262" s="13">
        <v>0.14765100671140899</v>
      </c>
      <c r="AW262" s="13">
        <v>5.8823529411764698E-2</v>
      </c>
      <c r="AX262" s="13">
        <v>7.9831932773109196E-2</v>
      </c>
      <c r="AY262" s="13"/>
      <c r="AZ262" s="13">
        <v>7.3170731707317097E-2</v>
      </c>
      <c r="BA262" s="13">
        <v>0.204545454545455</v>
      </c>
      <c r="BB262" s="13">
        <v>0.163636363636364</v>
      </c>
      <c r="BC262" s="13"/>
      <c r="BD262" s="13">
        <v>0.11078717201166199</v>
      </c>
      <c r="BE262" s="13">
        <v>7.1428571428571397E-2</v>
      </c>
      <c r="BF262" s="13"/>
      <c r="BG262" s="13">
        <v>7.0652173913043501E-2</v>
      </c>
      <c r="BH262" s="13">
        <v>0.124513618677043</v>
      </c>
      <c r="BI262" s="13"/>
      <c r="BJ262" s="13">
        <v>0.133333333333333</v>
      </c>
      <c r="BK262" s="13">
        <v>9.3841642228739003E-2</v>
      </c>
      <c r="BL262" s="13"/>
      <c r="BM262" s="13">
        <v>7.1999999999999995E-2</v>
      </c>
      <c r="BN262" s="13">
        <v>0.115384615384615</v>
      </c>
      <c r="BO262" s="13"/>
      <c r="BP262" s="13">
        <v>0.176056338028169</v>
      </c>
      <c r="BQ262" s="13">
        <v>6.8493150684931503E-2</v>
      </c>
      <c r="BR262" s="13"/>
      <c r="BS262" s="13">
        <v>0.101809954751131</v>
      </c>
      <c r="BT262" s="13" t="s">
        <v>97</v>
      </c>
      <c r="BU262" s="13"/>
      <c r="BV262" s="13">
        <v>3.35570469798658E-2</v>
      </c>
      <c r="BW262" s="13">
        <v>0.136518771331058</v>
      </c>
      <c r="BX262" s="13"/>
      <c r="BY262" s="13">
        <v>0.15094339622641501</v>
      </c>
      <c r="BZ262" s="13">
        <v>9.375E-2</v>
      </c>
      <c r="CA262" s="13"/>
      <c r="CB262" s="13">
        <v>8.5000000000000006E-2</v>
      </c>
      <c r="CC262" s="13">
        <v>0.11304347826087</v>
      </c>
    </row>
    <row r="263" spans="2:81" x14ac:dyDescent="0.3">
      <c r="B263" t="s">
        <v>205</v>
      </c>
      <c r="C263" s="13">
        <v>4.7511312217194603E-2</v>
      </c>
      <c r="D263" s="13">
        <v>4.67289719626168E-2</v>
      </c>
      <c r="E263" s="13">
        <v>4.4444444444444398E-2</v>
      </c>
      <c r="F263" s="13"/>
      <c r="G263" s="13">
        <v>5.1282051282051301E-2</v>
      </c>
      <c r="H263" s="13">
        <v>3.8709677419354799E-2</v>
      </c>
      <c r="I263" s="13">
        <v>6.0975609756097601E-2</v>
      </c>
      <c r="J263" s="13">
        <v>8.7719298245614002E-2</v>
      </c>
      <c r="K263" s="13">
        <v>2.7027027027027001E-2</v>
      </c>
      <c r="L263" s="13">
        <v>0</v>
      </c>
      <c r="M263" s="13"/>
      <c r="N263" s="13">
        <v>4.9689440993788803E-2</v>
      </c>
      <c r="O263" s="13">
        <v>2.7027027027027001E-2</v>
      </c>
      <c r="P263" s="13">
        <v>6.0606060606060601E-2</v>
      </c>
      <c r="Q263" s="13">
        <v>5.8823529411764698E-2</v>
      </c>
      <c r="R263" s="13"/>
      <c r="S263" s="13">
        <v>4.5977011494252901E-2</v>
      </c>
      <c r="T263" s="13">
        <v>4.3478260869565202E-2</v>
      </c>
      <c r="U263" s="13">
        <v>0.08</v>
      </c>
      <c r="V263" s="13">
        <v>6.25E-2</v>
      </c>
      <c r="W263" s="13">
        <v>5.7142857142857099E-2</v>
      </c>
      <c r="X263" s="13">
        <v>7.4999999999999997E-2</v>
      </c>
      <c r="Y263" s="13">
        <v>3.125E-2</v>
      </c>
      <c r="Z263" s="13">
        <v>0</v>
      </c>
      <c r="AA263" s="13">
        <v>0.05</v>
      </c>
      <c r="AB263" s="13">
        <v>0</v>
      </c>
      <c r="AC263" s="13">
        <v>7.1428571428571397E-2</v>
      </c>
      <c r="AD263" s="13">
        <v>0</v>
      </c>
      <c r="AE263" s="13"/>
      <c r="AF263" s="13">
        <v>6.6666666666666693E-2</v>
      </c>
      <c r="AG263" s="13">
        <v>1.63934426229508E-2</v>
      </c>
      <c r="AH263" s="13">
        <v>4.3478260869565202E-2</v>
      </c>
      <c r="AI263" s="13">
        <v>0.102040816326531</v>
      </c>
      <c r="AJ263" s="13">
        <v>2.2222222222222199E-2</v>
      </c>
      <c r="AK263" s="13">
        <v>0</v>
      </c>
      <c r="AL263" s="13"/>
      <c r="AM263" s="13">
        <v>5.6603773584905703E-2</v>
      </c>
      <c r="AN263" s="13">
        <v>5.0632911392405097E-2</v>
      </c>
      <c r="AO263" s="13">
        <v>2.7777777777777801E-2</v>
      </c>
      <c r="AP263" s="13">
        <v>6.6666666666666693E-2</v>
      </c>
      <c r="AQ263" s="13">
        <v>0</v>
      </c>
      <c r="AR263" s="13"/>
      <c r="AS263" s="13">
        <v>4.7511312217194603E-2</v>
      </c>
      <c r="AT263" s="13" t="s">
        <v>97</v>
      </c>
      <c r="AU263" s="13"/>
      <c r="AV263" s="13">
        <v>7.3825503355704702E-2</v>
      </c>
      <c r="AW263" s="13">
        <v>5.8823529411764698E-2</v>
      </c>
      <c r="AX263" s="13">
        <v>2.9411764705882401E-2</v>
      </c>
      <c r="AY263" s="13"/>
      <c r="AZ263" s="13">
        <v>4.8780487804878099E-2</v>
      </c>
      <c r="BA263" s="13">
        <v>0.11363636363636399</v>
      </c>
      <c r="BB263" s="13">
        <v>7.2727272727272696E-2</v>
      </c>
      <c r="BC263" s="13"/>
      <c r="BD263" s="13">
        <v>5.2478134110787202E-2</v>
      </c>
      <c r="BE263" s="13">
        <v>3.06122448979592E-2</v>
      </c>
      <c r="BF263" s="13"/>
      <c r="BG263" s="13">
        <v>2.7173913043478298E-2</v>
      </c>
      <c r="BH263" s="13">
        <v>6.2256809338521402E-2</v>
      </c>
      <c r="BI263" s="13"/>
      <c r="BJ263" s="13">
        <v>4.4444444444444398E-2</v>
      </c>
      <c r="BK263" s="13">
        <v>4.98533724340176E-2</v>
      </c>
      <c r="BL263" s="13"/>
      <c r="BM263" s="13">
        <v>0.08</v>
      </c>
      <c r="BN263" s="13">
        <v>3.5256410256410298E-2</v>
      </c>
      <c r="BO263" s="13"/>
      <c r="BP263" s="13">
        <v>9.1549295774647904E-2</v>
      </c>
      <c r="BQ263" s="13">
        <v>2.7397260273972601E-2</v>
      </c>
      <c r="BR263" s="13"/>
      <c r="BS263" s="13">
        <v>4.7511312217194603E-2</v>
      </c>
      <c r="BT263" s="13" t="s">
        <v>97</v>
      </c>
      <c r="BU263" s="13"/>
      <c r="BV263" s="13">
        <v>2.68456375838926E-2</v>
      </c>
      <c r="BW263" s="13">
        <v>5.8020477815699703E-2</v>
      </c>
      <c r="BX263" s="13"/>
      <c r="BY263" s="13">
        <v>0.113207547169811</v>
      </c>
      <c r="BZ263" s="13">
        <v>3.90625E-2</v>
      </c>
      <c r="CA263" s="13"/>
      <c r="CB263" s="13">
        <v>6.5000000000000002E-2</v>
      </c>
      <c r="CC263" s="13">
        <v>3.4782608695652202E-2</v>
      </c>
    </row>
    <row r="264" spans="2:81" x14ac:dyDescent="0.3">
      <c r="B264" t="s">
        <v>206</v>
      </c>
      <c r="C264" s="13">
        <v>2.48868778280543E-2</v>
      </c>
      <c r="D264" s="13">
        <v>2.80373831775701E-2</v>
      </c>
      <c r="E264" s="13">
        <v>1.3333333333333299E-2</v>
      </c>
      <c r="F264" s="13"/>
      <c r="G264" s="13">
        <v>6.4102564102564097E-2</v>
      </c>
      <c r="H264" s="13">
        <v>1.2903225806451601E-2</v>
      </c>
      <c r="I264" s="13">
        <v>3.65853658536585E-2</v>
      </c>
      <c r="J264" s="13">
        <v>1.7543859649122799E-2</v>
      </c>
      <c r="K264" s="13">
        <v>0</v>
      </c>
      <c r="L264" s="13">
        <v>0</v>
      </c>
      <c r="M264" s="13"/>
      <c r="N264" s="13">
        <v>1.2422360248447201E-2</v>
      </c>
      <c r="O264" s="13">
        <v>1.8018018018018001E-2</v>
      </c>
      <c r="P264" s="13">
        <v>1.5151515151515201E-2</v>
      </c>
      <c r="Q264" s="13">
        <v>5.8823529411764698E-2</v>
      </c>
      <c r="R264" s="13"/>
      <c r="S264" s="13">
        <v>1.1494252873563199E-2</v>
      </c>
      <c r="T264" s="13">
        <v>2.1739130434782601E-2</v>
      </c>
      <c r="U264" s="13">
        <v>0</v>
      </c>
      <c r="V264" s="13">
        <v>0</v>
      </c>
      <c r="W264" s="13">
        <v>5.7142857142857099E-2</v>
      </c>
      <c r="X264" s="13">
        <v>2.5000000000000001E-2</v>
      </c>
      <c r="Y264" s="13">
        <v>3.125E-2</v>
      </c>
      <c r="Z264" s="13">
        <v>6.25E-2</v>
      </c>
      <c r="AA264" s="13">
        <v>3.3333333333333298E-2</v>
      </c>
      <c r="AB264" s="13">
        <v>0</v>
      </c>
      <c r="AC264" s="13">
        <v>7.1428571428571397E-2</v>
      </c>
      <c r="AD264" s="13">
        <v>0</v>
      </c>
      <c r="AE264" s="13"/>
      <c r="AF264" s="13">
        <v>1.8181818181818198E-2</v>
      </c>
      <c r="AG264" s="13">
        <v>1.63934426229508E-2</v>
      </c>
      <c r="AH264" s="13">
        <v>2.1739130434782601E-2</v>
      </c>
      <c r="AI264" s="13">
        <v>4.08163265306122E-2</v>
      </c>
      <c r="AJ264" s="13">
        <v>4.4444444444444398E-2</v>
      </c>
      <c r="AK264" s="13">
        <v>6.6666666666666693E-2</v>
      </c>
      <c r="AL264" s="13"/>
      <c r="AM264" s="13">
        <v>5.6603773584905703E-2</v>
      </c>
      <c r="AN264" s="13">
        <v>5.0632911392405097E-2</v>
      </c>
      <c r="AO264" s="13">
        <v>1.38888888888889E-2</v>
      </c>
      <c r="AP264" s="13">
        <v>0</v>
      </c>
      <c r="AQ264" s="13">
        <v>0.04</v>
      </c>
      <c r="AR264" s="13"/>
      <c r="AS264" s="13">
        <v>2.48868778280543E-2</v>
      </c>
      <c r="AT264" s="13" t="s">
        <v>97</v>
      </c>
      <c r="AU264" s="13"/>
      <c r="AV264" s="13">
        <v>4.0268456375838903E-2</v>
      </c>
      <c r="AW264" s="13">
        <v>3.9215686274509803E-2</v>
      </c>
      <c r="AX264" s="13">
        <v>1.26050420168067E-2</v>
      </c>
      <c r="AY264" s="13"/>
      <c r="AZ264" s="13">
        <v>4.8780487804878099E-2</v>
      </c>
      <c r="BA264" s="13">
        <v>6.8181818181818205E-2</v>
      </c>
      <c r="BB264" s="13">
        <v>3.6363636363636397E-2</v>
      </c>
      <c r="BC264" s="13"/>
      <c r="BD264" s="13">
        <v>2.3323615160349899E-2</v>
      </c>
      <c r="BE264" s="13">
        <v>3.06122448979592E-2</v>
      </c>
      <c r="BF264" s="13"/>
      <c r="BG264" s="13">
        <v>1.0869565217391301E-2</v>
      </c>
      <c r="BH264" s="13">
        <v>3.5019455252918302E-2</v>
      </c>
      <c r="BI264" s="13"/>
      <c r="BJ264" s="13">
        <v>2.2222222222222199E-2</v>
      </c>
      <c r="BK264" s="13">
        <v>2.63929618768328E-2</v>
      </c>
      <c r="BL264" s="13"/>
      <c r="BM264" s="13">
        <v>6.4000000000000001E-2</v>
      </c>
      <c r="BN264" s="13">
        <v>9.6153846153846194E-3</v>
      </c>
      <c r="BO264" s="13"/>
      <c r="BP264" s="13">
        <v>3.5211267605633798E-2</v>
      </c>
      <c r="BQ264" s="13">
        <v>2.0547945205479499E-2</v>
      </c>
      <c r="BR264" s="13"/>
      <c r="BS264" s="13">
        <v>2.48868778280543E-2</v>
      </c>
      <c r="BT264" s="13" t="s">
        <v>97</v>
      </c>
      <c r="BU264" s="13"/>
      <c r="BV264" s="13">
        <v>6.7114093959731499E-3</v>
      </c>
      <c r="BW264" s="13">
        <v>3.4129692832764499E-2</v>
      </c>
      <c r="BX264" s="13"/>
      <c r="BY264" s="13">
        <v>7.5471698113207503E-2</v>
      </c>
      <c r="BZ264" s="13">
        <v>1.8229166666666699E-2</v>
      </c>
      <c r="CA264" s="13"/>
      <c r="CB264" s="13">
        <v>1.4999999999999999E-2</v>
      </c>
      <c r="CC264" s="13">
        <v>3.0434782608695699E-2</v>
      </c>
    </row>
    <row r="265" spans="2:81" x14ac:dyDescent="0.3">
      <c r="B265" t="s">
        <v>207</v>
      </c>
      <c r="C265" s="13">
        <v>5.2036199095022599E-2</v>
      </c>
      <c r="D265" s="13">
        <v>4.2056074766355103E-2</v>
      </c>
      <c r="E265" s="13">
        <v>6.22222222222222E-2</v>
      </c>
      <c r="F265" s="13"/>
      <c r="G265" s="13">
        <v>2.5641025641025599E-2</v>
      </c>
      <c r="H265" s="13">
        <v>2.5806451612903201E-2</v>
      </c>
      <c r="I265" s="13">
        <v>3.65853658536585E-2</v>
      </c>
      <c r="J265" s="13">
        <v>0.105263157894737</v>
      </c>
      <c r="K265" s="13">
        <v>8.1081081081081099E-2</v>
      </c>
      <c r="L265" s="13">
        <v>0.15151515151515199</v>
      </c>
      <c r="M265" s="13"/>
      <c r="N265" s="13">
        <v>3.7267080745341602E-2</v>
      </c>
      <c r="O265" s="13">
        <v>5.4054054054054099E-2</v>
      </c>
      <c r="P265" s="13">
        <v>4.5454545454545497E-2</v>
      </c>
      <c r="Q265" s="13">
        <v>7.8431372549019607E-2</v>
      </c>
      <c r="R265" s="13"/>
      <c r="S265" s="13">
        <v>2.2988505747126398E-2</v>
      </c>
      <c r="T265" s="13">
        <v>0.108695652173913</v>
      </c>
      <c r="U265" s="13">
        <v>0.08</v>
      </c>
      <c r="V265" s="13">
        <v>6.25E-2</v>
      </c>
      <c r="W265" s="13">
        <v>5.7142857142857099E-2</v>
      </c>
      <c r="X265" s="13">
        <v>0.05</v>
      </c>
      <c r="Y265" s="13">
        <v>3.125E-2</v>
      </c>
      <c r="Z265" s="13">
        <v>0.1875</v>
      </c>
      <c r="AA265" s="13">
        <v>0.05</v>
      </c>
      <c r="AB265" s="13">
        <v>2.8571428571428598E-2</v>
      </c>
      <c r="AC265" s="13">
        <v>0</v>
      </c>
      <c r="AD265" s="13">
        <v>0</v>
      </c>
      <c r="AE265" s="13"/>
      <c r="AF265" s="13">
        <v>5.4545454545454501E-2</v>
      </c>
      <c r="AG265" s="13">
        <v>1.63934426229508E-2</v>
      </c>
      <c r="AH265" s="13">
        <v>4.3478260869565202E-2</v>
      </c>
      <c r="AI265" s="13">
        <v>0.102040816326531</v>
      </c>
      <c r="AJ265" s="13">
        <v>6.6666666666666693E-2</v>
      </c>
      <c r="AK265" s="13">
        <v>6.6666666666666693E-2</v>
      </c>
      <c r="AL265" s="13"/>
      <c r="AM265" s="13">
        <v>7.5471698113207503E-2</v>
      </c>
      <c r="AN265" s="13">
        <v>5.0632911392405097E-2</v>
      </c>
      <c r="AO265" s="13">
        <v>4.8611111111111098E-2</v>
      </c>
      <c r="AP265" s="13">
        <v>2.2222222222222199E-2</v>
      </c>
      <c r="AQ265" s="13">
        <v>0.04</v>
      </c>
      <c r="AR265" s="13"/>
      <c r="AS265" s="13">
        <v>5.2036199095022599E-2</v>
      </c>
      <c r="AT265" s="13" t="s">
        <v>97</v>
      </c>
      <c r="AU265" s="13"/>
      <c r="AV265" s="13">
        <v>6.7114093959731502E-2</v>
      </c>
      <c r="AW265" s="13">
        <v>1.9607843137254902E-2</v>
      </c>
      <c r="AX265" s="13">
        <v>4.6218487394957999E-2</v>
      </c>
      <c r="AY265" s="13"/>
      <c r="AZ265" s="13">
        <v>4.8780487804878099E-2</v>
      </c>
      <c r="BA265" s="13">
        <v>2.27272727272727E-2</v>
      </c>
      <c r="BB265" s="13">
        <v>0.145454545454545</v>
      </c>
      <c r="BC265" s="13"/>
      <c r="BD265" s="13">
        <v>3.4985422740524803E-2</v>
      </c>
      <c r="BE265" s="13">
        <v>0.11224489795918401</v>
      </c>
      <c r="BF265" s="13"/>
      <c r="BG265" s="13">
        <v>5.4347826086956503E-3</v>
      </c>
      <c r="BH265" s="13">
        <v>8.56031128404669E-2</v>
      </c>
      <c r="BI265" s="13"/>
      <c r="BJ265" s="13">
        <v>0</v>
      </c>
      <c r="BK265" s="13">
        <v>6.4516129032258104E-2</v>
      </c>
      <c r="BL265" s="13"/>
      <c r="BM265" s="13">
        <v>6.4000000000000001E-2</v>
      </c>
      <c r="BN265" s="13">
        <v>4.80769230769231E-2</v>
      </c>
      <c r="BO265" s="13"/>
      <c r="BP265" s="13">
        <v>6.3380281690140802E-2</v>
      </c>
      <c r="BQ265" s="13">
        <v>4.7945205479452101E-2</v>
      </c>
      <c r="BR265" s="13"/>
      <c r="BS265" s="13">
        <v>5.2036199095022599E-2</v>
      </c>
      <c r="BT265" s="13" t="s">
        <v>97</v>
      </c>
      <c r="BU265" s="13"/>
      <c r="BV265" s="13">
        <v>0</v>
      </c>
      <c r="BW265" s="13">
        <v>7.8498293515358405E-2</v>
      </c>
      <c r="BX265" s="13"/>
      <c r="BY265" s="13">
        <v>0</v>
      </c>
      <c r="BZ265" s="13">
        <v>5.9895833333333301E-2</v>
      </c>
      <c r="CA265" s="13"/>
      <c r="CB265" s="13">
        <v>5.5E-2</v>
      </c>
      <c r="CC265" s="13">
        <v>5.21739130434783E-2</v>
      </c>
    </row>
    <row r="266" spans="2:81" x14ac:dyDescent="0.3">
      <c r="B266" t="s">
        <v>194</v>
      </c>
      <c r="C266" s="13">
        <v>2.9411764705882401E-2</v>
      </c>
      <c r="D266" s="13">
        <v>3.7383177570093497E-2</v>
      </c>
      <c r="E266" s="13">
        <v>2.2222222222222199E-2</v>
      </c>
      <c r="F266" s="13"/>
      <c r="G266" s="13">
        <v>5.1282051282051301E-2</v>
      </c>
      <c r="H266" s="13">
        <v>2.5806451612903201E-2</v>
      </c>
      <c r="I266" s="13">
        <v>2.4390243902439001E-2</v>
      </c>
      <c r="J266" s="13">
        <v>0</v>
      </c>
      <c r="K266" s="13">
        <v>2.7027027027027001E-2</v>
      </c>
      <c r="L266" s="13">
        <v>6.0606060606060601E-2</v>
      </c>
      <c r="M266" s="13"/>
      <c r="N266" s="13">
        <v>6.2111801242236003E-3</v>
      </c>
      <c r="O266" s="13">
        <v>1.8018018018018001E-2</v>
      </c>
      <c r="P266" s="13">
        <v>4.5454545454545497E-2</v>
      </c>
      <c r="Q266" s="13">
        <v>6.8627450980392204E-2</v>
      </c>
      <c r="R266" s="13"/>
      <c r="S266" s="13">
        <v>1.1494252873563199E-2</v>
      </c>
      <c r="T266" s="13">
        <v>0</v>
      </c>
      <c r="U266" s="13">
        <v>0</v>
      </c>
      <c r="V266" s="13">
        <v>6.25E-2</v>
      </c>
      <c r="W266" s="13">
        <v>0</v>
      </c>
      <c r="X266" s="13">
        <v>0</v>
      </c>
      <c r="Y266" s="13">
        <v>6.25E-2</v>
      </c>
      <c r="Z266" s="13">
        <v>0</v>
      </c>
      <c r="AA266" s="13">
        <v>8.3333333333333301E-2</v>
      </c>
      <c r="AB266" s="13">
        <v>2.8571428571428598E-2</v>
      </c>
      <c r="AC266" s="13">
        <v>3.5714285714285698E-2</v>
      </c>
      <c r="AD266" s="13">
        <v>0.16666666666666699</v>
      </c>
      <c r="AE266" s="13"/>
      <c r="AF266" s="13">
        <v>2.4242424242424201E-2</v>
      </c>
      <c r="AG266" s="13">
        <v>1.63934426229508E-2</v>
      </c>
      <c r="AH266" s="13">
        <v>2.1739130434782601E-2</v>
      </c>
      <c r="AI266" s="13">
        <v>4.08163265306122E-2</v>
      </c>
      <c r="AJ266" s="13">
        <v>0</v>
      </c>
      <c r="AK266" s="13">
        <v>3.3333333333333298E-2</v>
      </c>
      <c r="AL266" s="13"/>
      <c r="AM266" s="13">
        <v>5.6603773584905703E-2</v>
      </c>
      <c r="AN266" s="13">
        <v>5.0632911392405097E-2</v>
      </c>
      <c r="AO266" s="13">
        <v>1.38888888888889E-2</v>
      </c>
      <c r="AP266" s="13">
        <v>1.1111111111111099E-2</v>
      </c>
      <c r="AQ266" s="13">
        <v>0.04</v>
      </c>
      <c r="AR266" s="13"/>
      <c r="AS266" s="13">
        <v>2.9411764705882401E-2</v>
      </c>
      <c r="AT266" s="13" t="s">
        <v>97</v>
      </c>
      <c r="AU266" s="13"/>
      <c r="AV266" s="13">
        <v>4.0268456375838903E-2</v>
      </c>
      <c r="AW266" s="13">
        <v>1.9607843137254902E-2</v>
      </c>
      <c r="AX266" s="13">
        <v>2.1008403361344501E-2</v>
      </c>
      <c r="AY266" s="13"/>
      <c r="AZ266" s="13">
        <v>2.4390243902439001E-2</v>
      </c>
      <c r="BA266" s="13">
        <v>6.8181818181818205E-2</v>
      </c>
      <c r="BB266" s="13">
        <v>5.4545454545454501E-2</v>
      </c>
      <c r="BC266" s="13"/>
      <c r="BD266" s="13">
        <v>1.45772594752187E-2</v>
      </c>
      <c r="BE266" s="13">
        <v>8.1632653061224497E-2</v>
      </c>
      <c r="BF266" s="13"/>
      <c r="BG266" s="13">
        <v>5.4347826086956503E-3</v>
      </c>
      <c r="BH266" s="13">
        <v>4.66926070038911E-2</v>
      </c>
      <c r="BI266" s="13"/>
      <c r="BJ266" s="13">
        <v>1.1111111111111099E-2</v>
      </c>
      <c r="BK266" s="13">
        <v>3.2258064516128997E-2</v>
      </c>
      <c r="BL266" s="13"/>
      <c r="BM266" s="13">
        <v>0</v>
      </c>
      <c r="BN266" s="13">
        <v>4.1666666666666699E-2</v>
      </c>
      <c r="BO266" s="13"/>
      <c r="BP266" s="13">
        <v>2.1126760563380299E-2</v>
      </c>
      <c r="BQ266" s="13">
        <v>3.0821917808219201E-2</v>
      </c>
      <c r="BR266" s="13"/>
      <c r="BS266" s="13">
        <v>2.9411764705882401E-2</v>
      </c>
      <c r="BT266" s="13" t="s">
        <v>97</v>
      </c>
      <c r="BU266" s="13"/>
      <c r="BV266" s="13">
        <v>0</v>
      </c>
      <c r="BW266" s="13">
        <v>4.4368600682593899E-2</v>
      </c>
      <c r="BX266" s="13"/>
      <c r="BY266" s="13">
        <v>5.6603773584905703E-2</v>
      </c>
      <c r="BZ266" s="13">
        <v>2.34375E-2</v>
      </c>
      <c r="CA266" s="13"/>
      <c r="CB266" s="13">
        <v>3.5000000000000003E-2</v>
      </c>
      <c r="CC266" s="13">
        <v>2.1739130434782601E-2</v>
      </c>
    </row>
    <row r="267" spans="2:81" x14ac:dyDescent="0.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row>
    <row r="268" spans="2:81" x14ac:dyDescent="0.3">
      <c r="B268" s="6" t="s">
        <v>214</v>
      </c>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row>
    <row r="269" spans="2:81" x14ac:dyDescent="0.3">
      <c r="B269" s="23" t="s">
        <v>196</v>
      </c>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row>
    <row r="270" spans="2:81" x14ac:dyDescent="0.3">
      <c r="B270" t="s">
        <v>210</v>
      </c>
      <c r="C270" s="13">
        <v>0.30791505791505802</v>
      </c>
      <c r="D270" s="13">
        <v>0.30350194552529203</v>
      </c>
      <c r="E270" s="13">
        <v>0.312741312741313</v>
      </c>
      <c r="F270" s="13"/>
      <c r="G270" s="13">
        <v>0.18954248366013099</v>
      </c>
      <c r="H270" s="13">
        <v>0.31226765799256501</v>
      </c>
      <c r="I270" s="13">
        <v>0.35532994923857902</v>
      </c>
      <c r="J270" s="13">
        <v>0.29012345679012302</v>
      </c>
      <c r="K270" s="13">
        <v>0.38461538461538503</v>
      </c>
      <c r="L270" s="13">
        <v>0.31884057971014501</v>
      </c>
      <c r="M270" s="13"/>
      <c r="N270" s="13">
        <v>0.35064935064935099</v>
      </c>
      <c r="O270" s="13">
        <v>0.26907630522088399</v>
      </c>
      <c r="P270" s="13">
        <v>0.27118644067796599</v>
      </c>
      <c r="Q270" s="13">
        <v>0.30414746543778798</v>
      </c>
      <c r="R270" s="13"/>
      <c r="S270" s="13">
        <v>0.36170212765957399</v>
      </c>
      <c r="T270" s="13">
        <v>0.28205128205128199</v>
      </c>
      <c r="U270" s="13">
        <v>0.25373134328358199</v>
      </c>
      <c r="V270" s="13">
        <v>0.43956043956044</v>
      </c>
      <c r="W270" s="13">
        <v>0.31034482758620702</v>
      </c>
      <c r="X270" s="13">
        <v>0.26136363636363602</v>
      </c>
      <c r="Y270" s="13">
        <v>0.25</v>
      </c>
      <c r="Z270" s="13">
        <v>0.36585365853658502</v>
      </c>
      <c r="AA270" s="13">
        <v>0.281481481481481</v>
      </c>
      <c r="AB270" s="13">
        <v>0.227848101265823</v>
      </c>
      <c r="AC270" s="13">
        <v>0.30434782608695699</v>
      </c>
      <c r="AD270" s="13">
        <v>0.38461538461538503</v>
      </c>
      <c r="AE270" s="13"/>
      <c r="AF270" s="13">
        <v>0.29283489096573201</v>
      </c>
      <c r="AG270" s="13">
        <v>0.36363636363636398</v>
      </c>
      <c r="AH270" s="13">
        <v>0.22727272727272699</v>
      </c>
      <c r="AI270" s="13">
        <v>0.36879432624113501</v>
      </c>
      <c r="AJ270" s="13">
        <v>0.287128712871287</v>
      </c>
      <c r="AK270" s="13">
        <v>0.31182795698924698</v>
      </c>
      <c r="AL270" s="13"/>
      <c r="AM270" s="13">
        <v>0.28571428571428598</v>
      </c>
      <c r="AN270" s="13">
        <v>0.29949238578680198</v>
      </c>
      <c r="AO270" s="13">
        <v>0.32522796352583599</v>
      </c>
      <c r="AP270" s="13">
        <v>0.29100529100529099</v>
      </c>
      <c r="AQ270" s="13">
        <v>0.33333333333333298</v>
      </c>
      <c r="AR270" s="13"/>
      <c r="AS270" s="13">
        <v>0.30791505791505802</v>
      </c>
      <c r="AT270" s="13" t="s">
        <v>97</v>
      </c>
      <c r="AU270" s="13"/>
      <c r="AV270" s="13">
        <v>0.79749999999999999</v>
      </c>
      <c r="AW270" s="13">
        <v>0</v>
      </c>
      <c r="AX270" s="13">
        <v>0</v>
      </c>
      <c r="AY270" s="13"/>
      <c r="AZ270" s="13">
        <v>0.65137614678899103</v>
      </c>
      <c r="BA270" s="13">
        <v>0.62222222222222201</v>
      </c>
      <c r="BB270" s="13">
        <v>0.71806167400881105</v>
      </c>
      <c r="BC270" s="13"/>
      <c r="BD270" s="13">
        <v>0.27399380804953599</v>
      </c>
      <c r="BE270" s="13">
        <v>0.3671875</v>
      </c>
      <c r="BF270" s="13"/>
      <c r="BG270" s="13">
        <v>0.26708074534161502</v>
      </c>
      <c r="BH270" s="13">
        <v>0.327247191011236</v>
      </c>
      <c r="BI270" s="13"/>
      <c r="BJ270" s="13">
        <v>0.25806451612903197</v>
      </c>
      <c r="BK270" s="13">
        <v>0.31315483119906901</v>
      </c>
      <c r="BL270" s="13"/>
      <c r="BM270" s="13">
        <v>0.248756218905473</v>
      </c>
      <c r="BN270" s="13">
        <v>0.32478632478632502</v>
      </c>
      <c r="BO270" s="13"/>
      <c r="BP270" s="13">
        <v>0.30036630036630002</v>
      </c>
      <c r="BQ270" s="13">
        <v>0.31359353970390302</v>
      </c>
      <c r="BR270" s="13"/>
      <c r="BS270" s="13">
        <v>0.24434389140271501</v>
      </c>
      <c r="BT270" s="13">
        <v>0.36043956043955999</v>
      </c>
      <c r="BU270" s="13"/>
      <c r="BV270" s="13">
        <v>0.24832214765100699</v>
      </c>
      <c r="BW270" s="13">
        <v>0.24232081911262801</v>
      </c>
      <c r="BX270" s="13"/>
      <c r="BY270" s="13">
        <v>0.316239316239316</v>
      </c>
      <c r="BZ270" s="13">
        <v>0.30684326710816801</v>
      </c>
      <c r="CA270" s="13"/>
      <c r="CB270" s="13">
        <v>0.31315240083507301</v>
      </c>
      <c r="CC270" s="13">
        <v>0.30223880597014902</v>
      </c>
    </row>
    <row r="271" spans="2:81" x14ac:dyDescent="0.3">
      <c r="B271" t="s">
        <v>211</v>
      </c>
      <c r="C271" s="13">
        <v>9.0733590733590705E-2</v>
      </c>
      <c r="D271" s="13">
        <v>8.75486381322957E-2</v>
      </c>
      <c r="E271" s="13">
        <v>9.45945945945946E-2</v>
      </c>
      <c r="F271" s="13"/>
      <c r="G271" s="13">
        <v>0.11111111111111099</v>
      </c>
      <c r="H271" s="13">
        <v>0.13382899628252801</v>
      </c>
      <c r="I271" s="13">
        <v>9.6446700507614197E-2</v>
      </c>
      <c r="J271" s="13">
        <v>4.9382716049382699E-2</v>
      </c>
      <c r="K271" s="13">
        <v>5.9829059829059797E-2</v>
      </c>
      <c r="L271" s="13">
        <v>5.0724637681159403E-2</v>
      </c>
      <c r="M271" s="13"/>
      <c r="N271" s="13">
        <v>8.0519480519480505E-2</v>
      </c>
      <c r="O271" s="13">
        <v>8.8353413654618504E-2</v>
      </c>
      <c r="P271" s="13">
        <v>8.4745762711864403E-2</v>
      </c>
      <c r="Q271" s="13">
        <v>0.119815668202765</v>
      </c>
      <c r="R271" s="13"/>
      <c r="S271" s="13">
        <v>8.5106382978723402E-2</v>
      </c>
      <c r="T271" s="13">
        <v>0.102564102564103</v>
      </c>
      <c r="U271" s="13">
        <v>5.9701492537313397E-2</v>
      </c>
      <c r="V271" s="13">
        <v>5.4945054945054903E-2</v>
      </c>
      <c r="W271" s="13">
        <v>0.14942528735632199</v>
      </c>
      <c r="X271" s="13">
        <v>0.102272727272727</v>
      </c>
      <c r="Y271" s="13">
        <v>8.3333333333333301E-2</v>
      </c>
      <c r="Z271" s="13">
        <v>9.7560975609756101E-2</v>
      </c>
      <c r="AA271" s="13">
        <v>8.1481481481481502E-2</v>
      </c>
      <c r="AB271" s="13">
        <v>0.10126582278481</v>
      </c>
      <c r="AC271" s="13">
        <v>8.6956521739130405E-2</v>
      </c>
      <c r="AD271" s="13">
        <v>7.69230769230769E-2</v>
      </c>
      <c r="AE271" s="13"/>
      <c r="AF271" s="13">
        <v>0.11214953271028</v>
      </c>
      <c r="AG271" s="13">
        <v>8.4848484848484895E-2</v>
      </c>
      <c r="AH271" s="13">
        <v>4.5454545454545497E-2</v>
      </c>
      <c r="AI271" s="13">
        <v>7.09219858156028E-2</v>
      </c>
      <c r="AJ271" s="13">
        <v>9.9009900990099001E-2</v>
      </c>
      <c r="AK271" s="13">
        <v>6.4516129032258104E-2</v>
      </c>
      <c r="AL271" s="13"/>
      <c r="AM271" s="13">
        <v>8.0745341614906804E-2</v>
      </c>
      <c r="AN271" s="13">
        <v>4.5685279187817299E-2</v>
      </c>
      <c r="AO271" s="13">
        <v>0.121580547112462</v>
      </c>
      <c r="AP271" s="13">
        <v>9.5238095238095205E-2</v>
      </c>
      <c r="AQ271" s="13">
        <v>0.13888888888888901</v>
      </c>
      <c r="AR271" s="13"/>
      <c r="AS271" s="13">
        <v>9.0733590733590705E-2</v>
      </c>
      <c r="AT271" s="13" t="s">
        <v>97</v>
      </c>
      <c r="AU271" s="13"/>
      <c r="AV271" s="13">
        <v>0</v>
      </c>
      <c r="AW271" s="13">
        <v>1</v>
      </c>
      <c r="AX271" s="13">
        <v>0</v>
      </c>
      <c r="AY271" s="13"/>
      <c r="AZ271" s="13">
        <v>0.16513761467889901</v>
      </c>
      <c r="BA271" s="13">
        <v>0.14444444444444399</v>
      </c>
      <c r="BB271" s="13">
        <v>0.171806167400881</v>
      </c>
      <c r="BC271" s="13"/>
      <c r="BD271" s="13">
        <v>0.10216718266253901</v>
      </c>
      <c r="BE271" s="13">
        <v>7.2916666666666699E-2</v>
      </c>
      <c r="BF271" s="13"/>
      <c r="BG271" s="13">
        <v>0.12732919254658401</v>
      </c>
      <c r="BH271" s="13">
        <v>7.4438202247190999E-2</v>
      </c>
      <c r="BI271" s="13"/>
      <c r="BJ271" s="13">
        <v>0.11612903225806499</v>
      </c>
      <c r="BK271" s="13">
        <v>8.6146682188591395E-2</v>
      </c>
      <c r="BL271" s="13"/>
      <c r="BM271" s="13">
        <v>0.114427860696517</v>
      </c>
      <c r="BN271" s="13">
        <v>8.54700854700855E-2</v>
      </c>
      <c r="BO271" s="13"/>
      <c r="BP271" s="13">
        <v>6.22710622710623E-2</v>
      </c>
      <c r="BQ271" s="13">
        <v>0.10228802153432</v>
      </c>
      <c r="BR271" s="13"/>
      <c r="BS271" s="13">
        <v>0.115384615384615</v>
      </c>
      <c r="BT271" s="13">
        <v>8.3516483516483497E-2</v>
      </c>
      <c r="BU271" s="13"/>
      <c r="BV271" s="13">
        <v>0.134228187919463</v>
      </c>
      <c r="BW271" s="13">
        <v>0.10580204778157</v>
      </c>
      <c r="BX271" s="13"/>
      <c r="BY271" s="13">
        <v>0.11965811965812</v>
      </c>
      <c r="BZ271" s="13">
        <v>8.4988962472406199E-2</v>
      </c>
      <c r="CA271" s="13"/>
      <c r="CB271" s="13">
        <v>6.8893528183716093E-2</v>
      </c>
      <c r="CC271" s="13">
        <v>0.10634328358209</v>
      </c>
    </row>
    <row r="272" spans="2:81" x14ac:dyDescent="0.3">
      <c r="B272" t="s">
        <v>212</v>
      </c>
      <c r="C272" s="13">
        <v>7.8185328185328196E-2</v>
      </c>
      <c r="D272" s="13">
        <v>9.5330739299610903E-2</v>
      </c>
      <c r="E272" s="13">
        <v>6.1776061776061798E-2</v>
      </c>
      <c r="F272" s="13"/>
      <c r="G272" s="13">
        <v>0.11764705882352899</v>
      </c>
      <c r="H272" s="13">
        <v>9.6654275092936795E-2</v>
      </c>
      <c r="I272" s="13">
        <v>6.5989847715736002E-2</v>
      </c>
      <c r="J272" s="13">
        <v>7.4074074074074098E-2</v>
      </c>
      <c r="K272" s="13">
        <v>5.9829059829059797E-2</v>
      </c>
      <c r="L272" s="13">
        <v>3.6231884057971002E-2</v>
      </c>
      <c r="M272" s="13"/>
      <c r="N272" s="13">
        <v>7.5324675324675294E-2</v>
      </c>
      <c r="O272" s="13">
        <v>7.2289156626505993E-2</v>
      </c>
      <c r="P272" s="13">
        <v>8.4745762711864403E-2</v>
      </c>
      <c r="Q272" s="13">
        <v>8.7557603686635899E-2</v>
      </c>
      <c r="R272" s="13"/>
      <c r="S272" s="13">
        <v>7.4468085106383003E-2</v>
      </c>
      <c r="T272" s="13">
        <v>9.4017094017094002E-2</v>
      </c>
      <c r="U272" s="13">
        <v>5.9701492537313397E-2</v>
      </c>
      <c r="V272" s="13">
        <v>4.3956043956044001E-2</v>
      </c>
      <c r="W272" s="13">
        <v>6.8965517241379296E-2</v>
      </c>
      <c r="X272" s="13">
        <v>0.14772727272727301</v>
      </c>
      <c r="Y272" s="13">
        <v>5.95238095238095E-2</v>
      </c>
      <c r="Z272" s="13">
        <v>2.4390243902439001E-2</v>
      </c>
      <c r="AA272" s="13">
        <v>7.4074074074074098E-2</v>
      </c>
      <c r="AB272" s="13">
        <v>0.10126582278481</v>
      </c>
      <c r="AC272" s="13">
        <v>0.108695652173913</v>
      </c>
      <c r="AD272" s="13">
        <v>0</v>
      </c>
      <c r="AE272" s="13"/>
      <c r="AF272" s="13">
        <v>0.10280373831775701</v>
      </c>
      <c r="AG272" s="13">
        <v>6.6666666666666693E-2</v>
      </c>
      <c r="AH272" s="13">
        <v>8.1818181818181804E-2</v>
      </c>
      <c r="AI272" s="13">
        <v>7.09219858156028E-2</v>
      </c>
      <c r="AJ272" s="13">
        <v>5.9405940594059403E-2</v>
      </c>
      <c r="AK272" s="13">
        <v>5.3763440860215103E-2</v>
      </c>
      <c r="AL272" s="13"/>
      <c r="AM272" s="13">
        <v>8.0745341614906804E-2</v>
      </c>
      <c r="AN272" s="13">
        <v>6.5989847715736002E-2</v>
      </c>
      <c r="AO272" s="13">
        <v>7.29483282674772E-2</v>
      </c>
      <c r="AP272" s="13">
        <v>8.4656084656084707E-2</v>
      </c>
      <c r="AQ272" s="13">
        <v>0.16666666666666699</v>
      </c>
      <c r="AR272" s="13"/>
      <c r="AS272" s="13">
        <v>7.8185328185328196E-2</v>
      </c>
      <c r="AT272" s="13" t="s">
        <v>97</v>
      </c>
      <c r="AU272" s="13"/>
      <c r="AV272" s="13">
        <v>0.20250000000000001</v>
      </c>
      <c r="AW272" s="13">
        <v>0</v>
      </c>
      <c r="AX272" s="13">
        <v>0</v>
      </c>
      <c r="AY272" s="13"/>
      <c r="AZ272" s="13">
        <v>0.18348623853210999</v>
      </c>
      <c r="BA272" s="13">
        <v>0.233333333333333</v>
      </c>
      <c r="BB272" s="13">
        <v>0.110132158590308</v>
      </c>
      <c r="BC272" s="13"/>
      <c r="BD272" s="13">
        <v>8.9783281733746098E-2</v>
      </c>
      <c r="BE272" s="13">
        <v>5.46875E-2</v>
      </c>
      <c r="BF272" s="13"/>
      <c r="BG272" s="13">
        <v>0.111801242236025</v>
      </c>
      <c r="BH272" s="13">
        <v>6.3202247191011196E-2</v>
      </c>
      <c r="BI272" s="13"/>
      <c r="BJ272" s="13">
        <v>0.11612903225806499</v>
      </c>
      <c r="BK272" s="13">
        <v>7.3341094295692702E-2</v>
      </c>
      <c r="BL272" s="13"/>
      <c r="BM272" s="13">
        <v>8.45771144278607E-2</v>
      </c>
      <c r="BN272" s="13">
        <v>7.5702075702075697E-2</v>
      </c>
      <c r="BO272" s="13"/>
      <c r="BP272" s="13">
        <v>9.5238095238095205E-2</v>
      </c>
      <c r="BQ272" s="13">
        <v>7.1332436069986502E-2</v>
      </c>
      <c r="BR272" s="13"/>
      <c r="BS272" s="13">
        <v>9.2760180995475103E-2</v>
      </c>
      <c r="BT272" s="13">
        <v>6.15384615384615E-2</v>
      </c>
      <c r="BU272" s="13"/>
      <c r="BV272" s="13">
        <v>8.7248322147651006E-2</v>
      </c>
      <c r="BW272" s="13">
        <v>9.5563139931740607E-2</v>
      </c>
      <c r="BX272" s="13"/>
      <c r="BY272" s="13">
        <v>0.15384615384615399</v>
      </c>
      <c r="BZ272" s="13">
        <v>6.9536423841059597E-2</v>
      </c>
      <c r="CA272" s="13"/>
      <c r="CB272" s="13">
        <v>7.7244258872651406E-2</v>
      </c>
      <c r="CC272" s="13">
        <v>7.4626865671641798E-2</v>
      </c>
    </row>
    <row r="273" spans="2:81" x14ac:dyDescent="0.3">
      <c r="B273" t="s">
        <v>213</v>
      </c>
      <c r="C273" s="13">
        <v>0.50482625482625498</v>
      </c>
      <c r="D273" s="13">
        <v>0.49027237354085601</v>
      </c>
      <c r="E273" s="13">
        <v>0.51737451737451701</v>
      </c>
      <c r="F273" s="13"/>
      <c r="G273" s="13">
        <v>0.56862745098039202</v>
      </c>
      <c r="H273" s="13">
        <v>0.44609665427509299</v>
      </c>
      <c r="I273" s="13">
        <v>0.46700507614213199</v>
      </c>
      <c r="J273" s="13">
        <v>0.53703703703703698</v>
      </c>
      <c r="K273" s="13">
        <v>0.487179487179487</v>
      </c>
      <c r="L273" s="13">
        <v>0.57971014492753603</v>
      </c>
      <c r="M273" s="13"/>
      <c r="N273" s="13">
        <v>0.483116883116883</v>
      </c>
      <c r="O273" s="13">
        <v>0.55823293172690802</v>
      </c>
      <c r="P273" s="13">
        <v>0.53107344632768405</v>
      </c>
      <c r="Q273" s="13">
        <v>0.460829493087558</v>
      </c>
      <c r="R273" s="13"/>
      <c r="S273" s="13">
        <v>0.45212765957446799</v>
      </c>
      <c r="T273" s="13">
        <v>0.487179487179487</v>
      </c>
      <c r="U273" s="13">
        <v>0.61194029850746301</v>
      </c>
      <c r="V273" s="13">
        <v>0.43956043956044</v>
      </c>
      <c r="W273" s="13">
        <v>0.42528735632183901</v>
      </c>
      <c r="X273" s="13">
        <v>0.47727272727272702</v>
      </c>
      <c r="Y273" s="13">
        <v>0.60714285714285698</v>
      </c>
      <c r="Z273" s="13">
        <v>0.51219512195121997</v>
      </c>
      <c r="AA273" s="13">
        <v>0.54814814814814805</v>
      </c>
      <c r="AB273" s="13">
        <v>0.569620253164557</v>
      </c>
      <c r="AC273" s="13">
        <v>0.5</v>
      </c>
      <c r="AD273" s="13">
        <v>0.53846153846153799</v>
      </c>
      <c r="AE273" s="13"/>
      <c r="AF273" s="13">
        <v>0.482866043613707</v>
      </c>
      <c r="AG273" s="13">
        <v>0.46060606060606102</v>
      </c>
      <c r="AH273" s="13">
        <v>0.62727272727272698</v>
      </c>
      <c r="AI273" s="13">
        <v>0.47517730496453903</v>
      </c>
      <c r="AJ273" s="13">
        <v>0.524752475247525</v>
      </c>
      <c r="AK273" s="13">
        <v>0.54838709677419395</v>
      </c>
      <c r="AL273" s="13"/>
      <c r="AM273" s="13">
        <v>0.52173913043478304</v>
      </c>
      <c r="AN273" s="13">
        <v>0.57360406091370597</v>
      </c>
      <c r="AO273" s="13">
        <v>0.47112462006078998</v>
      </c>
      <c r="AP273" s="13">
        <v>0.51322751322751303</v>
      </c>
      <c r="AQ273" s="13">
        <v>0.30555555555555602</v>
      </c>
      <c r="AR273" s="13"/>
      <c r="AS273" s="13">
        <v>0.50482625482625498</v>
      </c>
      <c r="AT273" s="13" t="s">
        <v>97</v>
      </c>
      <c r="AU273" s="13"/>
      <c r="AV273" s="13">
        <v>0</v>
      </c>
      <c r="AW273" s="13">
        <v>0</v>
      </c>
      <c r="AX273" s="13">
        <v>1</v>
      </c>
      <c r="AY273" s="13"/>
      <c r="AZ273" s="13">
        <v>0</v>
      </c>
      <c r="BA273" s="13">
        <v>0</v>
      </c>
      <c r="BB273" s="13">
        <v>0</v>
      </c>
      <c r="BC273" s="13"/>
      <c r="BD273" s="13">
        <v>0.51238390092879305</v>
      </c>
      <c r="BE273" s="13">
        <v>0.4921875</v>
      </c>
      <c r="BF273" s="13"/>
      <c r="BG273" s="13">
        <v>0.47515527950310599</v>
      </c>
      <c r="BH273" s="13">
        <v>0.51685393258427004</v>
      </c>
      <c r="BI273" s="13"/>
      <c r="BJ273" s="13">
        <v>0.49032258064516099</v>
      </c>
      <c r="BK273" s="13">
        <v>0.51105937136204904</v>
      </c>
      <c r="BL273" s="13"/>
      <c r="BM273" s="13">
        <v>0.52736318407960203</v>
      </c>
      <c r="BN273" s="13">
        <v>0.49694749694749701</v>
      </c>
      <c r="BO273" s="13"/>
      <c r="BP273" s="13">
        <v>0.52380952380952395</v>
      </c>
      <c r="BQ273" s="13">
        <v>0.49528936742933999</v>
      </c>
      <c r="BR273" s="13"/>
      <c r="BS273" s="13">
        <v>0.53846153846153799</v>
      </c>
      <c r="BT273" s="13">
        <v>0.46373626373626398</v>
      </c>
      <c r="BU273" s="13"/>
      <c r="BV273" s="13">
        <v>0.53020134228187898</v>
      </c>
      <c r="BW273" s="13">
        <v>0.54266211604095604</v>
      </c>
      <c r="BX273" s="13"/>
      <c r="BY273" s="13">
        <v>0.37606837606837601</v>
      </c>
      <c r="BZ273" s="13">
        <v>0.52317880794701999</v>
      </c>
      <c r="CA273" s="13"/>
      <c r="CB273" s="13">
        <v>0.52818371607515702</v>
      </c>
      <c r="CC273" s="13">
        <v>0.49440298507462699</v>
      </c>
    </row>
    <row r="274" spans="2:81" x14ac:dyDescent="0.3">
      <c r="B274" t="s">
        <v>207</v>
      </c>
      <c r="C274" s="13">
        <v>5.7915057915057903E-3</v>
      </c>
      <c r="D274" s="13">
        <v>5.8365758754863797E-3</v>
      </c>
      <c r="E274" s="13">
        <v>5.7915057915057903E-3</v>
      </c>
      <c r="F274" s="13"/>
      <c r="G274" s="13">
        <v>6.5359477124183E-3</v>
      </c>
      <c r="H274" s="13">
        <v>0</v>
      </c>
      <c r="I274" s="13">
        <v>5.0761421319797002E-3</v>
      </c>
      <c r="J274" s="13">
        <v>1.85185185185185E-2</v>
      </c>
      <c r="K274" s="13">
        <v>0</v>
      </c>
      <c r="L274" s="13">
        <v>7.2463768115942004E-3</v>
      </c>
      <c r="M274" s="13"/>
      <c r="N274" s="13">
        <v>5.1948051948051896E-3</v>
      </c>
      <c r="O274" s="13">
        <v>1.20481927710843E-2</v>
      </c>
      <c r="P274" s="13">
        <v>0</v>
      </c>
      <c r="Q274" s="13">
        <v>4.6082949308755804E-3</v>
      </c>
      <c r="R274" s="13"/>
      <c r="S274" s="13">
        <v>5.31914893617021E-3</v>
      </c>
      <c r="T274" s="13">
        <v>8.5470085470085496E-3</v>
      </c>
      <c r="U274" s="13">
        <v>0</v>
      </c>
      <c r="V274" s="13">
        <v>1.0989010989011E-2</v>
      </c>
      <c r="W274" s="13">
        <v>1.1494252873563199E-2</v>
      </c>
      <c r="X274" s="13">
        <v>0</v>
      </c>
      <c r="Y274" s="13">
        <v>0</v>
      </c>
      <c r="Z274" s="13">
        <v>0</v>
      </c>
      <c r="AA274" s="13">
        <v>1.48148148148148E-2</v>
      </c>
      <c r="AB274" s="13">
        <v>0</v>
      </c>
      <c r="AC274" s="13">
        <v>0</v>
      </c>
      <c r="AD274" s="13">
        <v>0</v>
      </c>
      <c r="AE274" s="13"/>
      <c r="AF274" s="13">
        <v>6.2305295950155796E-3</v>
      </c>
      <c r="AG274" s="13">
        <v>6.0606060606060597E-3</v>
      </c>
      <c r="AH274" s="13">
        <v>0</v>
      </c>
      <c r="AI274" s="13">
        <v>0</v>
      </c>
      <c r="AJ274" s="13">
        <v>9.9009900990098994E-3</v>
      </c>
      <c r="AK274" s="13">
        <v>0</v>
      </c>
      <c r="AL274" s="13"/>
      <c r="AM274" s="13">
        <v>6.2111801242236003E-3</v>
      </c>
      <c r="AN274" s="13">
        <v>5.0761421319797002E-3</v>
      </c>
      <c r="AO274" s="13">
        <v>3.0395136778115501E-3</v>
      </c>
      <c r="AP274" s="13">
        <v>1.0582010582010601E-2</v>
      </c>
      <c r="AQ274" s="13">
        <v>2.7777777777777801E-2</v>
      </c>
      <c r="AR274" s="13"/>
      <c r="AS274" s="13">
        <v>5.7915057915057903E-3</v>
      </c>
      <c r="AT274" s="13" t="s">
        <v>97</v>
      </c>
      <c r="AU274" s="13"/>
      <c r="AV274" s="13">
        <v>0</v>
      </c>
      <c r="AW274" s="13">
        <v>0</v>
      </c>
      <c r="AX274" s="13">
        <v>0</v>
      </c>
      <c r="AY274" s="13"/>
      <c r="AZ274" s="13">
        <v>0</v>
      </c>
      <c r="BA274" s="13">
        <v>0</v>
      </c>
      <c r="BB274" s="13">
        <v>0</v>
      </c>
      <c r="BC274" s="13"/>
      <c r="BD274" s="13">
        <v>6.1919504643962904E-3</v>
      </c>
      <c r="BE274" s="13">
        <v>5.2083333333333296E-3</v>
      </c>
      <c r="BF274" s="13"/>
      <c r="BG274" s="13">
        <v>6.2111801242236003E-3</v>
      </c>
      <c r="BH274" s="13">
        <v>5.6179775280898901E-3</v>
      </c>
      <c r="BI274" s="13"/>
      <c r="BJ274" s="13">
        <v>6.4516129032258099E-3</v>
      </c>
      <c r="BK274" s="13">
        <v>5.82072176949942E-3</v>
      </c>
      <c r="BL274" s="13"/>
      <c r="BM274" s="13">
        <v>9.9502487562189105E-3</v>
      </c>
      <c r="BN274" s="13">
        <v>4.8840048840048797E-3</v>
      </c>
      <c r="BO274" s="13"/>
      <c r="BP274" s="13">
        <v>7.3260073260073303E-3</v>
      </c>
      <c r="BQ274" s="13">
        <v>5.3835800807537004E-3</v>
      </c>
      <c r="BR274" s="13"/>
      <c r="BS274" s="13">
        <v>2.26244343891403E-3</v>
      </c>
      <c r="BT274" s="13">
        <v>8.7912087912087895E-3</v>
      </c>
      <c r="BU274" s="13"/>
      <c r="BV274" s="13">
        <v>0</v>
      </c>
      <c r="BW274" s="13">
        <v>3.4129692832764501E-3</v>
      </c>
      <c r="BX274" s="13"/>
      <c r="BY274" s="13">
        <v>8.5470085470085496E-3</v>
      </c>
      <c r="BZ274" s="13">
        <v>5.5187637969094901E-3</v>
      </c>
      <c r="CA274" s="13"/>
      <c r="CB274" s="13">
        <v>8.3507306889352793E-3</v>
      </c>
      <c r="CC274" s="13">
        <v>3.7313432835820899E-3</v>
      </c>
    </row>
    <row r="275" spans="2:81" x14ac:dyDescent="0.3">
      <c r="B275" t="s">
        <v>106</v>
      </c>
      <c r="C275" s="13">
        <v>1.2548262548262501E-2</v>
      </c>
      <c r="D275" s="13">
        <v>1.7509727626459099E-2</v>
      </c>
      <c r="E275" s="13">
        <v>7.7220077220077196E-3</v>
      </c>
      <c r="F275" s="13"/>
      <c r="G275" s="13">
        <v>6.5359477124183E-3</v>
      </c>
      <c r="H275" s="13">
        <v>1.11524163568773E-2</v>
      </c>
      <c r="I275" s="13">
        <v>1.01522842639594E-2</v>
      </c>
      <c r="J275" s="13">
        <v>3.0864197530864199E-2</v>
      </c>
      <c r="K275" s="13">
        <v>8.5470085470085496E-3</v>
      </c>
      <c r="L275" s="13">
        <v>7.2463768115942004E-3</v>
      </c>
      <c r="M275" s="13"/>
      <c r="N275" s="13">
        <v>5.1948051948051896E-3</v>
      </c>
      <c r="O275" s="13">
        <v>0</v>
      </c>
      <c r="P275" s="13">
        <v>2.82485875706215E-2</v>
      </c>
      <c r="Q275" s="13">
        <v>2.3041474654377898E-2</v>
      </c>
      <c r="R275" s="13"/>
      <c r="S275" s="13">
        <v>2.1276595744680899E-2</v>
      </c>
      <c r="T275" s="13">
        <v>2.5641025641025599E-2</v>
      </c>
      <c r="U275" s="13">
        <v>1.49253731343284E-2</v>
      </c>
      <c r="V275" s="13">
        <v>1.0989010989011E-2</v>
      </c>
      <c r="W275" s="13">
        <v>3.4482758620689703E-2</v>
      </c>
      <c r="X275" s="13">
        <v>1.13636363636364E-2</v>
      </c>
      <c r="Y275" s="13">
        <v>0</v>
      </c>
      <c r="Z275" s="13">
        <v>0</v>
      </c>
      <c r="AA275" s="13">
        <v>0</v>
      </c>
      <c r="AB275" s="13">
        <v>0</v>
      </c>
      <c r="AC275" s="13">
        <v>0</v>
      </c>
      <c r="AD275" s="13">
        <v>0</v>
      </c>
      <c r="AE275" s="13"/>
      <c r="AF275" s="13">
        <v>3.1152647975077898E-3</v>
      </c>
      <c r="AG275" s="13">
        <v>1.8181818181818198E-2</v>
      </c>
      <c r="AH275" s="13">
        <v>1.8181818181818198E-2</v>
      </c>
      <c r="AI275" s="13">
        <v>1.41843971631206E-2</v>
      </c>
      <c r="AJ275" s="13">
        <v>1.9801980198019799E-2</v>
      </c>
      <c r="AK275" s="13">
        <v>2.1505376344085999E-2</v>
      </c>
      <c r="AL275" s="13"/>
      <c r="AM275" s="13">
        <v>2.4844720496894401E-2</v>
      </c>
      <c r="AN275" s="13">
        <v>1.01522842639594E-2</v>
      </c>
      <c r="AO275" s="13">
        <v>6.0790273556231003E-3</v>
      </c>
      <c r="AP275" s="13">
        <v>5.2910052910052898E-3</v>
      </c>
      <c r="AQ275" s="13">
        <v>2.7777777777777801E-2</v>
      </c>
      <c r="AR275" s="13"/>
      <c r="AS275" s="13">
        <v>1.2548262548262501E-2</v>
      </c>
      <c r="AT275" s="13" t="s">
        <v>97</v>
      </c>
      <c r="AU275" s="13"/>
      <c r="AV275" s="13">
        <v>0</v>
      </c>
      <c r="AW275" s="13">
        <v>0</v>
      </c>
      <c r="AX275" s="13">
        <v>0</v>
      </c>
      <c r="AY275" s="13"/>
      <c r="AZ275" s="13">
        <v>0</v>
      </c>
      <c r="BA275" s="13">
        <v>0</v>
      </c>
      <c r="BB275" s="13">
        <v>0</v>
      </c>
      <c r="BC275" s="13"/>
      <c r="BD275" s="13">
        <v>1.54798761609907E-2</v>
      </c>
      <c r="BE275" s="13">
        <v>7.8125E-3</v>
      </c>
      <c r="BF275" s="13"/>
      <c r="BG275" s="13">
        <v>1.2422360248447201E-2</v>
      </c>
      <c r="BH275" s="13">
        <v>1.26404494382022E-2</v>
      </c>
      <c r="BI275" s="13"/>
      <c r="BJ275" s="13">
        <v>1.2903225806451601E-2</v>
      </c>
      <c r="BK275" s="13">
        <v>1.0477299185098999E-2</v>
      </c>
      <c r="BL275" s="13"/>
      <c r="BM275" s="13">
        <v>1.49253731343284E-2</v>
      </c>
      <c r="BN275" s="13">
        <v>1.22100122100122E-2</v>
      </c>
      <c r="BO275" s="13"/>
      <c r="BP275" s="13">
        <v>1.0989010989011E-2</v>
      </c>
      <c r="BQ275" s="13">
        <v>1.21130551816958E-2</v>
      </c>
      <c r="BR275" s="13"/>
      <c r="BS275" s="13">
        <v>6.7873303167420799E-3</v>
      </c>
      <c r="BT275" s="13">
        <v>2.1978021978022001E-2</v>
      </c>
      <c r="BU275" s="13"/>
      <c r="BV275" s="13">
        <v>0</v>
      </c>
      <c r="BW275" s="13">
        <v>1.02389078498294E-2</v>
      </c>
      <c r="BX275" s="13"/>
      <c r="BY275" s="13">
        <v>2.5641025641025599E-2</v>
      </c>
      <c r="BZ275" s="13">
        <v>9.93377483443709E-3</v>
      </c>
      <c r="CA275" s="13"/>
      <c r="CB275" s="13">
        <v>4.1753653444676396E-3</v>
      </c>
      <c r="CC275" s="13">
        <v>1.8656716417910401E-2</v>
      </c>
    </row>
    <row r="276" spans="2:81" x14ac:dyDescent="0.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row>
    <row r="277" spans="2:81" x14ac:dyDescent="0.3">
      <c r="B277" s="6" t="s">
        <v>226</v>
      </c>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row>
    <row r="278" spans="2:81" x14ac:dyDescent="0.3">
      <c r="B278" s="23" t="s">
        <v>227</v>
      </c>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row>
    <row r="279" spans="2:81" x14ac:dyDescent="0.3">
      <c r="B279" t="s">
        <v>215</v>
      </c>
      <c r="C279" s="13">
        <v>0.43977055449330799</v>
      </c>
      <c r="D279" s="13">
        <v>0.50396825396825395</v>
      </c>
      <c r="E279" s="13">
        <v>0.37686567164179102</v>
      </c>
      <c r="F279" s="13"/>
      <c r="G279" s="13">
        <v>0.42528735632183901</v>
      </c>
      <c r="H279" s="13">
        <v>0.43333333333333302</v>
      </c>
      <c r="I279" s="13">
        <v>0.47826086956521702</v>
      </c>
      <c r="J279" s="13">
        <v>0.36781609195402298</v>
      </c>
      <c r="K279" s="13">
        <v>0.45614035087719301</v>
      </c>
      <c r="L279" s="13">
        <v>0.48749999999999999</v>
      </c>
      <c r="M279" s="13"/>
      <c r="N279" s="13">
        <v>0.40322580645161299</v>
      </c>
      <c r="O279" s="13">
        <v>0.46762589928057602</v>
      </c>
      <c r="P279" s="13">
        <v>0.51063829787234005</v>
      </c>
      <c r="Q279" s="13">
        <v>0.41</v>
      </c>
      <c r="R279" s="13"/>
      <c r="S279" s="13">
        <v>0.38823529411764701</v>
      </c>
      <c r="T279" s="13">
        <v>0.43859649122806998</v>
      </c>
      <c r="U279" s="13">
        <v>0.439024390243902</v>
      </c>
      <c r="V279" s="13">
        <v>0.5</v>
      </c>
      <c r="W279" s="13">
        <v>0.51351351351351304</v>
      </c>
      <c r="X279" s="13">
        <v>0.452380952380952</v>
      </c>
      <c r="Y279" s="13">
        <v>0.49019607843137297</v>
      </c>
      <c r="Z279" s="13">
        <v>0.42857142857142899</v>
      </c>
      <c r="AA279" s="13">
        <v>0.41891891891891903</v>
      </c>
      <c r="AB279" s="13">
        <v>0.44444444444444398</v>
      </c>
      <c r="AC279" s="13">
        <v>0.39130434782608697</v>
      </c>
      <c r="AD279" s="13">
        <v>0.28571428571428598</v>
      </c>
      <c r="AE279" s="13"/>
      <c r="AF279" s="13">
        <v>0.43870967741935502</v>
      </c>
      <c r="AG279" s="13">
        <v>0.394736842105263</v>
      </c>
      <c r="AH279" s="13">
        <v>0.42028985507246402</v>
      </c>
      <c r="AI279" s="13">
        <v>0.462686567164179</v>
      </c>
      <c r="AJ279" s="13">
        <v>0.50943396226415105</v>
      </c>
      <c r="AK279" s="13">
        <v>0.47058823529411797</v>
      </c>
      <c r="AL279" s="13"/>
      <c r="AM279" s="13">
        <v>0.476190476190476</v>
      </c>
      <c r="AN279" s="13">
        <v>0.41592920353982299</v>
      </c>
      <c r="AO279" s="13">
        <v>0.45161290322580599</v>
      </c>
      <c r="AP279" s="13">
        <v>0.38144329896907198</v>
      </c>
      <c r="AQ279" s="13">
        <v>0.36363636363636398</v>
      </c>
      <c r="AR279" s="13"/>
      <c r="AS279" s="13">
        <v>0.43977055449330799</v>
      </c>
      <c r="AT279" s="13" t="s">
        <v>97</v>
      </c>
      <c r="AU279" s="13"/>
      <c r="AV279" s="13" t="s">
        <v>97</v>
      </c>
      <c r="AW279" s="13" t="s">
        <v>97</v>
      </c>
      <c r="AX279" s="13">
        <v>0.43977055449330799</v>
      </c>
      <c r="AY279" s="13"/>
      <c r="AZ279" s="13" t="s">
        <v>97</v>
      </c>
      <c r="BA279" s="13" t="s">
        <v>97</v>
      </c>
      <c r="BB279" s="13" t="s">
        <v>97</v>
      </c>
      <c r="BC279" s="13"/>
      <c r="BD279" s="13">
        <v>0.40785498489425998</v>
      </c>
      <c r="BE279" s="13">
        <v>0.48677248677248702</v>
      </c>
      <c r="BF279" s="13"/>
      <c r="BG279" s="13">
        <v>0.39215686274509798</v>
      </c>
      <c r="BH279" s="13">
        <v>0.45923913043478298</v>
      </c>
      <c r="BI279" s="13"/>
      <c r="BJ279" s="13">
        <v>0.394736842105263</v>
      </c>
      <c r="BK279" s="13">
        <v>0.44874715261958997</v>
      </c>
      <c r="BL279" s="13"/>
      <c r="BM279" s="13">
        <v>0.36792452830188699</v>
      </c>
      <c r="BN279" s="13">
        <v>0.45700245700245701</v>
      </c>
      <c r="BO279" s="13"/>
      <c r="BP279" s="13">
        <v>0.45454545454545497</v>
      </c>
      <c r="BQ279" s="13">
        <v>0.42663043478260898</v>
      </c>
      <c r="BR279" s="13"/>
      <c r="BS279" s="13">
        <v>0.41176470588235298</v>
      </c>
      <c r="BT279" s="13">
        <v>0.440758293838863</v>
      </c>
      <c r="BU279" s="13"/>
      <c r="BV279" s="13">
        <v>0.506329113924051</v>
      </c>
      <c r="BW279" s="13">
        <v>0.36477987421383601</v>
      </c>
      <c r="BX279" s="13"/>
      <c r="BY279" s="13">
        <v>0.59090909090909105</v>
      </c>
      <c r="BZ279" s="13">
        <v>0.42827004219409298</v>
      </c>
      <c r="CA279" s="13"/>
      <c r="CB279" s="13">
        <v>0.42687747035573098</v>
      </c>
      <c r="CC279" s="13">
        <v>0.456603773584906</v>
      </c>
    </row>
    <row r="280" spans="2:81" x14ac:dyDescent="0.3">
      <c r="B280" t="s">
        <v>216</v>
      </c>
      <c r="C280" s="13">
        <v>0.40726577437858502</v>
      </c>
      <c r="D280" s="13">
        <v>0.38888888888888901</v>
      </c>
      <c r="E280" s="13">
        <v>0.421641791044776</v>
      </c>
      <c r="F280" s="13"/>
      <c r="G280" s="13">
        <v>0.32183908045977</v>
      </c>
      <c r="H280" s="13">
        <v>0.38333333333333303</v>
      </c>
      <c r="I280" s="13">
        <v>0.39130434782608697</v>
      </c>
      <c r="J280" s="13">
        <v>0.47126436781609199</v>
      </c>
      <c r="K280" s="13">
        <v>0.45614035087719301</v>
      </c>
      <c r="L280" s="13">
        <v>0.45</v>
      </c>
      <c r="M280" s="13"/>
      <c r="N280" s="13">
        <v>0.43010752688171999</v>
      </c>
      <c r="O280" s="13">
        <v>0.44604316546762601</v>
      </c>
      <c r="P280" s="13">
        <v>0.340425531914894</v>
      </c>
      <c r="Q280" s="13">
        <v>0.38</v>
      </c>
      <c r="R280" s="13"/>
      <c r="S280" s="13">
        <v>0.49411764705882399</v>
      </c>
      <c r="T280" s="13">
        <v>0.43859649122806998</v>
      </c>
      <c r="U280" s="13">
        <v>0.41463414634146301</v>
      </c>
      <c r="V280" s="13">
        <v>0.47499999999999998</v>
      </c>
      <c r="W280" s="13">
        <v>0.40540540540540498</v>
      </c>
      <c r="X280" s="13">
        <v>0.26190476190476197</v>
      </c>
      <c r="Y280" s="13">
        <v>0.41176470588235298</v>
      </c>
      <c r="Z280" s="13">
        <v>0.33333333333333298</v>
      </c>
      <c r="AA280" s="13">
        <v>0.35135135135135098</v>
      </c>
      <c r="AB280" s="13">
        <v>0.266666666666667</v>
      </c>
      <c r="AC280" s="13">
        <v>0.565217391304348</v>
      </c>
      <c r="AD280" s="13">
        <v>0.71428571428571397</v>
      </c>
      <c r="AE280" s="13"/>
      <c r="AF280" s="13">
        <v>0.41935483870967699</v>
      </c>
      <c r="AG280" s="13">
        <v>0.42105263157894701</v>
      </c>
      <c r="AH280" s="13">
        <v>0.46376811594202899</v>
      </c>
      <c r="AI280" s="13">
        <v>0.34328358208955201</v>
      </c>
      <c r="AJ280" s="13">
        <v>0.47169811320754701</v>
      </c>
      <c r="AK280" s="13">
        <v>0.49019607843137297</v>
      </c>
      <c r="AL280" s="13"/>
      <c r="AM280" s="13">
        <v>0.42857142857142899</v>
      </c>
      <c r="AN280" s="13">
        <v>0.39823008849557501</v>
      </c>
      <c r="AO280" s="13">
        <v>0.380645161290323</v>
      </c>
      <c r="AP280" s="13">
        <v>0.45360824742268002</v>
      </c>
      <c r="AQ280" s="13">
        <v>0.54545454545454497</v>
      </c>
      <c r="AR280" s="13"/>
      <c r="AS280" s="13">
        <v>0.40726577437858502</v>
      </c>
      <c r="AT280" s="13" t="s">
        <v>97</v>
      </c>
      <c r="AU280" s="13"/>
      <c r="AV280" s="13" t="s">
        <v>97</v>
      </c>
      <c r="AW280" s="13" t="s">
        <v>97</v>
      </c>
      <c r="AX280" s="13">
        <v>0.40726577437858502</v>
      </c>
      <c r="AY280" s="13"/>
      <c r="AZ280" s="13" t="s">
        <v>97</v>
      </c>
      <c r="BA280" s="13" t="s">
        <v>97</v>
      </c>
      <c r="BB280" s="13" t="s">
        <v>97</v>
      </c>
      <c r="BC280" s="13"/>
      <c r="BD280" s="13">
        <v>0.41389728096676698</v>
      </c>
      <c r="BE280" s="13">
        <v>0.386243386243386</v>
      </c>
      <c r="BF280" s="13"/>
      <c r="BG280" s="13">
        <v>0.37908496732026098</v>
      </c>
      <c r="BH280" s="13">
        <v>0.41847826086956502</v>
      </c>
      <c r="BI280" s="13"/>
      <c r="BJ280" s="13">
        <v>0.394736842105263</v>
      </c>
      <c r="BK280" s="13">
        <v>0.41457858769931699</v>
      </c>
      <c r="BL280" s="13"/>
      <c r="BM280" s="13">
        <v>0.490566037735849</v>
      </c>
      <c r="BN280" s="13">
        <v>0.38329238329238302</v>
      </c>
      <c r="BO280" s="13"/>
      <c r="BP280" s="13">
        <v>0.45454545454545497</v>
      </c>
      <c r="BQ280" s="13">
        <v>0.38043478260869601</v>
      </c>
      <c r="BR280" s="13"/>
      <c r="BS280" s="13">
        <v>0.441176470588235</v>
      </c>
      <c r="BT280" s="13">
        <v>0.36492890995260702</v>
      </c>
      <c r="BU280" s="13"/>
      <c r="BV280" s="13">
        <v>0.430379746835443</v>
      </c>
      <c r="BW280" s="13">
        <v>0.446540880503145</v>
      </c>
      <c r="BX280" s="13"/>
      <c r="BY280" s="13">
        <v>0.40909090909090901</v>
      </c>
      <c r="BZ280" s="13">
        <v>0.40928270042194098</v>
      </c>
      <c r="CA280" s="13"/>
      <c r="CB280" s="13">
        <v>0.438735177865613</v>
      </c>
      <c r="CC280" s="13">
        <v>0.37735849056603799</v>
      </c>
    </row>
    <row r="281" spans="2:81" x14ac:dyDescent="0.3">
      <c r="B281" t="s">
        <v>217</v>
      </c>
      <c r="C281" s="13">
        <v>0.36328871892925402</v>
      </c>
      <c r="D281" s="13">
        <v>0.34523809523809501</v>
      </c>
      <c r="E281" s="13">
        <v>0.38059701492537301</v>
      </c>
      <c r="F281" s="13"/>
      <c r="G281" s="13">
        <v>0.33333333333333298</v>
      </c>
      <c r="H281" s="13">
        <v>0.35</v>
      </c>
      <c r="I281" s="13">
        <v>0.42391304347826098</v>
      </c>
      <c r="J281" s="13">
        <v>0.41379310344827602</v>
      </c>
      <c r="K281" s="13">
        <v>0.26315789473684198</v>
      </c>
      <c r="L281" s="13">
        <v>0.36249999999999999</v>
      </c>
      <c r="M281" s="13"/>
      <c r="N281" s="13">
        <v>0.37096774193548399</v>
      </c>
      <c r="O281" s="13">
        <v>0.35971223021582699</v>
      </c>
      <c r="P281" s="13">
        <v>0.329787234042553</v>
      </c>
      <c r="Q281" s="13">
        <v>0.37</v>
      </c>
      <c r="R281" s="13"/>
      <c r="S281" s="13">
        <v>0.4</v>
      </c>
      <c r="T281" s="13">
        <v>0.31578947368421101</v>
      </c>
      <c r="U281" s="13">
        <v>0.48780487804877998</v>
      </c>
      <c r="V281" s="13">
        <v>0.375</v>
      </c>
      <c r="W281" s="13">
        <v>0.27027027027027001</v>
      </c>
      <c r="X281" s="13">
        <v>0.33333333333333298</v>
      </c>
      <c r="Y281" s="13">
        <v>0.39215686274509798</v>
      </c>
      <c r="Z281" s="13">
        <v>0.33333333333333298</v>
      </c>
      <c r="AA281" s="13">
        <v>0.337837837837838</v>
      </c>
      <c r="AB281" s="13">
        <v>0.33333333333333298</v>
      </c>
      <c r="AC281" s="13">
        <v>0.34782608695652201</v>
      </c>
      <c r="AD281" s="13">
        <v>0.57142857142857095</v>
      </c>
      <c r="AE281" s="13"/>
      <c r="AF281" s="13">
        <v>0.33548387096774201</v>
      </c>
      <c r="AG281" s="13">
        <v>0.355263157894737</v>
      </c>
      <c r="AH281" s="13">
        <v>0.376811594202899</v>
      </c>
      <c r="AI281" s="13">
        <v>0.43283582089552203</v>
      </c>
      <c r="AJ281" s="13">
        <v>0.37735849056603799</v>
      </c>
      <c r="AK281" s="13">
        <v>0.33333333333333298</v>
      </c>
      <c r="AL281" s="13"/>
      <c r="AM281" s="13">
        <v>0.36904761904761901</v>
      </c>
      <c r="AN281" s="13">
        <v>0.33628318584070799</v>
      </c>
      <c r="AO281" s="13">
        <v>0.36129032258064497</v>
      </c>
      <c r="AP281" s="13">
        <v>0.39175257731958801</v>
      </c>
      <c r="AQ281" s="13">
        <v>0.45454545454545497</v>
      </c>
      <c r="AR281" s="13"/>
      <c r="AS281" s="13">
        <v>0.36328871892925402</v>
      </c>
      <c r="AT281" s="13" t="s">
        <v>97</v>
      </c>
      <c r="AU281" s="13"/>
      <c r="AV281" s="13" t="s">
        <v>97</v>
      </c>
      <c r="AW281" s="13" t="s">
        <v>97</v>
      </c>
      <c r="AX281" s="13">
        <v>0.36328871892925402</v>
      </c>
      <c r="AY281" s="13"/>
      <c r="AZ281" s="13" t="s">
        <v>97</v>
      </c>
      <c r="BA281" s="13" t="s">
        <v>97</v>
      </c>
      <c r="BB281" s="13" t="s">
        <v>97</v>
      </c>
      <c r="BC281" s="13"/>
      <c r="BD281" s="13">
        <v>0.410876132930514</v>
      </c>
      <c r="BE281" s="13">
        <v>0.28042328042328002</v>
      </c>
      <c r="BF281" s="13"/>
      <c r="BG281" s="13">
        <v>0.37254901960784298</v>
      </c>
      <c r="BH281" s="13">
        <v>0.36141304347826098</v>
      </c>
      <c r="BI281" s="13"/>
      <c r="BJ281" s="13">
        <v>0.40789473684210498</v>
      </c>
      <c r="BK281" s="13">
        <v>0.35763097949886102</v>
      </c>
      <c r="BL281" s="13"/>
      <c r="BM281" s="13">
        <v>0.48113207547169801</v>
      </c>
      <c r="BN281" s="13">
        <v>0.33660933660933701</v>
      </c>
      <c r="BO281" s="13"/>
      <c r="BP281" s="13">
        <v>0.43356643356643398</v>
      </c>
      <c r="BQ281" s="13">
        <v>0.33152173913043498</v>
      </c>
      <c r="BR281" s="13"/>
      <c r="BS281" s="13">
        <v>0.46638655462184903</v>
      </c>
      <c r="BT281" s="13">
        <v>0.24170616113744101</v>
      </c>
      <c r="BU281" s="13"/>
      <c r="BV281" s="13">
        <v>0.493670886075949</v>
      </c>
      <c r="BW281" s="13">
        <v>0.45283018867924502</v>
      </c>
      <c r="BX281" s="13"/>
      <c r="BY281" s="13">
        <v>0.34090909090909099</v>
      </c>
      <c r="BZ281" s="13">
        <v>0.367088607594937</v>
      </c>
      <c r="CA281" s="13"/>
      <c r="CB281" s="13">
        <v>0.375494071146245</v>
      </c>
      <c r="CC281" s="13">
        <v>0.35094339622641502</v>
      </c>
    </row>
    <row r="282" spans="2:81" x14ac:dyDescent="0.3">
      <c r="B282" t="s">
        <v>218</v>
      </c>
      <c r="C282" s="13">
        <v>0.29254302103250501</v>
      </c>
      <c r="D282" s="13">
        <v>0.32936507936507903</v>
      </c>
      <c r="E282" s="13">
        <v>0.26119402985074602</v>
      </c>
      <c r="F282" s="13"/>
      <c r="G282" s="13">
        <v>0.34482758620689702</v>
      </c>
      <c r="H282" s="13">
        <v>0.25</v>
      </c>
      <c r="I282" s="13">
        <v>0.27173913043478298</v>
      </c>
      <c r="J282" s="13">
        <v>0.36781609195402298</v>
      </c>
      <c r="K282" s="13">
        <v>0.24561403508771901</v>
      </c>
      <c r="L282" s="13">
        <v>0.27500000000000002</v>
      </c>
      <c r="M282" s="13"/>
      <c r="N282" s="13">
        <v>0.26881720430107497</v>
      </c>
      <c r="O282" s="13">
        <v>0.28057553956834502</v>
      </c>
      <c r="P282" s="13">
        <v>0.36170212765957399</v>
      </c>
      <c r="Q282" s="13">
        <v>0.28999999999999998</v>
      </c>
      <c r="R282" s="13"/>
      <c r="S282" s="13">
        <v>0.25882352941176501</v>
      </c>
      <c r="T282" s="13">
        <v>0.29824561403508798</v>
      </c>
      <c r="U282" s="13">
        <v>0.219512195121951</v>
      </c>
      <c r="V282" s="13">
        <v>0.35</v>
      </c>
      <c r="W282" s="13">
        <v>0.18918918918918901</v>
      </c>
      <c r="X282" s="13">
        <v>0.33333333333333298</v>
      </c>
      <c r="Y282" s="13">
        <v>0.37254901960784298</v>
      </c>
      <c r="Z282" s="13">
        <v>0.238095238095238</v>
      </c>
      <c r="AA282" s="13">
        <v>0.32432432432432401</v>
      </c>
      <c r="AB282" s="13">
        <v>0.33333333333333298</v>
      </c>
      <c r="AC282" s="13">
        <v>0.217391304347826</v>
      </c>
      <c r="AD282" s="13">
        <v>0.28571428571428598</v>
      </c>
      <c r="AE282" s="13"/>
      <c r="AF282" s="13">
        <v>0.29032258064516098</v>
      </c>
      <c r="AG282" s="13">
        <v>0.30263157894736797</v>
      </c>
      <c r="AH282" s="13">
        <v>0.231884057971014</v>
      </c>
      <c r="AI282" s="13">
        <v>0.38805970149253699</v>
      </c>
      <c r="AJ282" s="13">
        <v>0.28301886792452802</v>
      </c>
      <c r="AK282" s="13">
        <v>0.23529411764705899</v>
      </c>
      <c r="AL282" s="13"/>
      <c r="AM282" s="13">
        <v>0.273809523809524</v>
      </c>
      <c r="AN282" s="13">
        <v>0.33628318584070799</v>
      </c>
      <c r="AO282" s="13">
        <v>0.309677419354839</v>
      </c>
      <c r="AP282" s="13">
        <v>0.216494845360825</v>
      </c>
      <c r="AQ282" s="13">
        <v>0.36363636363636398</v>
      </c>
      <c r="AR282" s="13"/>
      <c r="AS282" s="13">
        <v>0.29254302103250501</v>
      </c>
      <c r="AT282" s="13" t="s">
        <v>97</v>
      </c>
      <c r="AU282" s="13"/>
      <c r="AV282" s="13" t="s">
        <v>97</v>
      </c>
      <c r="AW282" s="13" t="s">
        <v>97</v>
      </c>
      <c r="AX282" s="13">
        <v>0.29254302103250501</v>
      </c>
      <c r="AY282" s="13"/>
      <c r="AZ282" s="13" t="s">
        <v>97</v>
      </c>
      <c r="BA282" s="13" t="s">
        <v>97</v>
      </c>
      <c r="BB282" s="13" t="s">
        <v>97</v>
      </c>
      <c r="BC282" s="13"/>
      <c r="BD282" s="13">
        <v>0.24471299093655599</v>
      </c>
      <c r="BE282" s="13">
        <v>0.38095238095238099</v>
      </c>
      <c r="BF282" s="13"/>
      <c r="BG282" s="13">
        <v>0.26797385620914999</v>
      </c>
      <c r="BH282" s="13">
        <v>0.30434782608695699</v>
      </c>
      <c r="BI282" s="13"/>
      <c r="BJ282" s="13">
        <v>0.21052631578947401</v>
      </c>
      <c r="BK282" s="13">
        <v>0.30751708428246</v>
      </c>
      <c r="BL282" s="13"/>
      <c r="BM282" s="13">
        <v>0.19811320754716999</v>
      </c>
      <c r="BN282" s="13">
        <v>0.319410319410319</v>
      </c>
      <c r="BO282" s="13"/>
      <c r="BP282" s="13">
        <v>0.20979020979021001</v>
      </c>
      <c r="BQ282" s="13">
        <v>0.32336956521739102</v>
      </c>
      <c r="BR282" s="13"/>
      <c r="BS282" s="13">
        <v>0.20168067226890801</v>
      </c>
      <c r="BT282" s="13">
        <v>0.38388625592417103</v>
      </c>
      <c r="BU282" s="13"/>
      <c r="BV282" s="13">
        <v>0.20253164556962</v>
      </c>
      <c r="BW282" s="13">
        <v>0.20125786163522</v>
      </c>
      <c r="BX282" s="13"/>
      <c r="BY282" s="13">
        <v>0.38636363636363602</v>
      </c>
      <c r="BZ282" s="13">
        <v>0.28270042194092798</v>
      </c>
      <c r="CA282" s="13"/>
      <c r="CB282" s="13">
        <v>0.32806324110671897</v>
      </c>
      <c r="CC282" s="13">
        <v>0.26037735849056598</v>
      </c>
    </row>
    <row r="283" spans="2:81" x14ac:dyDescent="0.3">
      <c r="B283" t="s">
        <v>219</v>
      </c>
      <c r="C283" s="13">
        <v>0.15487571701720801</v>
      </c>
      <c r="D283" s="13">
        <v>0.126984126984127</v>
      </c>
      <c r="E283" s="13">
        <v>0.182835820895522</v>
      </c>
      <c r="F283" s="13"/>
      <c r="G283" s="13">
        <v>0.24137931034482801</v>
      </c>
      <c r="H283" s="13">
        <v>0.125</v>
      </c>
      <c r="I283" s="13">
        <v>9.7826086956521702E-2</v>
      </c>
      <c r="J283" s="13">
        <v>0.14942528735632199</v>
      </c>
      <c r="K283" s="13">
        <v>0.140350877192982</v>
      </c>
      <c r="L283" s="13">
        <v>0.1875</v>
      </c>
      <c r="M283" s="13"/>
      <c r="N283" s="13">
        <v>0.14516129032258099</v>
      </c>
      <c r="O283" s="13">
        <v>0.14388489208633101</v>
      </c>
      <c r="P283" s="13">
        <v>0.159574468085106</v>
      </c>
      <c r="Q283" s="13">
        <v>0.19</v>
      </c>
      <c r="R283" s="13"/>
      <c r="S283" s="13">
        <v>5.8823529411764698E-2</v>
      </c>
      <c r="T283" s="13">
        <v>0.12280701754386</v>
      </c>
      <c r="U283" s="13">
        <v>0.26829268292682901</v>
      </c>
      <c r="V283" s="13">
        <v>7.4999999999999997E-2</v>
      </c>
      <c r="W283" s="13">
        <v>0.27027027027027001</v>
      </c>
      <c r="X283" s="13">
        <v>0.19047619047618999</v>
      </c>
      <c r="Y283" s="13">
        <v>0.21568627450980399</v>
      </c>
      <c r="Z283" s="13">
        <v>9.5238095238095205E-2</v>
      </c>
      <c r="AA283" s="13">
        <v>0.14864864864864899</v>
      </c>
      <c r="AB283" s="13">
        <v>0.22222222222222199</v>
      </c>
      <c r="AC283" s="13">
        <v>0.13043478260869601</v>
      </c>
      <c r="AD283" s="13">
        <v>0</v>
      </c>
      <c r="AE283" s="13"/>
      <c r="AF283" s="13">
        <v>0.109677419354839</v>
      </c>
      <c r="AG283" s="13">
        <v>0.18421052631578899</v>
      </c>
      <c r="AH283" s="13">
        <v>0.14492753623188401</v>
      </c>
      <c r="AI283" s="13">
        <v>0.134328358208955</v>
      </c>
      <c r="AJ283" s="13">
        <v>0.18867924528301899</v>
      </c>
      <c r="AK283" s="13">
        <v>0.15686274509803899</v>
      </c>
      <c r="AL283" s="13"/>
      <c r="AM283" s="13">
        <v>0.14285714285714299</v>
      </c>
      <c r="AN283" s="13">
        <v>0.15044247787610601</v>
      </c>
      <c r="AO283" s="13">
        <v>0.16774193548387101</v>
      </c>
      <c r="AP283" s="13">
        <v>0.11340206185567001</v>
      </c>
      <c r="AQ283" s="13">
        <v>0.27272727272727298</v>
      </c>
      <c r="AR283" s="13"/>
      <c r="AS283" s="13">
        <v>0.15487571701720801</v>
      </c>
      <c r="AT283" s="13" t="s">
        <v>97</v>
      </c>
      <c r="AU283" s="13"/>
      <c r="AV283" s="13" t="s">
        <v>97</v>
      </c>
      <c r="AW283" s="13" t="s">
        <v>97</v>
      </c>
      <c r="AX283" s="13">
        <v>0.15487571701720801</v>
      </c>
      <c r="AY283" s="13"/>
      <c r="AZ283" s="13" t="s">
        <v>97</v>
      </c>
      <c r="BA283" s="13" t="s">
        <v>97</v>
      </c>
      <c r="BB283" s="13" t="s">
        <v>97</v>
      </c>
      <c r="BC283" s="13"/>
      <c r="BD283" s="13">
        <v>0.15407854984894301</v>
      </c>
      <c r="BE283" s="13">
        <v>0.158730158730159</v>
      </c>
      <c r="BF283" s="13"/>
      <c r="BG283" s="13">
        <v>0.12418300653594801</v>
      </c>
      <c r="BH283" s="13">
        <v>0.16847826086956499</v>
      </c>
      <c r="BI283" s="13"/>
      <c r="BJ283" s="13">
        <v>0.17105263157894701</v>
      </c>
      <c r="BK283" s="13">
        <v>0.152619589977221</v>
      </c>
      <c r="BL283" s="13"/>
      <c r="BM283" s="13">
        <v>0.15094339622641501</v>
      </c>
      <c r="BN283" s="13">
        <v>0.15724815724815699</v>
      </c>
      <c r="BO283" s="13"/>
      <c r="BP283" s="13">
        <v>0.188811188811189</v>
      </c>
      <c r="BQ283" s="13">
        <v>0.141304347826087</v>
      </c>
      <c r="BR283" s="13"/>
      <c r="BS283" s="13">
        <v>0.16806722689075601</v>
      </c>
      <c r="BT283" s="13">
        <v>0.137440758293839</v>
      </c>
      <c r="BU283" s="13"/>
      <c r="BV283" s="13">
        <v>0.20253164556962</v>
      </c>
      <c r="BW283" s="13">
        <v>0.15094339622641501</v>
      </c>
      <c r="BX283" s="13"/>
      <c r="BY283" s="13">
        <v>0.13636363636363599</v>
      </c>
      <c r="BZ283" s="13">
        <v>0.15400843881856499</v>
      </c>
      <c r="CA283" s="13"/>
      <c r="CB283" s="13">
        <v>0.14624505928853801</v>
      </c>
      <c r="CC283" s="13">
        <v>0.16603773584905701</v>
      </c>
    </row>
    <row r="284" spans="2:81" x14ac:dyDescent="0.3">
      <c r="B284" t="s">
        <v>220</v>
      </c>
      <c r="C284" s="13">
        <v>0.14149139579349901</v>
      </c>
      <c r="D284" s="13">
        <v>9.1269841269841306E-2</v>
      </c>
      <c r="E284" s="13">
        <v>0.182835820895522</v>
      </c>
      <c r="F284" s="13"/>
      <c r="G284" s="13">
        <v>0.20689655172413801</v>
      </c>
      <c r="H284" s="13">
        <v>0.15</v>
      </c>
      <c r="I284" s="13">
        <v>7.6086956521739094E-2</v>
      </c>
      <c r="J284" s="13">
        <v>0.126436781609195</v>
      </c>
      <c r="K284" s="13">
        <v>0.140350877192982</v>
      </c>
      <c r="L284" s="13">
        <v>0.15</v>
      </c>
      <c r="M284" s="13"/>
      <c r="N284" s="13">
        <v>0.112903225806452</v>
      </c>
      <c r="O284" s="13">
        <v>0.15827338129496399</v>
      </c>
      <c r="P284" s="13">
        <v>9.5744680851063801E-2</v>
      </c>
      <c r="Q284" s="13">
        <v>0.21</v>
      </c>
      <c r="R284" s="13"/>
      <c r="S284" s="13">
        <v>0.152941176470588</v>
      </c>
      <c r="T284" s="13">
        <v>0.12280701754386</v>
      </c>
      <c r="U284" s="13">
        <v>9.7560975609756101E-2</v>
      </c>
      <c r="V284" s="13">
        <v>2.5000000000000001E-2</v>
      </c>
      <c r="W284" s="13">
        <v>0.162162162162162</v>
      </c>
      <c r="X284" s="13">
        <v>0.16666666666666699</v>
      </c>
      <c r="Y284" s="13">
        <v>0.21568627450980399</v>
      </c>
      <c r="Z284" s="13">
        <v>0.14285714285714299</v>
      </c>
      <c r="AA284" s="13">
        <v>0.14864864864864899</v>
      </c>
      <c r="AB284" s="13">
        <v>0.155555555555556</v>
      </c>
      <c r="AC284" s="13">
        <v>0.13043478260869601</v>
      </c>
      <c r="AD284" s="13">
        <v>0.14285714285714299</v>
      </c>
      <c r="AE284" s="13"/>
      <c r="AF284" s="13">
        <v>0.103225806451613</v>
      </c>
      <c r="AG284" s="13">
        <v>0.157894736842105</v>
      </c>
      <c r="AH284" s="13">
        <v>0.188405797101449</v>
      </c>
      <c r="AI284" s="13">
        <v>0.14925373134328401</v>
      </c>
      <c r="AJ284" s="13">
        <v>9.4339622641509399E-2</v>
      </c>
      <c r="AK284" s="13">
        <v>0.13725490196078399</v>
      </c>
      <c r="AL284" s="13"/>
      <c r="AM284" s="13">
        <v>0.16666666666666699</v>
      </c>
      <c r="AN284" s="13">
        <v>0.15929203539823</v>
      </c>
      <c r="AO284" s="13">
        <v>0.12258064516129</v>
      </c>
      <c r="AP284" s="13">
        <v>0.134020618556701</v>
      </c>
      <c r="AQ284" s="13">
        <v>0.18181818181818199</v>
      </c>
      <c r="AR284" s="13"/>
      <c r="AS284" s="13">
        <v>0.14149139579349901</v>
      </c>
      <c r="AT284" s="13" t="s">
        <v>97</v>
      </c>
      <c r="AU284" s="13"/>
      <c r="AV284" s="13" t="s">
        <v>97</v>
      </c>
      <c r="AW284" s="13" t="s">
        <v>97</v>
      </c>
      <c r="AX284" s="13">
        <v>0.14149139579349901</v>
      </c>
      <c r="AY284" s="13"/>
      <c r="AZ284" s="13" t="s">
        <v>97</v>
      </c>
      <c r="BA284" s="13" t="s">
        <v>97</v>
      </c>
      <c r="BB284" s="13" t="s">
        <v>97</v>
      </c>
      <c r="BC284" s="13"/>
      <c r="BD284" s="13">
        <v>0.16314199395770401</v>
      </c>
      <c r="BE284" s="13">
        <v>0.10582010582010599</v>
      </c>
      <c r="BF284" s="13"/>
      <c r="BG284" s="13">
        <v>0.18300653594771199</v>
      </c>
      <c r="BH284" s="13">
        <v>0.125</v>
      </c>
      <c r="BI284" s="13"/>
      <c r="BJ284" s="13">
        <v>0.21052631578947401</v>
      </c>
      <c r="BK284" s="13">
        <v>0.12984054669703901</v>
      </c>
      <c r="BL284" s="13"/>
      <c r="BM284" s="13">
        <v>0.14150943396226401</v>
      </c>
      <c r="BN284" s="13">
        <v>0.13759213759213801</v>
      </c>
      <c r="BO284" s="13"/>
      <c r="BP284" s="13">
        <v>0.15384615384615399</v>
      </c>
      <c r="BQ284" s="13">
        <v>0.127717391304348</v>
      </c>
      <c r="BR284" s="13"/>
      <c r="BS284" s="13">
        <v>0.16386554621848701</v>
      </c>
      <c r="BT284" s="13">
        <v>0.11848341232227499</v>
      </c>
      <c r="BU284" s="13"/>
      <c r="BV284" s="13">
        <v>0.240506329113924</v>
      </c>
      <c r="BW284" s="13">
        <v>0.12578616352201299</v>
      </c>
      <c r="BX284" s="13"/>
      <c r="BY284" s="13">
        <v>0.29545454545454503</v>
      </c>
      <c r="BZ284" s="13">
        <v>0.126582278481013</v>
      </c>
      <c r="CA284" s="13"/>
      <c r="CB284" s="13">
        <v>0.118577075098814</v>
      </c>
      <c r="CC284" s="13">
        <v>0.15849056603773601</v>
      </c>
    </row>
    <row r="285" spans="2:81" x14ac:dyDescent="0.3">
      <c r="B285" t="s">
        <v>221</v>
      </c>
      <c r="C285" s="13">
        <v>0.13193116634799201</v>
      </c>
      <c r="D285" s="13">
        <v>9.9206349206349201E-2</v>
      </c>
      <c r="E285" s="13">
        <v>0.15671641791044799</v>
      </c>
      <c r="F285" s="13"/>
      <c r="G285" s="13">
        <v>0.26436781609195398</v>
      </c>
      <c r="H285" s="13">
        <v>0.133333333333333</v>
      </c>
      <c r="I285" s="13">
        <v>0.15217391304347799</v>
      </c>
      <c r="J285" s="13">
        <v>5.7471264367816098E-2</v>
      </c>
      <c r="K285" s="13">
        <v>0.12280701754386</v>
      </c>
      <c r="L285" s="13">
        <v>0.05</v>
      </c>
      <c r="M285" s="13"/>
      <c r="N285" s="13">
        <v>9.6774193548387094E-2</v>
      </c>
      <c r="O285" s="13">
        <v>0.18705035971223</v>
      </c>
      <c r="P285" s="13">
        <v>0.159574468085106</v>
      </c>
      <c r="Q285" s="13">
        <v>0.09</v>
      </c>
      <c r="R285" s="13"/>
      <c r="S285" s="13">
        <v>0.14117647058823499</v>
      </c>
      <c r="T285" s="13">
        <v>0.19298245614035101</v>
      </c>
      <c r="U285" s="13">
        <v>0.12195121951219499</v>
      </c>
      <c r="V285" s="13">
        <v>0</v>
      </c>
      <c r="W285" s="13">
        <v>0.108108108108108</v>
      </c>
      <c r="X285" s="13">
        <v>0.16666666666666699</v>
      </c>
      <c r="Y285" s="13">
        <v>0.21568627450980399</v>
      </c>
      <c r="Z285" s="13">
        <v>0</v>
      </c>
      <c r="AA285" s="13">
        <v>0.135135135135135</v>
      </c>
      <c r="AB285" s="13">
        <v>0.133333333333333</v>
      </c>
      <c r="AC285" s="13">
        <v>0.13043478260869601</v>
      </c>
      <c r="AD285" s="13">
        <v>0</v>
      </c>
      <c r="AE285" s="13"/>
      <c r="AF285" s="13">
        <v>0.109677419354839</v>
      </c>
      <c r="AG285" s="13">
        <v>0.13157894736842099</v>
      </c>
      <c r="AH285" s="13">
        <v>0.15942028985507201</v>
      </c>
      <c r="AI285" s="13">
        <v>0.119402985074627</v>
      </c>
      <c r="AJ285" s="13">
        <v>0.245283018867925</v>
      </c>
      <c r="AK285" s="13">
        <v>5.8823529411764698E-2</v>
      </c>
      <c r="AL285" s="13"/>
      <c r="AM285" s="13">
        <v>0.19047619047618999</v>
      </c>
      <c r="AN285" s="13">
        <v>0.14159292035398199</v>
      </c>
      <c r="AO285" s="13">
        <v>0.12903225806451599</v>
      </c>
      <c r="AP285" s="13">
        <v>0.134020618556701</v>
      </c>
      <c r="AQ285" s="13">
        <v>9.0909090909090898E-2</v>
      </c>
      <c r="AR285" s="13"/>
      <c r="AS285" s="13">
        <v>0.13193116634799201</v>
      </c>
      <c r="AT285" s="13" t="s">
        <v>97</v>
      </c>
      <c r="AU285" s="13"/>
      <c r="AV285" s="13" t="s">
        <v>97</v>
      </c>
      <c r="AW285" s="13" t="s">
        <v>97</v>
      </c>
      <c r="AX285" s="13">
        <v>0.13193116634799201</v>
      </c>
      <c r="AY285" s="13"/>
      <c r="AZ285" s="13" t="s">
        <v>97</v>
      </c>
      <c r="BA285" s="13" t="s">
        <v>97</v>
      </c>
      <c r="BB285" s="13" t="s">
        <v>97</v>
      </c>
      <c r="BC285" s="13"/>
      <c r="BD285" s="13">
        <v>0.15105740181268901</v>
      </c>
      <c r="BE285" s="13">
        <v>0.100529100529101</v>
      </c>
      <c r="BF285" s="13"/>
      <c r="BG285" s="13">
        <v>0.15686274509803899</v>
      </c>
      <c r="BH285" s="13">
        <v>0.122282608695652</v>
      </c>
      <c r="BI285" s="13"/>
      <c r="BJ285" s="13">
        <v>0.21052631578947401</v>
      </c>
      <c r="BK285" s="13">
        <v>0.11389521640091101</v>
      </c>
      <c r="BL285" s="13"/>
      <c r="BM285" s="13">
        <v>0.21698113207547201</v>
      </c>
      <c r="BN285" s="13">
        <v>0.11056511056511099</v>
      </c>
      <c r="BO285" s="13"/>
      <c r="BP285" s="13">
        <v>0.13986013986014001</v>
      </c>
      <c r="BQ285" s="13">
        <v>0.127717391304348</v>
      </c>
      <c r="BR285" s="13"/>
      <c r="BS285" s="13">
        <v>0.16386554621848701</v>
      </c>
      <c r="BT285" s="13">
        <v>0.104265402843602</v>
      </c>
      <c r="BU285" s="13"/>
      <c r="BV285" s="13">
        <v>0.151898734177215</v>
      </c>
      <c r="BW285" s="13">
        <v>0.169811320754717</v>
      </c>
      <c r="BX285" s="13"/>
      <c r="BY285" s="13">
        <v>0.13636363636363599</v>
      </c>
      <c r="BZ285" s="13">
        <v>0.13080168776371301</v>
      </c>
      <c r="CA285" s="13"/>
      <c r="CB285" s="13">
        <v>0.114624505928854</v>
      </c>
      <c r="CC285" s="13">
        <v>0.14716981132075499</v>
      </c>
    </row>
    <row r="286" spans="2:81" x14ac:dyDescent="0.3">
      <c r="B286" t="s">
        <v>222</v>
      </c>
      <c r="C286" s="13">
        <v>8.4130019120458893E-2</v>
      </c>
      <c r="D286" s="13">
        <v>8.7301587301587297E-2</v>
      </c>
      <c r="E286" s="13">
        <v>8.2089552238805999E-2</v>
      </c>
      <c r="F286" s="13"/>
      <c r="G286" s="13">
        <v>0.13793103448275901</v>
      </c>
      <c r="H286" s="13">
        <v>0.108333333333333</v>
      </c>
      <c r="I286" s="13">
        <v>8.6956521739130405E-2</v>
      </c>
      <c r="J286" s="13">
        <v>9.1954022988505704E-2</v>
      </c>
      <c r="K286" s="13">
        <v>0</v>
      </c>
      <c r="L286" s="13">
        <v>3.7499999999999999E-2</v>
      </c>
      <c r="M286" s="13"/>
      <c r="N286" s="13">
        <v>0.118279569892473</v>
      </c>
      <c r="O286" s="13">
        <v>4.3165467625899297E-2</v>
      </c>
      <c r="P286" s="13">
        <v>7.4468085106383003E-2</v>
      </c>
      <c r="Q286" s="13">
        <v>0.09</v>
      </c>
      <c r="R286" s="13"/>
      <c r="S286" s="13">
        <v>0.152941176470588</v>
      </c>
      <c r="T286" s="13">
        <v>0.105263157894737</v>
      </c>
      <c r="U286" s="13">
        <v>9.7560975609756101E-2</v>
      </c>
      <c r="V286" s="13">
        <v>0.05</v>
      </c>
      <c r="W286" s="13">
        <v>8.1081081081081099E-2</v>
      </c>
      <c r="X286" s="13">
        <v>9.5238095238095205E-2</v>
      </c>
      <c r="Y286" s="13">
        <v>5.8823529411764698E-2</v>
      </c>
      <c r="Z286" s="13">
        <v>0</v>
      </c>
      <c r="AA286" s="13">
        <v>2.7027027027027001E-2</v>
      </c>
      <c r="AB286" s="13">
        <v>8.8888888888888906E-2</v>
      </c>
      <c r="AC286" s="13">
        <v>8.6956521739130405E-2</v>
      </c>
      <c r="AD286" s="13">
        <v>0.14285714285714299</v>
      </c>
      <c r="AE286" s="13"/>
      <c r="AF286" s="13">
        <v>9.6774193548387094E-2</v>
      </c>
      <c r="AG286" s="13">
        <v>7.8947368421052599E-2</v>
      </c>
      <c r="AH286" s="13">
        <v>5.7971014492753603E-2</v>
      </c>
      <c r="AI286" s="13">
        <v>5.9701492537313397E-2</v>
      </c>
      <c r="AJ286" s="13">
        <v>0.113207547169811</v>
      </c>
      <c r="AK286" s="13">
        <v>7.8431372549019607E-2</v>
      </c>
      <c r="AL286" s="13"/>
      <c r="AM286" s="13">
        <v>2.3809523809523801E-2</v>
      </c>
      <c r="AN286" s="13">
        <v>9.7345132743362803E-2</v>
      </c>
      <c r="AO286" s="13">
        <v>0.11612903225806499</v>
      </c>
      <c r="AP286" s="13">
        <v>0.11340206185567001</v>
      </c>
      <c r="AQ286" s="13">
        <v>9.0909090909090898E-2</v>
      </c>
      <c r="AR286" s="13"/>
      <c r="AS286" s="13">
        <v>8.4130019120458893E-2</v>
      </c>
      <c r="AT286" s="13" t="s">
        <v>97</v>
      </c>
      <c r="AU286" s="13"/>
      <c r="AV286" s="13" t="s">
        <v>97</v>
      </c>
      <c r="AW286" s="13" t="s">
        <v>97</v>
      </c>
      <c r="AX286" s="13">
        <v>8.4130019120458893E-2</v>
      </c>
      <c r="AY286" s="13"/>
      <c r="AZ286" s="13" t="s">
        <v>97</v>
      </c>
      <c r="BA286" s="13" t="s">
        <v>97</v>
      </c>
      <c r="BB286" s="13" t="s">
        <v>97</v>
      </c>
      <c r="BC286" s="13"/>
      <c r="BD286" s="13">
        <v>9.3655589123867095E-2</v>
      </c>
      <c r="BE286" s="13">
        <v>6.3492063492063502E-2</v>
      </c>
      <c r="BF286" s="13"/>
      <c r="BG286" s="13">
        <v>0.15686274509803899</v>
      </c>
      <c r="BH286" s="13">
        <v>5.1630434782608703E-2</v>
      </c>
      <c r="BI286" s="13"/>
      <c r="BJ286" s="13">
        <v>0.13157894736842099</v>
      </c>
      <c r="BK286" s="13">
        <v>7.5170842824601403E-2</v>
      </c>
      <c r="BL286" s="13"/>
      <c r="BM286" s="13">
        <v>4.71698113207547E-2</v>
      </c>
      <c r="BN286" s="13">
        <v>9.0909090909090898E-2</v>
      </c>
      <c r="BO286" s="13"/>
      <c r="BP286" s="13">
        <v>6.9930069930069894E-2</v>
      </c>
      <c r="BQ286" s="13">
        <v>9.2391304347826095E-2</v>
      </c>
      <c r="BR286" s="13"/>
      <c r="BS286" s="13">
        <v>0.105042016806723</v>
      </c>
      <c r="BT286" s="13">
        <v>3.7914691943128E-2</v>
      </c>
      <c r="BU286" s="13"/>
      <c r="BV286" s="13">
        <v>0.139240506329114</v>
      </c>
      <c r="BW286" s="13">
        <v>8.8050314465408799E-2</v>
      </c>
      <c r="BX286" s="13"/>
      <c r="BY286" s="13">
        <v>4.5454545454545497E-2</v>
      </c>
      <c r="BZ286" s="13">
        <v>8.6497890295358607E-2</v>
      </c>
      <c r="CA286" s="13"/>
      <c r="CB286" s="13">
        <v>5.9288537549407098E-2</v>
      </c>
      <c r="CC286" s="13">
        <v>0.109433962264151</v>
      </c>
    </row>
    <row r="287" spans="2:81" x14ac:dyDescent="0.3">
      <c r="B287" t="s">
        <v>223</v>
      </c>
      <c r="C287" s="13">
        <v>4.5889101338432103E-2</v>
      </c>
      <c r="D287" s="13">
        <v>4.7619047619047603E-2</v>
      </c>
      <c r="E287" s="13">
        <v>4.47761194029851E-2</v>
      </c>
      <c r="F287" s="13"/>
      <c r="G287" s="13">
        <v>2.2988505747126398E-2</v>
      </c>
      <c r="H287" s="13">
        <v>6.6666666666666693E-2</v>
      </c>
      <c r="I287" s="13">
        <v>2.1739130434782601E-2</v>
      </c>
      <c r="J287" s="13">
        <v>3.4482758620689703E-2</v>
      </c>
      <c r="K287" s="13">
        <v>5.2631578947368397E-2</v>
      </c>
      <c r="L287" s="13">
        <v>7.4999999999999997E-2</v>
      </c>
      <c r="M287" s="13"/>
      <c r="N287" s="13">
        <v>6.4516129032258104E-2</v>
      </c>
      <c r="O287" s="13">
        <v>4.3165467625899297E-2</v>
      </c>
      <c r="P287" s="13">
        <v>4.2553191489361701E-2</v>
      </c>
      <c r="Q287" s="13">
        <v>0.02</v>
      </c>
      <c r="R287" s="13"/>
      <c r="S287" s="13">
        <v>3.5294117647058802E-2</v>
      </c>
      <c r="T287" s="13">
        <v>7.0175438596491196E-2</v>
      </c>
      <c r="U287" s="13">
        <v>2.4390243902439001E-2</v>
      </c>
      <c r="V287" s="13">
        <v>7.4999999999999997E-2</v>
      </c>
      <c r="W287" s="13">
        <v>2.7027027027027001E-2</v>
      </c>
      <c r="X287" s="13">
        <v>4.7619047619047603E-2</v>
      </c>
      <c r="Y287" s="13">
        <v>3.9215686274509803E-2</v>
      </c>
      <c r="Z287" s="13">
        <v>4.7619047619047603E-2</v>
      </c>
      <c r="AA287" s="13">
        <v>2.7027027027027001E-2</v>
      </c>
      <c r="AB287" s="13">
        <v>6.6666666666666693E-2</v>
      </c>
      <c r="AC287" s="13">
        <v>8.6956521739130405E-2</v>
      </c>
      <c r="AD287" s="13">
        <v>0</v>
      </c>
      <c r="AE287" s="13"/>
      <c r="AF287" s="13">
        <v>3.8709677419354799E-2</v>
      </c>
      <c r="AG287" s="13">
        <v>5.2631578947368397E-2</v>
      </c>
      <c r="AH287" s="13">
        <v>2.8985507246376802E-2</v>
      </c>
      <c r="AI287" s="13">
        <v>4.47761194029851E-2</v>
      </c>
      <c r="AJ287" s="13">
        <v>1.88679245283019E-2</v>
      </c>
      <c r="AK287" s="13">
        <v>3.9215686274509803E-2</v>
      </c>
      <c r="AL287" s="13"/>
      <c r="AM287" s="13">
        <v>4.7619047619047603E-2</v>
      </c>
      <c r="AN287" s="13">
        <v>1.7699115044247801E-2</v>
      </c>
      <c r="AO287" s="13">
        <v>5.16129032258065E-2</v>
      </c>
      <c r="AP287" s="13">
        <v>5.1546391752577303E-2</v>
      </c>
      <c r="AQ287" s="13">
        <v>0.18181818181818199</v>
      </c>
      <c r="AR287" s="13"/>
      <c r="AS287" s="13">
        <v>4.5889101338432103E-2</v>
      </c>
      <c r="AT287" s="13" t="s">
        <v>97</v>
      </c>
      <c r="AU287" s="13"/>
      <c r="AV287" s="13" t="s">
        <v>97</v>
      </c>
      <c r="AW287" s="13" t="s">
        <v>97</v>
      </c>
      <c r="AX287" s="13">
        <v>4.5889101338432103E-2</v>
      </c>
      <c r="AY287" s="13"/>
      <c r="AZ287" s="13" t="s">
        <v>97</v>
      </c>
      <c r="BA287" s="13" t="s">
        <v>97</v>
      </c>
      <c r="BB287" s="13" t="s">
        <v>97</v>
      </c>
      <c r="BC287" s="13"/>
      <c r="BD287" s="13">
        <v>4.22960725075529E-2</v>
      </c>
      <c r="BE287" s="13">
        <v>5.29100529100529E-2</v>
      </c>
      <c r="BF287" s="13"/>
      <c r="BG287" s="13">
        <v>5.22875816993464E-2</v>
      </c>
      <c r="BH287" s="13">
        <v>4.3478260869565202E-2</v>
      </c>
      <c r="BI287" s="13"/>
      <c r="BJ287" s="13">
        <v>6.5789473684210495E-2</v>
      </c>
      <c r="BK287" s="13">
        <v>4.1002277904327998E-2</v>
      </c>
      <c r="BL287" s="13"/>
      <c r="BM287" s="13">
        <v>2.83018867924528E-2</v>
      </c>
      <c r="BN287" s="13">
        <v>4.9140049140049102E-2</v>
      </c>
      <c r="BO287" s="13"/>
      <c r="BP287" s="13">
        <v>2.7972027972028E-2</v>
      </c>
      <c r="BQ287" s="13">
        <v>5.1630434782608703E-2</v>
      </c>
      <c r="BR287" s="13"/>
      <c r="BS287" s="13">
        <v>5.4621848739495799E-2</v>
      </c>
      <c r="BT287" s="13">
        <v>3.3175355450236997E-2</v>
      </c>
      <c r="BU287" s="13"/>
      <c r="BV287" s="13">
        <v>7.5949367088607597E-2</v>
      </c>
      <c r="BW287" s="13">
        <v>4.40251572327044E-2</v>
      </c>
      <c r="BX287" s="13"/>
      <c r="BY287" s="13">
        <v>6.8181818181818205E-2</v>
      </c>
      <c r="BZ287" s="13">
        <v>4.4303797468354403E-2</v>
      </c>
      <c r="CA287" s="13"/>
      <c r="CB287" s="13">
        <v>3.9525691699604702E-2</v>
      </c>
      <c r="CC287" s="13">
        <v>5.2830188679245299E-2</v>
      </c>
    </row>
    <row r="288" spans="2:81" x14ac:dyDescent="0.3">
      <c r="B288" t="s">
        <v>224</v>
      </c>
      <c r="C288" s="13">
        <v>2.29445506692161E-2</v>
      </c>
      <c r="D288" s="13">
        <v>1.58730158730159E-2</v>
      </c>
      <c r="E288" s="13">
        <v>2.6119402985074602E-2</v>
      </c>
      <c r="F288" s="13"/>
      <c r="G288" s="13">
        <v>5.7471264367816098E-2</v>
      </c>
      <c r="H288" s="13">
        <v>1.6666666666666701E-2</v>
      </c>
      <c r="I288" s="13">
        <v>2.1739130434782601E-2</v>
      </c>
      <c r="J288" s="13">
        <v>3.4482758620689703E-2</v>
      </c>
      <c r="K288" s="13">
        <v>0</v>
      </c>
      <c r="L288" s="13">
        <v>0</v>
      </c>
      <c r="M288" s="13"/>
      <c r="N288" s="13">
        <v>1.6129032258064498E-2</v>
      </c>
      <c r="O288" s="13">
        <v>3.5971223021582698E-2</v>
      </c>
      <c r="P288" s="13">
        <v>1.0638297872340399E-2</v>
      </c>
      <c r="Q288" s="13">
        <v>0.03</v>
      </c>
      <c r="R288" s="13"/>
      <c r="S288" s="13">
        <v>0</v>
      </c>
      <c r="T288" s="13">
        <v>1.7543859649122799E-2</v>
      </c>
      <c r="U288" s="13">
        <v>4.8780487804878099E-2</v>
      </c>
      <c r="V288" s="13">
        <v>0</v>
      </c>
      <c r="W288" s="13">
        <v>0</v>
      </c>
      <c r="X288" s="13">
        <v>2.3809523809523801E-2</v>
      </c>
      <c r="Y288" s="13">
        <v>3.9215686274509803E-2</v>
      </c>
      <c r="Z288" s="13">
        <v>4.7619047619047603E-2</v>
      </c>
      <c r="AA288" s="13">
        <v>0</v>
      </c>
      <c r="AB288" s="13">
        <v>2.2222222222222199E-2</v>
      </c>
      <c r="AC288" s="13">
        <v>0.173913043478261</v>
      </c>
      <c r="AD288" s="13">
        <v>0</v>
      </c>
      <c r="AE288" s="13"/>
      <c r="AF288" s="13">
        <v>2.5806451612903201E-2</v>
      </c>
      <c r="AG288" s="13">
        <v>1.3157894736842099E-2</v>
      </c>
      <c r="AH288" s="13">
        <v>2.8985507246376802E-2</v>
      </c>
      <c r="AI288" s="13">
        <v>2.9850746268656699E-2</v>
      </c>
      <c r="AJ288" s="13">
        <v>1.88679245283019E-2</v>
      </c>
      <c r="AK288" s="13">
        <v>0</v>
      </c>
      <c r="AL288" s="13"/>
      <c r="AM288" s="13">
        <v>3.5714285714285698E-2</v>
      </c>
      <c r="AN288" s="13">
        <v>2.6548672566371698E-2</v>
      </c>
      <c r="AO288" s="13">
        <v>1.2903225806451601E-2</v>
      </c>
      <c r="AP288" s="13">
        <v>1.03092783505155E-2</v>
      </c>
      <c r="AQ288" s="13">
        <v>0</v>
      </c>
      <c r="AR288" s="13"/>
      <c r="AS288" s="13">
        <v>2.29445506692161E-2</v>
      </c>
      <c r="AT288" s="13" t="s">
        <v>97</v>
      </c>
      <c r="AU288" s="13"/>
      <c r="AV288" s="13" t="s">
        <v>97</v>
      </c>
      <c r="AW288" s="13" t="s">
        <v>97</v>
      </c>
      <c r="AX288" s="13">
        <v>2.29445506692161E-2</v>
      </c>
      <c r="AY288" s="13"/>
      <c r="AZ288" s="13" t="s">
        <v>97</v>
      </c>
      <c r="BA288" s="13" t="s">
        <v>97</v>
      </c>
      <c r="BB288" s="13" t="s">
        <v>97</v>
      </c>
      <c r="BC288" s="13"/>
      <c r="BD288" s="13">
        <v>3.0211480362537801E-2</v>
      </c>
      <c r="BE288" s="13">
        <v>1.0582010582010601E-2</v>
      </c>
      <c r="BF288" s="13"/>
      <c r="BG288" s="13">
        <v>3.2679738562091498E-2</v>
      </c>
      <c r="BH288" s="13">
        <v>1.9021739130434801E-2</v>
      </c>
      <c r="BI288" s="13"/>
      <c r="BJ288" s="13">
        <v>1.3157894736842099E-2</v>
      </c>
      <c r="BK288" s="13">
        <v>2.50569476082005E-2</v>
      </c>
      <c r="BL288" s="13"/>
      <c r="BM288" s="13">
        <v>4.71698113207547E-2</v>
      </c>
      <c r="BN288" s="13">
        <v>1.7199017199017199E-2</v>
      </c>
      <c r="BO288" s="13"/>
      <c r="BP288" s="13">
        <v>2.7972027972028E-2</v>
      </c>
      <c r="BQ288" s="13">
        <v>2.1739130434782601E-2</v>
      </c>
      <c r="BR288" s="13"/>
      <c r="BS288" s="13">
        <v>3.3613445378151301E-2</v>
      </c>
      <c r="BT288" s="13">
        <v>9.4786729857819895E-3</v>
      </c>
      <c r="BU288" s="13"/>
      <c r="BV288" s="13">
        <v>3.7974683544303799E-2</v>
      </c>
      <c r="BW288" s="13">
        <v>3.1446540880503103E-2</v>
      </c>
      <c r="BX288" s="13"/>
      <c r="BY288" s="13">
        <v>2.27272727272727E-2</v>
      </c>
      <c r="BZ288" s="13">
        <v>2.3206751054852301E-2</v>
      </c>
      <c r="CA288" s="13"/>
      <c r="CB288" s="13">
        <v>1.97628458498024E-2</v>
      </c>
      <c r="CC288" s="13">
        <v>2.2641509433962301E-2</v>
      </c>
    </row>
    <row r="289" spans="2:81" x14ac:dyDescent="0.3">
      <c r="B289" t="s">
        <v>225</v>
      </c>
      <c r="C289" s="13">
        <v>1.3384321223709399E-2</v>
      </c>
      <c r="D289" s="13">
        <v>1.58730158730159E-2</v>
      </c>
      <c r="E289" s="13">
        <v>1.1194029850746299E-2</v>
      </c>
      <c r="F289" s="13"/>
      <c r="G289" s="13">
        <v>1.1494252873563199E-2</v>
      </c>
      <c r="H289" s="13">
        <v>1.6666666666666701E-2</v>
      </c>
      <c r="I289" s="13">
        <v>1.0869565217391301E-2</v>
      </c>
      <c r="J289" s="13">
        <v>0</v>
      </c>
      <c r="K289" s="13">
        <v>0</v>
      </c>
      <c r="L289" s="13">
        <v>3.7499999999999999E-2</v>
      </c>
      <c r="M289" s="13"/>
      <c r="N289" s="13">
        <v>2.68817204301075E-2</v>
      </c>
      <c r="O289" s="13">
        <v>7.1942446043165497E-3</v>
      </c>
      <c r="P289" s="13">
        <v>0</v>
      </c>
      <c r="Q289" s="13">
        <v>0.01</v>
      </c>
      <c r="R289" s="13"/>
      <c r="S289" s="13">
        <v>0</v>
      </c>
      <c r="T289" s="13">
        <v>1.7543859649122799E-2</v>
      </c>
      <c r="U289" s="13">
        <v>0</v>
      </c>
      <c r="V289" s="13">
        <v>0</v>
      </c>
      <c r="W289" s="13">
        <v>2.7027027027027001E-2</v>
      </c>
      <c r="X289" s="13">
        <v>0</v>
      </c>
      <c r="Y289" s="13">
        <v>0</v>
      </c>
      <c r="Z289" s="13">
        <v>9.5238095238095205E-2</v>
      </c>
      <c r="AA289" s="13">
        <v>2.7027027027027001E-2</v>
      </c>
      <c r="AB289" s="13">
        <v>2.2222222222222199E-2</v>
      </c>
      <c r="AC289" s="13">
        <v>0</v>
      </c>
      <c r="AD289" s="13">
        <v>0</v>
      </c>
      <c r="AE289" s="13"/>
      <c r="AF289" s="13">
        <v>0</v>
      </c>
      <c r="AG289" s="13">
        <v>2.6315789473684199E-2</v>
      </c>
      <c r="AH289" s="13">
        <v>0</v>
      </c>
      <c r="AI289" s="13">
        <v>2.9850746268656699E-2</v>
      </c>
      <c r="AJ289" s="13">
        <v>0</v>
      </c>
      <c r="AK289" s="13">
        <v>3.9215686274509803E-2</v>
      </c>
      <c r="AL289" s="13"/>
      <c r="AM289" s="13">
        <v>0</v>
      </c>
      <c r="AN289" s="13">
        <v>1.7699115044247801E-2</v>
      </c>
      <c r="AO289" s="13">
        <v>1.9354838709677399E-2</v>
      </c>
      <c r="AP289" s="13">
        <v>1.03092783505155E-2</v>
      </c>
      <c r="AQ289" s="13">
        <v>0</v>
      </c>
      <c r="AR289" s="13"/>
      <c r="AS289" s="13">
        <v>1.3384321223709399E-2</v>
      </c>
      <c r="AT289" s="13" t="s">
        <v>97</v>
      </c>
      <c r="AU289" s="13"/>
      <c r="AV289" s="13" t="s">
        <v>97</v>
      </c>
      <c r="AW289" s="13" t="s">
        <v>97</v>
      </c>
      <c r="AX289" s="13">
        <v>1.3384321223709399E-2</v>
      </c>
      <c r="AY289" s="13"/>
      <c r="AZ289" s="13" t="s">
        <v>97</v>
      </c>
      <c r="BA289" s="13" t="s">
        <v>97</v>
      </c>
      <c r="BB289" s="13" t="s">
        <v>97</v>
      </c>
      <c r="BC289" s="13"/>
      <c r="BD289" s="13">
        <v>1.51057401812689E-2</v>
      </c>
      <c r="BE289" s="13">
        <v>1.0582010582010601E-2</v>
      </c>
      <c r="BF289" s="13"/>
      <c r="BG289" s="13">
        <v>1.9607843137254902E-2</v>
      </c>
      <c r="BH289" s="13">
        <v>1.0869565217391301E-2</v>
      </c>
      <c r="BI289" s="13"/>
      <c r="BJ289" s="13">
        <v>1.3157894736842099E-2</v>
      </c>
      <c r="BK289" s="13">
        <v>1.36674259681093E-2</v>
      </c>
      <c r="BL289" s="13"/>
      <c r="BM289" s="13">
        <v>9.4339622641509396E-3</v>
      </c>
      <c r="BN289" s="13">
        <v>1.22850122850123E-2</v>
      </c>
      <c r="BO289" s="13"/>
      <c r="BP289" s="13">
        <v>1.3986013986014E-2</v>
      </c>
      <c r="BQ289" s="13">
        <v>1.3586956521739101E-2</v>
      </c>
      <c r="BR289" s="13"/>
      <c r="BS289" s="13">
        <v>1.26050420168067E-2</v>
      </c>
      <c r="BT289" s="13">
        <v>1.8957345971564E-2</v>
      </c>
      <c r="BU289" s="13"/>
      <c r="BV289" s="13">
        <v>2.53164556962025E-2</v>
      </c>
      <c r="BW289" s="13">
        <v>6.2893081761006301E-3</v>
      </c>
      <c r="BX289" s="13"/>
      <c r="BY289" s="13">
        <v>0</v>
      </c>
      <c r="BZ289" s="13">
        <v>1.4767932489451499E-2</v>
      </c>
      <c r="CA289" s="13"/>
      <c r="CB289" s="13">
        <v>7.9051383399209498E-3</v>
      </c>
      <c r="CC289" s="13">
        <v>1.88679245283019E-2</v>
      </c>
    </row>
    <row r="290" spans="2:81" x14ac:dyDescent="0.3">
      <c r="B290" t="s">
        <v>207</v>
      </c>
      <c r="C290" s="13">
        <v>4.2065009560229398E-2</v>
      </c>
      <c r="D290" s="13">
        <v>3.5714285714285698E-2</v>
      </c>
      <c r="E290" s="13">
        <v>4.85074626865672E-2</v>
      </c>
      <c r="F290" s="13"/>
      <c r="G290" s="13">
        <v>4.5977011494252901E-2</v>
      </c>
      <c r="H290" s="13">
        <v>2.5000000000000001E-2</v>
      </c>
      <c r="I290" s="13">
        <v>3.2608695652173898E-2</v>
      </c>
      <c r="J290" s="13">
        <v>3.4482758620689703E-2</v>
      </c>
      <c r="K290" s="13">
        <v>3.5087719298245598E-2</v>
      </c>
      <c r="L290" s="13">
        <v>8.7499999999999994E-2</v>
      </c>
      <c r="M290" s="13"/>
      <c r="N290" s="13">
        <v>5.9139784946236597E-2</v>
      </c>
      <c r="O290" s="13">
        <v>2.8776978417266199E-2</v>
      </c>
      <c r="P290" s="13">
        <v>5.31914893617021E-2</v>
      </c>
      <c r="Q290" s="13">
        <v>0.01</v>
      </c>
      <c r="R290" s="13"/>
      <c r="S290" s="13">
        <v>4.7058823529411799E-2</v>
      </c>
      <c r="T290" s="13">
        <v>5.2631578947368397E-2</v>
      </c>
      <c r="U290" s="13">
        <v>4.8780487804878099E-2</v>
      </c>
      <c r="V290" s="13">
        <v>7.4999999999999997E-2</v>
      </c>
      <c r="W290" s="13">
        <v>2.7027027027027001E-2</v>
      </c>
      <c r="X290" s="13">
        <v>2.3809523809523801E-2</v>
      </c>
      <c r="Y290" s="13">
        <v>1.9607843137254902E-2</v>
      </c>
      <c r="Z290" s="13">
        <v>9.5238095238095205E-2</v>
      </c>
      <c r="AA290" s="13">
        <v>4.0540540540540501E-2</v>
      </c>
      <c r="AB290" s="13">
        <v>4.4444444444444398E-2</v>
      </c>
      <c r="AC290" s="13">
        <v>0</v>
      </c>
      <c r="AD290" s="13">
        <v>0</v>
      </c>
      <c r="AE290" s="13"/>
      <c r="AF290" s="13">
        <v>3.2258064516128997E-2</v>
      </c>
      <c r="AG290" s="13">
        <v>6.5789473684210495E-2</v>
      </c>
      <c r="AH290" s="13">
        <v>4.3478260869565202E-2</v>
      </c>
      <c r="AI290" s="13">
        <v>5.9701492537313397E-2</v>
      </c>
      <c r="AJ290" s="13">
        <v>1.88679245283019E-2</v>
      </c>
      <c r="AK290" s="13">
        <v>1.9607843137254902E-2</v>
      </c>
      <c r="AL290" s="13"/>
      <c r="AM290" s="13">
        <v>2.3809523809523801E-2</v>
      </c>
      <c r="AN290" s="13">
        <v>4.4247787610619503E-2</v>
      </c>
      <c r="AO290" s="13">
        <v>5.16129032258065E-2</v>
      </c>
      <c r="AP290" s="13">
        <v>1.03092783505155E-2</v>
      </c>
      <c r="AQ290" s="13">
        <v>9.0909090909090898E-2</v>
      </c>
      <c r="AR290" s="13"/>
      <c r="AS290" s="13">
        <v>4.2065009560229398E-2</v>
      </c>
      <c r="AT290" s="13" t="s">
        <v>97</v>
      </c>
      <c r="AU290" s="13"/>
      <c r="AV290" s="13" t="s">
        <v>97</v>
      </c>
      <c r="AW290" s="13" t="s">
        <v>97</v>
      </c>
      <c r="AX290" s="13">
        <v>4.2065009560229398E-2</v>
      </c>
      <c r="AY290" s="13"/>
      <c r="AZ290" s="13" t="s">
        <v>97</v>
      </c>
      <c r="BA290" s="13" t="s">
        <v>97</v>
      </c>
      <c r="BB290" s="13" t="s">
        <v>97</v>
      </c>
      <c r="BC290" s="13"/>
      <c r="BD290" s="13">
        <v>4.8338368580060402E-2</v>
      </c>
      <c r="BE290" s="13">
        <v>3.1746031746031703E-2</v>
      </c>
      <c r="BF290" s="13"/>
      <c r="BG290" s="13">
        <v>2.61437908496732E-2</v>
      </c>
      <c r="BH290" s="13">
        <v>4.8913043478260899E-2</v>
      </c>
      <c r="BI290" s="13"/>
      <c r="BJ290" s="13">
        <v>3.94736842105263E-2</v>
      </c>
      <c r="BK290" s="13">
        <v>4.1002277904327998E-2</v>
      </c>
      <c r="BL290" s="13"/>
      <c r="BM290" s="13">
        <v>2.83018867924528E-2</v>
      </c>
      <c r="BN290" s="13">
        <v>4.4226044226044203E-2</v>
      </c>
      <c r="BO290" s="13"/>
      <c r="BP290" s="13">
        <v>8.3916083916083906E-2</v>
      </c>
      <c r="BQ290" s="13">
        <v>2.4456521739130401E-2</v>
      </c>
      <c r="BR290" s="13"/>
      <c r="BS290" s="13">
        <v>2.5210084033613401E-2</v>
      </c>
      <c r="BT290" s="13">
        <v>5.2132701421800903E-2</v>
      </c>
      <c r="BU290" s="13"/>
      <c r="BV290" s="13">
        <v>1.26582278481013E-2</v>
      </c>
      <c r="BW290" s="13">
        <v>3.1446540880503103E-2</v>
      </c>
      <c r="BX290" s="13"/>
      <c r="BY290" s="13">
        <v>4.5454545454545497E-2</v>
      </c>
      <c r="BZ290" s="13">
        <v>4.2194092827004197E-2</v>
      </c>
      <c r="CA290" s="13"/>
      <c r="CB290" s="13">
        <v>3.9525691699604702E-2</v>
      </c>
      <c r="CC290" s="13">
        <v>4.5283018867924497E-2</v>
      </c>
    </row>
    <row r="291" spans="2:81" x14ac:dyDescent="0.3">
      <c r="B291" t="s">
        <v>194</v>
      </c>
      <c r="C291" s="13">
        <v>7.64818355640535E-3</v>
      </c>
      <c r="D291" s="13">
        <v>3.9682539682539698E-3</v>
      </c>
      <c r="E291" s="13">
        <v>1.1194029850746299E-2</v>
      </c>
      <c r="F291" s="13"/>
      <c r="G291" s="13">
        <v>1.1494252873563199E-2</v>
      </c>
      <c r="H291" s="13">
        <v>0</v>
      </c>
      <c r="I291" s="13">
        <v>1.0869565217391301E-2</v>
      </c>
      <c r="J291" s="13">
        <v>0</v>
      </c>
      <c r="K291" s="13">
        <v>0</v>
      </c>
      <c r="L291" s="13">
        <v>2.5000000000000001E-2</v>
      </c>
      <c r="M291" s="13"/>
      <c r="N291" s="13">
        <v>5.3763440860215101E-3</v>
      </c>
      <c r="O291" s="13">
        <v>1.4388489208633099E-2</v>
      </c>
      <c r="P291" s="13">
        <v>0</v>
      </c>
      <c r="Q291" s="13">
        <v>0.01</v>
      </c>
      <c r="R291" s="13"/>
      <c r="S291" s="13">
        <v>0</v>
      </c>
      <c r="T291" s="13">
        <v>1.7543859649122799E-2</v>
      </c>
      <c r="U291" s="13">
        <v>2.4390243902439001E-2</v>
      </c>
      <c r="V291" s="13">
        <v>0</v>
      </c>
      <c r="W291" s="13">
        <v>2.7027027027027001E-2</v>
      </c>
      <c r="X291" s="13">
        <v>0</v>
      </c>
      <c r="Y291" s="13">
        <v>1.9607843137254902E-2</v>
      </c>
      <c r="Z291" s="13">
        <v>0</v>
      </c>
      <c r="AA291" s="13">
        <v>0</v>
      </c>
      <c r="AB291" s="13">
        <v>0</v>
      </c>
      <c r="AC291" s="13">
        <v>0</v>
      </c>
      <c r="AD291" s="13">
        <v>0</v>
      </c>
      <c r="AE291" s="13"/>
      <c r="AF291" s="13">
        <v>0</v>
      </c>
      <c r="AG291" s="13">
        <v>0</v>
      </c>
      <c r="AH291" s="13">
        <v>0</v>
      </c>
      <c r="AI291" s="13">
        <v>2.9850746268656699E-2</v>
      </c>
      <c r="AJ291" s="13">
        <v>1.88679245283019E-2</v>
      </c>
      <c r="AK291" s="13">
        <v>1.9607843137254902E-2</v>
      </c>
      <c r="AL291" s="13"/>
      <c r="AM291" s="13">
        <v>1.1904761904761901E-2</v>
      </c>
      <c r="AN291" s="13">
        <v>8.8495575221238902E-3</v>
      </c>
      <c r="AO291" s="13">
        <v>6.4516129032258099E-3</v>
      </c>
      <c r="AP291" s="13">
        <v>0</v>
      </c>
      <c r="AQ291" s="13">
        <v>0</v>
      </c>
      <c r="AR291" s="13"/>
      <c r="AS291" s="13">
        <v>7.64818355640535E-3</v>
      </c>
      <c r="AT291" s="13" t="s">
        <v>97</v>
      </c>
      <c r="AU291" s="13"/>
      <c r="AV291" s="13" t="s">
        <v>97</v>
      </c>
      <c r="AW291" s="13" t="s">
        <v>97</v>
      </c>
      <c r="AX291" s="13">
        <v>7.64818355640535E-3</v>
      </c>
      <c r="AY291" s="13"/>
      <c r="AZ291" s="13" t="s">
        <v>97</v>
      </c>
      <c r="BA291" s="13" t="s">
        <v>97</v>
      </c>
      <c r="BB291" s="13" t="s">
        <v>97</v>
      </c>
      <c r="BC291" s="13"/>
      <c r="BD291" s="13">
        <v>6.0422960725075503E-3</v>
      </c>
      <c r="BE291" s="13">
        <v>1.0582010582010601E-2</v>
      </c>
      <c r="BF291" s="13"/>
      <c r="BG291" s="13">
        <v>6.5359477124183E-3</v>
      </c>
      <c r="BH291" s="13">
        <v>8.1521739130434798E-3</v>
      </c>
      <c r="BI291" s="13"/>
      <c r="BJ291" s="13">
        <v>1.3157894736842099E-2</v>
      </c>
      <c r="BK291" s="13">
        <v>6.8337129840546698E-3</v>
      </c>
      <c r="BL291" s="13"/>
      <c r="BM291" s="13">
        <v>0</v>
      </c>
      <c r="BN291" s="13">
        <v>9.8280098280098295E-3</v>
      </c>
      <c r="BO291" s="13"/>
      <c r="BP291" s="13">
        <v>6.9930069930069904E-3</v>
      </c>
      <c r="BQ291" s="13">
        <v>5.4347826086956503E-3</v>
      </c>
      <c r="BR291" s="13"/>
      <c r="BS291" s="13">
        <v>4.20168067226891E-3</v>
      </c>
      <c r="BT291" s="13">
        <v>9.4786729857819895E-3</v>
      </c>
      <c r="BU291" s="13"/>
      <c r="BV291" s="13">
        <v>1.26582278481013E-2</v>
      </c>
      <c r="BW291" s="13">
        <v>0</v>
      </c>
      <c r="BX291" s="13"/>
      <c r="BY291" s="13">
        <v>0</v>
      </c>
      <c r="BZ291" s="13">
        <v>8.4388185654008397E-3</v>
      </c>
      <c r="CA291" s="13"/>
      <c r="CB291" s="13">
        <v>1.18577075098814E-2</v>
      </c>
      <c r="CC291" s="13">
        <v>3.77358490566038E-3</v>
      </c>
    </row>
    <row r="292" spans="2:81" x14ac:dyDescent="0.3">
      <c r="B292" t="s">
        <v>165</v>
      </c>
      <c r="C292" s="13">
        <v>5.7361376673040199E-3</v>
      </c>
      <c r="D292" s="13">
        <v>0</v>
      </c>
      <c r="E292" s="13">
        <v>1.1194029850746299E-2</v>
      </c>
      <c r="F292" s="13"/>
      <c r="G292" s="13">
        <v>1.1494252873563199E-2</v>
      </c>
      <c r="H292" s="13">
        <v>8.3333333333333297E-3</v>
      </c>
      <c r="I292" s="13">
        <v>0</v>
      </c>
      <c r="J292" s="13">
        <v>1.1494252873563199E-2</v>
      </c>
      <c r="K292" s="13">
        <v>0</v>
      </c>
      <c r="L292" s="13">
        <v>0</v>
      </c>
      <c r="M292" s="13"/>
      <c r="N292" s="13">
        <v>0</v>
      </c>
      <c r="O292" s="13">
        <v>7.1942446043165497E-3</v>
      </c>
      <c r="P292" s="13">
        <v>1.0638297872340399E-2</v>
      </c>
      <c r="Q292" s="13">
        <v>0.01</v>
      </c>
      <c r="R292" s="13"/>
      <c r="S292" s="13">
        <v>0</v>
      </c>
      <c r="T292" s="13">
        <v>0</v>
      </c>
      <c r="U292" s="13">
        <v>0</v>
      </c>
      <c r="V292" s="13">
        <v>0</v>
      </c>
      <c r="W292" s="13">
        <v>0</v>
      </c>
      <c r="X292" s="13">
        <v>0</v>
      </c>
      <c r="Y292" s="13">
        <v>1.9607843137254902E-2</v>
      </c>
      <c r="Z292" s="13">
        <v>4.7619047619047603E-2</v>
      </c>
      <c r="AA292" s="13">
        <v>0</v>
      </c>
      <c r="AB292" s="13">
        <v>0</v>
      </c>
      <c r="AC292" s="13">
        <v>4.3478260869565202E-2</v>
      </c>
      <c r="AD292" s="13">
        <v>0</v>
      </c>
      <c r="AE292" s="13"/>
      <c r="AF292" s="13">
        <v>6.4516129032258099E-3</v>
      </c>
      <c r="AG292" s="13">
        <v>1.3157894736842099E-2</v>
      </c>
      <c r="AH292" s="13">
        <v>1.4492753623188401E-2</v>
      </c>
      <c r="AI292" s="13">
        <v>0</v>
      </c>
      <c r="AJ292" s="13">
        <v>0</v>
      </c>
      <c r="AK292" s="13">
        <v>0</v>
      </c>
      <c r="AL292" s="13"/>
      <c r="AM292" s="13">
        <v>0</v>
      </c>
      <c r="AN292" s="13">
        <v>8.8495575221238902E-3</v>
      </c>
      <c r="AO292" s="13">
        <v>6.4516129032258099E-3</v>
      </c>
      <c r="AP292" s="13">
        <v>0</v>
      </c>
      <c r="AQ292" s="13">
        <v>0</v>
      </c>
      <c r="AR292" s="13"/>
      <c r="AS292" s="13">
        <v>5.7361376673040199E-3</v>
      </c>
      <c r="AT292" s="13" t="s">
        <v>97</v>
      </c>
      <c r="AU292" s="13"/>
      <c r="AV292" s="13" t="s">
        <v>97</v>
      </c>
      <c r="AW292" s="13" t="s">
        <v>97</v>
      </c>
      <c r="AX292" s="13">
        <v>5.7361376673040199E-3</v>
      </c>
      <c r="AY292" s="13"/>
      <c r="AZ292" s="13" t="s">
        <v>97</v>
      </c>
      <c r="BA292" s="13" t="s">
        <v>97</v>
      </c>
      <c r="BB292" s="13" t="s">
        <v>97</v>
      </c>
      <c r="BC292" s="13"/>
      <c r="BD292" s="13">
        <v>9.0634441087613302E-3</v>
      </c>
      <c r="BE292" s="13">
        <v>0</v>
      </c>
      <c r="BF292" s="13"/>
      <c r="BG292" s="13">
        <v>6.5359477124183E-3</v>
      </c>
      <c r="BH292" s="13">
        <v>2.7173913043478299E-3</v>
      </c>
      <c r="BI292" s="13"/>
      <c r="BJ292" s="13">
        <v>2.6315789473684199E-2</v>
      </c>
      <c r="BK292" s="13">
        <v>2.2779043280182201E-3</v>
      </c>
      <c r="BL292" s="13"/>
      <c r="BM292" s="13">
        <v>0</v>
      </c>
      <c r="BN292" s="13">
        <v>7.3710073710073704E-3</v>
      </c>
      <c r="BO292" s="13"/>
      <c r="BP292" s="13">
        <v>6.9930069930069904E-3</v>
      </c>
      <c r="BQ292" s="13">
        <v>5.4347826086956503E-3</v>
      </c>
      <c r="BR292" s="13"/>
      <c r="BS292" s="13">
        <v>0</v>
      </c>
      <c r="BT292" s="13">
        <v>1.4218009478673001E-2</v>
      </c>
      <c r="BU292" s="13"/>
      <c r="BV292" s="13">
        <v>0</v>
      </c>
      <c r="BW292" s="13">
        <v>0</v>
      </c>
      <c r="BX292" s="13"/>
      <c r="BY292" s="13">
        <v>0</v>
      </c>
      <c r="BZ292" s="13">
        <v>6.3291139240506302E-3</v>
      </c>
      <c r="CA292" s="13"/>
      <c r="CB292" s="13">
        <v>7.9051383399209498E-3</v>
      </c>
      <c r="CC292" s="13">
        <v>3.77358490566038E-3</v>
      </c>
    </row>
    <row r="293" spans="2:81" x14ac:dyDescent="0.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row>
    <row r="294" spans="2:81" x14ac:dyDescent="0.3">
      <c r="B294" s="6" t="s">
        <v>241</v>
      </c>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row>
    <row r="295" spans="2:81" x14ac:dyDescent="0.3">
      <c r="B295" s="23" t="s">
        <v>95</v>
      </c>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row>
    <row r="296" spans="2:81" x14ac:dyDescent="0.3">
      <c r="B296" t="s">
        <v>228</v>
      </c>
      <c r="C296" s="13">
        <v>0.45656370656370698</v>
      </c>
      <c r="D296" s="13">
        <v>0.37354085603112802</v>
      </c>
      <c r="E296" s="13">
        <v>0.53667953667953705</v>
      </c>
      <c r="F296" s="13"/>
      <c r="G296" s="13">
        <v>0.45098039215686297</v>
      </c>
      <c r="H296" s="13">
        <v>0.49442379182156099</v>
      </c>
      <c r="I296" s="13">
        <v>0.46700507614213199</v>
      </c>
      <c r="J296" s="13">
        <v>0.45061728395061701</v>
      </c>
      <c r="K296" s="13">
        <v>0.41025641025641002</v>
      </c>
      <c r="L296" s="13">
        <v>0.42028985507246402</v>
      </c>
      <c r="M296" s="13"/>
      <c r="N296" s="13">
        <v>0.48571428571428599</v>
      </c>
      <c r="O296" s="13">
        <v>0.42971887550200799</v>
      </c>
      <c r="P296" s="13">
        <v>0.42937853107344598</v>
      </c>
      <c r="Q296" s="13">
        <v>0.456221198156682</v>
      </c>
      <c r="R296" s="13"/>
      <c r="S296" s="13">
        <v>0.47340425531914898</v>
      </c>
      <c r="T296" s="13">
        <v>0.401709401709402</v>
      </c>
      <c r="U296" s="13">
        <v>0.462686567164179</v>
      </c>
      <c r="V296" s="13">
        <v>0.48351648351648402</v>
      </c>
      <c r="W296" s="13">
        <v>0.50574712643678199</v>
      </c>
      <c r="X296" s="13">
        <v>0.38636363636363602</v>
      </c>
      <c r="Y296" s="13">
        <v>0.452380952380952</v>
      </c>
      <c r="Z296" s="13">
        <v>0.58536585365853699</v>
      </c>
      <c r="AA296" s="13">
        <v>0.4</v>
      </c>
      <c r="AB296" s="13">
        <v>0.455696202531646</v>
      </c>
      <c r="AC296" s="13">
        <v>0.54347826086956497</v>
      </c>
      <c r="AD296" s="13">
        <v>0.53846153846153799</v>
      </c>
      <c r="AE296" s="13"/>
      <c r="AF296" s="13">
        <v>0.42990654205607498</v>
      </c>
      <c r="AG296" s="13">
        <v>0.46060606060606102</v>
      </c>
      <c r="AH296" s="13">
        <v>0.46363636363636401</v>
      </c>
      <c r="AI296" s="13">
        <v>0.41134751773049599</v>
      </c>
      <c r="AJ296" s="13">
        <v>0.57425742574257399</v>
      </c>
      <c r="AK296" s="13">
        <v>0.473118279569892</v>
      </c>
      <c r="AL296" s="13"/>
      <c r="AM296" s="13">
        <v>0.434782608695652</v>
      </c>
      <c r="AN296" s="13">
        <v>0.42131979695431498</v>
      </c>
      <c r="AO296" s="13">
        <v>0.443768996960486</v>
      </c>
      <c r="AP296" s="13">
        <v>0.50793650793650802</v>
      </c>
      <c r="AQ296" s="13">
        <v>0.58333333333333304</v>
      </c>
      <c r="AR296" s="13"/>
      <c r="AS296" s="13">
        <v>0.45656370656370698</v>
      </c>
      <c r="AT296" s="13" t="s">
        <v>97</v>
      </c>
      <c r="AU296" s="13"/>
      <c r="AV296" s="13">
        <v>0.49249999999999999</v>
      </c>
      <c r="AW296" s="13">
        <v>0.48936170212766</v>
      </c>
      <c r="AX296" s="13">
        <v>0.43021032504780099</v>
      </c>
      <c r="AY296" s="13"/>
      <c r="AZ296" s="13">
        <v>0.51376146788990795</v>
      </c>
      <c r="BA296" s="13">
        <v>0.43333333333333302</v>
      </c>
      <c r="BB296" s="13">
        <v>0.51541850220264296</v>
      </c>
      <c r="BC296" s="13"/>
      <c r="BD296" s="13">
        <v>0.48297213622291002</v>
      </c>
      <c r="BE296" s="13">
        <v>0.40364583333333298</v>
      </c>
      <c r="BF296" s="13"/>
      <c r="BG296" s="13">
        <v>0.47826086956521702</v>
      </c>
      <c r="BH296" s="13">
        <v>0.44662921348314599</v>
      </c>
      <c r="BI296" s="13"/>
      <c r="BJ296" s="13">
        <v>0.45806451612903198</v>
      </c>
      <c r="BK296" s="13">
        <v>0.452852153667055</v>
      </c>
      <c r="BL296" s="13"/>
      <c r="BM296" s="13">
        <v>0.48258706467661699</v>
      </c>
      <c r="BN296" s="13">
        <v>0.450549450549451</v>
      </c>
      <c r="BO296" s="13"/>
      <c r="BP296" s="13">
        <v>0.52747252747252704</v>
      </c>
      <c r="BQ296" s="13">
        <v>0.42395693135935397</v>
      </c>
      <c r="BR296" s="13"/>
      <c r="BS296" s="13">
        <v>0.49547511312217202</v>
      </c>
      <c r="BT296" s="13">
        <v>0.408791208791209</v>
      </c>
      <c r="BU296" s="13"/>
      <c r="BV296" s="13">
        <v>0.51006711409395999</v>
      </c>
      <c r="BW296" s="13">
        <v>0.48805460750853202</v>
      </c>
      <c r="BX296" s="13"/>
      <c r="BY296" s="13">
        <v>0.47863247863247899</v>
      </c>
      <c r="BZ296" s="13">
        <v>0.45474613686534199</v>
      </c>
      <c r="CA296" s="13"/>
      <c r="CB296" s="13">
        <v>0.48434237995824603</v>
      </c>
      <c r="CC296" s="13">
        <v>0.43656716417910402</v>
      </c>
    </row>
    <row r="297" spans="2:81" x14ac:dyDescent="0.3">
      <c r="B297" t="s">
        <v>229</v>
      </c>
      <c r="C297" s="13">
        <v>0.346525096525096</v>
      </c>
      <c r="D297" s="13">
        <v>0.26653696498054502</v>
      </c>
      <c r="E297" s="13">
        <v>0.42277992277992299</v>
      </c>
      <c r="F297" s="13"/>
      <c r="G297" s="13">
        <v>0.43790849673202598</v>
      </c>
      <c r="H297" s="13">
        <v>0.382899628252788</v>
      </c>
      <c r="I297" s="13">
        <v>0.32487309644669998</v>
      </c>
      <c r="J297" s="13">
        <v>0.33333333333333298</v>
      </c>
      <c r="K297" s="13">
        <v>0.35897435897435898</v>
      </c>
      <c r="L297" s="13">
        <v>0.21014492753623201</v>
      </c>
      <c r="M297" s="13"/>
      <c r="N297" s="13">
        <v>0.29090909090909101</v>
      </c>
      <c r="O297" s="13">
        <v>0.38554216867469898</v>
      </c>
      <c r="P297" s="13">
        <v>0.34463276836158202</v>
      </c>
      <c r="Q297" s="13">
        <v>0.40552995391705099</v>
      </c>
      <c r="R297" s="13"/>
      <c r="S297" s="13">
        <v>0.34574468085106402</v>
      </c>
      <c r="T297" s="13">
        <v>0.29914529914529903</v>
      </c>
      <c r="U297" s="13">
        <v>0.37313432835820898</v>
      </c>
      <c r="V297" s="13">
        <v>0.25274725274725302</v>
      </c>
      <c r="W297" s="13">
        <v>0.42528735632183901</v>
      </c>
      <c r="X297" s="13">
        <v>0.31818181818181801</v>
      </c>
      <c r="Y297" s="13">
        <v>0.35714285714285698</v>
      </c>
      <c r="Z297" s="13">
        <v>0.36585365853658502</v>
      </c>
      <c r="AA297" s="13">
        <v>0.32592592592592601</v>
      </c>
      <c r="AB297" s="13">
        <v>0.367088607594937</v>
      </c>
      <c r="AC297" s="13">
        <v>0.45652173913043498</v>
      </c>
      <c r="AD297" s="13">
        <v>0.53846153846153799</v>
      </c>
      <c r="AE297" s="13"/>
      <c r="AF297" s="13">
        <v>0.339563862928349</v>
      </c>
      <c r="AG297" s="13">
        <v>0.29090909090909101</v>
      </c>
      <c r="AH297" s="13">
        <v>0.37272727272727302</v>
      </c>
      <c r="AI297" s="13">
        <v>0.319148936170213</v>
      </c>
      <c r="AJ297" s="13">
        <v>0.43564356435643597</v>
      </c>
      <c r="AK297" s="13">
        <v>0.30107526881720398</v>
      </c>
      <c r="AL297" s="13"/>
      <c r="AM297" s="13">
        <v>0.39751552795031098</v>
      </c>
      <c r="AN297" s="13">
        <v>0.39593908629441599</v>
      </c>
      <c r="AO297" s="13">
        <v>0.33434650455927101</v>
      </c>
      <c r="AP297" s="13">
        <v>0.33862433862433899</v>
      </c>
      <c r="AQ297" s="13">
        <v>0.22222222222222199</v>
      </c>
      <c r="AR297" s="13"/>
      <c r="AS297" s="13">
        <v>0.346525096525096</v>
      </c>
      <c r="AT297" s="13" t="s">
        <v>97</v>
      </c>
      <c r="AU297" s="13"/>
      <c r="AV297" s="13">
        <v>0.33750000000000002</v>
      </c>
      <c r="AW297" s="13">
        <v>0.37234042553191499</v>
      </c>
      <c r="AX297" s="13">
        <v>0.35372848948374802</v>
      </c>
      <c r="AY297" s="13"/>
      <c r="AZ297" s="13">
        <v>0.394495412844037</v>
      </c>
      <c r="BA297" s="13">
        <v>0.3</v>
      </c>
      <c r="BB297" s="13">
        <v>0.33039647577092501</v>
      </c>
      <c r="BC297" s="13"/>
      <c r="BD297" s="13">
        <v>0.394736842105263</v>
      </c>
      <c r="BE297" s="13">
        <v>0.265625</v>
      </c>
      <c r="BF297" s="13"/>
      <c r="BG297" s="13">
        <v>0.322981366459627</v>
      </c>
      <c r="BH297" s="13">
        <v>0.35814606741573002</v>
      </c>
      <c r="BI297" s="13"/>
      <c r="BJ297" s="13">
        <v>0.412903225806452</v>
      </c>
      <c r="BK297" s="13">
        <v>0.33643771827706598</v>
      </c>
      <c r="BL297" s="13"/>
      <c r="BM297" s="13">
        <v>0.40796019900497499</v>
      </c>
      <c r="BN297" s="13">
        <v>0.328449328449328</v>
      </c>
      <c r="BO297" s="13"/>
      <c r="BP297" s="13">
        <v>0.52380952380952395</v>
      </c>
      <c r="BQ297" s="13">
        <v>0.27725437415881599</v>
      </c>
      <c r="BR297" s="13"/>
      <c r="BS297" s="13">
        <v>0.42533936651583698</v>
      </c>
      <c r="BT297" s="13">
        <v>0.27032967032966998</v>
      </c>
      <c r="BU297" s="13"/>
      <c r="BV297" s="13">
        <v>0.37583892617449699</v>
      </c>
      <c r="BW297" s="13">
        <v>0.45051194539249101</v>
      </c>
      <c r="BX297" s="13"/>
      <c r="BY297" s="13">
        <v>0.38461538461538503</v>
      </c>
      <c r="BZ297" s="13">
        <v>0.34216335540838899</v>
      </c>
      <c r="CA297" s="13"/>
      <c r="CB297" s="13">
        <v>0.35490605427974897</v>
      </c>
      <c r="CC297" s="13">
        <v>0.34141791044776099</v>
      </c>
    </row>
    <row r="298" spans="2:81" x14ac:dyDescent="0.3">
      <c r="B298" t="s">
        <v>230</v>
      </c>
      <c r="C298" s="13">
        <v>0.306949806949807</v>
      </c>
      <c r="D298" s="13">
        <v>0.27821011673151802</v>
      </c>
      <c r="E298" s="13">
        <v>0.33397683397683398</v>
      </c>
      <c r="F298" s="13"/>
      <c r="G298" s="13">
        <v>0.45751633986928097</v>
      </c>
      <c r="H298" s="13">
        <v>0.31598513011152402</v>
      </c>
      <c r="I298" s="13">
        <v>0.294416243654822</v>
      </c>
      <c r="J298" s="13">
        <v>0.30246913580246898</v>
      </c>
      <c r="K298" s="13">
        <v>0.23931623931623899</v>
      </c>
      <c r="L298" s="13">
        <v>0.202898550724638</v>
      </c>
      <c r="M298" s="13"/>
      <c r="N298" s="13">
        <v>0.25454545454545502</v>
      </c>
      <c r="O298" s="13">
        <v>0.35742971887550201</v>
      </c>
      <c r="P298" s="13">
        <v>0.33333333333333298</v>
      </c>
      <c r="Q298" s="13">
        <v>0.31797235023041498</v>
      </c>
      <c r="R298" s="13"/>
      <c r="S298" s="13">
        <v>0.28723404255319201</v>
      </c>
      <c r="T298" s="13">
        <v>0.30769230769230799</v>
      </c>
      <c r="U298" s="13">
        <v>0.238805970149254</v>
      </c>
      <c r="V298" s="13">
        <v>0.30769230769230799</v>
      </c>
      <c r="W298" s="13">
        <v>0.24137931034482801</v>
      </c>
      <c r="X298" s="13">
        <v>0.30681818181818199</v>
      </c>
      <c r="Y298" s="13">
        <v>0.25</v>
      </c>
      <c r="Z298" s="13">
        <v>0.24390243902438999</v>
      </c>
      <c r="AA298" s="13">
        <v>0.36296296296296299</v>
      </c>
      <c r="AB298" s="13">
        <v>0.367088607594937</v>
      </c>
      <c r="AC298" s="13">
        <v>0.434782608695652</v>
      </c>
      <c r="AD298" s="13">
        <v>0.53846153846153799</v>
      </c>
      <c r="AE298" s="13"/>
      <c r="AF298" s="13">
        <v>0.30841121495327101</v>
      </c>
      <c r="AG298" s="13">
        <v>0.236363636363636</v>
      </c>
      <c r="AH298" s="13">
        <v>0.30909090909090903</v>
      </c>
      <c r="AI298" s="13">
        <v>0.37588652482269502</v>
      </c>
      <c r="AJ298" s="13">
        <v>0.38613861386138598</v>
      </c>
      <c r="AK298" s="13">
        <v>0.236559139784946</v>
      </c>
      <c r="AL298" s="13"/>
      <c r="AM298" s="13">
        <v>0.27329192546583903</v>
      </c>
      <c r="AN298" s="13">
        <v>0.38071065989847702</v>
      </c>
      <c r="AO298" s="13">
        <v>0.28571428571428598</v>
      </c>
      <c r="AP298" s="13">
        <v>0.30687830687830697</v>
      </c>
      <c r="AQ298" s="13">
        <v>0.22222222222222199</v>
      </c>
      <c r="AR298" s="13"/>
      <c r="AS298" s="13">
        <v>0.306949806949807</v>
      </c>
      <c r="AT298" s="13" t="s">
        <v>97</v>
      </c>
      <c r="AU298" s="13"/>
      <c r="AV298" s="13">
        <v>0.34250000000000003</v>
      </c>
      <c r="AW298" s="13">
        <v>0.26595744680851102</v>
      </c>
      <c r="AX298" s="13">
        <v>0.29254302103250501</v>
      </c>
      <c r="AY298" s="13"/>
      <c r="AZ298" s="13">
        <v>0.33944954128440402</v>
      </c>
      <c r="BA298" s="13">
        <v>0.3</v>
      </c>
      <c r="BB298" s="13">
        <v>0.34361233480176201</v>
      </c>
      <c r="BC298" s="13"/>
      <c r="BD298" s="13">
        <v>0.328173374613003</v>
      </c>
      <c r="BE298" s="13">
        <v>0.265625</v>
      </c>
      <c r="BF298" s="13"/>
      <c r="BG298" s="13">
        <v>0.32608695652173902</v>
      </c>
      <c r="BH298" s="13">
        <v>0.297752808988764</v>
      </c>
      <c r="BI298" s="13"/>
      <c r="BJ298" s="13">
        <v>0.341935483870968</v>
      </c>
      <c r="BK298" s="13">
        <v>0.30034924330617002</v>
      </c>
      <c r="BL298" s="13"/>
      <c r="BM298" s="13">
        <v>0.35820895522388102</v>
      </c>
      <c r="BN298" s="13">
        <v>0.29059829059829101</v>
      </c>
      <c r="BO298" s="13"/>
      <c r="BP298" s="13">
        <v>0.35531135531135499</v>
      </c>
      <c r="BQ298" s="13">
        <v>0.283983849259758</v>
      </c>
      <c r="BR298" s="13"/>
      <c r="BS298" s="13">
        <v>0.33031674208144801</v>
      </c>
      <c r="BT298" s="13">
        <v>0.26813186813186801</v>
      </c>
      <c r="BU298" s="13"/>
      <c r="BV298" s="13">
        <v>0.33557046979865801</v>
      </c>
      <c r="BW298" s="13">
        <v>0.32764505119453902</v>
      </c>
      <c r="BX298" s="13"/>
      <c r="BY298" s="13">
        <v>0.32478632478632502</v>
      </c>
      <c r="BZ298" s="13">
        <v>0.30684326710816801</v>
      </c>
      <c r="CA298" s="13"/>
      <c r="CB298" s="13">
        <v>0.32776617954071002</v>
      </c>
      <c r="CC298" s="13">
        <v>0.29291044776119401</v>
      </c>
    </row>
    <row r="299" spans="2:81" x14ac:dyDescent="0.3">
      <c r="B299" t="s">
        <v>231</v>
      </c>
      <c r="C299" s="13">
        <v>0.29150579150579098</v>
      </c>
      <c r="D299" s="13">
        <v>0.237354085603113</v>
      </c>
      <c r="E299" s="13">
        <v>0.343629343629344</v>
      </c>
      <c r="F299" s="13"/>
      <c r="G299" s="13">
        <v>0.40522875816993498</v>
      </c>
      <c r="H299" s="13">
        <v>0.30483271375464699</v>
      </c>
      <c r="I299" s="13">
        <v>0.294416243654822</v>
      </c>
      <c r="J299" s="13">
        <v>0.28395061728395099</v>
      </c>
      <c r="K299" s="13">
        <v>0.27350427350427398</v>
      </c>
      <c r="L299" s="13">
        <v>0.15942028985507201</v>
      </c>
      <c r="M299" s="13"/>
      <c r="N299" s="13">
        <v>0.27532467532467497</v>
      </c>
      <c r="O299" s="13">
        <v>0.317269076305221</v>
      </c>
      <c r="P299" s="13">
        <v>0.225988700564972</v>
      </c>
      <c r="Q299" s="13">
        <v>0.34101382488479298</v>
      </c>
      <c r="R299" s="13"/>
      <c r="S299" s="13">
        <v>0.27659574468085102</v>
      </c>
      <c r="T299" s="13">
        <v>0.316239316239316</v>
      </c>
      <c r="U299" s="13">
        <v>0.20895522388059701</v>
      </c>
      <c r="V299" s="13">
        <v>0.24175824175824201</v>
      </c>
      <c r="W299" s="13">
        <v>0.42528735632183901</v>
      </c>
      <c r="X299" s="13">
        <v>0.29545454545454503</v>
      </c>
      <c r="Y299" s="13">
        <v>0.26190476190476197</v>
      </c>
      <c r="Z299" s="13">
        <v>0.19512195121951201</v>
      </c>
      <c r="AA299" s="13">
        <v>0.22962962962962999</v>
      </c>
      <c r="AB299" s="13">
        <v>0.367088607594937</v>
      </c>
      <c r="AC299" s="13">
        <v>0.41304347826087001</v>
      </c>
      <c r="AD299" s="13">
        <v>0.38461538461538503</v>
      </c>
      <c r="AE299" s="13"/>
      <c r="AF299" s="13">
        <v>0.29595015576324002</v>
      </c>
      <c r="AG299" s="13">
        <v>0.206060606060606</v>
      </c>
      <c r="AH299" s="13">
        <v>0.34545454545454501</v>
      </c>
      <c r="AI299" s="13">
        <v>0.27659574468085102</v>
      </c>
      <c r="AJ299" s="13">
        <v>0.34653465346534701</v>
      </c>
      <c r="AK299" s="13">
        <v>0.25806451612903197</v>
      </c>
      <c r="AL299" s="13"/>
      <c r="AM299" s="13">
        <v>0.30434782608695699</v>
      </c>
      <c r="AN299" s="13">
        <v>0.32487309644669998</v>
      </c>
      <c r="AO299" s="13">
        <v>0.26139817629179302</v>
      </c>
      <c r="AP299" s="13">
        <v>0.28571428571428598</v>
      </c>
      <c r="AQ299" s="13">
        <v>0.30555555555555602</v>
      </c>
      <c r="AR299" s="13"/>
      <c r="AS299" s="13">
        <v>0.29150579150579098</v>
      </c>
      <c r="AT299" s="13" t="s">
        <v>97</v>
      </c>
      <c r="AU299" s="13"/>
      <c r="AV299" s="13">
        <v>0.35249999999999998</v>
      </c>
      <c r="AW299" s="13">
        <v>0.38297872340425498</v>
      </c>
      <c r="AX299" s="13">
        <v>0.23326959847036299</v>
      </c>
      <c r="AY299" s="13"/>
      <c r="AZ299" s="13">
        <v>0.403669724770642</v>
      </c>
      <c r="BA299" s="13">
        <v>0.35555555555555601</v>
      </c>
      <c r="BB299" s="13">
        <v>0.32599118942731298</v>
      </c>
      <c r="BC299" s="13"/>
      <c r="BD299" s="13">
        <v>0.34520123839009298</v>
      </c>
      <c r="BE299" s="13">
        <v>0.203125</v>
      </c>
      <c r="BF299" s="13"/>
      <c r="BG299" s="13">
        <v>0.31987577639751602</v>
      </c>
      <c r="BH299" s="13">
        <v>0.27949438202247201</v>
      </c>
      <c r="BI299" s="13"/>
      <c r="BJ299" s="13">
        <v>0.341935483870968</v>
      </c>
      <c r="BK299" s="13">
        <v>0.28405122235157199</v>
      </c>
      <c r="BL299" s="13"/>
      <c r="BM299" s="13">
        <v>0.35323383084577098</v>
      </c>
      <c r="BN299" s="13">
        <v>0.27350427350427398</v>
      </c>
      <c r="BO299" s="13"/>
      <c r="BP299" s="13">
        <v>0.47252747252747301</v>
      </c>
      <c r="BQ299" s="13">
        <v>0.22341857335127899</v>
      </c>
      <c r="BR299" s="13"/>
      <c r="BS299" s="13">
        <v>0.36425339366515802</v>
      </c>
      <c r="BT299" s="13">
        <v>0.21318681318681301</v>
      </c>
      <c r="BU299" s="13"/>
      <c r="BV299" s="13">
        <v>0.389261744966443</v>
      </c>
      <c r="BW299" s="13">
        <v>0.35153583617747403</v>
      </c>
      <c r="BX299" s="13"/>
      <c r="BY299" s="13">
        <v>0.33333333333333298</v>
      </c>
      <c r="BZ299" s="13">
        <v>0.28697571743929401</v>
      </c>
      <c r="CA299" s="13"/>
      <c r="CB299" s="13">
        <v>0.30062630480167002</v>
      </c>
      <c r="CC299" s="13">
        <v>0.28358208955223901</v>
      </c>
    </row>
    <row r="300" spans="2:81" x14ac:dyDescent="0.3">
      <c r="B300" t="s">
        <v>232</v>
      </c>
      <c r="C300" s="13">
        <v>0.19498069498069501</v>
      </c>
      <c r="D300" s="13">
        <v>0.15369649805447499</v>
      </c>
      <c r="E300" s="13">
        <v>0.23552123552123599</v>
      </c>
      <c r="F300" s="13"/>
      <c r="G300" s="13">
        <v>0.19607843137254899</v>
      </c>
      <c r="H300" s="13">
        <v>0.226765799256506</v>
      </c>
      <c r="I300" s="13">
        <v>0.24873096446700499</v>
      </c>
      <c r="J300" s="13">
        <v>0.21604938271604901</v>
      </c>
      <c r="K300" s="13">
        <v>0.16239316239316201</v>
      </c>
      <c r="L300" s="13">
        <v>5.7971014492753603E-2</v>
      </c>
      <c r="M300" s="13"/>
      <c r="N300" s="13">
        <v>0.21558441558441599</v>
      </c>
      <c r="O300" s="13">
        <v>0.16867469879518099</v>
      </c>
      <c r="P300" s="13">
        <v>0.152542372881356</v>
      </c>
      <c r="Q300" s="13">
        <v>0.221198156682028</v>
      </c>
      <c r="R300" s="13"/>
      <c r="S300" s="13">
        <v>0.20212765957446799</v>
      </c>
      <c r="T300" s="13">
        <v>0.188034188034188</v>
      </c>
      <c r="U300" s="13">
        <v>0.14925373134328401</v>
      </c>
      <c r="V300" s="13">
        <v>0.164835164835165</v>
      </c>
      <c r="W300" s="13">
        <v>0.26436781609195398</v>
      </c>
      <c r="X300" s="13">
        <v>0.21590909090909099</v>
      </c>
      <c r="Y300" s="13">
        <v>0.19047619047618999</v>
      </c>
      <c r="Z300" s="13">
        <v>9.7560975609756101E-2</v>
      </c>
      <c r="AA300" s="13">
        <v>0.17777777777777801</v>
      </c>
      <c r="AB300" s="13">
        <v>0.151898734177215</v>
      </c>
      <c r="AC300" s="13">
        <v>0.32608695652173902</v>
      </c>
      <c r="AD300" s="13">
        <v>0.30769230769230799</v>
      </c>
      <c r="AE300" s="13"/>
      <c r="AF300" s="13">
        <v>0.18691588785046701</v>
      </c>
      <c r="AG300" s="13">
        <v>0.145454545454545</v>
      </c>
      <c r="AH300" s="13">
        <v>0.15454545454545501</v>
      </c>
      <c r="AI300" s="13">
        <v>0.205673758865248</v>
      </c>
      <c r="AJ300" s="13">
        <v>0.32673267326732702</v>
      </c>
      <c r="AK300" s="13">
        <v>0.13978494623655899</v>
      </c>
      <c r="AL300" s="13"/>
      <c r="AM300" s="13">
        <v>0.14906832298136599</v>
      </c>
      <c r="AN300" s="13">
        <v>0.17258883248731</v>
      </c>
      <c r="AO300" s="13">
        <v>0.203647416413374</v>
      </c>
      <c r="AP300" s="13">
        <v>0.238095238095238</v>
      </c>
      <c r="AQ300" s="13">
        <v>0.22222222222222199</v>
      </c>
      <c r="AR300" s="13"/>
      <c r="AS300" s="13">
        <v>0.19498069498069501</v>
      </c>
      <c r="AT300" s="13" t="s">
        <v>97</v>
      </c>
      <c r="AU300" s="13"/>
      <c r="AV300" s="13">
        <v>0.26250000000000001</v>
      </c>
      <c r="AW300" s="13">
        <v>0.28723404255319201</v>
      </c>
      <c r="AX300" s="13">
        <v>0.130019120458891</v>
      </c>
      <c r="AY300" s="13"/>
      <c r="AZ300" s="13">
        <v>0.38532110091743099</v>
      </c>
      <c r="BA300" s="13">
        <v>0.266666666666667</v>
      </c>
      <c r="BB300" s="13">
        <v>0.21145374449339199</v>
      </c>
      <c r="BC300" s="13"/>
      <c r="BD300" s="13">
        <v>0.22136222910216699</v>
      </c>
      <c r="BE300" s="13">
        <v>0.15104166666666699</v>
      </c>
      <c r="BF300" s="13"/>
      <c r="BG300" s="13">
        <v>0.19565217391304299</v>
      </c>
      <c r="BH300" s="13">
        <v>0.19522471910112399</v>
      </c>
      <c r="BI300" s="13"/>
      <c r="BJ300" s="13">
        <v>0.23225806451612899</v>
      </c>
      <c r="BK300" s="13">
        <v>0.18742724097788099</v>
      </c>
      <c r="BL300" s="13"/>
      <c r="BM300" s="13">
        <v>0.21393034825870599</v>
      </c>
      <c r="BN300" s="13">
        <v>0.188034188034188</v>
      </c>
      <c r="BO300" s="13"/>
      <c r="BP300" s="13">
        <v>0.28937728937728902</v>
      </c>
      <c r="BQ300" s="13">
        <v>0.16016150740242299</v>
      </c>
      <c r="BR300" s="13"/>
      <c r="BS300" s="13">
        <v>0.25791855203619901</v>
      </c>
      <c r="BT300" s="13">
        <v>0.151648351648352</v>
      </c>
      <c r="BU300" s="13"/>
      <c r="BV300" s="13">
        <v>0.21476510067114099</v>
      </c>
      <c r="BW300" s="13">
        <v>0.279863481228669</v>
      </c>
      <c r="BX300" s="13"/>
      <c r="BY300" s="13">
        <v>0.17948717948717899</v>
      </c>
      <c r="BZ300" s="13">
        <v>0.19757174392936</v>
      </c>
      <c r="CA300" s="13"/>
      <c r="CB300" s="13">
        <v>0.20668058455114799</v>
      </c>
      <c r="CC300" s="13">
        <v>0.182835820895522</v>
      </c>
    </row>
    <row r="301" spans="2:81" x14ac:dyDescent="0.3">
      <c r="B301" t="s">
        <v>233</v>
      </c>
      <c r="C301" s="13">
        <v>0.19111969111969099</v>
      </c>
      <c r="D301" s="13">
        <v>0.18871595330739299</v>
      </c>
      <c r="E301" s="13">
        <v>0.19498069498069501</v>
      </c>
      <c r="F301" s="13"/>
      <c r="G301" s="13">
        <v>0.15686274509803899</v>
      </c>
      <c r="H301" s="13">
        <v>0.18215613382899601</v>
      </c>
      <c r="I301" s="13">
        <v>0.19796954314720799</v>
      </c>
      <c r="J301" s="13">
        <v>0.19135802469135799</v>
      </c>
      <c r="K301" s="13">
        <v>0.17948717948717899</v>
      </c>
      <c r="L301" s="13">
        <v>0.24637681159420299</v>
      </c>
      <c r="M301" s="13"/>
      <c r="N301" s="13">
        <v>0.22597402597402599</v>
      </c>
      <c r="O301" s="13">
        <v>0.188755020080321</v>
      </c>
      <c r="P301" s="13">
        <v>0.14689265536723201</v>
      </c>
      <c r="Q301" s="13">
        <v>0.16589861751152099</v>
      </c>
      <c r="R301" s="13"/>
      <c r="S301" s="13">
        <v>0.24468085106383</v>
      </c>
      <c r="T301" s="13">
        <v>0.16239316239316201</v>
      </c>
      <c r="U301" s="13">
        <v>0.22388059701492499</v>
      </c>
      <c r="V301" s="13">
        <v>0.15384615384615399</v>
      </c>
      <c r="W301" s="13">
        <v>0.21839080459770099</v>
      </c>
      <c r="X301" s="13">
        <v>0.204545454545455</v>
      </c>
      <c r="Y301" s="13">
        <v>0.15476190476190499</v>
      </c>
      <c r="Z301" s="13">
        <v>0.19512195121951201</v>
      </c>
      <c r="AA301" s="13">
        <v>0.2</v>
      </c>
      <c r="AB301" s="13">
        <v>0.113924050632911</v>
      </c>
      <c r="AC301" s="13">
        <v>0.15217391304347799</v>
      </c>
      <c r="AD301" s="13">
        <v>0.230769230769231</v>
      </c>
      <c r="AE301" s="13"/>
      <c r="AF301" s="13">
        <v>0.18380062305295899</v>
      </c>
      <c r="AG301" s="13">
        <v>0.248484848484848</v>
      </c>
      <c r="AH301" s="13">
        <v>0.18181818181818199</v>
      </c>
      <c r="AI301" s="13">
        <v>0.19858156028368801</v>
      </c>
      <c r="AJ301" s="13">
        <v>8.9108910891089105E-2</v>
      </c>
      <c r="AK301" s="13">
        <v>0.26881720430107497</v>
      </c>
      <c r="AL301" s="13"/>
      <c r="AM301" s="13">
        <v>0.118012422360248</v>
      </c>
      <c r="AN301" s="13">
        <v>0.157360406091371</v>
      </c>
      <c r="AO301" s="13">
        <v>0.23404255319148901</v>
      </c>
      <c r="AP301" s="13">
        <v>0.227513227513228</v>
      </c>
      <c r="AQ301" s="13">
        <v>8.3333333333333301E-2</v>
      </c>
      <c r="AR301" s="13"/>
      <c r="AS301" s="13">
        <v>0.19111969111969099</v>
      </c>
      <c r="AT301" s="13" t="s">
        <v>97</v>
      </c>
      <c r="AU301" s="13"/>
      <c r="AV301" s="13">
        <v>0.28499999999999998</v>
      </c>
      <c r="AW301" s="13">
        <v>0.159574468085106</v>
      </c>
      <c r="AX301" s="13">
        <v>0.12619502868068799</v>
      </c>
      <c r="AY301" s="13"/>
      <c r="AZ301" s="13">
        <v>0.26605504587155998</v>
      </c>
      <c r="BA301" s="13">
        <v>0.211111111111111</v>
      </c>
      <c r="BB301" s="13">
        <v>0.29955947136563899</v>
      </c>
      <c r="BC301" s="13"/>
      <c r="BD301" s="13">
        <v>0.18111455108359101</v>
      </c>
      <c r="BE301" s="13">
        <v>0.20833333333333301</v>
      </c>
      <c r="BF301" s="13"/>
      <c r="BG301" s="13">
        <v>0.23602484472049701</v>
      </c>
      <c r="BH301" s="13">
        <v>0.17134831460674199</v>
      </c>
      <c r="BI301" s="13"/>
      <c r="BJ301" s="13">
        <v>0.206451612903226</v>
      </c>
      <c r="BK301" s="13">
        <v>0.18975552968568099</v>
      </c>
      <c r="BL301" s="13"/>
      <c r="BM301" s="13">
        <v>0.12935323383084599</v>
      </c>
      <c r="BN301" s="13">
        <v>0.20512820512820501</v>
      </c>
      <c r="BO301" s="13"/>
      <c r="BP301" s="13">
        <v>0.128205128205128</v>
      </c>
      <c r="BQ301" s="13">
        <v>0.21399730820995999</v>
      </c>
      <c r="BR301" s="13"/>
      <c r="BS301" s="13">
        <v>0.13348416289592799</v>
      </c>
      <c r="BT301" s="13">
        <v>0.230769230769231</v>
      </c>
      <c r="BU301" s="13"/>
      <c r="BV301" s="13">
        <v>0.15436241610738299</v>
      </c>
      <c r="BW301" s="13">
        <v>0.12286689419795201</v>
      </c>
      <c r="BX301" s="13"/>
      <c r="BY301" s="13">
        <v>0.19658119658119699</v>
      </c>
      <c r="BZ301" s="13">
        <v>0.189845474613687</v>
      </c>
      <c r="CA301" s="13"/>
      <c r="CB301" s="13">
        <v>0.18371607515657601</v>
      </c>
      <c r="CC301" s="13">
        <v>0.19776119402985101</v>
      </c>
    </row>
    <row r="302" spans="2:81" x14ac:dyDescent="0.3">
      <c r="B302" t="s">
        <v>234</v>
      </c>
      <c r="C302" s="13">
        <v>0.14575289575289599</v>
      </c>
      <c r="D302" s="13">
        <v>0.20038910505836599</v>
      </c>
      <c r="E302" s="13">
        <v>9.2664092664092701E-2</v>
      </c>
      <c r="F302" s="13"/>
      <c r="G302" s="13">
        <v>0.11111111111111099</v>
      </c>
      <c r="H302" s="13">
        <v>8.9219330855018597E-2</v>
      </c>
      <c r="I302" s="13">
        <v>0.13705583756345199</v>
      </c>
      <c r="J302" s="13">
        <v>0.16666666666666699</v>
      </c>
      <c r="K302" s="13">
        <v>0.188034188034188</v>
      </c>
      <c r="L302" s="13">
        <v>0.24637681159420299</v>
      </c>
      <c r="M302" s="13"/>
      <c r="N302" s="13">
        <v>0.16103896103896101</v>
      </c>
      <c r="O302" s="13">
        <v>0.108433734939759</v>
      </c>
      <c r="P302" s="13">
        <v>0.17514124293785299</v>
      </c>
      <c r="Q302" s="13">
        <v>0.13364055299539199</v>
      </c>
      <c r="R302" s="13"/>
      <c r="S302" s="13">
        <v>0.10106382978723399</v>
      </c>
      <c r="T302" s="13">
        <v>0.17948717948717899</v>
      </c>
      <c r="U302" s="13">
        <v>0.14925373134328401</v>
      </c>
      <c r="V302" s="13">
        <v>0.120879120879121</v>
      </c>
      <c r="W302" s="13">
        <v>0.126436781609195</v>
      </c>
      <c r="X302" s="13">
        <v>0.15909090909090901</v>
      </c>
      <c r="Y302" s="13">
        <v>0.19047619047618999</v>
      </c>
      <c r="Z302" s="13">
        <v>0.12195121951219499</v>
      </c>
      <c r="AA302" s="13">
        <v>0.19259259259259301</v>
      </c>
      <c r="AB302" s="13">
        <v>0.139240506329114</v>
      </c>
      <c r="AC302" s="13">
        <v>0.13043478260869601</v>
      </c>
      <c r="AD302" s="13">
        <v>7.69230769230769E-2</v>
      </c>
      <c r="AE302" s="13"/>
      <c r="AF302" s="13">
        <v>0.13084112149532701</v>
      </c>
      <c r="AG302" s="13">
        <v>0.19393939393939399</v>
      </c>
      <c r="AH302" s="13">
        <v>0.15454545454545501</v>
      </c>
      <c r="AI302" s="13">
        <v>0.12765957446808501</v>
      </c>
      <c r="AJ302" s="13">
        <v>0.118811881188119</v>
      </c>
      <c r="AK302" s="13">
        <v>0.15053763440860199</v>
      </c>
      <c r="AL302" s="13"/>
      <c r="AM302" s="13">
        <v>0.20496894409937899</v>
      </c>
      <c r="AN302" s="13">
        <v>0.157360406091371</v>
      </c>
      <c r="AO302" s="13">
        <v>0.151975683890578</v>
      </c>
      <c r="AP302" s="13">
        <v>0.137566137566138</v>
      </c>
      <c r="AQ302" s="13">
        <v>2.7777777777777801E-2</v>
      </c>
      <c r="AR302" s="13"/>
      <c r="AS302" s="13">
        <v>0.14575289575289599</v>
      </c>
      <c r="AT302" s="13" t="s">
        <v>97</v>
      </c>
      <c r="AU302" s="13"/>
      <c r="AV302" s="13">
        <v>5.7500000000000002E-2</v>
      </c>
      <c r="AW302" s="13">
        <v>0.10638297872340401</v>
      </c>
      <c r="AX302" s="13">
        <v>0.217973231357553</v>
      </c>
      <c r="AY302" s="13"/>
      <c r="AZ302" s="13">
        <v>5.5045871559633003E-2</v>
      </c>
      <c r="BA302" s="13">
        <v>2.2222222222222199E-2</v>
      </c>
      <c r="BB302" s="13">
        <v>8.8105726872246701E-2</v>
      </c>
      <c r="BC302" s="13"/>
      <c r="BD302" s="13">
        <v>0.119195046439628</v>
      </c>
      <c r="BE302" s="13">
        <v>0.19270833333333301</v>
      </c>
      <c r="BF302" s="13"/>
      <c r="BG302" s="13">
        <v>0.105590062111801</v>
      </c>
      <c r="BH302" s="13">
        <v>0.164325842696629</v>
      </c>
      <c r="BI302" s="13"/>
      <c r="BJ302" s="13">
        <v>0.109677419354839</v>
      </c>
      <c r="BK302" s="13">
        <v>0.154831199068685</v>
      </c>
      <c r="BL302" s="13"/>
      <c r="BM302" s="13">
        <v>0.12935323383084599</v>
      </c>
      <c r="BN302" s="13">
        <v>0.15140415140415101</v>
      </c>
      <c r="BO302" s="13"/>
      <c r="BP302" s="13">
        <v>9.5238095238095205E-2</v>
      </c>
      <c r="BQ302" s="13">
        <v>0.16689098250336501</v>
      </c>
      <c r="BR302" s="13"/>
      <c r="BS302" s="13">
        <v>0.106334841628959</v>
      </c>
      <c r="BT302" s="13">
        <v>0.17362637362637401</v>
      </c>
      <c r="BU302" s="13"/>
      <c r="BV302" s="13">
        <v>0.114093959731544</v>
      </c>
      <c r="BW302" s="13">
        <v>0.102389078498294</v>
      </c>
      <c r="BX302" s="13"/>
      <c r="BY302" s="13">
        <v>0.128205128205128</v>
      </c>
      <c r="BZ302" s="13">
        <v>0.14790286975717401</v>
      </c>
      <c r="CA302" s="13"/>
      <c r="CB302" s="13">
        <v>0.15240083507306901</v>
      </c>
      <c r="CC302" s="13">
        <v>0.145522388059701</v>
      </c>
    </row>
    <row r="303" spans="2:81" x14ac:dyDescent="0.3">
      <c r="B303" t="s">
        <v>235</v>
      </c>
      <c r="C303" s="13">
        <v>0.138996138996139</v>
      </c>
      <c r="D303" s="13">
        <v>0.103112840466926</v>
      </c>
      <c r="E303" s="13">
        <v>0.17567567567567599</v>
      </c>
      <c r="F303" s="13"/>
      <c r="G303" s="13">
        <v>0.16339869281045799</v>
      </c>
      <c r="H303" s="13">
        <v>0.18215613382899601</v>
      </c>
      <c r="I303" s="13">
        <v>0.147208121827411</v>
      </c>
      <c r="J303" s="13">
        <v>0.13580246913580199</v>
      </c>
      <c r="K303" s="13">
        <v>9.4017094017094002E-2</v>
      </c>
      <c r="L303" s="13">
        <v>5.7971014492753603E-2</v>
      </c>
      <c r="M303" s="13"/>
      <c r="N303" s="13">
        <v>0.14025974025974</v>
      </c>
      <c r="O303" s="13">
        <v>0.11244979919678701</v>
      </c>
      <c r="P303" s="13">
        <v>0.129943502824859</v>
      </c>
      <c r="Q303" s="13">
        <v>0.17511520737327199</v>
      </c>
      <c r="R303" s="13"/>
      <c r="S303" s="13">
        <v>0.117021276595745</v>
      </c>
      <c r="T303" s="13">
        <v>0.11965811965812</v>
      </c>
      <c r="U303" s="13">
        <v>0.164179104477612</v>
      </c>
      <c r="V303" s="13">
        <v>0.164835164835165</v>
      </c>
      <c r="W303" s="13">
        <v>0.17241379310344801</v>
      </c>
      <c r="X303" s="13">
        <v>9.0909090909090898E-2</v>
      </c>
      <c r="Y303" s="13">
        <v>8.3333333333333301E-2</v>
      </c>
      <c r="Z303" s="13">
        <v>9.7560975609756101E-2</v>
      </c>
      <c r="AA303" s="13">
        <v>0.17037037037037001</v>
      </c>
      <c r="AB303" s="13">
        <v>0.164556962025316</v>
      </c>
      <c r="AC303" s="13">
        <v>0.217391304347826</v>
      </c>
      <c r="AD303" s="13">
        <v>0.15384615384615399</v>
      </c>
      <c r="AE303" s="13"/>
      <c r="AF303" s="13">
        <v>0.13084112149532701</v>
      </c>
      <c r="AG303" s="13">
        <v>7.8787878787878796E-2</v>
      </c>
      <c r="AH303" s="13">
        <v>0.13636363636363599</v>
      </c>
      <c r="AI303" s="13">
        <v>0.19858156028368801</v>
      </c>
      <c r="AJ303" s="13">
        <v>0.18811881188118801</v>
      </c>
      <c r="AK303" s="13">
        <v>0.12903225806451599</v>
      </c>
      <c r="AL303" s="13"/>
      <c r="AM303" s="13">
        <v>0.105590062111801</v>
      </c>
      <c r="AN303" s="13">
        <v>0.12690355329949199</v>
      </c>
      <c r="AO303" s="13">
        <v>0.133738601823708</v>
      </c>
      <c r="AP303" s="13">
        <v>0.169312169312169</v>
      </c>
      <c r="AQ303" s="13">
        <v>0.11111111111111099</v>
      </c>
      <c r="AR303" s="13"/>
      <c r="AS303" s="13">
        <v>0.138996138996139</v>
      </c>
      <c r="AT303" s="13" t="s">
        <v>97</v>
      </c>
      <c r="AU303" s="13"/>
      <c r="AV303" s="13">
        <v>0.19750000000000001</v>
      </c>
      <c r="AW303" s="13">
        <v>0.180851063829787</v>
      </c>
      <c r="AX303" s="13">
        <v>8.7954110898661605E-2</v>
      </c>
      <c r="AY303" s="13"/>
      <c r="AZ303" s="13">
        <v>0.192660550458716</v>
      </c>
      <c r="BA303" s="13">
        <v>0.211111111111111</v>
      </c>
      <c r="BB303" s="13">
        <v>0.19383259911894299</v>
      </c>
      <c r="BC303" s="13"/>
      <c r="BD303" s="13">
        <v>0.16099071207430299</v>
      </c>
      <c r="BE303" s="13">
        <v>0.104166666666667</v>
      </c>
      <c r="BF303" s="13"/>
      <c r="BG303" s="13">
        <v>0.14596273291925499</v>
      </c>
      <c r="BH303" s="13">
        <v>0.13623595505618</v>
      </c>
      <c r="BI303" s="13"/>
      <c r="BJ303" s="13">
        <v>0.154838709677419</v>
      </c>
      <c r="BK303" s="13">
        <v>0.138533178114086</v>
      </c>
      <c r="BL303" s="13"/>
      <c r="BM303" s="13">
        <v>0.164179104477612</v>
      </c>
      <c r="BN303" s="13">
        <v>0.13553113553113599</v>
      </c>
      <c r="BO303" s="13"/>
      <c r="BP303" s="13">
        <v>0.22710622710622699</v>
      </c>
      <c r="BQ303" s="13">
        <v>0.10632570659488599</v>
      </c>
      <c r="BR303" s="13"/>
      <c r="BS303" s="13">
        <v>0.17194570135746601</v>
      </c>
      <c r="BT303" s="13">
        <v>0.116483516483516</v>
      </c>
      <c r="BU303" s="13"/>
      <c r="BV303" s="13">
        <v>0.15436241610738299</v>
      </c>
      <c r="BW303" s="13">
        <v>0.18088737201365199</v>
      </c>
      <c r="BX303" s="13"/>
      <c r="BY303" s="13">
        <v>0.22222222222222199</v>
      </c>
      <c r="BZ303" s="13">
        <v>0.13024282560706399</v>
      </c>
      <c r="CA303" s="13"/>
      <c r="CB303" s="13">
        <v>0.15448851774530301</v>
      </c>
      <c r="CC303" s="13">
        <v>0.12686567164179099</v>
      </c>
    </row>
    <row r="304" spans="2:81" x14ac:dyDescent="0.3">
      <c r="B304" t="s">
        <v>236</v>
      </c>
      <c r="C304" s="13">
        <v>0.11679536679536701</v>
      </c>
      <c r="D304" s="13">
        <v>8.3657587548638099E-2</v>
      </c>
      <c r="E304" s="13">
        <v>0.14671814671814701</v>
      </c>
      <c r="F304" s="13"/>
      <c r="G304" s="13">
        <v>0.18954248366013099</v>
      </c>
      <c r="H304" s="13">
        <v>0.15241635687732299</v>
      </c>
      <c r="I304" s="13">
        <v>0.13705583756345199</v>
      </c>
      <c r="J304" s="13">
        <v>9.8765432098765399E-2</v>
      </c>
      <c r="K304" s="13">
        <v>8.5470085470085496E-3</v>
      </c>
      <c r="L304" s="13">
        <v>5.0724637681159403E-2</v>
      </c>
      <c r="M304" s="13"/>
      <c r="N304" s="13">
        <v>0.111688311688312</v>
      </c>
      <c r="O304" s="13">
        <v>0.100401606425703</v>
      </c>
      <c r="P304" s="13">
        <v>0.129943502824859</v>
      </c>
      <c r="Q304" s="13">
        <v>0.13364055299539199</v>
      </c>
      <c r="R304" s="13"/>
      <c r="S304" s="13">
        <v>0.14893617021276601</v>
      </c>
      <c r="T304" s="13">
        <v>0.11965811965812</v>
      </c>
      <c r="U304" s="13">
        <v>0.104477611940299</v>
      </c>
      <c r="V304" s="13">
        <v>5.4945054945054903E-2</v>
      </c>
      <c r="W304" s="13">
        <v>0.114942528735632</v>
      </c>
      <c r="X304" s="13">
        <v>0.125</v>
      </c>
      <c r="Y304" s="13">
        <v>9.5238095238095205E-2</v>
      </c>
      <c r="Z304" s="13">
        <v>0.12195121951219499</v>
      </c>
      <c r="AA304" s="13">
        <v>7.4074074074074098E-2</v>
      </c>
      <c r="AB304" s="13">
        <v>0.10126582278481</v>
      </c>
      <c r="AC304" s="13">
        <v>0.23913043478260901</v>
      </c>
      <c r="AD304" s="13">
        <v>0.30769230769230799</v>
      </c>
      <c r="AE304" s="13"/>
      <c r="AF304" s="13">
        <v>0.118380062305296</v>
      </c>
      <c r="AG304" s="13">
        <v>9.0909090909090898E-2</v>
      </c>
      <c r="AH304" s="13">
        <v>0.1</v>
      </c>
      <c r="AI304" s="13">
        <v>0.15602836879432599</v>
      </c>
      <c r="AJ304" s="13">
        <v>0.14851485148514901</v>
      </c>
      <c r="AK304" s="13">
        <v>7.5268817204301106E-2</v>
      </c>
      <c r="AL304" s="13"/>
      <c r="AM304" s="13">
        <v>9.9378881987577605E-2</v>
      </c>
      <c r="AN304" s="13">
        <v>0.121827411167513</v>
      </c>
      <c r="AO304" s="13">
        <v>0.112462006079027</v>
      </c>
      <c r="AP304" s="13">
        <v>0.11111111111111099</v>
      </c>
      <c r="AQ304" s="13">
        <v>0.11111111111111099</v>
      </c>
      <c r="AR304" s="13"/>
      <c r="AS304" s="13">
        <v>0.11679536679536701</v>
      </c>
      <c r="AT304" s="13" t="s">
        <v>97</v>
      </c>
      <c r="AU304" s="13"/>
      <c r="AV304" s="13">
        <v>0.1125</v>
      </c>
      <c r="AW304" s="13">
        <v>0.170212765957447</v>
      </c>
      <c r="AX304" s="13">
        <v>0.108986615678776</v>
      </c>
      <c r="AY304" s="13"/>
      <c r="AZ304" s="13">
        <v>0.192660550458716</v>
      </c>
      <c r="BA304" s="13">
        <v>0.14444444444444399</v>
      </c>
      <c r="BB304" s="13">
        <v>8.8105726872246701E-2</v>
      </c>
      <c r="BC304" s="13"/>
      <c r="BD304" s="13">
        <v>0.148606811145511</v>
      </c>
      <c r="BE304" s="13">
        <v>6.5104166666666699E-2</v>
      </c>
      <c r="BF304" s="13"/>
      <c r="BG304" s="13">
        <v>0.12422360248447201</v>
      </c>
      <c r="BH304" s="13">
        <v>0.11376404494382</v>
      </c>
      <c r="BI304" s="13"/>
      <c r="BJ304" s="13">
        <v>0.135483870967742</v>
      </c>
      <c r="BK304" s="13">
        <v>0.110593713620489</v>
      </c>
      <c r="BL304" s="13"/>
      <c r="BM304" s="13">
        <v>0.164179104477612</v>
      </c>
      <c r="BN304" s="13">
        <v>0.103785103785104</v>
      </c>
      <c r="BO304" s="13"/>
      <c r="BP304" s="13">
        <v>0.17948717948717899</v>
      </c>
      <c r="BQ304" s="13">
        <v>9.2866756393001307E-2</v>
      </c>
      <c r="BR304" s="13"/>
      <c r="BS304" s="13">
        <v>0.14027149321266999</v>
      </c>
      <c r="BT304" s="13">
        <v>8.7912087912087905E-2</v>
      </c>
      <c r="BU304" s="13"/>
      <c r="BV304" s="13">
        <v>0.12080536912751701</v>
      </c>
      <c r="BW304" s="13">
        <v>0.150170648464164</v>
      </c>
      <c r="BX304" s="13"/>
      <c r="BY304" s="13">
        <v>0.16239316239316201</v>
      </c>
      <c r="BZ304" s="13">
        <v>0.11147902869757199</v>
      </c>
      <c r="CA304" s="13"/>
      <c r="CB304" s="13">
        <v>0.12317327766179501</v>
      </c>
      <c r="CC304" s="13">
        <v>0.104477611940299</v>
      </c>
    </row>
    <row r="305" spans="2:81" x14ac:dyDescent="0.3">
      <c r="B305" t="s">
        <v>237</v>
      </c>
      <c r="C305" s="13">
        <v>0.10617760617760599</v>
      </c>
      <c r="D305" s="13">
        <v>0.105058365758755</v>
      </c>
      <c r="E305" s="13">
        <v>0.108108108108108</v>
      </c>
      <c r="F305" s="13"/>
      <c r="G305" s="13">
        <v>7.1895424836601302E-2</v>
      </c>
      <c r="H305" s="13">
        <v>0.14869888475836401</v>
      </c>
      <c r="I305" s="13">
        <v>0.157360406091371</v>
      </c>
      <c r="J305" s="13">
        <v>0.117283950617284</v>
      </c>
      <c r="K305" s="13">
        <v>5.9829059829059797E-2</v>
      </c>
      <c r="L305" s="13">
        <v>1.4492753623188401E-2</v>
      </c>
      <c r="M305" s="13"/>
      <c r="N305" s="13">
        <v>0.11688311688311701</v>
      </c>
      <c r="O305" s="13">
        <v>0.116465863453815</v>
      </c>
      <c r="P305" s="13">
        <v>0.101694915254237</v>
      </c>
      <c r="Q305" s="13">
        <v>8.2949308755760398E-2</v>
      </c>
      <c r="R305" s="13"/>
      <c r="S305" s="13">
        <v>0.111702127659574</v>
      </c>
      <c r="T305" s="13">
        <v>5.9829059829059797E-2</v>
      </c>
      <c r="U305" s="13">
        <v>0.104477611940299</v>
      </c>
      <c r="V305" s="13">
        <v>0.164835164835165</v>
      </c>
      <c r="W305" s="13">
        <v>8.04597701149425E-2</v>
      </c>
      <c r="X305" s="13">
        <v>0.15909090909090901</v>
      </c>
      <c r="Y305" s="13">
        <v>4.7619047619047603E-2</v>
      </c>
      <c r="Z305" s="13">
        <v>4.8780487804878099E-2</v>
      </c>
      <c r="AA305" s="13">
        <v>9.6296296296296297E-2</v>
      </c>
      <c r="AB305" s="13">
        <v>0.139240506329114</v>
      </c>
      <c r="AC305" s="13">
        <v>0.108695652173913</v>
      </c>
      <c r="AD305" s="13">
        <v>0.30769230769230799</v>
      </c>
      <c r="AE305" s="13"/>
      <c r="AF305" s="13">
        <v>0.11526479750778799</v>
      </c>
      <c r="AG305" s="13">
        <v>0.103030303030303</v>
      </c>
      <c r="AH305" s="13">
        <v>0.109090909090909</v>
      </c>
      <c r="AI305" s="13">
        <v>0.11347517730496499</v>
      </c>
      <c r="AJ305" s="13">
        <v>0.118811881188119</v>
      </c>
      <c r="AK305" s="13">
        <v>4.3010752688171998E-2</v>
      </c>
      <c r="AL305" s="13"/>
      <c r="AM305" s="13">
        <v>7.4534161490683204E-2</v>
      </c>
      <c r="AN305" s="13">
        <v>9.13705583756345E-2</v>
      </c>
      <c r="AO305" s="13">
        <v>0.11854103343465</v>
      </c>
      <c r="AP305" s="13">
        <v>0.13227513227513199</v>
      </c>
      <c r="AQ305" s="13">
        <v>0.11111111111111099</v>
      </c>
      <c r="AR305" s="13"/>
      <c r="AS305" s="13">
        <v>0.10617760617760599</v>
      </c>
      <c r="AT305" s="13" t="s">
        <v>97</v>
      </c>
      <c r="AU305" s="13"/>
      <c r="AV305" s="13">
        <v>0.18</v>
      </c>
      <c r="AW305" s="13">
        <v>0.13829787234042601</v>
      </c>
      <c r="AX305" s="13">
        <v>4.5889101338432103E-2</v>
      </c>
      <c r="AY305" s="13"/>
      <c r="AZ305" s="13">
        <v>0.21100917431192701</v>
      </c>
      <c r="BA305" s="13">
        <v>0.2</v>
      </c>
      <c r="BB305" s="13">
        <v>0.14537444933920701</v>
      </c>
      <c r="BC305" s="13"/>
      <c r="BD305" s="13">
        <v>0.10990712074303401</v>
      </c>
      <c r="BE305" s="13">
        <v>9.6354166666666699E-2</v>
      </c>
      <c r="BF305" s="13"/>
      <c r="BG305" s="13">
        <v>0.118012422360248</v>
      </c>
      <c r="BH305" s="13">
        <v>0.101123595505618</v>
      </c>
      <c r="BI305" s="13"/>
      <c r="BJ305" s="13">
        <v>0.103225806451613</v>
      </c>
      <c r="BK305" s="13">
        <v>0.10710128055878899</v>
      </c>
      <c r="BL305" s="13"/>
      <c r="BM305" s="13">
        <v>0.12935323383084599</v>
      </c>
      <c r="BN305" s="13">
        <v>0.101343101343101</v>
      </c>
      <c r="BO305" s="13"/>
      <c r="BP305" s="13">
        <v>0.124542124542125</v>
      </c>
      <c r="BQ305" s="13">
        <v>9.9596231493943504E-2</v>
      </c>
      <c r="BR305" s="13"/>
      <c r="BS305" s="13">
        <v>0.12895927601810001</v>
      </c>
      <c r="BT305" s="13">
        <v>8.5714285714285701E-2</v>
      </c>
      <c r="BU305" s="13"/>
      <c r="BV305" s="13">
        <v>0.134228187919463</v>
      </c>
      <c r="BW305" s="13">
        <v>0.12627986348122899</v>
      </c>
      <c r="BX305" s="13"/>
      <c r="BY305" s="13">
        <v>0.102564102564103</v>
      </c>
      <c r="BZ305" s="13">
        <v>0.107064017660044</v>
      </c>
      <c r="CA305" s="13"/>
      <c r="CB305" s="13">
        <v>0.10647181628392501</v>
      </c>
      <c r="CC305" s="13">
        <v>0.10634328358209</v>
      </c>
    </row>
    <row r="306" spans="2:81" x14ac:dyDescent="0.3">
      <c r="B306" t="s">
        <v>238</v>
      </c>
      <c r="C306" s="13">
        <v>5.4054054054054099E-2</v>
      </c>
      <c r="D306" s="13">
        <v>3.1128404669260701E-2</v>
      </c>
      <c r="E306" s="13">
        <v>7.7220077220077205E-2</v>
      </c>
      <c r="F306" s="13"/>
      <c r="G306" s="13">
        <v>0.18300653594771199</v>
      </c>
      <c r="H306" s="13">
        <v>6.6914498141263906E-2</v>
      </c>
      <c r="I306" s="13">
        <v>3.0456852791878201E-2</v>
      </c>
      <c r="J306" s="13">
        <v>1.85185185185185E-2</v>
      </c>
      <c r="K306" s="13">
        <v>8.5470085470085496E-3</v>
      </c>
      <c r="L306" s="13">
        <v>0</v>
      </c>
      <c r="M306" s="13"/>
      <c r="N306" s="13">
        <v>3.8961038961039002E-2</v>
      </c>
      <c r="O306" s="13">
        <v>6.4257028112449793E-2</v>
      </c>
      <c r="P306" s="13">
        <v>5.6497175141242903E-2</v>
      </c>
      <c r="Q306" s="13">
        <v>6.9124423963133605E-2</v>
      </c>
      <c r="R306" s="13"/>
      <c r="S306" s="13">
        <v>4.7872340425531901E-2</v>
      </c>
      <c r="T306" s="13">
        <v>4.2735042735042701E-2</v>
      </c>
      <c r="U306" s="13">
        <v>1.49253731343284E-2</v>
      </c>
      <c r="V306" s="13">
        <v>4.3956043956044001E-2</v>
      </c>
      <c r="W306" s="13">
        <v>5.7471264367816098E-2</v>
      </c>
      <c r="X306" s="13">
        <v>7.9545454545454503E-2</v>
      </c>
      <c r="Y306" s="13">
        <v>5.95238095238095E-2</v>
      </c>
      <c r="Z306" s="13">
        <v>0</v>
      </c>
      <c r="AA306" s="13">
        <v>5.9259259259259303E-2</v>
      </c>
      <c r="AB306" s="13">
        <v>5.0632911392405097E-2</v>
      </c>
      <c r="AC306" s="13">
        <v>0.15217391304347799</v>
      </c>
      <c r="AD306" s="13">
        <v>7.69230769230769E-2</v>
      </c>
      <c r="AE306" s="13"/>
      <c r="AF306" s="13">
        <v>6.8535825545171306E-2</v>
      </c>
      <c r="AG306" s="13">
        <v>4.8484848484848499E-2</v>
      </c>
      <c r="AH306" s="13">
        <v>5.4545454545454501E-2</v>
      </c>
      <c r="AI306" s="13">
        <v>3.54609929078014E-2</v>
      </c>
      <c r="AJ306" s="13">
        <v>7.9207920792079195E-2</v>
      </c>
      <c r="AK306" s="13">
        <v>2.1505376344085999E-2</v>
      </c>
      <c r="AL306" s="13"/>
      <c r="AM306" s="13">
        <v>2.4844720496894401E-2</v>
      </c>
      <c r="AN306" s="13">
        <v>6.5989847715736002E-2</v>
      </c>
      <c r="AO306" s="13">
        <v>4.55927051671733E-2</v>
      </c>
      <c r="AP306" s="13">
        <v>7.4074074074074098E-2</v>
      </c>
      <c r="AQ306" s="13">
        <v>2.7777777777777801E-2</v>
      </c>
      <c r="AR306" s="13"/>
      <c r="AS306" s="13">
        <v>5.4054054054054099E-2</v>
      </c>
      <c r="AT306" s="13" t="s">
        <v>97</v>
      </c>
      <c r="AU306" s="13"/>
      <c r="AV306" s="13">
        <v>6.7500000000000004E-2</v>
      </c>
      <c r="AW306" s="13">
        <v>0.13829787234042601</v>
      </c>
      <c r="AX306" s="13">
        <v>2.8680688336520099E-2</v>
      </c>
      <c r="AY306" s="13"/>
      <c r="AZ306" s="13">
        <v>9.1743119266055106E-2</v>
      </c>
      <c r="BA306" s="13">
        <v>0.1</v>
      </c>
      <c r="BB306" s="13">
        <v>4.8458149779735699E-2</v>
      </c>
      <c r="BC306" s="13"/>
      <c r="BD306" s="13">
        <v>6.9659442724458204E-2</v>
      </c>
      <c r="BE306" s="13">
        <v>2.6041666666666699E-2</v>
      </c>
      <c r="BF306" s="13"/>
      <c r="BG306" s="13">
        <v>7.4534161490683204E-2</v>
      </c>
      <c r="BH306" s="13">
        <v>4.49438202247191E-2</v>
      </c>
      <c r="BI306" s="13"/>
      <c r="BJ306" s="13">
        <v>7.7419354838709695E-2</v>
      </c>
      <c r="BK306" s="13">
        <v>5.1222351571594903E-2</v>
      </c>
      <c r="BL306" s="13"/>
      <c r="BM306" s="13">
        <v>0.104477611940299</v>
      </c>
      <c r="BN306" s="13">
        <v>4.0293040293040303E-2</v>
      </c>
      <c r="BO306" s="13"/>
      <c r="BP306" s="13">
        <v>9.1575091575091597E-2</v>
      </c>
      <c r="BQ306" s="13">
        <v>4.0376850605652798E-2</v>
      </c>
      <c r="BR306" s="13"/>
      <c r="BS306" s="13">
        <v>8.5972850678733004E-2</v>
      </c>
      <c r="BT306" s="13">
        <v>2.4175824175824201E-2</v>
      </c>
      <c r="BU306" s="13"/>
      <c r="BV306" s="13">
        <v>0.10738255033557</v>
      </c>
      <c r="BW306" s="13">
        <v>7.5085324232081904E-2</v>
      </c>
      <c r="BX306" s="13"/>
      <c r="BY306" s="13">
        <v>7.69230769230769E-2</v>
      </c>
      <c r="BZ306" s="13">
        <v>5.0772626931567297E-2</v>
      </c>
      <c r="CA306" s="13"/>
      <c r="CB306" s="13">
        <v>5.6367432150313201E-2</v>
      </c>
      <c r="CC306" s="13">
        <v>5.0373134328358202E-2</v>
      </c>
    </row>
    <row r="307" spans="2:81" x14ac:dyDescent="0.3">
      <c r="B307" t="s">
        <v>239</v>
      </c>
      <c r="C307" s="13">
        <v>4.5366795366795401E-2</v>
      </c>
      <c r="D307" s="13">
        <v>5.0583657587548597E-2</v>
      </c>
      <c r="E307" s="13">
        <v>4.0540540540540501E-2</v>
      </c>
      <c r="F307" s="13"/>
      <c r="G307" s="13">
        <v>5.8823529411764698E-2</v>
      </c>
      <c r="H307" s="13">
        <v>4.08921933085502E-2</v>
      </c>
      <c r="I307" s="13">
        <v>6.0913705583756299E-2</v>
      </c>
      <c r="J307" s="13">
        <v>6.7901234567901203E-2</v>
      </c>
      <c r="K307" s="13">
        <v>2.5641025641025599E-2</v>
      </c>
      <c r="L307" s="13">
        <v>7.2463768115942004E-3</v>
      </c>
      <c r="M307" s="13"/>
      <c r="N307" s="13">
        <v>5.1948051948052E-2</v>
      </c>
      <c r="O307" s="13">
        <v>4.0160642570281103E-2</v>
      </c>
      <c r="P307" s="13">
        <v>3.3898305084745797E-2</v>
      </c>
      <c r="Q307" s="13">
        <v>4.6082949308755797E-2</v>
      </c>
      <c r="R307" s="13"/>
      <c r="S307" s="13">
        <v>3.7234042553191501E-2</v>
      </c>
      <c r="T307" s="13">
        <v>4.2735042735042701E-2</v>
      </c>
      <c r="U307" s="13">
        <v>2.9850746268656699E-2</v>
      </c>
      <c r="V307" s="13">
        <v>6.5934065934065894E-2</v>
      </c>
      <c r="W307" s="13">
        <v>5.7471264367816098E-2</v>
      </c>
      <c r="X307" s="13">
        <v>5.6818181818181802E-2</v>
      </c>
      <c r="Y307" s="13">
        <v>1.1904761904761901E-2</v>
      </c>
      <c r="Z307" s="13">
        <v>7.3170731707317097E-2</v>
      </c>
      <c r="AA307" s="13">
        <v>2.2222222222222199E-2</v>
      </c>
      <c r="AB307" s="13">
        <v>5.0632911392405097E-2</v>
      </c>
      <c r="AC307" s="13">
        <v>8.6956521739130405E-2</v>
      </c>
      <c r="AD307" s="13">
        <v>0.15384615384615399</v>
      </c>
      <c r="AE307" s="13"/>
      <c r="AF307" s="13">
        <v>3.4267912772585701E-2</v>
      </c>
      <c r="AG307" s="13">
        <v>3.6363636363636397E-2</v>
      </c>
      <c r="AH307" s="13">
        <v>3.6363636363636397E-2</v>
      </c>
      <c r="AI307" s="13">
        <v>6.3829787234042507E-2</v>
      </c>
      <c r="AJ307" s="13">
        <v>5.9405940594059403E-2</v>
      </c>
      <c r="AK307" s="13">
        <v>2.1505376344085999E-2</v>
      </c>
      <c r="AL307" s="13"/>
      <c r="AM307" s="13">
        <v>4.3478260869565202E-2</v>
      </c>
      <c r="AN307" s="13">
        <v>2.5380710659898501E-2</v>
      </c>
      <c r="AO307" s="13">
        <v>5.4711246200607903E-2</v>
      </c>
      <c r="AP307" s="13">
        <v>4.7619047619047603E-2</v>
      </c>
      <c r="AQ307" s="13">
        <v>2.7777777777777801E-2</v>
      </c>
      <c r="AR307" s="13"/>
      <c r="AS307" s="13">
        <v>4.5366795366795401E-2</v>
      </c>
      <c r="AT307" s="13" t="s">
        <v>97</v>
      </c>
      <c r="AU307" s="13"/>
      <c r="AV307" s="13">
        <v>7.7499999999999999E-2</v>
      </c>
      <c r="AW307" s="13">
        <v>5.31914893617021E-2</v>
      </c>
      <c r="AX307" s="13">
        <v>2.1032504780114699E-2</v>
      </c>
      <c r="AY307" s="13"/>
      <c r="AZ307" s="13">
        <v>6.4220183486238494E-2</v>
      </c>
      <c r="BA307" s="13">
        <v>0.155555555555556</v>
      </c>
      <c r="BB307" s="13">
        <v>5.2863436123347998E-2</v>
      </c>
      <c r="BC307" s="13"/>
      <c r="BD307" s="13">
        <v>4.9535603715170302E-2</v>
      </c>
      <c r="BE307" s="13">
        <v>3.90625E-2</v>
      </c>
      <c r="BF307" s="13"/>
      <c r="BG307" s="13">
        <v>3.7267080745341602E-2</v>
      </c>
      <c r="BH307" s="13">
        <v>4.9157303370786498E-2</v>
      </c>
      <c r="BI307" s="13"/>
      <c r="BJ307" s="13">
        <v>2.5806451612903201E-2</v>
      </c>
      <c r="BK307" s="13">
        <v>4.7729918509895199E-2</v>
      </c>
      <c r="BL307" s="13"/>
      <c r="BM307" s="13">
        <v>4.9751243781094502E-2</v>
      </c>
      <c r="BN307" s="13">
        <v>4.5177045177045197E-2</v>
      </c>
      <c r="BO307" s="13"/>
      <c r="BP307" s="13">
        <v>7.3260073260073305E-2</v>
      </c>
      <c r="BQ307" s="13">
        <v>3.6339165545087503E-2</v>
      </c>
      <c r="BR307" s="13"/>
      <c r="BS307" s="13">
        <v>5.8823529411764698E-2</v>
      </c>
      <c r="BT307" s="13">
        <v>3.5164835164835199E-2</v>
      </c>
      <c r="BU307" s="13"/>
      <c r="BV307" s="13">
        <v>4.6979865771812103E-2</v>
      </c>
      <c r="BW307" s="13">
        <v>6.4846416382252595E-2</v>
      </c>
      <c r="BX307" s="13"/>
      <c r="BY307" s="13">
        <v>8.54700854700855E-2</v>
      </c>
      <c r="BZ307" s="13">
        <v>3.86313465783664E-2</v>
      </c>
      <c r="CA307" s="13"/>
      <c r="CB307" s="13">
        <v>5.6367432150313201E-2</v>
      </c>
      <c r="CC307" s="13">
        <v>3.54477611940298E-2</v>
      </c>
    </row>
    <row r="308" spans="2:81" x14ac:dyDescent="0.3">
      <c r="B308" t="s">
        <v>240</v>
      </c>
      <c r="C308" s="13">
        <v>2.2200772200772202E-2</v>
      </c>
      <c r="D308" s="13">
        <v>1.94552529182879E-2</v>
      </c>
      <c r="E308" s="13">
        <v>2.5096525096525098E-2</v>
      </c>
      <c r="F308" s="13"/>
      <c r="G308" s="13">
        <v>2.61437908496732E-2</v>
      </c>
      <c r="H308" s="13">
        <v>3.7174721189591101E-2</v>
      </c>
      <c r="I308" s="13">
        <v>2.5380710659898501E-2</v>
      </c>
      <c r="J308" s="13">
        <v>1.2345679012345699E-2</v>
      </c>
      <c r="K308" s="13">
        <v>1.7094017094017099E-2</v>
      </c>
      <c r="L308" s="13">
        <v>0</v>
      </c>
      <c r="M308" s="13"/>
      <c r="N308" s="13">
        <v>7.7922077922077896E-3</v>
      </c>
      <c r="O308" s="13">
        <v>1.20481927710843E-2</v>
      </c>
      <c r="P308" s="13">
        <v>2.82485875706215E-2</v>
      </c>
      <c r="Q308" s="13">
        <v>5.5299539170506902E-2</v>
      </c>
      <c r="R308" s="13"/>
      <c r="S308" s="13">
        <v>5.31914893617021E-3</v>
      </c>
      <c r="T308" s="13">
        <v>3.4188034188034198E-2</v>
      </c>
      <c r="U308" s="13">
        <v>1.49253731343284E-2</v>
      </c>
      <c r="V308" s="13">
        <v>3.2967032967033003E-2</v>
      </c>
      <c r="W308" s="13">
        <v>2.2988505747126398E-2</v>
      </c>
      <c r="X308" s="13">
        <v>1.13636363636364E-2</v>
      </c>
      <c r="Y308" s="13">
        <v>0</v>
      </c>
      <c r="Z308" s="13">
        <v>0</v>
      </c>
      <c r="AA308" s="13">
        <v>3.7037037037037E-2</v>
      </c>
      <c r="AB308" s="13">
        <v>5.0632911392405097E-2</v>
      </c>
      <c r="AC308" s="13">
        <v>4.3478260869565202E-2</v>
      </c>
      <c r="AD308" s="13">
        <v>0</v>
      </c>
      <c r="AE308" s="13"/>
      <c r="AF308" s="13">
        <v>1.5576323987538899E-2</v>
      </c>
      <c r="AG308" s="13">
        <v>1.21212121212121E-2</v>
      </c>
      <c r="AH308" s="13">
        <v>0</v>
      </c>
      <c r="AI308" s="13">
        <v>3.54609929078014E-2</v>
      </c>
      <c r="AJ308" s="13">
        <v>9.9009900990098994E-3</v>
      </c>
      <c r="AK308" s="13">
        <v>4.3010752688171998E-2</v>
      </c>
      <c r="AL308" s="13"/>
      <c r="AM308" s="13">
        <v>2.4844720496894401E-2</v>
      </c>
      <c r="AN308" s="13">
        <v>2.5380710659898501E-2</v>
      </c>
      <c r="AO308" s="13">
        <v>1.51975683890578E-2</v>
      </c>
      <c r="AP308" s="13">
        <v>3.1746031746031703E-2</v>
      </c>
      <c r="AQ308" s="13">
        <v>0</v>
      </c>
      <c r="AR308" s="13"/>
      <c r="AS308" s="13">
        <v>2.2200772200772202E-2</v>
      </c>
      <c r="AT308" s="13" t="s">
        <v>97</v>
      </c>
      <c r="AU308" s="13"/>
      <c r="AV308" s="13">
        <v>0.03</v>
      </c>
      <c r="AW308" s="13">
        <v>4.2553191489361701E-2</v>
      </c>
      <c r="AX308" s="13">
        <v>1.1472275334608E-2</v>
      </c>
      <c r="AY308" s="13"/>
      <c r="AZ308" s="13">
        <v>1.8348623853211E-2</v>
      </c>
      <c r="BA308" s="13">
        <v>2.2222222222222199E-2</v>
      </c>
      <c r="BB308" s="13">
        <v>2.6431718061673999E-2</v>
      </c>
      <c r="BC308" s="13"/>
      <c r="BD308" s="13">
        <v>2.32198142414861E-2</v>
      </c>
      <c r="BE308" s="13">
        <v>2.0833333333333301E-2</v>
      </c>
      <c r="BF308" s="13"/>
      <c r="BG308" s="13">
        <v>3.4161490683229802E-2</v>
      </c>
      <c r="BH308" s="13">
        <v>1.6853932584269701E-2</v>
      </c>
      <c r="BI308" s="13"/>
      <c r="BJ308" s="13">
        <v>3.8709677419354799E-2</v>
      </c>
      <c r="BK308" s="13">
        <v>1.9790454016298E-2</v>
      </c>
      <c r="BL308" s="13"/>
      <c r="BM308" s="13">
        <v>2.48756218905473E-2</v>
      </c>
      <c r="BN308" s="13">
        <v>2.0757020757020801E-2</v>
      </c>
      <c r="BO308" s="13"/>
      <c r="BP308" s="13">
        <v>2.5641025641025599E-2</v>
      </c>
      <c r="BQ308" s="13">
        <v>2.1534320323014802E-2</v>
      </c>
      <c r="BR308" s="13"/>
      <c r="BS308" s="13">
        <v>3.8461538461538498E-2</v>
      </c>
      <c r="BT308" s="13">
        <v>1.0989010989011E-2</v>
      </c>
      <c r="BU308" s="13"/>
      <c r="BV308" s="13">
        <v>4.0268456375838903E-2</v>
      </c>
      <c r="BW308" s="13">
        <v>3.7542662116041001E-2</v>
      </c>
      <c r="BX308" s="13"/>
      <c r="BY308" s="13">
        <v>7.69230769230769E-2</v>
      </c>
      <c r="BZ308" s="13">
        <v>1.4348785871964699E-2</v>
      </c>
      <c r="CA308" s="13"/>
      <c r="CB308" s="13">
        <v>1.67014613778706E-2</v>
      </c>
      <c r="CC308" s="13">
        <v>2.42537313432836E-2</v>
      </c>
    </row>
    <row r="309" spans="2:81" x14ac:dyDescent="0.3">
      <c r="B309" t="s">
        <v>106</v>
      </c>
      <c r="C309" s="13">
        <v>1.06177606177606E-2</v>
      </c>
      <c r="D309" s="13">
        <v>1.1673151750972799E-2</v>
      </c>
      <c r="E309" s="13">
        <v>9.6525096525096506E-3</v>
      </c>
      <c r="F309" s="13"/>
      <c r="G309" s="13">
        <v>1.30718954248366E-2</v>
      </c>
      <c r="H309" s="13">
        <v>1.11524163568773E-2</v>
      </c>
      <c r="I309" s="13">
        <v>1.01522842639594E-2</v>
      </c>
      <c r="J309" s="13">
        <v>1.85185185185185E-2</v>
      </c>
      <c r="K309" s="13">
        <v>8.5470085470085496E-3</v>
      </c>
      <c r="L309" s="13">
        <v>0</v>
      </c>
      <c r="M309" s="13"/>
      <c r="N309" s="13">
        <v>2.5974025974026E-3</v>
      </c>
      <c r="O309" s="13">
        <v>8.0321285140562207E-3</v>
      </c>
      <c r="P309" s="13">
        <v>5.6497175141242903E-3</v>
      </c>
      <c r="Q309" s="13">
        <v>3.2258064516128997E-2</v>
      </c>
      <c r="R309" s="13"/>
      <c r="S309" s="13">
        <v>2.1276595744680899E-2</v>
      </c>
      <c r="T309" s="13">
        <v>8.5470085470085496E-3</v>
      </c>
      <c r="U309" s="13">
        <v>0</v>
      </c>
      <c r="V309" s="13">
        <v>0</v>
      </c>
      <c r="W309" s="13">
        <v>1.1494252873563199E-2</v>
      </c>
      <c r="X309" s="13">
        <v>1.13636363636364E-2</v>
      </c>
      <c r="Y309" s="13">
        <v>2.3809523809523801E-2</v>
      </c>
      <c r="Z309" s="13">
        <v>2.4390243902439001E-2</v>
      </c>
      <c r="AA309" s="13">
        <v>7.4074074074074103E-3</v>
      </c>
      <c r="AB309" s="13">
        <v>0</v>
      </c>
      <c r="AC309" s="13">
        <v>0</v>
      </c>
      <c r="AD309" s="13">
        <v>0</v>
      </c>
      <c r="AE309" s="13"/>
      <c r="AF309" s="13">
        <v>1.2461059190031199E-2</v>
      </c>
      <c r="AG309" s="13">
        <v>6.0606060606060597E-3</v>
      </c>
      <c r="AH309" s="13">
        <v>0</v>
      </c>
      <c r="AI309" s="13">
        <v>1.41843971631206E-2</v>
      </c>
      <c r="AJ309" s="13">
        <v>0</v>
      </c>
      <c r="AK309" s="13">
        <v>1.0752688172042999E-2</v>
      </c>
      <c r="AL309" s="13"/>
      <c r="AM309" s="13">
        <v>1.2422360248447201E-2</v>
      </c>
      <c r="AN309" s="13">
        <v>1.01522842639594E-2</v>
      </c>
      <c r="AO309" s="13">
        <v>9.11854103343465E-3</v>
      </c>
      <c r="AP309" s="13">
        <v>5.2910052910052898E-3</v>
      </c>
      <c r="AQ309" s="13">
        <v>0</v>
      </c>
      <c r="AR309" s="13"/>
      <c r="AS309" s="13">
        <v>1.06177606177606E-2</v>
      </c>
      <c r="AT309" s="13" t="s">
        <v>97</v>
      </c>
      <c r="AU309" s="13"/>
      <c r="AV309" s="13">
        <v>5.0000000000000001E-3</v>
      </c>
      <c r="AW309" s="13">
        <v>0</v>
      </c>
      <c r="AX309" s="13">
        <v>1.1472275334608E-2</v>
      </c>
      <c r="AY309" s="13"/>
      <c r="AZ309" s="13">
        <v>0</v>
      </c>
      <c r="BA309" s="13">
        <v>0</v>
      </c>
      <c r="BB309" s="13">
        <v>4.4052863436123404E-3</v>
      </c>
      <c r="BC309" s="13"/>
      <c r="BD309" s="13">
        <v>1.7027863777089799E-2</v>
      </c>
      <c r="BE309" s="13">
        <v>0</v>
      </c>
      <c r="BF309" s="13"/>
      <c r="BG309" s="13">
        <v>2.1739130434782601E-2</v>
      </c>
      <c r="BH309" s="13">
        <v>4.21348314606742E-3</v>
      </c>
      <c r="BI309" s="13"/>
      <c r="BJ309" s="13">
        <v>3.2258064516128997E-2</v>
      </c>
      <c r="BK309" s="13">
        <v>6.9848661233992996E-3</v>
      </c>
      <c r="BL309" s="13"/>
      <c r="BM309" s="13">
        <v>1.49253731343284E-2</v>
      </c>
      <c r="BN309" s="13">
        <v>9.7680097680097697E-3</v>
      </c>
      <c r="BO309" s="13"/>
      <c r="BP309" s="13">
        <v>1.0989010989011E-2</v>
      </c>
      <c r="BQ309" s="13">
        <v>9.4212651413189807E-3</v>
      </c>
      <c r="BR309" s="13"/>
      <c r="BS309" s="13">
        <v>6.7873303167420799E-3</v>
      </c>
      <c r="BT309" s="13">
        <v>1.5384615384615399E-2</v>
      </c>
      <c r="BU309" s="13"/>
      <c r="BV309" s="13">
        <v>1.34228187919463E-2</v>
      </c>
      <c r="BW309" s="13">
        <v>3.4129692832764501E-3</v>
      </c>
      <c r="BX309" s="13"/>
      <c r="BY309" s="13">
        <v>8.5470085470085496E-3</v>
      </c>
      <c r="BZ309" s="13">
        <v>1.1037527593818999E-2</v>
      </c>
      <c r="CA309" s="13"/>
      <c r="CB309" s="13">
        <v>8.3507306889352793E-3</v>
      </c>
      <c r="CC309" s="13">
        <v>1.3059701492537301E-2</v>
      </c>
    </row>
    <row r="310" spans="2:81" x14ac:dyDescent="0.3">
      <c r="B310" t="s">
        <v>207</v>
      </c>
      <c r="C310" s="13">
        <v>3.5714285714285698E-2</v>
      </c>
      <c r="D310" s="13">
        <v>3.8910505836575897E-2</v>
      </c>
      <c r="E310" s="13">
        <v>3.2818532818532802E-2</v>
      </c>
      <c r="F310" s="13"/>
      <c r="G310" s="13">
        <v>1.30718954248366E-2</v>
      </c>
      <c r="H310" s="13">
        <v>1.8587360594795502E-2</v>
      </c>
      <c r="I310" s="13">
        <v>1.5228426395939101E-2</v>
      </c>
      <c r="J310" s="13">
        <v>3.7037037037037E-2</v>
      </c>
      <c r="K310" s="13">
        <v>6.8376068376068397E-2</v>
      </c>
      <c r="L310" s="13">
        <v>9.4202898550724598E-2</v>
      </c>
      <c r="M310" s="13"/>
      <c r="N310" s="13">
        <v>3.11688311688312E-2</v>
      </c>
      <c r="O310" s="13">
        <v>4.81927710843374E-2</v>
      </c>
      <c r="P310" s="13">
        <v>2.2598870056497199E-2</v>
      </c>
      <c r="Q310" s="13">
        <v>3.6866359447004601E-2</v>
      </c>
      <c r="R310" s="13"/>
      <c r="S310" s="13">
        <v>2.1276595744680899E-2</v>
      </c>
      <c r="T310" s="13">
        <v>5.9829059829059797E-2</v>
      </c>
      <c r="U310" s="13">
        <v>5.9701492537313397E-2</v>
      </c>
      <c r="V310" s="13">
        <v>2.1978021978022001E-2</v>
      </c>
      <c r="W310" s="13">
        <v>2.2988505747126398E-2</v>
      </c>
      <c r="X310" s="13">
        <v>4.5454545454545497E-2</v>
      </c>
      <c r="Y310" s="13">
        <v>2.3809523809523801E-2</v>
      </c>
      <c r="Z310" s="13">
        <v>4.8780487804878099E-2</v>
      </c>
      <c r="AA310" s="13">
        <v>3.7037037037037E-2</v>
      </c>
      <c r="AB310" s="13">
        <v>5.0632911392405097E-2</v>
      </c>
      <c r="AC310" s="13">
        <v>2.1739130434782601E-2</v>
      </c>
      <c r="AD310" s="13">
        <v>0</v>
      </c>
      <c r="AE310" s="13"/>
      <c r="AF310" s="13">
        <v>2.80373831775701E-2</v>
      </c>
      <c r="AG310" s="13">
        <v>4.2424242424242399E-2</v>
      </c>
      <c r="AH310" s="13">
        <v>6.3636363636363602E-2</v>
      </c>
      <c r="AI310" s="13">
        <v>4.2553191489361701E-2</v>
      </c>
      <c r="AJ310" s="13">
        <v>9.9009900990098994E-3</v>
      </c>
      <c r="AK310" s="13">
        <v>4.3010752688171998E-2</v>
      </c>
      <c r="AL310" s="13"/>
      <c r="AM310" s="13">
        <v>3.7267080745341602E-2</v>
      </c>
      <c r="AN310" s="13">
        <v>4.5685279187817299E-2</v>
      </c>
      <c r="AO310" s="13">
        <v>3.9513677811550199E-2</v>
      </c>
      <c r="AP310" s="13">
        <v>1.58730158730159E-2</v>
      </c>
      <c r="AQ310" s="13">
        <v>2.7777777777777801E-2</v>
      </c>
      <c r="AR310" s="13"/>
      <c r="AS310" s="13">
        <v>3.5714285714285698E-2</v>
      </c>
      <c r="AT310" s="13" t="s">
        <v>97</v>
      </c>
      <c r="AU310" s="13"/>
      <c r="AV310" s="13">
        <v>0.03</v>
      </c>
      <c r="AW310" s="13">
        <v>2.1276595744680899E-2</v>
      </c>
      <c r="AX310" s="13">
        <v>4.2065009560229398E-2</v>
      </c>
      <c r="AY310" s="13"/>
      <c r="AZ310" s="13">
        <v>1.8348623853211E-2</v>
      </c>
      <c r="BA310" s="13">
        <v>2.2222222222222199E-2</v>
      </c>
      <c r="BB310" s="13">
        <v>3.0837004405286299E-2</v>
      </c>
      <c r="BC310" s="13"/>
      <c r="BD310" s="13">
        <v>4.02476780185759E-2</v>
      </c>
      <c r="BE310" s="13">
        <v>2.8645833333333301E-2</v>
      </c>
      <c r="BF310" s="13"/>
      <c r="BG310" s="13">
        <v>2.4844720496894401E-2</v>
      </c>
      <c r="BH310" s="13">
        <v>4.0730337078651702E-2</v>
      </c>
      <c r="BI310" s="13"/>
      <c r="BJ310" s="13">
        <v>1.2903225806451601E-2</v>
      </c>
      <c r="BK310" s="13">
        <v>4.0745052386495902E-2</v>
      </c>
      <c r="BL310" s="13"/>
      <c r="BM310" s="13">
        <v>2.48756218905473E-2</v>
      </c>
      <c r="BN310" s="13">
        <v>3.78510378510378E-2</v>
      </c>
      <c r="BO310" s="13"/>
      <c r="BP310" s="13">
        <v>5.8608058608058601E-2</v>
      </c>
      <c r="BQ310" s="13">
        <v>2.8263795423956899E-2</v>
      </c>
      <c r="BR310" s="13"/>
      <c r="BS310" s="13">
        <v>2.2624434389140299E-2</v>
      </c>
      <c r="BT310" s="13">
        <v>3.7362637362637403E-2</v>
      </c>
      <c r="BU310" s="13"/>
      <c r="BV310" s="13">
        <v>4.0268456375838903E-2</v>
      </c>
      <c r="BW310" s="13">
        <v>1.36518771331058E-2</v>
      </c>
      <c r="BX310" s="13"/>
      <c r="BY310" s="13">
        <v>1.7094017094017099E-2</v>
      </c>
      <c r="BZ310" s="13">
        <v>3.86313465783664E-2</v>
      </c>
      <c r="CA310" s="13"/>
      <c r="CB310" s="13">
        <v>4.3841336116910198E-2</v>
      </c>
      <c r="CC310" s="13">
        <v>2.9850746268656699E-2</v>
      </c>
    </row>
    <row r="311" spans="2:81" x14ac:dyDescent="0.3">
      <c r="B311" t="s">
        <v>194</v>
      </c>
      <c r="C311" s="13">
        <v>5.7915057915057903E-3</v>
      </c>
      <c r="D311" s="13">
        <v>3.8910505836575902E-3</v>
      </c>
      <c r="E311" s="13">
        <v>7.7220077220077196E-3</v>
      </c>
      <c r="F311" s="13"/>
      <c r="G311" s="13">
        <v>0</v>
      </c>
      <c r="H311" s="13">
        <v>7.4349442379182196E-3</v>
      </c>
      <c r="I311" s="13">
        <v>0</v>
      </c>
      <c r="J311" s="13">
        <v>0</v>
      </c>
      <c r="K311" s="13">
        <v>8.5470085470085496E-3</v>
      </c>
      <c r="L311" s="13">
        <v>2.1739130434782601E-2</v>
      </c>
      <c r="M311" s="13"/>
      <c r="N311" s="13">
        <v>1.03896103896104E-2</v>
      </c>
      <c r="O311" s="13">
        <v>4.0160642570281103E-3</v>
      </c>
      <c r="P311" s="13">
        <v>0</v>
      </c>
      <c r="Q311" s="13">
        <v>4.6082949308755804E-3</v>
      </c>
      <c r="R311" s="13"/>
      <c r="S311" s="13">
        <v>5.31914893617021E-3</v>
      </c>
      <c r="T311" s="13">
        <v>1.7094017094017099E-2</v>
      </c>
      <c r="U311" s="13">
        <v>1.49253731343284E-2</v>
      </c>
      <c r="V311" s="13">
        <v>0</v>
      </c>
      <c r="W311" s="13">
        <v>1.1494252873563199E-2</v>
      </c>
      <c r="X311" s="13">
        <v>1.13636363636364E-2</v>
      </c>
      <c r="Y311" s="13">
        <v>0</v>
      </c>
      <c r="Z311" s="13">
        <v>0</v>
      </c>
      <c r="AA311" s="13">
        <v>0</v>
      </c>
      <c r="AB311" s="13">
        <v>0</v>
      </c>
      <c r="AC311" s="13">
        <v>0</v>
      </c>
      <c r="AD311" s="13">
        <v>0</v>
      </c>
      <c r="AE311" s="13"/>
      <c r="AF311" s="13">
        <v>0</v>
      </c>
      <c r="AG311" s="13">
        <v>1.21212121212121E-2</v>
      </c>
      <c r="AH311" s="13">
        <v>0</v>
      </c>
      <c r="AI311" s="13">
        <v>7.09219858156028E-3</v>
      </c>
      <c r="AJ311" s="13">
        <v>9.9009900990098994E-3</v>
      </c>
      <c r="AK311" s="13">
        <v>1.0752688172042999E-2</v>
      </c>
      <c r="AL311" s="13"/>
      <c r="AM311" s="13">
        <v>1.2422360248447201E-2</v>
      </c>
      <c r="AN311" s="13">
        <v>0</v>
      </c>
      <c r="AO311" s="13">
        <v>3.0395136778115501E-3</v>
      </c>
      <c r="AP311" s="13">
        <v>5.2910052910052898E-3</v>
      </c>
      <c r="AQ311" s="13">
        <v>0</v>
      </c>
      <c r="AR311" s="13"/>
      <c r="AS311" s="13">
        <v>5.7915057915057903E-3</v>
      </c>
      <c r="AT311" s="13" t="s">
        <v>97</v>
      </c>
      <c r="AU311" s="13"/>
      <c r="AV311" s="13">
        <v>7.4999999999999997E-3</v>
      </c>
      <c r="AW311" s="13">
        <v>1.0638297872340399E-2</v>
      </c>
      <c r="AX311" s="13">
        <v>3.8240917782026802E-3</v>
      </c>
      <c r="AY311" s="13"/>
      <c r="AZ311" s="13">
        <v>9.1743119266055103E-3</v>
      </c>
      <c r="BA311" s="13">
        <v>1.1111111111111099E-2</v>
      </c>
      <c r="BB311" s="13">
        <v>4.4052863436123404E-3</v>
      </c>
      <c r="BC311" s="13"/>
      <c r="BD311" s="13">
        <v>6.1919504643962904E-3</v>
      </c>
      <c r="BE311" s="13">
        <v>5.2083333333333296E-3</v>
      </c>
      <c r="BF311" s="13"/>
      <c r="BG311" s="13">
        <v>6.2111801242236003E-3</v>
      </c>
      <c r="BH311" s="13">
        <v>5.6179775280898901E-3</v>
      </c>
      <c r="BI311" s="13"/>
      <c r="BJ311" s="13">
        <v>0</v>
      </c>
      <c r="BK311" s="13">
        <v>4.6565774155995299E-3</v>
      </c>
      <c r="BL311" s="13"/>
      <c r="BM311" s="13">
        <v>4.97512437810945E-3</v>
      </c>
      <c r="BN311" s="13">
        <v>6.1050061050061102E-3</v>
      </c>
      <c r="BO311" s="13"/>
      <c r="BP311" s="13">
        <v>1.0989010989011E-2</v>
      </c>
      <c r="BQ311" s="13">
        <v>4.0376850605652803E-3</v>
      </c>
      <c r="BR311" s="13"/>
      <c r="BS311" s="13">
        <v>2.26244343891403E-3</v>
      </c>
      <c r="BT311" s="13">
        <v>1.0989010989011E-2</v>
      </c>
      <c r="BU311" s="13"/>
      <c r="BV311" s="13">
        <v>0</v>
      </c>
      <c r="BW311" s="13">
        <v>3.4129692832764501E-3</v>
      </c>
      <c r="BX311" s="13"/>
      <c r="BY311" s="13">
        <v>0</v>
      </c>
      <c r="BZ311" s="13">
        <v>5.5187637969094901E-3</v>
      </c>
      <c r="CA311" s="13"/>
      <c r="CB311" s="13">
        <v>4.1753653444676396E-3</v>
      </c>
      <c r="CC311" s="13">
        <v>5.5970149253731297E-3</v>
      </c>
    </row>
    <row r="312" spans="2:81" x14ac:dyDescent="0.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row>
    <row r="313" spans="2:81" x14ac:dyDescent="0.3">
      <c r="B313" s="6" t="s">
        <v>253</v>
      </c>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row>
    <row r="314" spans="2:81" x14ac:dyDescent="0.3">
      <c r="B314" s="23" t="s">
        <v>196</v>
      </c>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row>
    <row r="315" spans="2:81" x14ac:dyDescent="0.3">
      <c r="B315" t="s">
        <v>123</v>
      </c>
      <c r="C315" s="13">
        <v>0.40250965250965198</v>
      </c>
      <c r="D315" s="13">
        <v>0.41050583657587503</v>
      </c>
      <c r="E315" s="13">
        <v>0.39575289575289602</v>
      </c>
      <c r="F315" s="13"/>
      <c r="G315" s="13">
        <v>0.28104575163398698</v>
      </c>
      <c r="H315" s="13">
        <v>0.42007434944237898</v>
      </c>
      <c r="I315" s="13">
        <v>0.42639593908629397</v>
      </c>
      <c r="J315" s="13">
        <v>0.42592592592592599</v>
      </c>
      <c r="K315" s="13">
        <v>0.43589743589743601</v>
      </c>
      <c r="L315" s="13">
        <v>0.41304347826087001</v>
      </c>
      <c r="M315" s="13"/>
      <c r="N315" s="13">
        <v>0.48051948051948101</v>
      </c>
      <c r="O315" s="13">
        <v>0.33333333333333298</v>
      </c>
      <c r="P315" s="13">
        <v>0.37853107344632803</v>
      </c>
      <c r="Q315" s="13">
        <v>0.35944700460829498</v>
      </c>
      <c r="R315" s="13"/>
      <c r="S315" s="13">
        <v>0.46808510638297901</v>
      </c>
      <c r="T315" s="13">
        <v>0.341880341880342</v>
      </c>
      <c r="U315" s="13">
        <v>0.37313432835820898</v>
      </c>
      <c r="V315" s="13">
        <v>0.43956043956044</v>
      </c>
      <c r="W315" s="13">
        <v>0.34482758620689702</v>
      </c>
      <c r="X315" s="13">
        <v>0.44318181818181801</v>
      </c>
      <c r="Y315" s="13">
        <v>0.41666666666666702</v>
      </c>
      <c r="Z315" s="13">
        <v>0.34146341463414598</v>
      </c>
      <c r="AA315" s="13">
        <v>0.34814814814814798</v>
      </c>
      <c r="AB315" s="13">
        <v>0.354430379746835</v>
      </c>
      <c r="AC315" s="13">
        <v>0.565217391304348</v>
      </c>
      <c r="AD315" s="13">
        <v>0.38461538461538503</v>
      </c>
      <c r="AE315" s="13"/>
      <c r="AF315" s="13">
        <v>0.39563862928348897</v>
      </c>
      <c r="AG315" s="13">
        <v>0.412121212121212</v>
      </c>
      <c r="AH315" s="13">
        <v>0.37272727272727302</v>
      </c>
      <c r="AI315" s="13">
        <v>0.48226950354609899</v>
      </c>
      <c r="AJ315" s="13">
        <v>0.32673267326732702</v>
      </c>
      <c r="AK315" s="13">
        <v>0.43010752688171999</v>
      </c>
      <c r="AL315" s="13"/>
      <c r="AM315" s="13">
        <v>0.36024844720496901</v>
      </c>
      <c r="AN315" s="13">
        <v>0.35532994923857902</v>
      </c>
      <c r="AO315" s="13">
        <v>0.407294832826748</v>
      </c>
      <c r="AP315" s="13">
        <v>0.476190476190476</v>
      </c>
      <c r="AQ315" s="13">
        <v>0.5</v>
      </c>
      <c r="AR315" s="13"/>
      <c r="AS315" s="13">
        <v>0.40250965250965198</v>
      </c>
      <c r="AT315" s="13" t="s">
        <v>97</v>
      </c>
      <c r="AU315" s="13"/>
      <c r="AV315" s="13">
        <v>0.68</v>
      </c>
      <c r="AW315" s="13">
        <v>0.40425531914893598</v>
      </c>
      <c r="AX315" s="13">
        <v>0.18929254302103299</v>
      </c>
      <c r="AY315" s="13"/>
      <c r="AZ315" s="13">
        <v>0.69724770642201805</v>
      </c>
      <c r="BA315" s="13">
        <v>0.52222222222222203</v>
      </c>
      <c r="BB315" s="13">
        <v>0.63876651982378896</v>
      </c>
      <c r="BC315" s="13"/>
      <c r="BD315" s="13">
        <v>0.40712074303405599</v>
      </c>
      <c r="BE315" s="13">
        <v>0.39583333333333298</v>
      </c>
      <c r="BF315" s="13"/>
      <c r="BG315" s="13">
        <v>0.42546583850931702</v>
      </c>
      <c r="BH315" s="13">
        <v>0.39325842696629199</v>
      </c>
      <c r="BI315" s="13"/>
      <c r="BJ315" s="13">
        <v>0.47741935483871001</v>
      </c>
      <c r="BK315" s="13">
        <v>0.38998835855646102</v>
      </c>
      <c r="BL315" s="13"/>
      <c r="BM315" s="13">
        <v>0.39303482587064698</v>
      </c>
      <c r="BN315" s="13">
        <v>0.40537240537240499</v>
      </c>
      <c r="BO315" s="13"/>
      <c r="BP315" s="13">
        <v>0.41025641025641002</v>
      </c>
      <c r="BQ315" s="13">
        <v>0.39838492597577402</v>
      </c>
      <c r="BR315" s="13"/>
      <c r="BS315" s="13">
        <v>0.39140271493212703</v>
      </c>
      <c r="BT315" s="13">
        <v>0.42197802197802198</v>
      </c>
      <c r="BU315" s="13"/>
      <c r="BV315" s="13">
        <v>0.48993288590604001</v>
      </c>
      <c r="BW315" s="13">
        <v>0.34129692832764502</v>
      </c>
      <c r="BX315" s="13"/>
      <c r="BY315" s="13">
        <v>0.401709401709402</v>
      </c>
      <c r="BZ315" s="13">
        <v>0.40838852097130202</v>
      </c>
      <c r="CA315" s="13"/>
      <c r="CB315" s="13">
        <v>0.388308977035491</v>
      </c>
      <c r="CC315" s="13">
        <v>0.421641791044776</v>
      </c>
    </row>
    <row r="316" spans="2:81" x14ac:dyDescent="0.3">
      <c r="B316" t="s">
        <v>124</v>
      </c>
      <c r="C316" s="13">
        <v>0.237451737451737</v>
      </c>
      <c r="D316" s="13">
        <v>0.231517509727626</v>
      </c>
      <c r="E316" s="13">
        <v>0.24517374517374499</v>
      </c>
      <c r="F316" s="13"/>
      <c r="G316" s="13">
        <v>0.32026143790849698</v>
      </c>
      <c r="H316" s="13">
        <v>0.27509293680297398</v>
      </c>
      <c r="I316" s="13">
        <v>0.243654822335025</v>
      </c>
      <c r="J316" s="13">
        <v>0.203703703703704</v>
      </c>
      <c r="K316" s="13">
        <v>0.19658119658119699</v>
      </c>
      <c r="L316" s="13">
        <v>0.13768115942028999</v>
      </c>
      <c r="M316" s="13"/>
      <c r="N316" s="13">
        <v>0.218181818181818</v>
      </c>
      <c r="O316" s="13">
        <v>0.25301204819277101</v>
      </c>
      <c r="P316" s="13">
        <v>0.248587570621469</v>
      </c>
      <c r="Q316" s="13">
        <v>0.244239631336406</v>
      </c>
      <c r="R316" s="13"/>
      <c r="S316" s="13">
        <v>0.26063829787234</v>
      </c>
      <c r="T316" s="13">
        <v>0.26495726495726502</v>
      </c>
      <c r="U316" s="13">
        <v>0.238805970149254</v>
      </c>
      <c r="V316" s="13">
        <v>0.24175824175824201</v>
      </c>
      <c r="W316" s="13">
        <v>0.32183908045977</v>
      </c>
      <c r="X316" s="13">
        <v>0.204545454545455</v>
      </c>
      <c r="Y316" s="13">
        <v>0.238095238095238</v>
      </c>
      <c r="Z316" s="13">
        <v>0.219512195121951</v>
      </c>
      <c r="AA316" s="13">
        <v>0.2</v>
      </c>
      <c r="AB316" s="13">
        <v>0.151898734177215</v>
      </c>
      <c r="AC316" s="13">
        <v>0.19565217391304299</v>
      </c>
      <c r="AD316" s="13">
        <v>0.38461538461538503</v>
      </c>
      <c r="AE316" s="13"/>
      <c r="AF316" s="13">
        <v>0.274143302180685</v>
      </c>
      <c r="AG316" s="13">
        <v>0.28484848484848502</v>
      </c>
      <c r="AH316" s="13">
        <v>0.27272727272727298</v>
      </c>
      <c r="AI316" s="13">
        <v>0.184397163120567</v>
      </c>
      <c r="AJ316" s="13">
        <v>0.198019801980198</v>
      </c>
      <c r="AK316" s="13">
        <v>0.13978494623655899</v>
      </c>
      <c r="AL316" s="13"/>
      <c r="AM316" s="13">
        <v>0.21118012422360199</v>
      </c>
      <c r="AN316" s="13">
        <v>0.243654822335025</v>
      </c>
      <c r="AO316" s="13">
        <v>0.252279635258359</v>
      </c>
      <c r="AP316" s="13">
        <v>0.21164021164021199</v>
      </c>
      <c r="AQ316" s="13">
        <v>0.30555555555555602</v>
      </c>
      <c r="AR316" s="13"/>
      <c r="AS316" s="13">
        <v>0.237451737451737</v>
      </c>
      <c r="AT316" s="13" t="s">
        <v>97</v>
      </c>
      <c r="AU316" s="13"/>
      <c r="AV316" s="13">
        <v>0.2525</v>
      </c>
      <c r="AW316" s="13">
        <v>0.21276595744680901</v>
      </c>
      <c r="AX316" s="13">
        <v>0.227533460803059</v>
      </c>
      <c r="AY316" s="13"/>
      <c r="AZ316" s="13">
        <v>0.27522935779816499</v>
      </c>
      <c r="BA316" s="13">
        <v>0.33333333333333298</v>
      </c>
      <c r="BB316" s="13">
        <v>0.215859030837004</v>
      </c>
      <c r="BC316" s="13"/>
      <c r="BD316" s="13">
        <v>0.24767801857585101</v>
      </c>
      <c r="BE316" s="13">
        <v>0.21614583333333301</v>
      </c>
      <c r="BF316" s="13"/>
      <c r="BG316" s="13">
        <v>0.27329192546583903</v>
      </c>
      <c r="BH316" s="13">
        <v>0.22191011235955099</v>
      </c>
      <c r="BI316" s="13"/>
      <c r="BJ316" s="13">
        <v>0.2</v>
      </c>
      <c r="BK316" s="13">
        <v>0.23981373690337601</v>
      </c>
      <c r="BL316" s="13"/>
      <c r="BM316" s="13">
        <v>0.25870646766169197</v>
      </c>
      <c r="BN316" s="13">
        <v>0.23321123321123299</v>
      </c>
      <c r="BO316" s="13"/>
      <c r="BP316" s="13">
        <v>0.21978021978022</v>
      </c>
      <c r="BQ316" s="13">
        <v>0.24495289367429299</v>
      </c>
      <c r="BR316" s="13"/>
      <c r="BS316" s="13">
        <v>0.282805429864253</v>
      </c>
      <c r="BT316" s="13">
        <v>0.18901098901098901</v>
      </c>
      <c r="BU316" s="13"/>
      <c r="BV316" s="13">
        <v>0.25503355704698</v>
      </c>
      <c r="BW316" s="13">
        <v>0.296928327645051</v>
      </c>
      <c r="BX316" s="13"/>
      <c r="BY316" s="13">
        <v>0.23931623931623899</v>
      </c>
      <c r="BZ316" s="13">
        <v>0.236203090507726</v>
      </c>
      <c r="CA316" s="13"/>
      <c r="CB316" s="13">
        <v>0.21920668058455101</v>
      </c>
      <c r="CC316" s="13">
        <v>0.25</v>
      </c>
    </row>
    <row r="317" spans="2:81" x14ac:dyDescent="0.3">
      <c r="B317" t="s">
        <v>125</v>
      </c>
      <c r="C317" s="13">
        <v>0.111003861003861</v>
      </c>
      <c r="D317" s="13">
        <v>0.13229571984435801</v>
      </c>
      <c r="E317" s="13">
        <v>9.0733590733590705E-2</v>
      </c>
      <c r="F317" s="13"/>
      <c r="G317" s="13">
        <v>0.11764705882352899</v>
      </c>
      <c r="H317" s="13">
        <v>0.13382899628252801</v>
      </c>
      <c r="I317" s="13">
        <v>8.1218274111675107E-2</v>
      </c>
      <c r="J317" s="13">
        <v>0.141975308641975</v>
      </c>
      <c r="K317" s="13">
        <v>0.102564102564103</v>
      </c>
      <c r="L317" s="13">
        <v>7.2463768115942004E-2</v>
      </c>
      <c r="M317" s="13"/>
      <c r="N317" s="13">
        <v>0.11948051948051901</v>
      </c>
      <c r="O317" s="13">
        <v>0.116465863453815</v>
      </c>
      <c r="P317" s="13">
        <v>0.112994350282486</v>
      </c>
      <c r="Q317" s="13">
        <v>8.7557603686635899E-2</v>
      </c>
      <c r="R317" s="13"/>
      <c r="S317" s="13">
        <v>0.10106382978723399</v>
      </c>
      <c r="T317" s="13">
        <v>6.8376068376068397E-2</v>
      </c>
      <c r="U317" s="13">
        <v>0.17910447761194001</v>
      </c>
      <c r="V317" s="13">
        <v>0.120879120879121</v>
      </c>
      <c r="W317" s="13">
        <v>0.10344827586206901</v>
      </c>
      <c r="X317" s="13">
        <v>0.125</v>
      </c>
      <c r="Y317" s="13">
        <v>5.95238095238095E-2</v>
      </c>
      <c r="Z317" s="13">
        <v>0.12195121951219499</v>
      </c>
      <c r="AA317" s="13">
        <v>0.125925925925926</v>
      </c>
      <c r="AB317" s="13">
        <v>0.164556962025316</v>
      </c>
      <c r="AC317" s="13">
        <v>0.108695652173913</v>
      </c>
      <c r="AD317" s="13">
        <v>0</v>
      </c>
      <c r="AE317" s="13"/>
      <c r="AF317" s="13">
        <v>0.11526479750778799</v>
      </c>
      <c r="AG317" s="13">
        <v>9.0909090909090898E-2</v>
      </c>
      <c r="AH317" s="13">
        <v>0.12727272727272701</v>
      </c>
      <c r="AI317" s="13">
        <v>9.2198581560283696E-2</v>
      </c>
      <c r="AJ317" s="13">
        <v>0.17821782178217799</v>
      </c>
      <c r="AK317" s="13">
        <v>0.10752688172043</v>
      </c>
      <c r="AL317" s="13"/>
      <c r="AM317" s="13">
        <v>9.3167701863354005E-2</v>
      </c>
      <c r="AN317" s="13">
        <v>0.12690355329949199</v>
      </c>
      <c r="AO317" s="13">
        <v>0.10638297872340401</v>
      </c>
      <c r="AP317" s="13">
        <v>0.11111111111111099</v>
      </c>
      <c r="AQ317" s="13">
        <v>0.13888888888888901</v>
      </c>
      <c r="AR317" s="13"/>
      <c r="AS317" s="13">
        <v>0.111003861003861</v>
      </c>
      <c r="AT317" s="13" t="s">
        <v>97</v>
      </c>
      <c r="AU317" s="13"/>
      <c r="AV317" s="13">
        <v>3.7499999999999999E-2</v>
      </c>
      <c r="AW317" s="13">
        <v>0.19148936170212799</v>
      </c>
      <c r="AX317" s="13">
        <v>0.15678776290631</v>
      </c>
      <c r="AY317" s="13"/>
      <c r="AZ317" s="13">
        <v>9.1743119266055103E-3</v>
      </c>
      <c r="BA317" s="13">
        <v>8.8888888888888906E-2</v>
      </c>
      <c r="BB317" s="13">
        <v>7.4889867841409705E-2</v>
      </c>
      <c r="BC317" s="13"/>
      <c r="BD317" s="13">
        <v>0.105263157894737</v>
      </c>
      <c r="BE317" s="13">
        <v>0.122395833333333</v>
      </c>
      <c r="BF317" s="13"/>
      <c r="BG317" s="13">
        <v>0.111801242236025</v>
      </c>
      <c r="BH317" s="13">
        <v>0.10955056179775299</v>
      </c>
      <c r="BI317" s="13"/>
      <c r="BJ317" s="13">
        <v>0.103225806451613</v>
      </c>
      <c r="BK317" s="13">
        <v>0.115250291036088</v>
      </c>
      <c r="BL317" s="13"/>
      <c r="BM317" s="13">
        <v>8.9552238805970102E-2</v>
      </c>
      <c r="BN317" s="13">
        <v>0.114774114774115</v>
      </c>
      <c r="BO317" s="13"/>
      <c r="BP317" s="13">
        <v>9.8901098901098897E-2</v>
      </c>
      <c r="BQ317" s="13">
        <v>0.110363391655451</v>
      </c>
      <c r="BR317" s="13"/>
      <c r="BS317" s="13">
        <v>0.108597285067873</v>
      </c>
      <c r="BT317" s="13">
        <v>0.118681318681319</v>
      </c>
      <c r="BU317" s="13"/>
      <c r="BV317" s="13">
        <v>0.10738255033557</v>
      </c>
      <c r="BW317" s="13">
        <v>0.109215017064846</v>
      </c>
      <c r="BX317" s="13"/>
      <c r="BY317" s="13">
        <v>0.128205128205128</v>
      </c>
      <c r="BZ317" s="13">
        <v>0.10485651214128</v>
      </c>
      <c r="CA317" s="13"/>
      <c r="CB317" s="13">
        <v>0.11482254697286</v>
      </c>
      <c r="CC317" s="13">
        <v>0.10634328358209</v>
      </c>
    </row>
    <row r="318" spans="2:81" x14ac:dyDescent="0.3">
      <c r="B318" t="s">
        <v>126</v>
      </c>
      <c r="C318" s="13">
        <v>0.112934362934363</v>
      </c>
      <c r="D318" s="13">
        <v>0.118677042801556</v>
      </c>
      <c r="E318" s="13">
        <v>0.10617760617760599</v>
      </c>
      <c r="F318" s="13"/>
      <c r="G318" s="13">
        <v>0.17647058823529399</v>
      </c>
      <c r="H318" s="13">
        <v>9.2936802973977703E-2</v>
      </c>
      <c r="I318" s="13">
        <v>0.131979695431472</v>
      </c>
      <c r="J318" s="13">
        <v>0.104938271604938</v>
      </c>
      <c r="K318" s="13">
        <v>8.54700854700855E-2</v>
      </c>
      <c r="L318" s="13">
        <v>8.6956521739130405E-2</v>
      </c>
      <c r="M318" s="13"/>
      <c r="N318" s="13">
        <v>6.4935064935064901E-2</v>
      </c>
      <c r="O318" s="13">
        <v>0.13654618473895599</v>
      </c>
      <c r="P318" s="13">
        <v>0.152542372881356</v>
      </c>
      <c r="Q318" s="13">
        <v>0.13824884792626699</v>
      </c>
      <c r="R318" s="13"/>
      <c r="S318" s="13">
        <v>9.5744680851063801E-2</v>
      </c>
      <c r="T318" s="13">
        <v>0.128205128205128</v>
      </c>
      <c r="U318" s="13">
        <v>8.9552238805970102E-2</v>
      </c>
      <c r="V318" s="13">
        <v>0.14285714285714299</v>
      </c>
      <c r="W318" s="13">
        <v>9.1954022988505704E-2</v>
      </c>
      <c r="X318" s="13">
        <v>6.8181818181818205E-2</v>
      </c>
      <c r="Y318" s="13">
        <v>0.14285714285714299</v>
      </c>
      <c r="Z318" s="13">
        <v>9.7560975609756101E-2</v>
      </c>
      <c r="AA318" s="13">
        <v>0.155555555555556</v>
      </c>
      <c r="AB318" s="13">
        <v>0.139240506329114</v>
      </c>
      <c r="AC318" s="13">
        <v>2.1739130434782601E-2</v>
      </c>
      <c r="AD318" s="13">
        <v>0.15384615384615399</v>
      </c>
      <c r="AE318" s="13"/>
      <c r="AF318" s="13">
        <v>0.11214953271028</v>
      </c>
      <c r="AG318" s="13">
        <v>7.8787878787878796E-2</v>
      </c>
      <c r="AH318" s="13">
        <v>8.1818181818181804E-2</v>
      </c>
      <c r="AI318" s="13">
        <v>9.2198581560283696E-2</v>
      </c>
      <c r="AJ318" s="13">
        <v>0.118811881188119</v>
      </c>
      <c r="AK318" s="13">
        <v>0.16129032258064499</v>
      </c>
      <c r="AL318" s="13"/>
      <c r="AM318" s="13">
        <v>0.14906832298136599</v>
      </c>
      <c r="AN318" s="13">
        <v>0.12690355329949199</v>
      </c>
      <c r="AO318" s="13">
        <v>0.10638297872340401</v>
      </c>
      <c r="AP318" s="13">
        <v>8.99470899470899E-2</v>
      </c>
      <c r="AQ318" s="13">
        <v>2.7777777777777801E-2</v>
      </c>
      <c r="AR318" s="13"/>
      <c r="AS318" s="13">
        <v>0.112934362934363</v>
      </c>
      <c r="AT318" s="13" t="s">
        <v>97</v>
      </c>
      <c r="AU318" s="13"/>
      <c r="AV318" s="13">
        <v>2.2499999999999999E-2</v>
      </c>
      <c r="AW318" s="13">
        <v>0.10638297872340401</v>
      </c>
      <c r="AX318" s="13">
        <v>0.18546845124283001</v>
      </c>
      <c r="AY318" s="13"/>
      <c r="AZ318" s="13">
        <v>9.1743119266055103E-3</v>
      </c>
      <c r="BA318" s="13">
        <v>3.3333333333333298E-2</v>
      </c>
      <c r="BB318" s="13">
        <v>5.2863436123347998E-2</v>
      </c>
      <c r="BC318" s="13"/>
      <c r="BD318" s="13">
        <v>0.114551083591331</v>
      </c>
      <c r="BE318" s="13">
        <v>0.109375</v>
      </c>
      <c r="BF318" s="13"/>
      <c r="BG318" s="13">
        <v>9.3167701863354005E-2</v>
      </c>
      <c r="BH318" s="13">
        <v>0.120786516853933</v>
      </c>
      <c r="BI318" s="13"/>
      <c r="BJ318" s="13">
        <v>0.103225806451613</v>
      </c>
      <c r="BK318" s="13">
        <v>0.112922002328289</v>
      </c>
      <c r="BL318" s="13"/>
      <c r="BM318" s="13">
        <v>0.12935323383084599</v>
      </c>
      <c r="BN318" s="13">
        <v>0.108669108669109</v>
      </c>
      <c r="BO318" s="13"/>
      <c r="BP318" s="13">
        <v>0.113553113553114</v>
      </c>
      <c r="BQ318" s="13">
        <v>0.115746971736205</v>
      </c>
      <c r="BR318" s="13"/>
      <c r="BS318" s="13">
        <v>0.115384615384615</v>
      </c>
      <c r="BT318" s="13">
        <v>9.4505494505494503E-2</v>
      </c>
      <c r="BU318" s="13"/>
      <c r="BV318" s="13">
        <v>6.0402684563758399E-2</v>
      </c>
      <c r="BW318" s="13">
        <v>0.143344709897611</v>
      </c>
      <c r="BX318" s="13"/>
      <c r="BY318" s="13">
        <v>0.102564102564103</v>
      </c>
      <c r="BZ318" s="13">
        <v>0.113686534216336</v>
      </c>
      <c r="CA318" s="13"/>
      <c r="CB318" s="13">
        <v>0.131524008350731</v>
      </c>
      <c r="CC318" s="13">
        <v>9.5149253731343295E-2</v>
      </c>
    </row>
    <row r="319" spans="2:81" x14ac:dyDescent="0.3">
      <c r="B319" t="s">
        <v>251</v>
      </c>
      <c r="C319" s="13">
        <v>0.111003861003861</v>
      </c>
      <c r="D319" s="13">
        <v>9.9221789883268505E-2</v>
      </c>
      <c r="E319" s="13">
        <v>0.11969111969111999</v>
      </c>
      <c r="F319" s="13"/>
      <c r="G319" s="13">
        <v>7.1895424836601302E-2</v>
      </c>
      <c r="H319" s="13">
        <v>6.6914498141263906E-2</v>
      </c>
      <c r="I319" s="13">
        <v>0.101522842639594</v>
      </c>
      <c r="J319" s="13">
        <v>9.2592592592592601E-2</v>
      </c>
      <c r="K319" s="13">
        <v>0.15384615384615399</v>
      </c>
      <c r="L319" s="13">
        <v>0.23913043478260901</v>
      </c>
      <c r="M319" s="13"/>
      <c r="N319" s="13">
        <v>0.106493506493506</v>
      </c>
      <c r="O319" s="13">
        <v>0.12449799196787099</v>
      </c>
      <c r="P319" s="13">
        <v>8.4745762711864403E-2</v>
      </c>
      <c r="Q319" s="13">
        <v>0.12903225806451599</v>
      </c>
      <c r="R319" s="13"/>
      <c r="S319" s="13">
        <v>5.31914893617021E-2</v>
      </c>
      <c r="T319" s="13">
        <v>0.15384615384615399</v>
      </c>
      <c r="U319" s="13">
        <v>5.9701492537313397E-2</v>
      </c>
      <c r="V319" s="13">
        <v>5.4945054945054903E-2</v>
      </c>
      <c r="W319" s="13">
        <v>0.114942528735632</v>
      </c>
      <c r="X319" s="13">
        <v>0.13636363636363599</v>
      </c>
      <c r="Y319" s="13">
        <v>0.119047619047619</v>
      </c>
      <c r="Z319" s="13">
        <v>0.19512195121951201</v>
      </c>
      <c r="AA319" s="13">
        <v>0.148148148148148</v>
      </c>
      <c r="AB319" s="13">
        <v>0.177215189873418</v>
      </c>
      <c r="AC319" s="13">
        <v>6.5217391304347797E-2</v>
      </c>
      <c r="AD319" s="13">
        <v>7.69230769230769E-2</v>
      </c>
      <c r="AE319" s="13"/>
      <c r="AF319" s="13">
        <v>9.0342679127725894E-2</v>
      </c>
      <c r="AG319" s="13">
        <v>0.12121212121212099</v>
      </c>
      <c r="AH319" s="13">
        <v>0.118181818181818</v>
      </c>
      <c r="AI319" s="13">
        <v>0.11347517730496499</v>
      </c>
      <c r="AJ319" s="13">
        <v>0.12871287128712899</v>
      </c>
      <c r="AK319" s="13">
        <v>0.12903225806451599</v>
      </c>
      <c r="AL319" s="13"/>
      <c r="AM319" s="13">
        <v>0.118012422360248</v>
      </c>
      <c r="AN319" s="13">
        <v>0.121827411167513</v>
      </c>
      <c r="AO319" s="13">
        <v>0.112462006079027</v>
      </c>
      <c r="AP319" s="13">
        <v>0.10582010582010599</v>
      </c>
      <c r="AQ319" s="13">
        <v>2.7777777777777801E-2</v>
      </c>
      <c r="AR319" s="13"/>
      <c r="AS319" s="13">
        <v>0.111003861003861</v>
      </c>
      <c r="AT319" s="13" t="s">
        <v>97</v>
      </c>
      <c r="AU319" s="13"/>
      <c r="AV319" s="13">
        <v>5.0000000000000001E-3</v>
      </c>
      <c r="AW319" s="13">
        <v>6.3829787234042507E-2</v>
      </c>
      <c r="AX319" s="13">
        <v>0.19885277246653901</v>
      </c>
      <c r="AY319" s="13"/>
      <c r="AZ319" s="13">
        <v>0</v>
      </c>
      <c r="BA319" s="13">
        <v>1.1111111111111099E-2</v>
      </c>
      <c r="BB319" s="13">
        <v>1.7621145374449299E-2</v>
      </c>
      <c r="BC319" s="13"/>
      <c r="BD319" s="13">
        <v>9.7523219814241502E-2</v>
      </c>
      <c r="BE319" s="13">
        <v>0.13541666666666699</v>
      </c>
      <c r="BF319" s="13"/>
      <c r="BG319" s="13">
        <v>7.1428571428571397E-2</v>
      </c>
      <c r="BH319" s="13">
        <v>0.12921348314606701</v>
      </c>
      <c r="BI319" s="13"/>
      <c r="BJ319" s="13">
        <v>8.3870967741935504E-2</v>
      </c>
      <c r="BK319" s="13">
        <v>0.11874272409778799</v>
      </c>
      <c r="BL319" s="13"/>
      <c r="BM319" s="13">
        <v>0.109452736318408</v>
      </c>
      <c r="BN319" s="13">
        <v>0.112332112332112</v>
      </c>
      <c r="BO319" s="13"/>
      <c r="BP319" s="13">
        <v>0.11721611721611699</v>
      </c>
      <c r="BQ319" s="13">
        <v>0.11170928667563899</v>
      </c>
      <c r="BR319" s="13"/>
      <c r="BS319" s="13">
        <v>7.9185520361990905E-2</v>
      </c>
      <c r="BT319" s="13">
        <v>0.14505494505494501</v>
      </c>
      <c r="BU319" s="13"/>
      <c r="BV319" s="13">
        <v>6.0402684563758399E-2</v>
      </c>
      <c r="BW319" s="13">
        <v>8.8737201365187701E-2</v>
      </c>
      <c r="BX319" s="13"/>
      <c r="BY319" s="13">
        <v>0.11111111111111099</v>
      </c>
      <c r="BZ319" s="13">
        <v>0.11037527593819001</v>
      </c>
      <c r="CA319" s="13"/>
      <c r="CB319" s="13">
        <v>0.11482254697286</v>
      </c>
      <c r="CC319" s="13">
        <v>0.10820895522388101</v>
      </c>
    </row>
    <row r="320" spans="2:81" x14ac:dyDescent="0.3">
      <c r="B320" t="s">
        <v>106</v>
      </c>
      <c r="C320" s="13">
        <v>2.5096525096525098E-2</v>
      </c>
      <c r="D320" s="13">
        <v>7.7821011673151804E-3</v>
      </c>
      <c r="E320" s="13">
        <v>4.2471042471042497E-2</v>
      </c>
      <c r="F320" s="13"/>
      <c r="G320" s="13">
        <v>3.2679738562091498E-2</v>
      </c>
      <c r="H320" s="13">
        <v>1.11524163568773E-2</v>
      </c>
      <c r="I320" s="13">
        <v>1.5228426395939101E-2</v>
      </c>
      <c r="J320" s="13">
        <v>3.0864197530864199E-2</v>
      </c>
      <c r="K320" s="13">
        <v>2.5641025641025599E-2</v>
      </c>
      <c r="L320" s="13">
        <v>5.0724637681159403E-2</v>
      </c>
      <c r="M320" s="13"/>
      <c r="N320" s="13">
        <v>1.03896103896104E-2</v>
      </c>
      <c r="O320" s="13">
        <v>3.6144578313252997E-2</v>
      </c>
      <c r="P320" s="13">
        <v>2.2598870056497199E-2</v>
      </c>
      <c r="Q320" s="13">
        <v>4.1474654377880199E-2</v>
      </c>
      <c r="R320" s="13"/>
      <c r="S320" s="13">
        <v>2.1276595744680899E-2</v>
      </c>
      <c r="T320" s="13">
        <v>4.2735042735042701E-2</v>
      </c>
      <c r="U320" s="13">
        <v>5.9701492537313397E-2</v>
      </c>
      <c r="V320" s="13">
        <v>0</v>
      </c>
      <c r="W320" s="13">
        <v>2.2988505747126398E-2</v>
      </c>
      <c r="X320" s="13">
        <v>2.27272727272727E-2</v>
      </c>
      <c r="Y320" s="13">
        <v>2.3809523809523801E-2</v>
      </c>
      <c r="Z320" s="13">
        <v>2.4390243902439001E-2</v>
      </c>
      <c r="AA320" s="13">
        <v>2.2222222222222199E-2</v>
      </c>
      <c r="AB320" s="13">
        <v>1.26582278481013E-2</v>
      </c>
      <c r="AC320" s="13">
        <v>4.3478260869565202E-2</v>
      </c>
      <c r="AD320" s="13">
        <v>0</v>
      </c>
      <c r="AE320" s="13"/>
      <c r="AF320" s="13">
        <v>1.2461059190031199E-2</v>
      </c>
      <c r="AG320" s="13">
        <v>1.21212121212121E-2</v>
      </c>
      <c r="AH320" s="13">
        <v>2.7272727272727299E-2</v>
      </c>
      <c r="AI320" s="13">
        <v>3.54609929078014E-2</v>
      </c>
      <c r="AJ320" s="13">
        <v>4.95049504950495E-2</v>
      </c>
      <c r="AK320" s="13">
        <v>3.2258064516128997E-2</v>
      </c>
      <c r="AL320" s="13"/>
      <c r="AM320" s="13">
        <v>6.8322981366459604E-2</v>
      </c>
      <c r="AN320" s="13">
        <v>2.5380710659898501E-2</v>
      </c>
      <c r="AO320" s="13">
        <v>1.51975683890578E-2</v>
      </c>
      <c r="AP320" s="13">
        <v>5.2910052910052898E-3</v>
      </c>
      <c r="AQ320" s="13">
        <v>0</v>
      </c>
      <c r="AR320" s="13"/>
      <c r="AS320" s="13">
        <v>2.5096525096525098E-2</v>
      </c>
      <c r="AT320" s="13" t="s">
        <v>97</v>
      </c>
      <c r="AU320" s="13"/>
      <c r="AV320" s="13">
        <v>2.5000000000000001E-3</v>
      </c>
      <c r="AW320" s="13">
        <v>2.1276595744680899E-2</v>
      </c>
      <c r="AX320" s="13">
        <v>4.2065009560229398E-2</v>
      </c>
      <c r="AY320" s="13"/>
      <c r="AZ320" s="13">
        <v>9.1743119266055103E-3</v>
      </c>
      <c r="BA320" s="13">
        <v>1.1111111111111099E-2</v>
      </c>
      <c r="BB320" s="13">
        <v>0</v>
      </c>
      <c r="BC320" s="13"/>
      <c r="BD320" s="13">
        <v>2.7863777089783302E-2</v>
      </c>
      <c r="BE320" s="13">
        <v>2.0833333333333301E-2</v>
      </c>
      <c r="BF320" s="13"/>
      <c r="BG320" s="13">
        <v>2.4844720496894401E-2</v>
      </c>
      <c r="BH320" s="13">
        <v>2.5280898876404501E-2</v>
      </c>
      <c r="BI320" s="13"/>
      <c r="BJ320" s="13">
        <v>3.2258064516128997E-2</v>
      </c>
      <c r="BK320" s="13">
        <v>2.3282887077997701E-2</v>
      </c>
      <c r="BL320" s="13"/>
      <c r="BM320" s="13">
        <v>1.99004975124378E-2</v>
      </c>
      <c r="BN320" s="13">
        <v>2.5641025641025599E-2</v>
      </c>
      <c r="BO320" s="13"/>
      <c r="BP320" s="13">
        <v>4.0293040293040303E-2</v>
      </c>
      <c r="BQ320" s="13">
        <v>1.8842530282638E-2</v>
      </c>
      <c r="BR320" s="13"/>
      <c r="BS320" s="13">
        <v>2.2624434389140299E-2</v>
      </c>
      <c r="BT320" s="13">
        <v>3.0769230769230799E-2</v>
      </c>
      <c r="BU320" s="13"/>
      <c r="BV320" s="13">
        <v>2.68456375838926E-2</v>
      </c>
      <c r="BW320" s="13">
        <v>2.0477815699658699E-2</v>
      </c>
      <c r="BX320" s="13"/>
      <c r="BY320" s="13">
        <v>1.7094017094017099E-2</v>
      </c>
      <c r="BZ320" s="13">
        <v>2.6490066225165601E-2</v>
      </c>
      <c r="CA320" s="13"/>
      <c r="CB320" s="13">
        <v>3.1315240083507299E-2</v>
      </c>
      <c r="CC320" s="13">
        <v>1.8656716417910401E-2</v>
      </c>
    </row>
    <row r="321" spans="2:81" x14ac:dyDescent="0.3">
      <c r="B321" t="s">
        <v>127</v>
      </c>
      <c r="C321" s="13">
        <v>0.63996138996138996</v>
      </c>
      <c r="D321" s="13">
        <v>0.642023346303502</v>
      </c>
      <c r="E321" s="13">
        <v>0.64092664092664098</v>
      </c>
      <c r="F321" s="13"/>
      <c r="G321" s="13">
        <v>0.60130718954248397</v>
      </c>
      <c r="H321" s="13">
        <v>0.69516728624535296</v>
      </c>
      <c r="I321" s="13">
        <v>0.67005076142132003</v>
      </c>
      <c r="J321" s="13">
        <v>0.62962962962962998</v>
      </c>
      <c r="K321" s="13">
        <v>0.63247863247863201</v>
      </c>
      <c r="L321" s="13">
        <v>0.55072463768115898</v>
      </c>
      <c r="M321" s="13"/>
      <c r="N321" s="13">
        <v>0.69870129870129905</v>
      </c>
      <c r="O321" s="13">
        <v>0.58634538152610405</v>
      </c>
      <c r="P321" s="13">
        <v>0.62711864406779705</v>
      </c>
      <c r="Q321" s="13">
        <v>0.60368663594469996</v>
      </c>
      <c r="R321" s="13"/>
      <c r="S321" s="13">
        <v>0.72872340425531901</v>
      </c>
      <c r="T321" s="13">
        <v>0.60683760683760701</v>
      </c>
      <c r="U321" s="13">
        <v>0.61194029850746301</v>
      </c>
      <c r="V321" s="13">
        <v>0.68131868131868101</v>
      </c>
      <c r="W321" s="13">
        <v>0.66666666666666696</v>
      </c>
      <c r="X321" s="13">
        <v>0.64772727272727304</v>
      </c>
      <c r="Y321" s="13">
        <v>0.65476190476190499</v>
      </c>
      <c r="Z321" s="13">
        <v>0.56097560975609795</v>
      </c>
      <c r="AA321" s="13">
        <v>0.54814814814814805</v>
      </c>
      <c r="AB321" s="13">
        <v>0.506329113924051</v>
      </c>
      <c r="AC321" s="13">
        <v>0.76086956521739102</v>
      </c>
      <c r="AD321" s="13">
        <v>0.76923076923076905</v>
      </c>
      <c r="AE321" s="13"/>
      <c r="AF321" s="13">
        <v>0.66978193146417397</v>
      </c>
      <c r="AG321" s="13">
        <v>0.69696969696969702</v>
      </c>
      <c r="AH321" s="13">
        <v>0.64545454545454595</v>
      </c>
      <c r="AI321" s="13">
        <v>0.66666666666666696</v>
      </c>
      <c r="AJ321" s="13">
        <v>0.524752475247525</v>
      </c>
      <c r="AK321" s="13">
        <v>0.56989247311827995</v>
      </c>
      <c r="AL321" s="13"/>
      <c r="AM321" s="13">
        <v>0.57142857142857095</v>
      </c>
      <c r="AN321" s="13">
        <v>0.59898477157360397</v>
      </c>
      <c r="AO321" s="13">
        <v>0.659574468085106</v>
      </c>
      <c r="AP321" s="13">
        <v>0.68783068783068801</v>
      </c>
      <c r="AQ321" s="13">
        <v>0.80555555555555602</v>
      </c>
      <c r="AR321" s="13"/>
      <c r="AS321" s="13">
        <v>0.63996138996138996</v>
      </c>
      <c r="AT321" s="13" t="s">
        <v>97</v>
      </c>
      <c r="AU321" s="13"/>
      <c r="AV321" s="13">
        <v>0.9325</v>
      </c>
      <c r="AW321" s="13">
        <v>0.61702127659574502</v>
      </c>
      <c r="AX321" s="13">
        <v>0.41682600382409202</v>
      </c>
      <c r="AY321" s="13"/>
      <c r="AZ321" s="13">
        <v>0.97247706422018398</v>
      </c>
      <c r="BA321" s="13">
        <v>0.85555555555555596</v>
      </c>
      <c r="BB321" s="13">
        <v>0.85462555066079304</v>
      </c>
      <c r="BC321" s="13"/>
      <c r="BD321" s="13">
        <v>0.65479876160990702</v>
      </c>
      <c r="BE321" s="13">
        <v>0.61197916666666696</v>
      </c>
      <c r="BF321" s="13"/>
      <c r="BG321" s="13">
        <v>0.69875776397515499</v>
      </c>
      <c r="BH321" s="13">
        <v>0.61516853932584303</v>
      </c>
      <c r="BI321" s="13"/>
      <c r="BJ321" s="13">
        <v>0.67741935483870996</v>
      </c>
      <c r="BK321" s="13">
        <v>0.62980209545983701</v>
      </c>
      <c r="BL321" s="13"/>
      <c r="BM321" s="13">
        <v>0.65174129353233801</v>
      </c>
      <c r="BN321" s="13">
        <v>0.63858363858363898</v>
      </c>
      <c r="BO321" s="13"/>
      <c r="BP321" s="13">
        <v>0.63003663003663002</v>
      </c>
      <c r="BQ321" s="13">
        <v>0.64333781965006698</v>
      </c>
      <c r="BR321" s="13"/>
      <c r="BS321" s="13">
        <v>0.67420814479638003</v>
      </c>
      <c r="BT321" s="13">
        <v>0.61098901098901104</v>
      </c>
      <c r="BU321" s="13"/>
      <c r="BV321" s="13">
        <v>0.74496644295301995</v>
      </c>
      <c r="BW321" s="13">
        <v>0.63822525597269597</v>
      </c>
      <c r="BX321" s="13"/>
      <c r="BY321" s="13">
        <v>0.64102564102564097</v>
      </c>
      <c r="BZ321" s="13">
        <v>0.64459161147902899</v>
      </c>
      <c r="CA321" s="13"/>
      <c r="CB321" s="13">
        <v>0.607515657620042</v>
      </c>
      <c r="CC321" s="13">
        <v>0.67164179104477595</v>
      </c>
    </row>
    <row r="322" spans="2:81" x14ac:dyDescent="0.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row>
    <row r="323" spans="2:81" x14ac:dyDescent="0.3">
      <c r="B323" s="6" t="s">
        <v>254</v>
      </c>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row>
    <row r="324" spans="2:81" x14ac:dyDescent="0.3">
      <c r="B324" s="23" t="s">
        <v>196</v>
      </c>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row>
    <row r="325" spans="2:81" x14ac:dyDescent="0.3">
      <c r="B325" t="s">
        <v>123</v>
      </c>
      <c r="C325" s="13">
        <v>0.27027027027027001</v>
      </c>
      <c r="D325" s="13">
        <v>0.23929961089494201</v>
      </c>
      <c r="E325" s="13">
        <v>0.301158301158301</v>
      </c>
      <c r="F325" s="13"/>
      <c r="G325" s="13">
        <v>0.24836601307189499</v>
      </c>
      <c r="H325" s="13">
        <v>0.28996282527881001</v>
      </c>
      <c r="I325" s="13">
        <v>0.269035532994924</v>
      </c>
      <c r="J325" s="13">
        <v>0.240740740740741</v>
      </c>
      <c r="K325" s="13">
        <v>0.30769230769230799</v>
      </c>
      <c r="L325" s="13">
        <v>0.26086956521739102</v>
      </c>
      <c r="M325" s="13"/>
      <c r="N325" s="13">
        <v>0.29870129870129902</v>
      </c>
      <c r="O325" s="13">
        <v>0.24497991967871499</v>
      </c>
      <c r="P325" s="13">
        <v>0.23163841807909599</v>
      </c>
      <c r="Q325" s="13">
        <v>0.27649769585253497</v>
      </c>
      <c r="R325" s="13"/>
      <c r="S325" s="13">
        <v>0.27659574468085102</v>
      </c>
      <c r="T325" s="13">
        <v>0.20512820512820501</v>
      </c>
      <c r="U325" s="13">
        <v>0.25373134328358199</v>
      </c>
      <c r="V325" s="13">
        <v>0.30769230769230799</v>
      </c>
      <c r="W325" s="13">
        <v>0.26436781609195398</v>
      </c>
      <c r="X325" s="13">
        <v>0.27272727272727298</v>
      </c>
      <c r="Y325" s="13">
        <v>0.28571428571428598</v>
      </c>
      <c r="Z325" s="13">
        <v>0.219512195121951</v>
      </c>
      <c r="AA325" s="13">
        <v>0.296296296296296</v>
      </c>
      <c r="AB325" s="13">
        <v>0.227848101265823</v>
      </c>
      <c r="AC325" s="13">
        <v>0.36956521739130399</v>
      </c>
      <c r="AD325" s="13">
        <v>0.30769230769230799</v>
      </c>
      <c r="AE325" s="13"/>
      <c r="AF325" s="13">
        <v>0.30841121495327101</v>
      </c>
      <c r="AG325" s="13">
        <v>0.30909090909090903</v>
      </c>
      <c r="AH325" s="13">
        <v>0.2</v>
      </c>
      <c r="AI325" s="13">
        <v>0.25531914893617003</v>
      </c>
      <c r="AJ325" s="13">
        <v>0.22772277227722801</v>
      </c>
      <c r="AK325" s="13">
        <v>0.247311827956989</v>
      </c>
      <c r="AL325" s="13"/>
      <c r="AM325" s="13">
        <v>0.217391304347826</v>
      </c>
      <c r="AN325" s="13">
        <v>0.22842639593908601</v>
      </c>
      <c r="AO325" s="13">
        <v>0.26139817629179302</v>
      </c>
      <c r="AP325" s="13">
        <v>0.34391534391534401</v>
      </c>
      <c r="AQ325" s="13">
        <v>0.5</v>
      </c>
      <c r="AR325" s="13"/>
      <c r="AS325" s="13">
        <v>0.27027027027027001</v>
      </c>
      <c r="AT325" s="13" t="s">
        <v>97</v>
      </c>
      <c r="AU325" s="13"/>
      <c r="AV325" s="13">
        <v>0.32250000000000001</v>
      </c>
      <c r="AW325" s="13">
        <v>0.35106382978723399</v>
      </c>
      <c r="AX325" s="13">
        <v>0.217973231357553</v>
      </c>
      <c r="AY325" s="13"/>
      <c r="AZ325" s="13">
        <v>0.44036697247706402</v>
      </c>
      <c r="BA325" s="13">
        <v>0.31111111111111101</v>
      </c>
      <c r="BB325" s="13">
        <v>0.29515418502202601</v>
      </c>
      <c r="BC325" s="13"/>
      <c r="BD325" s="13">
        <v>0.28173374613003099</v>
      </c>
      <c r="BE325" s="13">
        <v>0.25520833333333298</v>
      </c>
      <c r="BF325" s="13"/>
      <c r="BG325" s="13">
        <v>0.31987577639751602</v>
      </c>
      <c r="BH325" s="13">
        <v>0.248595505617978</v>
      </c>
      <c r="BI325" s="13"/>
      <c r="BJ325" s="13">
        <v>0.29677419354838702</v>
      </c>
      <c r="BK325" s="13">
        <v>0.26542491268917301</v>
      </c>
      <c r="BL325" s="13"/>
      <c r="BM325" s="13">
        <v>0.24378109452736299</v>
      </c>
      <c r="BN325" s="13">
        <v>0.28205128205128199</v>
      </c>
      <c r="BO325" s="13"/>
      <c r="BP325" s="13">
        <v>0.27472527472527503</v>
      </c>
      <c r="BQ325" s="13">
        <v>0.27187079407806197</v>
      </c>
      <c r="BR325" s="13"/>
      <c r="BS325" s="13">
        <v>0.29185520361991002</v>
      </c>
      <c r="BT325" s="13">
        <v>0.27032967032966998</v>
      </c>
      <c r="BU325" s="13"/>
      <c r="BV325" s="13">
        <v>0.32885906040268498</v>
      </c>
      <c r="BW325" s="13">
        <v>0.273037542662116</v>
      </c>
      <c r="BX325" s="13"/>
      <c r="BY325" s="13">
        <v>0.256410256410256</v>
      </c>
      <c r="BZ325" s="13">
        <v>0.27373068432671099</v>
      </c>
      <c r="CA325" s="13"/>
      <c r="CB325" s="13">
        <v>0.263048016701461</v>
      </c>
      <c r="CC325" s="13">
        <v>0.27985074626865702</v>
      </c>
    </row>
    <row r="326" spans="2:81" x14ac:dyDescent="0.3">
      <c r="B326" t="s">
        <v>124</v>
      </c>
      <c r="C326" s="13">
        <v>0.27992277992277997</v>
      </c>
      <c r="D326" s="13">
        <v>0.30155642023346302</v>
      </c>
      <c r="E326" s="13">
        <v>0.25675675675675702</v>
      </c>
      <c r="F326" s="13"/>
      <c r="G326" s="13">
        <v>0.29411764705882398</v>
      </c>
      <c r="H326" s="13">
        <v>0.30483271375464699</v>
      </c>
      <c r="I326" s="13">
        <v>0.27411167512690399</v>
      </c>
      <c r="J326" s="13">
        <v>0.27160493827160498</v>
      </c>
      <c r="K326" s="13">
        <v>0.27350427350427398</v>
      </c>
      <c r="L326" s="13">
        <v>0.23913043478260901</v>
      </c>
      <c r="M326" s="13"/>
      <c r="N326" s="13">
        <v>0.25714285714285701</v>
      </c>
      <c r="O326" s="13">
        <v>0.29317269076305202</v>
      </c>
      <c r="P326" s="13">
        <v>0.29943502824858798</v>
      </c>
      <c r="Q326" s="13">
        <v>0.29493087557603698</v>
      </c>
      <c r="R326" s="13"/>
      <c r="S326" s="13">
        <v>0.30319148936170198</v>
      </c>
      <c r="T326" s="13">
        <v>0.30769230769230799</v>
      </c>
      <c r="U326" s="13">
        <v>0.29850746268656703</v>
      </c>
      <c r="V326" s="13">
        <v>0.21978021978022</v>
      </c>
      <c r="W326" s="13">
        <v>0.32183908045977</v>
      </c>
      <c r="X326" s="13">
        <v>0.18181818181818199</v>
      </c>
      <c r="Y326" s="13">
        <v>0.297619047619048</v>
      </c>
      <c r="Z326" s="13">
        <v>0.26829268292682901</v>
      </c>
      <c r="AA326" s="13">
        <v>0.30370370370370398</v>
      </c>
      <c r="AB326" s="13">
        <v>0.265822784810127</v>
      </c>
      <c r="AC326" s="13">
        <v>0.23913043478260901</v>
      </c>
      <c r="AD326" s="13">
        <v>0.30769230769230799</v>
      </c>
      <c r="AE326" s="13"/>
      <c r="AF326" s="13">
        <v>0.30841121495327101</v>
      </c>
      <c r="AG326" s="13">
        <v>0.26060606060606101</v>
      </c>
      <c r="AH326" s="13">
        <v>0.33636363636363598</v>
      </c>
      <c r="AI326" s="13">
        <v>0.219858156028369</v>
      </c>
      <c r="AJ326" s="13">
        <v>0.287128712871287</v>
      </c>
      <c r="AK326" s="13">
        <v>0.25806451612903197</v>
      </c>
      <c r="AL326" s="13"/>
      <c r="AM326" s="13">
        <v>0.24844720496894401</v>
      </c>
      <c r="AN326" s="13">
        <v>0.32487309644669998</v>
      </c>
      <c r="AO326" s="13">
        <v>0.26747720364741601</v>
      </c>
      <c r="AP326" s="13">
        <v>0.28571428571428598</v>
      </c>
      <c r="AQ326" s="13">
        <v>0.25</v>
      </c>
      <c r="AR326" s="13"/>
      <c r="AS326" s="13">
        <v>0.27992277992277997</v>
      </c>
      <c r="AT326" s="13" t="s">
        <v>97</v>
      </c>
      <c r="AU326" s="13"/>
      <c r="AV326" s="13">
        <v>0.245</v>
      </c>
      <c r="AW326" s="13">
        <v>0.26595744680851102</v>
      </c>
      <c r="AX326" s="13">
        <v>0.30975143403441702</v>
      </c>
      <c r="AY326" s="13"/>
      <c r="AZ326" s="13">
        <v>0.18348623853210999</v>
      </c>
      <c r="BA326" s="13">
        <v>0.31111111111111101</v>
      </c>
      <c r="BB326" s="13">
        <v>0.22466960352422899</v>
      </c>
      <c r="BC326" s="13"/>
      <c r="BD326" s="13">
        <v>0.30185758513931898</v>
      </c>
      <c r="BE326" s="13">
        <v>0.23697916666666699</v>
      </c>
      <c r="BF326" s="13"/>
      <c r="BG326" s="13">
        <v>0.29813664596273298</v>
      </c>
      <c r="BH326" s="13">
        <v>0.27106741573033699</v>
      </c>
      <c r="BI326" s="13"/>
      <c r="BJ326" s="13">
        <v>0.309677419354839</v>
      </c>
      <c r="BK326" s="13">
        <v>0.271245634458673</v>
      </c>
      <c r="BL326" s="13"/>
      <c r="BM326" s="13">
        <v>0.28358208955223901</v>
      </c>
      <c r="BN326" s="13">
        <v>0.27472527472527503</v>
      </c>
      <c r="BO326" s="13"/>
      <c r="BP326" s="13">
        <v>0.30769230769230799</v>
      </c>
      <c r="BQ326" s="13">
        <v>0.26917900403768502</v>
      </c>
      <c r="BR326" s="13"/>
      <c r="BS326" s="13">
        <v>0.31447963800904999</v>
      </c>
      <c r="BT326" s="13">
        <v>0.23736263736263699</v>
      </c>
      <c r="BU326" s="13"/>
      <c r="BV326" s="13">
        <v>0.34228187919463099</v>
      </c>
      <c r="BW326" s="13">
        <v>0.30034129692832801</v>
      </c>
      <c r="BX326" s="13"/>
      <c r="BY326" s="13">
        <v>0.316239316239316</v>
      </c>
      <c r="BZ326" s="13">
        <v>0.278145695364238</v>
      </c>
      <c r="CA326" s="13"/>
      <c r="CB326" s="13">
        <v>0.26096033402922802</v>
      </c>
      <c r="CC326" s="13">
        <v>0.29291044776119401</v>
      </c>
    </row>
    <row r="327" spans="2:81" x14ac:dyDescent="0.3">
      <c r="B327" t="s">
        <v>125</v>
      </c>
      <c r="C327" s="13">
        <v>0.198841698841699</v>
      </c>
      <c r="D327" s="13">
        <v>0.20622568093385199</v>
      </c>
      <c r="E327" s="13">
        <v>0.193050193050193</v>
      </c>
      <c r="F327" s="13"/>
      <c r="G327" s="13">
        <v>0.20261437908496699</v>
      </c>
      <c r="H327" s="13">
        <v>0.21189591078066899</v>
      </c>
      <c r="I327" s="13">
        <v>0.18781725888324899</v>
      </c>
      <c r="J327" s="13">
        <v>0.22222222222222199</v>
      </c>
      <c r="K327" s="13">
        <v>0.11965811965812</v>
      </c>
      <c r="L327" s="13">
        <v>0.22463768115942001</v>
      </c>
      <c r="M327" s="13"/>
      <c r="N327" s="13">
        <v>0.18441558441558401</v>
      </c>
      <c r="O327" s="13">
        <v>0.20481927710843401</v>
      </c>
      <c r="P327" s="13">
        <v>0.22033898305084701</v>
      </c>
      <c r="Q327" s="13">
        <v>0.19815668202764999</v>
      </c>
      <c r="R327" s="13"/>
      <c r="S327" s="13">
        <v>0.18617021276595699</v>
      </c>
      <c r="T327" s="13">
        <v>0.19658119658119699</v>
      </c>
      <c r="U327" s="13">
        <v>0.20895522388059701</v>
      </c>
      <c r="V327" s="13">
        <v>0.20879120879120899</v>
      </c>
      <c r="W327" s="13">
        <v>0.18390804597701099</v>
      </c>
      <c r="X327" s="13">
        <v>0.204545454545455</v>
      </c>
      <c r="Y327" s="13">
        <v>0.25</v>
      </c>
      <c r="Z327" s="13">
        <v>0.219512195121951</v>
      </c>
      <c r="AA327" s="13">
        <v>0.18518518518518501</v>
      </c>
      <c r="AB327" s="13">
        <v>0.215189873417722</v>
      </c>
      <c r="AC327" s="13">
        <v>0.15217391304347799</v>
      </c>
      <c r="AD327" s="13">
        <v>0.15384615384615399</v>
      </c>
      <c r="AE327" s="13"/>
      <c r="AF327" s="13">
        <v>0.16510903426791301</v>
      </c>
      <c r="AG327" s="13">
        <v>0.206060606060606</v>
      </c>
      <c r="AH327" s="13">
        <v>0.263636363636364</v>
      </c>
      <c r="AI327" s="13">
        <v>0.22695035460992899</v>
      </c>
      <c r="AJ327" s="13">
        <v>0.21782178217821799</v>
      </c>
      <c r="AK327" s="13">
        <v>0.17204301075268799</v>
      </c>
      <c r="AL327" s="13"/>
      <c r="AM327" s="13">
        <v>0.19875776397515499</v>
      </c>
      <c r="AN327" s="13">
        <v>0.17258883248731</v>
      </c>
      <c r="AO327" s="13">
        <v>0.221884498480243</v>
      </c>
      <c r="AP327" s="13">
        <v>0.17460317460317501</v>
      </c>
      <c r="AQ327" s="13">
        <v>0.16666666666666699</v>
      </c>
      <c r="AR327" s="13"/>
      <c r="AS327" s="13">
        <v>0.198841698841699</v>
      </c>
      <c r="AT327" s="13" t="s">
        <v>97</v>
      </c>
      <c r="AU327" s="13"/>
      <c r="AV327" s="13">
        <v>0.215</v>
      </c>
      <c r="AW327" s="13">
        <v>0.24468085106383</v>
      </c>
      <c r="AX327" s="13">
        <v>0.17782026768642401</v>
      </c>
      <c r="AY327" s="13"/>
      <c r="AZ327" s="13">
        <v>0.23853211009174299</v>
      </c>
      <c r="BA327" s="13">
        <v>0.25555555555555598</v>
      </c>
      <c r="BB327" s="13">
        <v>0.21145374449339199</v>
      </c>
      <c r="BC327" s="13"/>
      <c r="BD327" s="13">
        <v>0.17337461300309601</v>
      </c>
      <c r="BE327" s="13">
        <v>0.2421875</v>
      </c>
      <c r="BF327" s="13"/>
      <c r="BG327" s="13">
        <v>0.170807453416149</v>
      </c>
      <c r="BH327" s="13">
        <v>0.210674157303371</v>
      </c>
      <c r="BI327" s="13"/>
      <c r="BJ327" s="13">
        <v>0.21290322580645199</v>
      </c>
      <c r="BK327" s="13">
        <v>0.19790454016298001</v>
      </c>
      <c r="BL327" s="13"/>
      <c r="BM327" s="13">
        <v>0.19402985074626899</v>
      </c>
      <c r="BN327" s="13">
        <v>0.2002442002442</v>
      </c>
      <c r="BO327" s="13"/>
      <c r="BP327" s="13">
        <v>0.15384615384615399</v>
      </c>
      <c r="BQ327" s="13">
        <v>0.21265141318977099</v>
      </c>
      <c r="BR327" s="13"/>
      <c r="BS327" s="13">
        <v>0.18552036199095001</v>
      </c>
      <c r="BT327" s="13">
        <v>0.20879120879120899</v>
      </c>
      <c r="BU327" s="13"/>
      <c r="BV327" s="13">
        <v>0.161073825503356</v>
      </c>
      <c r="BW327" s="13">
        <v>0.19795221843003399</v>
      </c>
      <c r="BX327" s="13"/>
      <c r="BY327" s="13">
        <v>0.19658119658119699</v>
      </c>
      <c r="BZ327" s="13">
        <v>0.195364238410596</v>
      </c>
      <c r="CA327" s="13"/>
      <c r="CB327" s="13">
        <v>0.194154488517745</v>
      </c>
      <c r="CC327" s="13">
        <v>0.19776119402985101</v>
      </c>
    </row>
    <row r="328" spans="2:81" x14ac:dyDescent="0.3">
      <c r="B328" t="s">
        <v>126</v>
      </c>
      <c r="C328" s="13">
        <v>0.150579150579151</v>
      </c>
      <c r="D328" s="13">
        <v>0.16536964980544699</v>
      </c>
      <c r="E328" s="13">
        <v>0.13706563706563701</v>
      </c>
      <c r="F328" s="13"/>
      <c r="G328" s="13">
        <v>0.17647058823529399</v>
      </c>
      <c r="H328" s="13">
        <v>0.130111524163569</v>
      </c>
      <c r="I328" s="13">
        <v>0.182741116751269</v>
      </c>
      <c r="J328" s="13">
        <v>0.16049382716049401</v>
      </c>
      <c r="K328" s="13">
        <v>0.13675213675213699</v>
      </c>
      <c r="L328" s="13">
        <v>0.115942028985507</v>
      </c>
      <c r="M328" s="13"/>
      <c r="N328" s="13">
        <v>0.17142857142857101</v>
      </c>
      <c r="O328" s="13">
        <v>0.14859437751004001</v>
      </c>
      <c r="P328" s="13">
        <v>0.14124293785310699</v>
      </c>
      <c r="Q328" s="13">
        <v>0.119815668202765</v>
      </c>
      <c r="R328" s="13"/>
      <c r="S328" s="13">
        <v>0.159574468085106</v>
      </c>
      <c r="T328" s="13">
        <v>0.145299145299145</v>
      </c>
      <c r="U328" s="13">
        <v>0.104477611940299</v>
      </c>
      <c r="V328" s="13">
        <v>0.15384615384615399</v>
      </c>
      <c r="W328" s="13">
        <v>0.14942528735632199</v>
      </c>
      <c r="X328" s="13">
        <v>0.22727272727272699</v>
      </c>
      <c r="Y328" s="13">
        <v>9.5238095238095205E-2</v>
      </c>
      <c r="Z328" s="13">
        <v>0.17073170731707299</v>
      </c>
      <c r="AA328" s="13">
        <v>0.10370370370370401</v>
      </c>
      <c r="AB328" s="13">
        <v>0.215189873417722</v>
      </c>
      <c r="AC328" s="13">
        <v>0.15217391304347799</v>
      </c>
      <c r="AD328" s="13">
        <v>0.15384615384615399</v>
      </c>
      <c r="AE328" s="13"/>
      <c r="AF328" s="13">
        <v>0.121495327102804</v>
      </c>
      <c r="AG328" s="13">
        <v>0.12121212121212099</v>
      </c>
      <c r="AH328" s="13">
        <v>0.12727272727272701</v>
      </c>
      <c r="AI328" s="13">
        <v>0.15602836879432599</v>
      </c>
      <c r="AJ328" s="13">
        <v>0.198019801980198</v>
      </c>
      <c r="AK328" s="13">
        <v>0.21505376344086</v>
      </c>
      <c r="AL328" s="13"/>
      <c r="AM328" s="13">
        <v>0.173913043478261</v>
      </c>
      <c r="AN328" s="13">
        <v>0.18781725888324899</v>
      </c>
      <c r="AO328" s="13">
        <v>0.151975683890578</v>
      </c>
      <c r="AP328" s="13">
        <v>0.148148148148148</v>
      </c>
      <c r="AQ328" s="13">
        <v>8.3333333333333301E-2</v>
      </c>
      <c r="AR328" s="13"/>
      <c r="AS328" s="13">
        <v>0.150579150579151</v>
      </c>
      <c r="AT328" s="13" t="s">
        <v>97</v>
      </c>
      <c r="AU328" s="13"/>
      <c r="AV328" s="13">
        <v>0.1525</v>
      </c>
      <c r="AW328" s="13">
        <v>6.3829787234042507E-2</v>
      </c>
      <c r="AX328" s="13">
        <v>0.16252390057361399</v>
      </c>
      <c r="AY328" s="13"/>
      <c r="AZ328" s="13">
        <v>0.11009174311926601</v>
      </c>
      <c r="BA328" s="13">
        <v>0.11111111111111099</v>
      </c>
      <c r="BB328" s="13">
        <v>0.154185022026432</v>
      </c>
      <c r="BC328" s="13"/>
      <c r="BD328" s="13">
        <v>0.15479876160990699</v>
      </c>
      <c r="BE328" s="13">
        <v>0.14322916666666699</v>
      </c>
      <c r="BF328" s="13"/>
      <c r="BG328" s="13">
        <v>0.13975155279503099</v>
      </c>
      <c r="BH328" s="13">
        <v>0.15589887640449401</v>
      </c>
      <c r="BI328" s="13"/>
      <c r="BJ328" s="13">
        <v>0.11612903225806499</v>
      </c>
      <c r="BK328" s="13">
        <v>0.159487776484284</v>
      </c>
      <c r="BL328" s="13"/>
      <c r="BM328" s="13">
        <v>0.17910447761194001</v>
      </c>
      <c r="BN328" s="13">
        <v>0.14407814407814401</v>
      </c>
      <c r="BO328" s="13"/>
      <c r="BP328" s="13">
        <v>0.16117216117216099</v>
      </c>
      <c r="BQ328" s="13">
        <v>0.14670255720053799</v>
      </c>
      <c r="BR328" s="13"/>
      <c r="BS328" s="13">
        <v>0.12895927601810001</v>
      </c>
      <c r="BT328" s="13">
        <v>0.151648351648352</v>
      </c>
      <c r="BU328" s="13"/>
      <c r="BV328" s="13">
        <v>0.100671140939597</v>
      </c>
      <c r="BW328" s="13">
        <v>0.143344709897611</v>
      </c>
      <c r="BX328" s="13"/>
      <c r="BY328" s="13">
        <v>0.170940170940171</v>
      </c>
      <c r="BZ328" s="13">
        <v>0.146799116997792</v>
      </c>
      <c r="CA328" s="13"/>
      <c r="CB328" s="13">
        <v>0.164926931106472</v>
      </c>
      <c r="CC328" s="13">
        <v>0.13992537313432801</v>
      </c>
    </row>
    <row r="329" spans="2:81" x14ac:dyDescent="0.3">
      <c r="B329" t="s">
        <v>251</v>
      </c>
      <c r="C329" s="13">
        <v>7.6254826254826297E-2</v>
      </c>
      <c r="D329" s="13">
        <v>7.0038910505836605E-2</v>
      </c>
      <c r="E329" s="13">
        <v>8.1081081081081099E-2</v>
      </c>
      <c r="F329" s="13"/>
      <c r="G329" s="13">
        <v>5.8823529411764698E-2</v>
      </c>
      <c r="H329" s="13">
        <v>4.8327137546468397E-2</v>
      </c>
      <c r="I329" s="13">
        <v>6.0913705583756299E-2</v>
      </c>
      <c r="J329" s="13">
        <v>8.0246913580246895E-2</v>
      </c>
      <c r="K329" s="13">
        <v>0.128205128205128</v>
      </c>
      <c r="L329" s="13">
        <v>0.123188405797101</v>
      </c>
      <c r="M329" s="13"/>
      <c r="N329" s="13">
        <v>6.4935064935064901E-2</v>
      </c>
      <c r="O329" s="13">
        <v>9.2369477911646597E-2</v>
      </c>
      <c r="P329" s="13">
        <v>7.9096045197740106E-2</v>
      </c>
      <c r="Q329" s="13">
        <v>7.83410138248848E-2</v>
      </c>
      <c r="R329" s="13"/>
      <c r="S329" s="13">
        <v>5.85106382978723E-2</v>
      </c>
      <c r="T329" s="13">
        <v>9.4017094017094002E-2</v>
      </c>
      <c r="U329" s="13">
        <v>8.9552238805970102E-2</v>
      </c>
      <c r="V329" s="13">
        <v>8.7912087912087905E-2</v>
      </c>
      <c r="W329" s="13">
        <v>4.5977011494252901E-2</v>
      </c>
      <c r="X329" s="13">
        <v>7.9545454545454503E-2</v>
      </c>
      <c r="Y329" s="13">
        <v>4.7619047619047603E-2</v>
      </c>
      <c r="Z329" s="13">
        <v>0.12195121951219499</v>
      </c>
      <c r="AA329" s="13">
        <v>9.6296296296296297E-2</v>
      </c>
      <c r="AB329" s="13">
        <v>7.5949367088607597E-2</v>
      </c>
      <c r="AC329" s="13">
        <v>6.5217391304347797E-2</v>
      </c>
      <c r="AD329" s="13">
        <v>7.69230769230769E-2</v>
      </c>
      <c r="AE329" s="13"/>
      <c r="AF329" s="13">
        <v>8.4112149532710304E-2</v>
      </c>
      <c r="AG329" s="13">
        <v>7.8787878787878796E-2</v>
      </c>
      <c r="AH329" s="13">
        <v>5.4545454545454501E-2</v>
      </c>
      <c r="AI329" s="13">
        <v>0.10638297872340401</v>
      </c>
      <c r="AJ329" s="13">
        <v>3.9603960396039598E-2</v>
      </c>
      <c r="AK329" s="13">
        <v>8.6021505376344107E-2</v>
      </c>
      <c r="AL329" s="13"/>
      <c r="AM329" s="13">
        <v>0.105590062111801</v>
      </c>
      <c r="AN329" s="13">
        <v>6.5989847715736002E-2</v>
      </c>
      <c r="AO329" s="13">
        <v>7.29483282674772E-2</v>
      </c>
      <c r="AP329" s="13">
        <v>4.7619047619047603E-2</v>
      </c>
      <c r="AQ329" s="13">
        <v>0</v>
      </c>
      <c r="AR329" s="13"/>
      <c r="AS329" s="13">
        <v>7.6254826254826297E-2</v>
      </c>
      <c r="AT329" s="13" t="s">
        <v>97</v>
      </c>
      <c r="AU329" s="13"/>
      <c r="AV329" s="13">
        <v>0.05</v>
      </c>
      <c r="AW329" s="13">
        <v>5.31914893617021E-2</v>
      </c>
      <c r="AX329" s="13">
        <v>0.10133843212237099</v>
      </c>
      <c r="AY329" s="13"/>
      <c r="AZ329" s="13">
        <v>1.8348623853211E-2</v>
      </c>
      <c r="BA329" s="13">
        <v>1.1111111111111099E-2</v>
      </c>
      <c r="BB329" s="13">
        <v>8.3700440528634401E-2</v>
      </c>
      <c r="BC329" s="13"/>
      <c r="BD329" s="13">
        <v>5.8823529411764698E-2</v>
      </c>
      <c r="BE329" s="13">
        <v>0.106770833333333</v>
      </c>
      <c r="BF329" s="13"/>
      <c r="BG329" s="13">
        <v>4.3478260869565202E-2</v>
      </c>
      <c r="BH329" s="13">
        <v>9.1292134831460703E-2</v>
      </c>
      <c r="BI329" s="13"/>
      <c r="BJ329" s="13">
        <v>2.5806451612903201E-2</v>
      </c>
      <c r="BK329" s="13">
        <v>8.4982537834691493E-2</v>
      </c>
      <c r="BL329" s="13"/>
      <c r="BM329" s="13">
        <v>6.4676616915422896E-2</v>
      </c>
      <c r="BN329" s="13">
        <v>7.9365079365079402E-2</v>
      </c>
      <c r="BO329" s="13"/>
      <c r="BP329" s="13">
        <v>6.22710622710623E-2</v>
      </c>
      <c r="BQ329" s="13">
        <v>8.3445491251682394E-2</v>
      </c>
      <c r="BR329" s="13"/>
      <c r="BS329" s="13">
        <v>5.65610859728507E-2</v>
      </c>
      <c r="BT329" s="13">
        <v>0.10549450549450499</v>
      </c>
      <c r="BU329" s="13"/>
      <c r="BV329" s="13">
        <v>4.0268456375838903E-2</v>
      </c>
      <c r="BW329" s="13">
        <v>6.4846416382252595E-2</v>
      </c>
      <c r="BX329" s="13"/>
      <c r="BY329" s="13">
        <v>5.9829059829059797E-2</v>
      </c>
      <c r="BZ329" s="13">
        <v>7.8366445916114802E-2</v>
      </c>
      <c r="CA329" s="13"/>
      <c r="CB329" s="13">
        <v>9.8121085594989596E-2</v>
      </c>
      <c r="CC329" s="13">
        <v>5.9701492537313397E-2</v>
      </c>
    </row>
    <row r="330" spans="2:81" x14ac:dyDescent="0.3">
      <c r="B330" t="s">
        <v>106</v>
      </c>
      <c r="C330" s="13">
        <v>2.41312741312741E-2</v>
      </c>
      <c r="D330" s="13">
        <v>1.7509727626459099E-2</v>
      </c>
      <c r="E330" s="13">
        <v>3.0888030888030899E-2</v>
      </c>
      <c r="F330" s="13"/>
      <c r="G330" s="13">
        <v>1.9607843137254902E-2</v>
      </c>
      <c r="H330" s="13">
        <v>1.4869888475836399E-2</v>
      </c>
      <c r="I330" s="13">
        <v>2.5380710659898501E-2</v>
      </c>
      <c r="J330" s="13">
        <v>2.4691358024691398E-2</v>
      </c>
      <c r="K330" s="13">
        <v>3.4188034188034198E-2</v>
      </c>
      <c r="L330" s="13">
        <v>3.6231884057971002E-2</v>
      </c>
      <c r="M330" s="13"/>
      <c r="N330" s="13">
        <v>2.3376623376623398E-2</v>
      </c>
      <c r="O330" s="13">
        <v>1.60642570281124E-2</v>
      </c>
      <c r="P330" s="13">
        <v>2.82485875706215E-2</v>
      </c>
      <c r="Q330" s="13">
        <v>3.2258064516128997E-2</v>
      </c>
      <c r="R330" s="13"/>
      <c r="S330" s="13">
        <v>1.5957446808510599E-2</v>
      </c>
      <c r="T330" s="13">
        <v>5.1282051282051301E-2</v>
      </c>
      <c r="U330" s="13">
        <v>4.47761194029851E-2</v>
      </c>
      <c r="V330" s="13">
        <v>2.1978021978022001E-2</v>
      </c>
      <c r="W330" s="13">
        <v>3.4482758620689703E-2</v>
      </c>
      <c r="X330" s="13">
        <v>3.4090909090909102E-2</v>
      </c>
      <c r="Y330" s="13">
        <v>2.3809523809523801E-2</v>
      </c>
      <c r="Z330" s="13">
        <v>0</v>
      </c>
      <c r="AA330" s="13">
        <v>1.48148148148148E-2</v>
      </c>
      <c r="AB330" s="13">
        <v>0</v>
      </c>
      <c r="AC330" s="13">
        <v>2.1739130434782601E-2</v>
      </c>
      <c r="AD330" s="13">
        <v>0</v>
      </c>
      <c r="AE330" s="13"/>
      <c r="AF330" s="13">
        <v>1.2461059190031199E-2</v>
      </c>
      <c r="AG330" s="13">
        <v>2.4242424242424201E-2</v>
      </c>
      <c r="AH330" s="13">
        <v>1.8181818181818198E-2</v>
      </c>
      <c r="AI330" s="13">
        <v>3.54609929078014E-2</v>
      </c>
      <c r="AJ330" s="13">
        <v>2.9702970297029702E-2</v>
      </c>
      <c r="AK330" s="13">
        <v>2.1505376344085999E-2</v>
      </c>
      <c r="AL330" s="13"/>
      <c r="AM330" s="13">
        <v>5.5900621118012403E-2</v>
      </c>
      <c r="AN330" s="13">
        <v>2.0304568527918801E-2</v>
      </c>
      <c r="AO330" s="13">
        <v>2.4316109422492401E-2</v>
      </c>
      <c r="AP330" s="13">
        <v>0</v>
      </c>
      <c r="AQ330" s="13">
        <v>0</v>
      </c>
      <c r="AR330" s="13"/>
      <c r="AS330" s="13">
        <v>2.41312741312741E-2</v>
      </c>
      <c r="AT330" s="13" t="s">
        <v>97</v>
      </c>
      <c r="AU330" s="13"/>
      <c r="AV330" s="13">
        <v>1.4999999999999999E-2</v>
      </c>
      <c r="AW330" s="13">
        <v>2.1276595744680899E-2</v>
      </c>
      <c r="AX330" s="13">
        <v>3.05927342256214E-2</v>
      </c>
      <c r="AY330" s="13"/>
      <c r="AZ330" s="13">
        <v>9.1743119266055103E-3</v>
      </c>
      <c r="BA330" s="13">
        <v>0</v>
      </c>
      <c r="BB330" s="13">
        <v>3.0837004405286299E-2</v>
      </c>
      <c r="BC330" s="13"/>
      <c r="BD330" s="13">
        <v>2.9411764705882401E-2</v>
      </c>
      <c r="BE330" s="13">
        <v>1.5625E-2</v>
      </c>
      <c r="BF330" s="13"/>
      <c r="BG330" s="13">
        <v>2.7950310559006201E-2</v>
      </c>
      <c r="BH330" s="13">
        <v>2.2471910112359501E-2</v>
      </c>
      <c r="BI330" s="13"/>
      <c r="BJ330" s="13">
        <v>3.8709677419354799E-2</v>
      </c>
      <c r="BK330" s="13">
        <v>2.0954598370197901E-2</v>
      </c>
      <c r="BL330" s="13"/>
      <c r="BM330" s="13">
        <v>3.4825870646766198E-2</v>
      </c>
      <c r="BN330" s="13">
        <v>1.9536019536019501E-2</v>
      </c>
      <c r="BO330" s="13"/>
      <c r="BP330" s="13">
        <v>4.0293040293040303E-2</v>
      </c>
      <c r="BQ330" s="13">
        <v>1.61507402422611E-2</v>
      </c>
      <c r="BR330" s="13"/>
      <c r="BS330" s="13">
        <v>2.2624434389140299E-2</v>
      </c>
      <c r="BT330" s="13">
        <v>2.6373626373626401E-2</v>
      </c>
      <c r="BU330" s="13"/>
      <c r="BV330" s="13">
        <v>2.68456375838926E-2</v>
      </c>
      <c r="BW330" s="13">
        <v>2.0477815699658699E-2</v>
      </c>
      <c r="BX330" s="13"/>
      <c r="BY330" s="13">
        <v>0</v>
      </c>
      <c r="BZ330" s="13">
        <v>2.7593818984547502E-2</v>
      </c>
      <c r="CA330" s="13"/>
      <c r="CB330" s="13">
        <v>1.87891440501044E-2</v>
      </c>
      <c r="CC330" s="13">
        <v>2.9850746268656699E-2</v>
      </c>
    </row>
    <row r="331" spans="2:81" x14ac:dyDescent="0.3">
      <c r="B331" t="s">
        <v>127</v>
      </c>
      <c r="C331" s="13">
        <v>0.55019305019304998</v>
      </c>
      <c r="D331" s="13">
        <v>0.54085603112840497</v>
      </c>
      <c r="E331" s="13">
        <v>0.55791505791505802</v>
      </c>
      <c r="F331" s="13"/>
      <c r="G331" s="13">
        <v>0.54248366013071903</v>
      </c>
      <c r="H331" s="13">
        <v>0.59479553903345705</v>
      </c>
      <c r="I331" s="13">
        <v>0.54314720812182704</v>
      </c>
      <c r="J331" s="13">
        <v>0.51234567901234596</v>
      </c>
      <c r="K331" s="13">
        <v>0.58119658119658102</v>
      </c>
      <c r="L331" s="13">
        <v>0.5</v>
      </c>
      <c r="M331" s="13"/>
      <c r="N331" s="13">
        <v>0.55584415584415603</v>
      </c>
      <c r="O331" s="13">
        <v>0.53815261044176699</v>
      </c>
      <c r="P331" s="13">
        <v>0.53107344632768405</v>
      </c>
      <c r="Q331" s="13">
        <v>0.57142857142857095</v>
      </c>
      <c r="R331" s="13"/>
      <c r="S331" s="13">
        <v>0.57978723404255295</v>
      </c>
      <c r="T331" s="13">
        <v>0.512820512820513</v>
      </c>
      <c r="U331" s="13">
        <v>0.55223880597014896</v>
      </c>
      <c r="V331" s="13">
        <v>0.52747252747252704</v>
      </c>
      <c r="W331" s="13">
        <v>0.58620689655172398</v>
      </c>
      <c r="X331" s="13">
        <v>0.45454545454545497</v>
      </c>
      <c r="Y331" s="13">
        <v>0.58333333333333304</v>
      </c>
      <c r="Z331" s="13">
        <v>0.48780487804877998</v>
      </c>
      <c r="AA331" s="13">
        <v>0.6</v>
      </c>
      <c r="AB331" s="13">
        <v>0.493670886075949</v>
      </c>
      <c r="AC331" s="13">
        <v>0.60869565217391297</v>
      </c>
      <c r="AD331" s="13">
        <v>0.61538461538461497</v>
      </c>
      <c r="AE331" s="13"/>
      <c r="AF331" s="13">
        <v>0.61682242990654201</v>
      </c>
      <c r="AG331" s="13">
        <v>0.56969696969697003</v>
      </c>
      <c r="AH331" s="13">
        <v>0.53636363636363604</v>
      </c>
      <c r="AI331" s="13">
        <v>0.47517730496453903</v>
      </c>
      <c r="AJ331" s="13">
        <v>0.51485148514851498</v>
      </c>
      <c r="AK331" s="13">
        <v>0.50537634408602194</v>
      </c>
      <c r="AL331" s="13"/>
      <c r="AM331" s="13">
        <v>0.46583850931677001</v>
      </c>
      <c r="AN331" s="13">
        <v>0.55329949238578702</v>
      </c>
      <c r="AO331" s="13">
        <v>0.52887537993920997</v>
      </c>
      <c r="AP331" s="13">
        <v>0.62962962962962998</v>
      </c>
      <c r="AQ331" s="13">
        <v>0.75</v>
      </c>
      <c r="AR331" s="13"/>
      <c r="AS331" s="13">
        <v>0.55019305019304998</v>
      </c>
      <c r="AT331" s="13" t="s">
        <v>97</v>
      </c>
      <c r="AU331" s="13"/>
      <c r="AV331" s="13">
        <v>0.5675</v>
      </c>
      <c r="AW331" s="13">
        <v>0.61702127659574502</v>
      </c>
      <c r="AX331" s="13">
        <v>0.52772466539196905</v>
      </c>
      <c r="AY331" s="13"/>
      <c r="AZ331" s="13">
        <v>0.62385321100917401</v>
      </c>
      <c r="BA331" s="13">
        <v>0.62222222222222201</v>
      </c>
      <c r="BB331" s="13">
        <v>0.51982378854625599</v>
      </c>
      <c r="BC331" s="13"/>
      <c r="BD331" s="13">
        <v>0.58359133126935003</v>
      </c>
      <c r="BE331" s="13">
        <v>0.4921875</v>
      </c>
      <c r="BF331" s="13"/>
      <c r="BG331" s="13">
        <v>0.618012422360248</v>
      </c>
      <c r="BH331" s="13">
        <v>0.51966292134831504</v>
      </c>
      <c r="BI331" s="13"/>
      <c r="BJ331" s="13">
        <v>0.60645161290322602</v>
      </c>
      <c r="BK331" s="13">
        <v>0.53667054714784601</v>
      </c>
      <c r="BL331" s="13"/>
      <c r="BM331" s="13">
        <v>0.52736318407960203</v>
      </c>
      <c r="BN331" s="13">
        <v>0.55677655677655702</v>
      </c>
      <c r="BO331" s="13"/>
      <c r="BP331" s="13">
        <v>0.58241758241758201</v>
      </c>
      <c r="BQ331" s="13">
        <v>0.54104979811574705</v>
      </c>
      <c r="BR331" s="13"/>
      <c r="BS331" s="13">
        <v>0.60633484162895901</v>
      </c>
      <c r="BT331" s="13">
        <v>0.507692307692308</v>
      </c>
      <c r="BU331" s="13"/>
      <c r="BV331" s="13">
        <v>0.67114093959731502</v>
      </c>
      <c r="BW331" s="13">
        <v>0.573378839590444</v>
      </c>
      <c r="BX331" s="13"/>
      <c r="BY331" s="13">
        <v>0.57264957264957295</v>
      </c>
      <c r="BZ331" s="13">
        <v>0.55187637969094905</v>
      </c>
      <c r="CA331" s="13"/>
      <c r="CB331" s="13">
        <v>0.52400835073068897</v>
      </c>
      <c r="CC331" s="13">
        <v>0.57276119402985104</v>
      </c>
    </row>
    <row r="332" spans="2:81" x14ac:dyDescent="0.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c r="CA332" s="13"/>
      <c r="CB332" s="13"/>
      <c r="CC332" s="13"/>
    </row>
    <row r="333" spans="2:81" x14ac:dyDescent="0.3">
      <c r="B333" s="6" t="s">
        <v>255</v>
      </c>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c r="BU333" s="13"/>
      <c r="BV333" s="13"/>
      <c r="BW333" s="13"/>
      <c r="BX333" s="13"/>
      <c r="BY333" s="13"/>
      <c r="BZ333" s="13"/>
      <c r="CA333" s="13"/>
      <c r="CB333" s="13"/>
      <c r="CC333" s="13"/>
    </row>
    <row r="334" spans="2:81" x14ac:dyDescent="0.3">
      <c r="B334" s="23" t="s">
        <v>196</v>
      </c>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c r="BU334" s="13"/>
      <c r="BV334" s="13"/>
      <c r="BW334" s="13"/>
      <c r="BX334" s="13"/>
      <c r="BY334" s="13"/>
      <c r="BZ334" s="13"/>
      <c r="CA334" s="13"/>
      <c r="CB334" s="13"/>
      <c r="CC334" s="13"/>
    </row>
    <row r="335" spans="2:81" x14ac:dyDescent="0.3">
      <c r="B335" t="s">
        <v>123</v>
      </c>
      <c r="C335" s="13">
        <v>0.183397683397683</v>
      </c>
      <c r="D335" s="13">
        <v>0.20428015564202301</v>
      </c>
      <c r="E335" s="13">
        <v>0.162162162162162</v>
      </c>
      <c r="F335" s="13"/>
      <c r="G335" s="13">
        <v>0.16993464052287599</v>
      </c>
      <c r="H335" s="13">
        <v>0.23420074349442399</v>
      </c>
      <c r="I335" s="13">
        <v>0.19796954314720799</v>
      </c>
      <c r="J335" s="13">
        <v>0.141975308641975</v>
      </c>
      <c r="K335" s="13">
        <v>0.170940170940171</v>
      </c>
      <c r="L335" s="13">
        <v>0.13768115942028999</v>
      </c>
      <c r="M335" s="13"/>
      <c r="N335" s="13">
        <v>0.20519480519480501</v>
      </c>
      <c r="O335" s="13">
        <v>0.16465863453815299</v>
      </c>
      <c r="P335" s="13">
        <v>0.15819209039547999</v>
      </c>
      <c r="Q335" s="13">
        <v>0.17511520737327199</v>
      </c>
      <c r="R335" s="13"/>
      <c r="S335" s="13">
        <v>0.22872340425531901</v>
      </c>
      <c r="T335" s="13">
        <v>0.145299145299145</v>
      </c>
      <c r="U335" s="13">
        <v>0.134328358208955</v>
      </c>
      <c r="V335" s="13">
        <v>0.19780219780219799</v>
      </c>
      <c r="W335" s="13">
        <v>0.18390804597701099</v>
      </c>
      <c r="X335" s="13">
        <v>0.21590909090909099</v>
      </c>
      <c r="Y335" s="13">
        <v>0.119047619047619</v>
      </c>
      <c r="Z335" s="13">
        <v>0.219512195121951</v>
      </c>
      <c r="AA335" s="13">
        <v>0.19259259259259301</v>
      </c>
      <c r="AB335" s="13">
        <v>0.113924050632911</v>
      </c>
      <c r="AC335" s="13">
        <v>0.23913043478260901</v>
      </c>
      <c r="AD335" s="13">
        <v>0.230769230769231</v>
      </c>
      <c r="AE335" s="13"/>
      <c r="AF335" s="13">
        <v>0.18691588785046701</v>
      </c>
      <c r="AG335" s="13">
        <v>0.23030303030303001</v>
      </c>
      <c r="AH335" s="13">
        <v>0.190909090909091</v>
      </c>
      <c r="AI335" s="13">
        <v>0.205673758865248</v>
      </c>
      <c r="AJ335" s="13">
        <v>0.13861386138613899</v>
      </c>
      <c r="AK335" s="13">
        <v>0.16129032258064499</v>
      </c>
      <c r="AL335" s="13"/>
      <c r="AM335" s="13">
        <v>0.18633540372670801</v>
      </c>
      <c r="AN335" s="13">
        <v>0.13705583756345199</v>
      </c>
      <c r="AO335" s="13">
        <v>0.17629179331306999</v>
      </c>
      <c r="AP335" s="13">
        <v>0.24338624338624301</v>
      </c>
      <c r="AQ335" s="13">
        <v>0.22222222222222199</v>
      </c>
      <c r="AR335" s="13"/>
      <c r="AS335" s="13">
        <v>0.183397683397683</v>
      </c>
      <c r="AT335" s="13" t="s">
        <v>97</v>
      </c>
      <c r="AU335" s="13"/>
      <c r="AV335" s="13">
        <v>0.28749999999999998</v>
      </c>
      <c r="AW335" s="13">
        <v>0.170212765957447</v>
      </c>
      <c r="AX335" s="13">
        <v>0.10133843212237099</v>
      </c>
      <c r="AY335" s="13"/>
      <c r="AZ335" s="13">
        <v>0.33944954128440402</v>
      </c>
      <c r="BA335" s="13">
        <v>0.25555555555555598</v>
      </c>
      <c r="BB335" s="13">
        <v>0.26431718061673998</v>
      </c>
      <c r="BC335" s="13"/>
      <c r="BD335" s="13">
        <v>0.185758513931889</v>
      </c>
      <c r="BE335" s="13">
        <v>0.18229166666666699</v>
      </c>
      <c r="BF335" s="13"/>
      <c r="BG335" s="13">
        <v>0.217391304347826</v>
      </c>
      <c r="BH335" s="13">
        <v>0.16853932584269701</v>
      </c>
      <c r="BI335" s="13"/>
      <c r="BJ335" s="13">
        <v>0.23225806451612899</v>
      </c>
      <c r="BK335" s="13">
        <v>0.17578579743888201</v>
      </c>
      <c r="BL335" s="13"/>
      <c r="BM335" s="13">
        <v>0.15920398009950201</v>
      </c>
      <c r="BN335" s="13">
        <v>0.19169719169719199</v>
      </c>
      <c r="BO335" s="13"/>
      <c r="BP335" s="13">
        <v>0.16849816849816901</v>
      </c>
      <c r="BQ335" s="13">
        <v>0.18842530282638001</v>
      </c>
      <c r="BR335" s="13"/>
      <c r="BS335" s="13">
        <v>0.16289592760180999</v>
      </c>
      <c r="BT335" s="13">
        <v>0.191208791208791</v>
      </c>
      <c r="BU335" s="13"/>
      <c r="BV335" s="13">
        <v>0.12751677852349</v>
      </c>
      <c r="BW335" s="13">
        <v>0.18088737201365199</v>
      </c>
      <c r="BX335" s="13"/>
      <c r="BY335" s="13">
        <v>0.213675213675214</v>
      </c>
      <c r="BZ335" s="13">
        <v>0.18101545253863099</v>
      </c>
      <c r="CA335" s="13"/>
      <c r="CB335" s="13">
        <v>0.162839248434238</v>
      </c>
      <c r="CC335" s="13">
        <v>0.20522388059701499</v>
      </c>
    </row>
    <row r="336" spans="2:81" x14ac:dyDescent="0.3">
      <c r="B336" t="s">
        <v>124</v>
      </c>
      <c r="C336" s="13">
        <v>0.19015444015444</v>
      </c>
      <c r="D336" s="13">
        <v>0.20038910505836599</v>
      </c>
      <c r="E336" s="13">
        <v>0.18146718146718099</v>
      </c>
      <c r="F336" s="13"/>
      <c r="G336" s="13">
        <v>0.24183006535947699</v>
      </c>
      <c r="H336" s="13">
        <v>0.23420074349442399</v>
      </c>
      <c r="I336" s="13">
        <v>0.18781725888324899</v>
      </c>
      <c r="J336" s="13">
        <v>0.16049382716049401</v>
      </c>
      <c r="K336" s="13">
        <v>0.11111111111111099</v>
      </c>
      <c r="L336" s="13">
        <v>0.15217391304347799</v>
      </c>
      <c r="M336" s="13"/>
      <c r="N336" s="13">
        <v>0.17662337662337699</v>
      </c>
      <c r="O336" s="13">
        <v>0.21285140562249</v>
      </c>
      <c r="P336" s="13">
        <v>0.19774011299434999</v>
      </c>
      <c r="Q336" s="13">
        <v>0.18433179723502299</v>
      </c>
      <c r="R336" s="13"/>
      <c r="S336" s="13">
        <v>0.23404255319148901</v>
      </c>
      <c r="T336" s="13">
        <v>0.11965811965812</v>
      </c>
      <c r="U336" s="13">
        <v>0.14925373134328401</v>
      </c>
      <c r="V336" s="13">
        <v>0.21978021978022</v>
      </c>
      <c r="W336" s="13">
        <v>0.26436781609195398</v>
      </c>
      <c r="X336" s="13">
        <v>0.15909090909090901</v>
      </c>
      <c r="Y336" s="13">
        <v>0.25</v>
      </c>
      <c r="Z336" s="13">
        <v>0.12195121951219499</v>
      </c>
      <c r="AA336" s="13">
        <v>0.17777777777777801</v>
      </c>
      <c r="AB336" s="13">
        <v>0.151898734177215</v>
      </c>
      <c r="AC336" s="13">
        <v>0.15217391304347799</v>
      </c>
      <c r="AD336" s="13">
        <v>0.230769230769231</v>
      </c>
      <c r="AE336" s="13"/>
      <c r="AF336" s="13">
        <v>0.23052959501557599</v>
      </c>
      <c r="AG336" s="13">
        <v>0.133333333333333</v>
      </c>
      <c r="AH336" s="13">
        <v>0.18181818181818199</v>
      </c>
      <c r="AI336" s="13">
        <v>0.17730496453900699</v>
      </c>
      <c r="AJ336" s="13">
        <v>0.17821782178217799</v>
      </c>
      <c r="AK336" s="13">
        <v>0.21505376344086</v>
      </c>
      <c r="AL336" s="13"/>
      <c r="AM336" s="13">
        <v>0.14285714285714299</v>
      </c>
      <c r="AN336" s="13">
        <v>0.22842639593908601</v>
      </c>
      <c r="AO336" s="13">
        <v>0.167173252279635</v>
      </c>
      <c r="AP336" s="13">
        <v>0.227513227513228</v>
      </c>
      <c r="AQ336" s="13">
        <v>0.27777777777777801</v>
      </c>
      <c r="AR336" s="13"/>
      <c r="AS336" s="13">
        <v>0.19015444015444</v>
      </c>
      <c r="AT336" s="13" t="s">
        <v>97</v>
      </c>
      <c r="AU336" s="13"/>
      <c r="AV336" s="13">
        <v>0.25750000000000001</v>
      </c>
      <c r="AW336" s="13">
        <v>0.20212765957446799</v>
      </c>
      <c r="AX336" s="13">
        <v>0.133843212237094</v>
      </c>
      <c r="AY336" s="13"/>
      <c r="AZ336" s="13">
        <v>0.18348623853210999</v>
      </c>
      <c r="BA336" s="13">
        <v>0.3</v>
      </c>
      <c r="BB336" s="13">
        <v>0.246696035242291</v>
      </c>
      <c r="BC336" s="13"/>
      <c r="BD336" s="13">
        <v>0.185758513931889</v>
      </c>
      <c r="BE336" s="13">
        <v>0.1953125</v>
      </c>
      <c r="BF336" s="13"/>
      <c r="BG336" s="13">
        <v>0.217391304347826</v>
      </c>
      <c r="BH336" s="13">
        <v>0.176966292134831</v>
      </c>
      <c r="BI336" s="13"/>
      <c r="BJ336" s="13">
        <v>0.24516129032258099</v>
      </c>
      <c r="BK336" s="13">
        <v>0.17694994179278201</v>
      </c>
      <c r="BL336" s="13"/>
      <c r="BM336" s="13">
        <v>0.20895522388059701</v>
      </c>
      <c r="BN336" s="13">
        <v>0.183150183150183</v>
      </c>
      <c r="BO336" s="13"/>
      <c r="BP336" s="13">
        <v>0.13553113553113599</v>
      </c>
      <c r="BQ336" s="13">
        <v>0.21130551816958301</v>
      </c>
      <c r="BR336" s="13"/>
      <c r="BS336" s="13">
        <v>0.22850678733031701</v>
      </c>
      <c r="BT336" s="13">
        <v>0.16923076923076899</v>
      </c>
      <c r="BU336" s="13"/>
      <c r="BV336" s="13">
        <v>0.26845637583892601</v>
      </c>
      <c r="BW336" s="13">
        <v>0.208191126279863</v>
      </c>
      <c r="BX336" s="13"/>
      <c r="BY336" s="13">
        <v>0.230769230769231</v>
      </c>
      <c r="BZ336" s="13">
        <v>0.18432671081677701</v>
      </c>
      <c r="CA336" s="13"/>
      <c r="CB336" s="13">
        <v>0.162839248434238</v>
      </c>
      <c r="CC336" s="13">
        <v>0.210820895522388</v>
      </c>
    </row>
    <row r="337" spans="2:81" x14ac:dyDescent="0.3">
      <c r="B337" t="s">
        <v>125</v>
      </c>
      <c r="C337" s="13">
        <v>0.20559845559845599</v>
      </c>
      <c r="D337" s="13">
        <v>0.22178988326848201</v>
      </c>
      <c r="E337" s="13">
        <v>0.19111969111969099</v>
      </c>
      <c r="F337" s="13"/>
      <c r="G337" s="13">
        <v>0.19607843137254899</v>
      </c>
      <c r="H337" s="13">
        <v>0.226765799256506</v>
      </c>
      <c r="I337" s="13">
        <v>0.22335025380710699</v>
      </c>
      <c r="J337" s="13">
        <v>0.234567901234568</v>
      </c>
      <c r="K337" s="13">
        <v>0.170940170940171</v>
      </c>
      <c r="L337" s="13">
        <v>0.14492753623188401</v>
      </c>
      <c r="M337" s="13"/>
      <c r="N337" s="13">
        <v>0.241558441558442</v>
      </c>
      <c r="O337" s="13">
        <v>0.20481927710843401</v>
      </c>
      <c r="P337" s="13">
        <v>0.169491525423729</v>
      </c>
      <c r="Q337" s="13">
        <v>0.17511520737327199</v>
      </c>
      <c r="R337" s="13"/>
      <c r="S337" s="13">
        <v>0.23936170212766</v>
      </c>
      <c r="T337" s="13">
        <v>0.17948717948717899</v>
      </c>
      <c r="U337" s="13">
        <v>0.26865671641791</v>
      </c>
      <c r="V337" s="13">
        <v>0.164835164835165</v>
      </c>
      <c r="W337" s="13">
        <v>0.13793103448275901</v>
      </c>
      <c r="X337" s="13">
        <v>0.27272727272727298</v>
      </c>
      <c r="Y337" s="13">
        <v>0.119047619047619</v>
      </c>
      <c r="Z337" s="13">
        <v>0.19512195121951201</v>
      </c>
      <c r="AA337" s="13">
        <v>0.17777777777777801</v>
      </c>
      <c r="AB337" s="13">
        <v>0.265822784810127</v>
      </c>
      <c r="AC337" s="13">
        <v>0.23913043478260901</v>
      </c>
      <c r="AD337" s="13">
        <v>0.30769230769230799</v>
      </c>
      <c r="AE337" s="13"/>
      <c r="AF337" s="13">
        <v>0.22118380062305301</v>
      </c>
      <c r="AG337" s="13">
        <v>0.25454545454545502</v>
      </c>
      <c r="AH337" s="13">
        <v>0.17272727272727301</v>
      </c>
      <c r="AI337" s="13">
        <v>0.184397163120567</v>
      </c>
      <c r="AJ337" s="13">
        <v>0.17821782178217799</v>
      </c>
      <c r="AK337" s="13">
        <v>0.16129032258064499</v>
      </c>
      <c r="AL337" s="13"/>
      <c r="AM337" s="13">
        <v>0.14906832298136599</v>
      </c>
      <c r="AN337" s="13">
        <v>0.208121827411168</v>
      </c>
      <c r="AO337" s="13">
        <v>0.218844984802432</v>
      </c>
      <c r="AP337" s="13">
        <v>0.216931216931217</v>
      </c>
      <c r="AQ337" s="13">
        <v>0.22222222222222199</v>
      </c>
      <c r="AR337" s="13"/>
      <c r="AS337" s="13">
        <v>0.20559845559845599</v>
      </c>
      <c r="AT337" s="13" t="s">
        <v>97</v>
      </c>
      <c r="AU337" s="13"/>
      <c r="AV337" s="13">
        <v>0.2175</v>
      </c>
      <c r="AW337" s="13">
        <v>0.26595744680851102</v>
      </c>
      <c r="AX337" s="13">
        <v>0.191204588910134</v>
      </c>
      <c r="AY337" s="13"/>
      <c r="AZ337" s="13">
        <v>0.21100917431192701</v>
      </c>
      <c r="BA337" s="13">
        <v>0.24444444444444399</v>
      </c>
      <c r="BB337" s="13">
        <v>0.21145374449339199</v>
      </c>
      <c r="BC337" s="13"/>
      <c r="BD337" s="13">
        <v>0.21826625386996901</v>
      </c>
      <c r="BE337" s="13">
        <v>0.18229166666666699</v>
      </c>
      <c r="BF337" s="13"/>
      <c r="BG337" s="13">
        <v>0.25465838509316802</v>
      </c>
      <c r="BH337" s="13">
        <v>0.18258426966292099</v>
      </c>
      <c r="BI337" s="13"/>
      <c r="BJ337" s="13">
        <v>0.225806451612903</v>
      </c>
      <c r="BK337" s="13">
        <v>0.20023282887078001</v>
      </c>
      <c r="BL337" s="13"/>
      <c r="BM337" s="13">
        <v>0.22388059701492499</v>
      </c>
      <c r="BN337" s="13">
        <v>0.19902319902319901</v>
      </c>
      <c r="BO337" s="13"/>
      <c r="BP337" s="13">
        <v>0.164835164835165</v>
      </c>
      <c r="BQ337" s="13">
        <v>0.22072678331090201</v>
      </c>
      <c r="BR337" s="13"/>
      <c r="BS337" s="13">
        <v>0.20588235294117599</v>
      </c>
      <c r="BT337" s="13">
        <v>0.21538461538461501</v>
      </c>
      <c r="BU337" s="13"/>
      <c r="BV337" s="13">
        <v>0.29530201342281898</v>
      </c>
      <c r="BW337" s="13">
        <v>0.16040955631399301</v>
      </c>
      <c r="BX337" s="13"/>
      <c r="BY337" s="13">
        <v>0.17948717948717899</v>
      </c>
      <c r="BZ337" s="13">
        <v>0.20860927152317901</v>
      </c>
      <c r="CA337" s="13"/>
      <c r="CB337" s="13">
        <v>0.194154488517745</v>
      </c>
      <c r="CC337" s="13">
        <v>0.210820895522388</v>
      </c>
    </row>
    <row r="338" spans="2:81" x14ac:dyDescent="0.3">
      <c r="B338" t="s">
        <v>126</v>
      </c>
      <c r="C338" s="13">
        <v>0.24517374517374499</v>
      </c>
      <c r="D338" s="13">
        <v>0.231517509727626</v>
      </c>
      <c r="E338" s="13">
        <v>0.258687258687259</v>
      </c>
      <c r="F338" s="13"/>
      <c r="G338" s="13">
        <v>0.22222222222222199</v>
      </c>
      <c r="H338" s="13">
        <v>0.20817843866171001</v>
      </c>
      <c r="I338" s="13">
        <v>0.23857868020304601</v>
      </c>
      <c r="J338" s="13">
        <v>0.27160493827160498</v>
      </c>
      <c r="K338" s="13">
        <v>0.316239316239316</v>
      </c>
      <c r="L338" s="13">
        <v>0.26086956521739102</v>
      </c>
      <c r="M338" s="13"/>
      <c r="N338" s="13">
        <v>0.231168831168831</v>
      </c>
      <c r="O338" s="13">
        <v>0.24497991967871499</v>
      </c>
      <c r="P338" s="13">
        <v>0.26553672316384203</v>
      </c>
      <c r="Q338" s="13">
        <v>0.25345622119815697</v>
      </c>
      <c r="R338" s="13"/>
      <c r="S338" s="13">
        <v>0.170212765957447</v>
      </c>
      <c r="T338" s="13">
        <v>0.30769230769230799</v>
      </c>
      <c r="U338" s="13">
        <v>0.238805970149254</v>
      </c>
      <c r="V338" s="13">
        <v>0.24175824175824201</v>
      </c>
      <c r="W338" s="13">
        <v>0.24137931034482801</v>
      </c>
      <c r="X338" s="13">
        <v>0.204545454545455</v>
      </c>
      <c r="Y338" s="13">
        <v>0.36904761904761901</v>
      </c>
      <c r="Z338" s="13">
        <v>0.219512195121951</v>
      </c>
      <c r="AA338" s="13">
        <v>0.25185185185185199</v>
      </c>
      <c r="AB338" s="13">
        <v>0.253164556962025</v>
      </c>
      <c r="AC338" s="13">
        <v>0.282608695652174</v>
      </c>
      <c r="AD338" s="13">
        <v>0.15384615384615399</v>
      </c>
      <c r="AE338" s="13"/>
      <c r="AF338" s="13">
        <v>0.22429906542056099</v>
      </c>
      <c r="AG338" s="13">
        <v>0.19393939393939399</v>
      </c>
      <c r="AH338" s="13">
        <v>0.263636363636364</v>
      </c>
      <c r="AI338" s="13">
        <v>0.27659574468085102</v>
      </c>
      <c r="AJ338" s="13">
        <v>0.316831683168317</v>
      </c>
      <c r="AK338" s="13">
        <v>0.21505376344086</v>
      </c>
      <c r="AL338" s="13"/>
      <c r="AM338" s="13">
        <v>0.335403726708075</v>
      </c>
      <c r="AN338" s="13">
        <v>0.20304568527918801</v>
      </c>
      <c r="AO338" s="13">
        <v>0.27963525835866299</v>
      </c>
      <c r="AP338" s="13">
        <v>0.19047619047618999</v>
      </c>
      <c r="AQ338" s="13">
        <v>0.27777777777777801</v>
      </c>
      <c r="AR338" s="13"/>
      <c r="AS338" s="13">
        <v>0.24517374517374499</v>
      </c>
      <c r="AT338" s="13" t="s">
        <v>97</v>
      </c>
      <c r="AU338" s="13"/>
      <c r="AV338" s="13">
        <v>0.16</v>
      </c>
      <c r="AW338" s="13">
        <v>0.23404255319148901</v>
      </c>
      <c r="AX338" s="13">
        <v>0.31166347992351801</v>
      </c>
      <c r="AY338" s="13"/>
      <c r="AZ338" s="13">
        <v>0.18348623853210999</v>
      </c>
      <c r="BA338" s="13">
        <v>0.14444444444444399</v>
      </c>
      <c r="BB338" s="13">
        <v>0.185022026431718</v>
      </c>
      <c r="BC338" s="13"/>
      <c r="BD338" s="13">
        <v>0.246130030959752</v>
      </c>
      <c r="BE338" s="13">
        <v>0.2421875</v>
      </c>
      <c r="BF338" s="13"/>
      <c r="BG338" s="13">
        <v>0.18633540372670801</v>
      </c>
      <c r="BH338" s="13">
        <v>0.27247191011235999</v>
      </c>
      <c r="BI338" s="13"/>
      <c r="BJ338" s="13">
        <v>0.16774193548387101</v>
      </c>
      <c r="BK338" s="13">
        <v>0.26076833527357401</v>
      </c>
      <c r="BL338" s="13"/>
      <c r="BM338" s="13">
        <v>0.27363184079601999</v>
      </c>
      <c r="BN338" s="13">
        <v>0.24175824175824201</v>
      </c>
      <c r="BO338" s="13"/>
      <c r="BP338" s="13">
        <v>0.304029304029304</v>
      </c>
      <c r="BQ338" s="13">
        <v>0.22207267833109001</v>
      </c>
      <c r="BR338" s="13"/>
      <c r="BS338" s="13">
        <v>0.25791855203619901</v>
      </c>
      <c r="BT338" s="13">
        <v>0.20879120879120899</v>
      </c>
      <c r="BU338" s="13"/>
      <c r="BV338" s="13">
        <v>0.194630872483221</v>
      </c>
      <c r="BW338" s="13">
        <v>0.290102389078498</v>
      </c>
      <c r="BX338" s="13"/>
      <c r="BY338" s="13">
        <v>0.230769230769231</v>
      </c>
      <c r="BZ338" s="13">
        <v>0.246136865342163</v>
      </c>
      <c r="CA338" s="13"/>
      <c r="CB338" s="13">
        <v>0.290187891440501</v>
      </c>
      <c r="CC338" s="13">
        <v>0.212686567164179</v>
      </c>
    </row>
    <row r="339" spans="2:81" x14ac:dyDescent="0.3">
      <c r="B339" t="s">
        <v>251</v>
      </c>
      <c r="C339" s="13">
        <v>0.150579150579151</v>
      </c>
      <c r="D339" s="13">
        <v>0.122568093385214</v>
      </c>
      <c r="E339" s="13">
        <v>0.17567567567567599</v>
      </c>
      <c r="F339" s="13"/>
      <c r="G339" s="13">
        <v>0.13071895424836599</v>
      </c>
      <c r="H339" s="13">
        <v>8.5501858736059505E-2</v>
      </c>
      <c r="I339" s="13">
        <v>0.131979695431472</v>
      </c>
      <c r="J339" s="13">
        <v>0.148148148148148</v>
      </c>
      <c r="K339" s="13">
        <v>0.20512820512820501</v>
      </c>
      <c r="L339" s="13">
        <v>0.282608695652174</v>
      </c>
      <c r="M339" s="13"/>
      <c r="N339" s="13">
        <v>0.13246753246753201</v>
      </c>
      <c r="O339" s="13">
        <v>0.1285140562249</v>
      </c>
      <c r="P339" s="13">
        <v>0.17514124293785299</v>
      </c>
      <c r="Q339" s="13">
        <v>0.19354838709677399</v>
      </c>
      <c r="R339" s="13"/>
      <c r="S339" s="13">
        <v>0.10106382978723399</v>
      </c>
      <c r="T339" s="13">
        <v>0.22222222222222199</v>
      </c>
      <c r="U339" s="13">
        <v>0.14925373134328401</v>
      </c>
      <c r="V339" s="13">
        <v>0.164835164835165</v>
      </c>
      <c r="W339" s="13">
        <v>0.13793103448275901</v>
      </c>
      <c r="X339" s="13">
        <v>0.125</v>
      </c>
      <c r="Y339" s="13">
        <v>0.13095238095238099</v>
      </c>
      <c r="Z339" s="13">
        <v>0.24390243902438999</v>
      </c>
      <c r="AA339" s="13">
        <v>0.19259259259259301</v>
      </c>
      <c r="AB339" s="13">
        <v>0.151898734177215</v>
      </c>
      <c r="AC339" s="13">
        <v>6.5217391304347797E-2</v>
      </c>
      <c r="AD339" s="13">
        <v>7.69230769230769E-2</v>
      </c>
      <c r="AE339" s="13"/>
      <c r="AF339" s="13">
        <v>0.121495327102804</v>
      </c>
      <c r="AG339" s="13">
        <v>0.16969696969697001</v>
      </c>
      <c r="AH339" s="13">
        <v>0.18181818181818199</v>
      </c>
      <c r="AI339" s="13">
        <v>0.12765957446808501</v>
      </c>
      <c r="AJ339" s="13">
        <v>0.17821782178217799</v>
      </c>
      <c r="AK339" s="13">
        <v>0.18279569892473099</v>
      </c>
      <c r="AL339" s="13"/>
      <c r="AM339" s="13">
        <v>0.13664596273291901</v>
      </c>
      <c r="AN339" s="13">
        <v>0.19796954314720799</v>
      </c>
      <c r="AO339" s="13">
        <v>0.13677811550152</v>
      </c>
      <c r="AP339" s="13">
        <v>0.11111111111111099</v>
      </c>
      <c r="AQ339" s="13">
        <v>0</v>
      </c>
      <c r="AR339" s="13"/>
      <c r="AS339" s="13">
        <v>0.150579150579151</v>
      </c>
      <c r="AT339" s="13" t="s">
        <v>97</v>
      </c>
      <c r="AU339" s="13"/>
      <c r="AV339" s="13">
        <v>6.5000000000000002E-2</v>
      </c>
      <c r="AW339" s="13">
        <v>0.117021276595745</v>
      </c>
      <c r="AX339" s="13">
        <v>0.227533460803059</v>
      </c>
      <c r="AY339" s="13"/>
      <c r="AZ339" s="13">
        <v>7.3394495412843999E-2</v>
      </c>
      <c r="BA339" s="13">
        <v>2.2222222222222199E-2</v>
      </c>
      <c r="BB339" s="13">
        <v>8.3700440528634401E-2</v>
      </c>
      <c r="BC339" s="13"/>
      <c r="BD339" s="13">
        <v>0.13312693498452</v>
      </c>
      <c r="BE339" s="13">
        <v>0.18229166666666699</v>
      </c>
      <c r="BF339" s="13"/>
      <c r="BG339" s="13">
        <v>9.9378881987577605E-2</v>
      </c>
      <c r="BH339" s="13">
        <v>0.174157303370787</v>
      </c>
      <c r="BI339" s="13"/>
      <c r="BJ339" s="13">
        <v>9.0322580645161299E-2</v>
      </c>
      <c r="BK339" s="13">
        <v>0.162980209545984</v>
      </c>
      <c r="BL339" s="13"/>
      <c r="BM339" s="13">
        <v>0.114427860696517</v>
      </c>
      <c r="BN339" s="13">
        <v>0.15995115995115999</v>
      </c>
      <c r="BO339" s="13"/>
      <c r="BP339" s="13">
        <v>0.17948717948717899</v>
      </c>
      <c r="BQ339" s="13">
        <v>0.142664872139973</v>
      </c>
      <c r="BR339" s="13"/>
      <c r="BS339" s="13">
        <v>0.12669683257918599</v>
      </c>
      <c r="BT339" s="13">
        <v>0.18021978021978</v>
      </c>
      <c r="BU339" s="13"/>
      <c r="BV339" s="13">
        <v>0.100671140939597</v>
      </c>
      <c r="BW339" s="13">
        <v>0.139931740614334</v>
      </c>
      <c r="BX339" s="13"/>
      <c r="BY339" s="13">
        <v>0.128205128205128</v>
      </c>
      <c r="BZ339" s="13">
        <v>0.15452538631346599</v>
      </c>
      <c r="CA339" s="13"/>
      <c r="CB339" s="13">
        <v>0.17118997912317299</v>
      </c>
      <c r="CC339" s="13">
        <v>0.13246268656716401</v>
      </c>
    </row>
    <row r="340" spans="2:81" x14ac:dyDescent="0.3">
      <c r="B340" t="s">
        <v>106</v>
      </c>
      <c r="C340" s="13">
        <v>2.5096525096525098E-2</v>
      </c>
      <c r="D340" s="13">
        <v>1.94552529182879E-2</v>
      </c>
      <c r="E340" s="13">
        <v>3.0888030888030899E-2</v>
      </c>
      <c r="F340" s="13"/>
      <c r="G340" s="13">
        <v>3.9215686274509803E-2</v>
      </c>
      <c r="H340" s="13">
        <v>1.11524163568773E-2</v>
      </c>
      <c r="I340" s="13">
        <v>2.0304568527918801E-2</v>
      </c>
      <c r="J340" s="13">
        <v>4.3209876543209902E-2</v>
      </c>
      <c r="K340" s="13">
        <v>2.5641025641025599E-2</v>
      </c>
      <c r="L340" s="13">
        <v>2.1739130434782601E-2</v>
      </c>
      <c r="M340" s="13"/>
      <c r="N340" s="13">
        <v>1.2987012987013E-2</v>
      </c>
      <c r="O340" s="13">
        <v>4.4176706827309203E-2</v>
      </c>
      <c r="P340" s="13">
        <v>3.3898305084745797E-2</v>
      </c>
      <c r="Q340" s="13">
        <v>1.8433179723502301E-2</v>
      </c>
      <c r="R340" s="13"/>
      <c r="S340" s="13">
        <v>2.6595744680851099E-2</v>
      </c>
      <c r="T340" s="13">
        <v>2.5641025641025599E-2</v>
      </c>
      <c r="U340" s="13">
        <v>5.9701492537313397E-2</v>
      </c>
      <c r="V340" s="13">
        <v>1.0989010989011E-2</v>
      </c>
      <c r="W340" s="13">
        <v>3.4482758620689703E-2</v>
      </c>
      <c r="X340" s="13">
        <v>2.27272727272727E-2</v>
      </c>
      <c r="Y340" s="13">
        <v>1.1904761904761901E-2</v>
      </c>
      <c r="Z340" s="13">
        <v>0</v>
      </c>
      <c r="AA340" s="13">
        <v>7.4074074074074103E-3</v>
      </c>
      <c r="AB340" s="13">
        <v>6.3291139240506306E-2</v>
      </c>
      <c r="AC340" s="13">
        <v>2.1739130434782601E-2</v>
      </c>
      <c r="AD340" s="13">
        <v>0</v>
      </c>
      <c r="AE340" s="13"/>
      <c r="AF340" s="13">
        <v>1.5576323987538899E-2</v>
      </c>
      <c r="AG340" s="13">
        <v>1.8181818181818198E-2</v>
      </c>
      <c r="AH340" s="13">
        <v>9.0909090909090905E-3</v>
      </c>
      <c r="AI340" s="13">
        <v>2.8368794326241099E-2</v>
      </c>
      <c r="AJ340" s="13">
        <v>9.9009900990098994E-3</v>
      </c>
      <c r="AK340" s="13">
        <v>6.4516129032258104E-2</v>
      </c>
      <c r="AL340" s="13"/>
      <c r="AM340" s="13">
        <v>4.9689440993788803E-2</v>
      </c>
      <c r="AN340" s="13">
        <v>2.5380710659898501E-2</v>
      </c>
      <c r="AO340" s="13">
        <v>2.1276595744680899E-2</v>
      </c>
      <c r="AP340" s="13">
        <v>1.0582010582010601E-2</v>
      </c>
      <c r="AQ340" s="13">
        <v>0</v>
      </c>
      <c r="AR340" s="13"/>
      <c r="AS340" s="13">
        <v>2.5096525096525098E-2</v>
      </c>
      <c r="AT340" s="13" t="s">
        <v>97</v>
      </c>
      <c r="AU340" s="13"/>
      <c r="AV340" s="13">
        <v>1.2500000000000001E-2</v>
      </c>
      <c r="AW340" s="13">
        <v>1.0638297872340399E-2</v>
      </c>
      <c r="AX340" s="13">
        <v>3.4416826003824098E-2</v>
      </c>
      <c r="AY340" s="13"/>
      <c r="AZ340" s="13">
        <v>9.1743119266055103E-3</v>
      </c>
      <c r="BA340" s="13">
        <v>3.3333333333333298E-2</v>
      </c>
      <c r="BB340" s="13">
        <v>8.8105726872246704E-3</v>
      </c>
      <c r="BC340" s="13"/>
      <c r="BD340" s="13">
        <v>3.09597523219814E-2</v>
      </c>
      <c r="BE340" s="13">
        <v>1.5625E-2</v>
      </c>
      <c r="BF340" s="13"/>
      <c r="BG340" s="13">
        <v>2.4844720496894401E-2</v>
      </c>
      <c r="BH340" s="13">
        <v>2.5280898876404501E-2</v>
      </c>
      <c r="BI340" s="13"/>
      <c r="BJ340" s="13">
        <v>3.8709677419354799E-2</v>
      </c>
      <c r="BK340" s="13">
        <v>2.3282887077997701E-2</v>
      </c>
      <c r="BL340" s="13"/>
      <c r="BM340" s="13">
        <v>1.99004975124378E-2</v>
      </c>
      <c r="BN340" s="13">
        <v>2.4420024420024399E-2</v>
      </c>
      <c r="BO340" s="13"/>
      <c r="BP340" s="13">
        <v>4.7619047619047603E-2</v>
      </c>
      <c r="BQ340" s="13">
        <v>1.4804845222072699E-2</v>
      </c>
      <c r="BR340" s="13"/>
      <c r="BS340" s="13">
        <v>1.8099547511312201E-2</v>
      </c>
      <c r="BT340" s="13">
        <v>3.5164835164835199E-2</v>
      </c>
      <c r="BU340" s="13"/>
      <c r="BV340" s="13">
        <v>1.34228187919463E-2</v>
      </c>
      <c r="BW340" s="13">
        <v>2.0477815699658699E-2</v>
      </c>
      <c r="BX340" s="13"/>
      <c r="BY340" s="13">
        <v>1.7094017094017099E-2</v>
      </c>
      <c r="BZ340" s="13">
        <v>2.53863134657837E-2</v>
      </c>
      <c r="CA340" s="13"/>
      <c r="CB340" s="13">
        <v>1.87891440501044E-2</v>
      </c>
      <c r="CC340" s="13">
        <v>2.79850746268657E-2</v>
      </c>
    </row>
    <row r="341" spans="2:81" x14ac:dyDescent="0.3">
      <c r="B341" t="s">
        <v>127</v>
      </c>
      <c r="C341" s="13">
        <v>0.37355212355212403</v>
      </c>
      <c r="D341" s="13">
        <v>0.404669260700389</v>
      </c>
      <c r="E341" s="13">
        <v>0.343629343629344</v>
      </c>
      <c r="F341" s="13"/>
      <c r="G341" s="13">
        <v>0.41176470588235298</v>
      </c>
      <c r="H341" s="13">
        <v>0.46840148698884798</v>
      </c>
      <c r="I341" s="13">
        <v>0.38578680203045701</v>
      </c>
      <c r="J341" s="13">
        <v>0.30246913580246898</v>
      </c>
      <c r="K341" s="13">
        <v>0.28205128205128199</v>
      </c>
      <c r="L341" s="13">
        <v>0.28985507246376802</v>
      </c>
      <c r="M341" s="13"/>
      <c r="N341" s="13">
        <v>0.381818181818182</v>
      </c>
      <c r="O341" s="13">
        <v>0.37751004016064299</v>
      </c>
      <c r="P341" s="13">
        <v>0.355932203389831</v>
      </c>
      <c r="Q341" s="13">
        <v>0.35944700460829498</v>
      </c>
      <c r="R341" s="13"/>
      <c r="S341" s="13">
        <v>0.46276595744680799</v>
      </c>
      <c r="T341" s="13">
        <v>0.26495726495726502</v>
      </c>
      <c r="U341" s="13">
        <v>0.28358208955223901</v>
      </c>
      <c r="V341" s="13">
        <v>0.41758241758241799</v>
      </c>
      <c r="W341" s="13">
        <v>0.44827586206896602</v>
      </c>
      <c r="X341" s="13">
        <v>0.375</v>
      </c>
      <c r="Y341" s="13">
        <v>0.36904761904761901</v>
      </c>
      <c r="Z341" s="13">
        <v>0.34146341463414598</v>
      </c>
      <c r="AA341" s="13">
        <v>0.37037037037037002</v>
      </c>
      <c r="AB341" s="13">
        <v>0.265822784810127</v>
      </c>
      <c r="AC341" s="13">
        <v>0.39130434782608697</v>
      </c>
      <c r="AD341" s="13">
        <v>0.46153846153846201</v>
      </c>
      <c r="AE341" s="13"/>
      <c r="AF341" s="13">
        <v>0.41744548286604399</v>
      </c>
      <c r="AG341" s="13">
        <v>0.36363636363636398</v>
      </c>
      <c r="AH341" s="13">
        <v>0.37272727272727302</v>
      </c>
      <c r="AI341" s="13">
        <v>0.38297872340425498</v>
      </c>
      <c r="AJ341" s="13">
        <v>0.316831683168317</v>
      </c>
      <c r="AK341" s="13">
        <v>0.37634408602150499</v>
      </c>
      <c r="AL341" s="13"/>
      <c r="AM341" s="13">
        <v>0.329192546583851</v>
      </c>
      <c r="AN341" s="13">
        <v>0.365482233502538</v>
      </c>
      <c r="AO341" s="13">
        <v>0.34346504559270502</v>
      </c>
      <c r="AP341" s="13">
        <v>0.47089947089947098</v>
      </c>
      <c r="AQ341" s="13">
        <v>0.5</v>
      </c>
      <c r="AR341" s="13"/>
      <c r="AS341" s="13">
        <v>0.37355212355212403</v>
      </c>
      <c r="AT341" s="13" t="s">
        <v>97</v>
      </c>
      <c r="AU341" s="13"/>
      <c r="AV341" s="13">
        <v>0.54500000000000004</v>
      </c>
      <c r="AW341" s="13">
        <v>0.37234042553191499</v>
      </c>
      <c r="AX341" s="13">
        <v>0.23518164435946501</v>
      </c>
      <c r="AY341" s="13"/>
      <c r="AZ341" s="13">
        <v>0.52293577981651396</v>
      </c>
      <c r="BA341" s="13">
        <v>0.55555555555555602</v>
      </c>
      <c r="BB341" s="13">
        <v>0.51101321585903103</v>
      </c>
      <c r="BC341" s="13"/>
      <c r="BD341" s="13">
        <v>0.37151702786377699</v>
      </c>
      <c r="BE341" s="13">
        <v>0.37760416666666702</v>
      </c>
      <c r="BF341" s="13"/>
      <c r="BG341" s="13">
        <v>0.434782608695652</v>
      </c>
      <c r="BH341" s="13">
        <v>0.34550561797752799</v>
      </c>
      <c r="BI341" s="13"/>
      <c r="BJ341" s="13">
        <v>0.47741935483871001</v>
      </c>
      <c r="BK341" s="13">
        <v>0.35273573923166501</v>
      </c>
      <c r="BL341" s="13"/>
      <c r="BM341" s="13">
        <v>0.36815920398009899</v>
      </c>
      <c r="BN341" s="13">
        <v>0.37484737484737501</v>
      </c>
      <c r="BO341" s="13"/>
      <c r="BP341" s="13">
        <v>0.304029304029304</v>
      </c>
      <c r="BQ341" s="13">
        <v>0.39973082099596202</v>
      </c>
      <c r="BR341" s="13"/>
      <c r="BS341" s="13">
        <v>0.39140271493212703</v>
      </c>
      <c r="BT341" s="13">
        <v>0.36043956043955999</v>
      </c>
      <c r="BU341" s="13"/>
      <c r="BV341" s="13">
        <v>0.39597315436241598</v>
      </c>
      <c r="BW341" s="13">
        <v>0.38907849829351498</v>
      </c>
      <c r="BX341" s="13"/>
      <c r="BY341" s="13">
        <v>0.44444444444444398</v>
      </c>
      <c r="BZ341" s="13">
        <v>0.36534216335540798</v>
      </c>
      <c r="CA341" s="13"/>
      <c r="CB341" s="13">
        <v>0.325678496868476</v>
      </c>
      <c r="CC341" s="13">
        <v>0.41604477611940299</v>
      </c>
    </row>
    <row r="342" spans="2:81" x14ac:dyDescent="0.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c r="BU342" s="13"/>
      <c r="BV342" s="13"/>
      <c r="BW342" s="13"/>
      <c r="BX342" s="13"/>
      <c r="BY342" s="13"/>
      <c r="BZ342" s="13"/>
      <c r="CA342" s="13"/>
      <c r="CB342" s="13"/>
      <c r="CC342" s="13"/>
    </row>
    <row r="343" spans="2:81" x14ac:dyDescent="0.3">
      <c r="B343" s="6" t="s">
        <v>256</v>
      </c>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c r="BU343" s="13"/>
      <c r="BV343" s="13"/>
      <c r="BW343" s="13"/>
      <c r="BX343" s="13"/>
      <c r="BY343" s="13"/>
      <c r="BZ343" s="13"/>
      <c r="CA343" s="13"/>
      <c r="CB343" s="13"/>
      <c r="CC343" s="13"/>
    </row>
    <row r="344" spans="2:81" x14ac:dyDescent="0.3">
      <c r="B344" s="23" t="s">
        <v>196</v>
      </c>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c r="BU344" s="13"/>
      <c r="BV344" s="13"/>
      <c r="BW344" s="13"/>
      <c r="BX344" s="13"/>
      <c r="BY344" s="13"/>
      <c r="BZ344" s="13"/>
      <c r="CA344" s="13"/>
      <c r="CB344" s="13"/>
      <c r="CC344" s="13"/>
    </row>
    <row r="345" spans="2:81" x14ac:dyDescent="0.3">
      <c r="B345" t="s">
        <v>123</v>
      </c>
      <c r="C345" s="13">
        <v>0.38223938223938198</v>
      </c>
      <c r="D345" s="13">
        <v>0.381322957198444</v>
      </c>
      <c r="E345" s="13">
        <v>0.38416988416988401</v>
      </c>
      <c r="F345" s="13"/>
      <c r="G345" s="13">
        <v>0.35294117647058798</v>
      </c>
      <c r="H345" s="13">
        <v>0.427509293680297</v>
      </c>
      <c r="I345" s="13">
        <v>0.39593908629441599</v>
      </c>
      <c r="J345" s="13">
        <v>0.438271604938272</v>
      </c>
      <c r="K345" s="13">
        <v>0.33333333333333298</v>
      </c>
      <c r="L345" s="13">
        <v>0.282608695652174</v>
      </c>
      <c r="M345" s="13"/>
      <c r="N345" s="13">
        <v>0.41298701298701301</v>
      </c>
      <c r="O345" s="13">
        <v>0.317269076305221</v>
      </c>
      <c r="P345" s="13">
        <v>0.37853107344632803</v>
      </c>
      <c r="Q345" s="13">
        <v>0.39170506912442399</v>
      </c>
      <c r="R345" s="13"/>
      <c r="S345" s="13">
        <v>0.430851063829787</v>
      </c>
      <c r="T345" s="13">
        <v>0.29914529914529903</v>
      </c>
      <c r="U345" s="13">
        <v>0.35820895522388102</v>
      </c>
      <c r="V345" s="13">
        <v>0.37362637362637402</v>
      </c>
      <c r="W345" s="13">
        <v>0.37931034482758602</v>
      </c>
      <c r="X345" s="13">
        <v>0.47727272727272702</v>
      </c>
      <c r="Y345" s="13">
        <v>0.39285714285714302</v>
      </c>
      <c r="Z345" s="13">
        <v>0.31707317073170699</v>
      </c>
      <c r="AA345" s="13">
        <v>0.36296296296296299</v>
      </c>
      <c r="AB345" s="13">
        <v>0.278481012658228</v>
      </c>
      <c r="AC345" s="13">
        <v>0.54347826086956497</v>
      </c>
      <c r="AD345" s="13">
        <v>0.38461538461538503</v>
      </c>
      <c r="AE345" s="13"/>
      <c r="AF345" s="13">
        <v>0.38317757009345799</v>
      </c>
      <c r="AG345" s="13">
        <v>0.38787878787878799</v>
      </c>
      <c r="AH345" s="13">
        <v>0.36363636363636398</v>
      </c>
      <c r="AI345" s="13">
        <v>0.47517730496453903</v>
      </c>
      <c r="AJ345" s="13">
        <v>0.30693069306930698</v>
      </c>
      <c r="AK345" s="13">
        <v>0.34408602150537598</v>
      </c>
      <c r="AL345" s="13"/>
      <c r="AM345" s="13">
        <v>0.39130434782608697</v>
      </c>
      <c r="AN345" s="13">
        <v>0.35025380710659898</v>
      </c>
      <c r="AO345" s="13">
        <v>0.38905775075987797</v>
      </c>
      <c r="AP345" s="13">
        <v>0.41269841269841301</v>
      </c>
      <c r="AQ345" s="13">
        <v>0.41666666666666702</v>
      </c>
      <c r="AR345" s="13"/>
      <c r="AS345" s="13">
        <v>0.38223938223938198</v>
      </c>
      <c r="AT345" s="13" t="s">
        <v>97</v>
      </c>
      <c r="AU345" s="13"/>
      <c r="AV345" s="13">
        <v>0.56999999999999995</v>
      </c>
      <c r="AW345" s="13">
        <v>0.38297872340425498</v>
      </c>
      <c r="AX345" s="13">
        <v>0.23518164435946501</v>
      </c>
      <c r="AY345" s="13"/>
      <c r="AZ345" s="13">
        <v>0.63302752293578002</v>
      </c>
      <c r="BA345" s="13">
        <v>0.57777777777777795</v>
      </c>
      <c r="BB345" s="13">
        <v>0.48017621145374501</v>
      </c>
      <c r="BC345" s="13"/>
      <c r="BD345" s="13">
        <v>0.394736842105263</v>
      </c>
      <c r="BE345" s="13">
        <v>0.36458333333333298</v>
      </c>
      <c r="BF345" s="13"/>
      <c r="BG345" s="13">
        <v>0.42236024844720499</v>
      </c>
      <c r="BH345" s="13">
        <v>0.36516853932584298</v>
      </c>
      <c r="BI345" s="13"/>
      <c r="BJ345" s="13">
        <v>0.41935483870967699</v>
      </c>
      <c r="BK345" s="13">
        <v>0.37369033760186299</v>
      </c>
      <c r="BL345" s="13"/>
      <c r="BM345" s="13">
        <v>0.35820895522388102</v>
      </c>
      <c r="BN345" s="13">
        <v>0.38705738705738701</v>
      </c>
      <c r="BO345" s="13"/>
      <c r="BP345" s="13">
        <v>0.39194139194139199</v>
      </c>
      <c r="BQ345" s="13">
        <v>0.37685060565275902</v>
      </c>
      <c r="BR345" s="13"/>
      <c r="BS345" s="13">
        <v>0.38235294117647101</v>
      </c>
      <c r="BT345" s="13">
        <v>0.382417582417582</v>
      </c>
      <c r="BU345" s="13"/>
      <c r="BV345" s="13">
        <v>0.42953020134228198</v>
      </c>
      <c r="BW345" s="13">
        <v>0.35836177474402697</v>
      </c>
      <c r="BX345" s="13"/>
      <c r="BY345" s="13">
        <v>0.41025641025641002</v>
      </c>
      <c r="BZ345" s="13">
        <v>0.38189845474613698</v>
      </c>
      <c r="CA345" s="13"/>
      <c r="CB345" s="13">
        <v>0.37160751565762001</v>
      </c>
      <c r="CC345" s="13">
        <v>0.39925373134328401</v>
      </c>
    </row>
    <row r="346" spans="2:81" x14ac:dyDescent="0.3">
      <c r="B346" t="s">
        <v>124</v>
      </c>
      <c r="C346" s="13">
        <v>0.29729729729729698</v>
      </c>
      <c r="D346" s="13">
        <v>0.29571984435797699</v>
      </c>
      <c r="E346" s="13">
        <v>0.29922779922779902</v>
      </c>
      <c r="F346" s="13"/>
      <c r="G346" s="13">
        <v>0.29411764705882398</v>
      </c>
      <c r="H346" s="13">
        <v>0.30111524163568798</v>
      </c>
      <c r="I346" s="13">
        <v>0.32994923857868003</v>
      </c>
      <c r="J346" s="13">
        <v>0.265432098765432</v>
      </c>
      <c r="K346" s="13">
        <v>0.316239316239316</v>
      </c>
      <c r="L346" s="13">
        <v>0.26811594202898598</v>
      </c>
      <c r="M346" s="13"/>
      <c r="N346" s="13">
        <v>0.31948051948051898</v>
      </c>
      <c r="O346" s="13">
        <v>0.29317269076305202</v>
      </c>
      <c r="P346" s="13">
        <v>0.26553672316384203</v>
      </c>
      <c r="Q346" s="13">
        <v>0.29953917050691198</v>
      </c>
      <c r="R346" s="13"/>
      <c r="S346" s="13">
        <v>0.35638297872340402</v>
      </c>
      <c r="T346" s="13">
        <v>0.32478632478632502</v>
      </c>
      <c r="U346" s="13">
        <v>0.25373134328358199</v>
      </c>
      <c r="V346" s="13">
        <v>0.30769230769230799</v>
      </c>
      <c r="W346" s="13">
        <v>0.33333333333333298</v>
      </c>
      <c r="X346" s="13">
        <v>0.22727272727272699</v>
      </c>
      <c r="Y346" s="13">
        <v>0.28571428571428598</v>
      </c>
      <c r="Z346" s="13">
        <v>0.292682926829268</v>
      </c>
      <c r="AA346" s="13">
        <v>0.281481481481481</v>
      </c>
      <c r="AB346" s="13">
        <v>0.189873417721519</v>
      </c>
      <c r="AC346" s="13">
        <v>0.30434782608695699</v>
      </c>
      <c r="AD346" s="13">
        <v>0.46153846153846201</v>
      </c>
      <c r="AE346" s="13"/>
      <c r="AF346" s="13">
        <v>0.305295950155763</v>
      </c>
      <c r="AG346" s="13">
        <v>0.30303030303030298</v>
      </c>
      <c r="AH346" s="13">
        <v>0.27272727272727298</v>
      </c>
      <c r="AI346" s="13">
        <v>0.27659574468085102</v>
      </c>
      <c r="AJ346" s="13">
        <v>0.316831683168317</v>
      </c>
      <c r="AK346" s="13">
        <v>0.30107526881720398</v>
      </c>
      <c r="AL346" s="13"/>
      <c r="AM346" s="13">
        <v>0.25465838509316802</v>
      </c>
      <c r="AN346" s="13">
        <v>0.294416243654822</v>
      </c>
      <c r="AO346" s="13">
        <v>0.30699088145896702</v>
      </c>
      <c r="AP346" s="13">
        <v>0.30687830687830697</v>
      </c>
      <c r="AQ346" s="13">
        <v>0.41666666666666702</v>
      </c>
      <c r="AR346" s="13"/>
      <c r="AS346" s="13">
        <v>0.29729729729729698</v>
      </c>
      <c r="AT346" s="13" t="s">
        <v>97</v>
      </c>
      <c r="AU346" s="13"/>
      <c r="AV346" s="13">
        <v>0.29749999999999999</v>
      </c>
      <c r="AW346" s="13">
        <v>0.36170212765957399</v>
      </c>
      <c r="AX346" s="13">
        <v>0.28680688336520099</v>
      </c>
      <c r="AY346" s="13"/>
      <c r="AZ346" s="13">
        <v>0.28440366972477099</v>
      </c>
      <c r="BA346" s="13">
        <v>0.28888888888888897</v>
      </c>
      <c r="BB346" s="13">
        <v>0.3215859030837</v>
      </c>
      <c r="BC346" s="13"/>
      <c r="BD346" s="13">
        <v>0.29876160990712097</v>
      </c>
      <c r="BE346" s="13">
        <v>0.28645833333333298</v>
      </c>
      <c r="BF346" s="13"/>
      <c r="BG346" s="13">
        <v>0.32608695652173902</v>
      </c>
      <c r="BH346" s="13">
        <v>0.28370786516853902</v>
      </c>
      <c r="BI346" s="13"/>
      <c r="BJ346" s="13">
        <v>0.31612903225806399</v>
      </c>
      <c r="BK346" s="13">
        <v>0.29220023282887098</v>
      </c>
      <c r="BL346" s="13"/>
      <c r="BM346" s="13">
        <v>0.29353233830845799</v>
      </c>
      <c r="BN346" s="13">
        <v>0.29670329670329698</v>
      </c>
      <c r="BO346" s="13"/>
      <c r="BP346" s="13">
        <v>0.27838827838827801</v>
      </c>
      <c r="BQ346" s="13">
        <v>0.30686406460296101</v>
      </c>
      <c r="BR346" s="13"/>
      <c r="BS346" s="13">
        <v>0.30769230769230799</v>
      </c>
      <c r="BT346" s="13">
        <v>0.29230769230769199</v>
      </c>
      <c r="BU346" s="13"/>
      <c r="BV346" s="13">
        <v>0.31543624161073802</v>
      </c>
      <c r="BW346" s="13">
        <v>0.30375426621160401</v>
      </c>
      <c r="BX346" s="13"/>
      <c r="BY346" s="13">
        <v>0.29059829059829101</v>
      </c>
      <c r="BZ346" s="13">
        <v>0.29690949227373098</v>
      </c>
      <c r="CA346" s="13"/>
      <c r="CB346" s="13">
        <v>0.28183716075156601</v>
      </c>
      <c r="CC346" s="13">
        <v>0.30223880597014902</v>
      </c>
    </row>
    <row r="347" spans="2:81" x14ac:dyDescent="0.3">
      <c r="B347" t="s">
        <v>125</v>
      </c>
      <c r="C347" s="13">
        <v>0.138996138996139</v>
      </c>
      <c r="D347" s="13">
        <v>0.16147859922179</v>
      </c>
      <c r="E347" s="13">
        <v>0.117760617760618</v>
      </c>
      <c r="F347" s="13"/>
      <c r="G347" s="13">
        <v>0.18300653594771199</v>
      </c>
      <c r="H347" s="13">
        <v>0.156133828996283</v>
      </c>
      <c r="I347" s="13">
        <v>0.116751269035533</v>
      </c>
      <c r="J347" s="13">
        <v>0.117283950617284</v>
      </c>
      <c r="K347" s="13">
        <v>0.13675213675213699</v>
      </c>
      <c r="L347" s="13">
        <v>0.115942028985507</v>
      </c>
      <c r="M347" s="13"/>
      <c r="N347" s="13">
        <v>0.11688311688311701</v>
      </c>
      <c r="O347" s="13">
        <v>0.17670682730923701</v>
      </c>
      <c r="P347" s="13">
        <v>0.13559322033898299</v>
      </c>
      <c r="Q347" s="13">
        <v>0.13824884792626699</v>
      </c>
      <c r="R347" s="13"/>
      <c r="S347" s="13">
        <v>0.10106382978723399</v>
      </c>
      <c r="T347" s="13">
        <v>0.128205128205128</v>
      </c>
      <c r="U347" s="13">
        <v>0.164179104477612</v>
      </c>
      <c r="V347" s="13">
        <v>0.14285714285714299</v>
      </c>
      <c r="W347" s="13">
        <v>0.13793103448275901</v>
      </c>
      <c r="X347" s="13">
        <v>0.125</v>
      </c>
      <c r="Y347" s="13">
        <v>0.15476190476190499</v>
      </c>
      <c r="Z347" s="13">
        <v>0.12195121951219499</v>
      </c>
      <c r="AA347" s="13">
        <v>0.140740740740741</v>
      </c>
      <c r="AB347" s="13">
        <v>0.291139240506329</v>
      </c>
      <c r="AC347" s="13">
        <v>4.3478260869565202E-2</v>
      </c>
      <c r="AD347" s="13">
        <v>7.69230769230769E-2</v>
      </c>
      <c r="AE347" s="13"/>
      <c r="AF347" s="13">
        <v>0.14953271028037399</v>
      </c>
      <c r="AG347" s="13">
        <v>0.12727272727272701</v>
      </c>
      <c r="AH347" s="13">
        <v>0.18181818181818199</v>
      </c>
      <c r="AI347" s="13">
        <v>0.10638297872340401</v>
      </c>
      <c r="AJ347" s="13">
        <v>0.13861386138613899</v>
      </c>
      <c r="AK347" s="13">
        <v>0.12903225806451599</v>
      </c>
      <c r="AL347" s="13"/>
      <c r="AM347" s="13">
        <v>0.12422360248447201</v>
      </c>
      <c r="AN347" s="13">
        <v>0.13705583756345199</v>
      </c>
      <c r="AO347" s="13">
        <v>0.13677811550152</v>
      </c>
      <c r="AP347" s="13">
        <v>0.14285714285714299</v>
      </c>
      <c r="AQ347" s="13">
        <v>0.13888888888888901</v>
      </c>
      <c r="AR347" s="13"/>
      <c r="AS347" s="13">
        <v>0.138996138996139</v>
      </c>
      <c r="AT347" s="13" t="s">
        <v>97</v>
      </c>
      <c r="AU347" s="13"/>
      <c r="AV347" s="13">
        <v>6.7500000000000004E-2</v>
      </c>
      <c r="AW347" s="13">
        <v>0.159574468085106</v>
      </c>
      <c r="AX347" s="13">
        <v>0.19311663479923499</v>
      </c>
      <c r="AY347" s="13"/>
      <c r="AZ347" s="13">
        <v>4.5871559633027498E-2</v>
      </c>
      <c r="BA347" s="13">
        <v>0.1</v>
      </c>
      <c r="BB347" s="13">
        <v>9.2511013215859E-2</v>
      </c>
      <c r="BC347" s="13"/>
      <c r="BD347" s="13">
        <v>0.148606811145511</v>
      </c>
      <c r="BE347" s="13">
        <v>0.125</v>
      </c>
      <c r="BF347" s="13"/>
      <c r="BG347" s="13">
        <v>0.13975155279503099</v>
      </c>
      <c r="BH347" s="13">
        <v>0.137640449438202</v>
      </c>
      <c r="BI347" s="13"/>
      <c r="BJ347" s="13">
        <v>0.16774193548387101</v>
      </c>
      <c r="BK347" s="13">
        <v>0.136204889406286</v>
      </c>
      <c r="BL347" s="13"/>
      <c r="BM347" s="13">
        <v>0.18407960199005</v>
      </c>
      <c r="BN347" s="13">
        <v>0.128205128205128</v>
      </c>
      <c r="BO347" s="13"/>
      <c r="BP347" s="13">
        <v>0.15018315018315001</v>
      </c>
      <c r="BQ347" s="13">
        <v>0.130551816958277</v>
      </c>
      <c r="BR347" s="13"/>
      <c r="BS347" s="13">
        <v>0.15384615384615399</v>
      </c>
      <c r="BT347" s="13">
        <v>0.114285714285714</v>
      </c>
      <c r="BU347" s="13"/>
      <c r="BV347" s="13">
        <v>0.16778523489932901</v>
      </c>
      <c r="BW347" s="13">
        <v>0.146757679180887</v>
      </c>
      <c r="BX347" s="13"/>
      <c r="BY347" s="13">
        <v>0.145299145299145</v>
      </c>
      <c r="BZ347" s="13">
        <v>0.13576158940397401</v>
      </c>
      <c r="CA347" s="13"/>
      <c r="CB347" s="13">
        <v>0.127348643006263</v>
      </c>
      <c r="CC347" s="13">
        <v>0.14738805970149299</v>
      </c>
    </row>
    <row r="348" spans="2:81" x14ac:dyDescent="0.3">
      <c r="B348" t="s">
        <v>126</v>
      </c>
      <c r="C348" s="13">
        <v>7.4324324324324301E-2</v>
      </c>
      <c r="D348" s="13">
        <v>7.0038910505836605E-2</v>
      </c>
      <c r="E348" s="13">
        <v>7.9150579150579103E-2</v>
      </c>
      <c r="F348" s="13"/>
      <c r="G348" s="13">
        <v>7.8431372549019607E-2</v>
      </c>
      <c r="H348" s="13">
        <v>5.9479553903345701E-2</v>
      </c>
      <c r="I348" s="13">
        <v>7.6142131979695396E-2</v>
      </c>
      <c r="J348" s="13">
        <v>7.4074074074074098E-2</v>
      </c>
      <c r="K348" s="13">
        <v>6.8376068376068397E-2</v>
      </c>
      <c r="L348" s="13">
        <v>0.101449275362319</v>
      </c>
      <c r="M348" s="13"/>
      <c r="N348" s="13">
        <v>5.7142857142857099E-2</v>
      </c>
      <c r="O348" s="13">
        <v>7.63052208835341E-2</v>
      </c>
      <c r="P348" s="13">
        <v>0.112994350282486</v>
      </c>
      <c r="Q348" s="13">
        <v>6.9124423963133605E-2</v>
      </c>
      <c r="R348" s="13"/>
      <c r="S348" s="13">
        <v>4.2553191489361701E-2</v>
      </c>
      <c r="T348" s="13">
        <v>9.4017094017094002E-2</v>
      </c>
      <c r="U348" s="13">
        <v>7.4626865671641798E-2</v>
      </c>
      <c r="V348" s="13">
        <v>5.4945054945054903E-2</v>
      </c>
      <c r="W348" s="13">
        <v>6.8965517241379296E-2</v>
      </c>
      <c r="X348" s="13">
        <v>5.6818181818181802E-2</v>
      </c>
      <c r="Y348" s="13">
        <v>5.95238095238095E-2</v>
      </c>
      <c r="Z348" s="13">
        <v>0.146341463414634</v>
      </c>
      <c r="AA348" s="13">
        <v>0.10370370370370401</v>
      </c>
      <c r="AB348" s="13">
        <v>0.113924050632911</v>
      </c>
      <c r="AC348" s="13">
        <v>4.3478260869565202E-2</v>
      </c>
      <c r="AD348" s="13">
        <v>7.69230769230769E-2</v>
      </c>
      <c r="AE348" s="13"/>
      <c r="AF348" s="13">
        <v>9.0342679127725894E-2</v>
      </c>
      <c r="AG348" s="13">
        <v>3.6363636363636397E-2</v>
      </c>
      <c r="AH348" s="13">
        <v>7.2727272727272696E-2</v>
      </c>
      <c r="AI348" s="13">
        <v>2.8368794326241099E-2</v>
      </c>
      <c r="AJ348" s="13">
        <v>9.9009900990099001E-2</v>
      </c>
      <c r="AK348" s="13">
        <v>0.10752688172043</v>
      </c>
      <c r="AL348" s="13"/>
      <c r="AM348" s="13">
        <v>6.8322981366459604E-2</v>
      </c>
      <c r="AN348" s="13">
        <v>8.6294416243654803E-2</v>
      </c>
      <c r="AO348" s="13">
        <v>6.9908814589665594E-2</v>
      </c>
      <c r="AP348" s="13">
        <v>8.99470899470899E-2</v>
      </c>
      <c r="AQ348" s="13">
        <v>0</v>
      </c>
      <c r="AR348" s="13"/>
      <c r="AS348" s="13">
        <v>7.4324324324324301E-2</v>
      </c>
      <c r="AT348" s="13" t="s">
        <v>97</v>
      </c>
      <c r="AU348" s="13"/>
      <c r="AV348" s="13">
        <v>3.7499999999999999E-2</v>
      </c>
      <c r="AW348" s="13">
        <v>5.31914893617021E-2</v>
      </c>
      <c r="AX348" s="13">
        <v>0.105162523900574</v>
      </c>
      <c r="AY348" s="13"/>
      <c r="AZ348" s="13">
        <v>3.6697247706422E-2</v>
      </c>
      <c r="BA348" s="13">
        <v>3.3333333333333298E-2</v>
      </c>
      <c r="BB348" s="13">
        <v>4.8458149779735699E-2</v>
      </c>
      <c r="BC348" s="13"/>
      <c r="BD348" s="13">
        <v>6.9659442724458204E-2</v>
      </c>
      <c r="BE348" s="13">
        <v>8.3333333333333301E-2</v>
      </c>
      <c r="BF348" s="13"/>
      <c r="BG348" s="13">
        <v>6.2111801242236003E-2</v>
      </c>
      <c r="BH348" s="13">
        <v>8.00561797752809E-2</v>
      </c>
      <c r="BI348" s="13"/>
      <c r="BJ348" s="13">
        <v>5.16129032258065E-2</v>
      </c>
      <c r="BK348" s="13">
        <v>7.9161816065192098E-2</v>
      </c>
      <c r="BL348" s="13"/>
      <c r="BM348" s="13">
        <v>6.4676616915422896E-2</v>
      </c>
      <c r="BN348" s="13">
        <v>7.8144078144078102E-2</v>
      </c>
      <c r="BO348" s="13"/>
      <c r="BP348" s="13">
        <v>6.22710622710623E-2</v>
      </c>
      <c r="BQ348" s="13">
        <v>8.0753701211305498E-2</v>
      </c>
      <c r="BR348" s="13"/>
      <c r="BS348" s="13">
        <v>7.0135746606334801E-2</v>
      </c>
      <c r="BT348" s="13">
        <v>7.4725274725274696E-2</v>
      </c>
      <c r="BU348" s="13"/>
      <c r="BV348" s="13">
        <v>2.68456375838926E-2</v>
      </c>
      <c r="BW348" s="13">
        <v>9.2150170648464202E-2</v>
      </c>
      <c r="BX348" s="13"/>
      <c r="BY348" s="13">
        <v>0.102564102564103</v>
      </c>
      <c r="BZ348" s="13">
        <v>6.9536423841059597E-2</v>
      </c>
      <c r="CA348" s="13"/>
      <c r="CB348" s="13">
        <v>8.1419624217118999E-2</v>
      </c>
      <c r="CC348" s="13">
        <v>6.7164179104477598E-2</v>
      </c>
    </row>
    <row r="349" spans="2:81" x14ac:dyDescent="0.3">
      <c r="B349" t="s">
        <v>251</v>
      </c>
      <c r="C349" s="13">
        <v>7.7220077220077205E-2</v>
      </c>
      <c r="D349" s="13">
        <v>7.5875486381323007E-2</v>
      </c>
      <c r="E349" s="13">
        <v>7.5289575289575306E-2</v>
      </c>
      <c r="F349" s="13"/>
      <c r="G349" s="13">
        <v>5.8823529411764698E-2</v>
      </c>
      <c r="H349" s="13">
        <v>2.60223048327138E-2</v>
      </c>
      <c r="I349" s="13">
        <v>6.5989847715736002E-2</v>
      </c>
      <c r="J349" s="13">
        <v>8.0246913580246895E-2</v>
      </c>
      <c r="K349" s="13">
        <v>0.11111111111111099</v>
      </c>
      <c r="L349" s="13">
        <v>0.18115942028985499</v>
      </c>
      <c r="M349" s="13"/>
      <c r="N349" s="13">
        <v>8.3116883116883103E-2</v>
      </c>
      <c r="O349" s="13">
        <v>9.2369477911646597E-2</v>
      </c>
      <c r="P349" s="13">
        <v>6.7796610169491497E-2</v>
      </c>
      <c r="Q349" s="13">
        <v>5.99078341013825E-2</v>
      </c>
      <c r="R349" s="13"/>
      <c r="S349" s="13">
        <v>4.2553191489361701E-2</v>
      </c>
      <c r="T349" s="13">
        <v>0.11965811965812</v>
      </c>
      <c r="U349" s="13">
        <v>7.4626865671641798E-2</v>
      </c>
      <c r="V349" s="13">
        <v>8.7912087912087905E-2</v>
      </c>
      <c r="W349" s="13">
        <v>5.7471264367816098E-2</v>
      </c>
      <c r="X349" s="13">
        <v>7.9545454545454503E-2</v>
      </c>
      <c r="Y349" s="13">
        <v>4.7619047619047603E-2</v>
      </c>
      <c r="Z349" s="13">
        <v>0.12195121951219499</v>
      </c>
      <c r="AA349" s="13">
        <v>0.10370370370370401</v>
      </c>
      <c r="AB349" s="13">
        <v>0.113924050632911</v>
      </c>
      <c r="AC349" s="13">
        <v>2.1739130434782601E-2</v>
      </c>
      <c r="AD349" s="13">
        <v>0</v>
      </c>
      <c r="AE349" s="13"/>
      <c r="AF349" s="13">
        <v>6.2305295950155798E-2</v>
      </c>
      <c r="AG349" s="13">
        <v>0.115151515151515</v>
      </c>
      <c r="AH349" s="13">
        <v>9.0909090909090898E-2</v>
      </c>
      <c r="AI349" s="13">
        <v>9.2198581560283696E-2</v>
      </c>
      <c r="AJ349" s="13">
        <v>6.9306930693069299E-2</v>
      </c>
      <c r="AK349" s="13">
        <v>7.5268817204301106E-2</v>
      </c>
      <c r="AL349" s="13"/>
      <c r="AM349" s="13">
        <v>8.6956521739130405E-2</v>
      </c>
      <c r="AN349" s="13">
        <v>9.13705583756345E-2</v>
      </c>
      <c r="AO349" s="13">
        <v>7.29483282674772E-2</v>
      </c>
      <c r="AP349" s="13">
        <v>4.2328042328042298E-2</v>
      </c>
      <c r="AQ349" s="13">
        <v>2.7777777777777801E-2</v>
      </c>
      <c r="AR349" s="13"/>
      <c r="AS349" s="13">
        <v>7.7220077220077205E-2</v>
      </c>
      <c r="AT349" s="13" t="s">
        <v>97</v>
      </c>
      <c r="AU349" s="13"/>
      <c r="AV349" s="13">
        <v>1.7500000000000002E-2</v>
      </c>
      <c r="AW349" s="13">
        <v>4.2553191489361701E-2</v>
      </c>
      <c r="AX349" s="13">
        <v>0.130019120458891</v>
      </c>
      <c r="AY349" s="13"/>
      <c r="AZ349" s="13">
        <v>0</v>
      </c>
      <c r="BA349" s="13">
        <v>0</v>
      </c>
      <c r="BB349" s="13">
        <v>3.9647577092511002E-2</v>
      </c>
      <c r="BC349" s="13"/>
      <c r="BD349" s="13">
        <v>5.7275541795665602E-2</v>
      </c>
      <c r="BE349" s="13">
        <v>0.111979166666667</v>
      </c>
      <c r="BF349" s="13"/>
      <c r="BG349" s="13">
        <v>2.7950310559006201E-2</v>
      </c>
      <c r="BH349" s="13">
        <v>9.9719101123595499E-2</v>
      </c>
      <c r="BI349" s="13"/>
      <c r="BJ349" s="13">
        <v>1.2903225806451601E-2</v>
      </c>
      <c r="BK349" s="13">
        <v>8.8474970896391197E-2</v>
      </c>
      <c r="BL349" s="13"/>
      <c r="BM349" s="13">
        <v>7.9601990049751201E-2</v>
      </c>
      <c r="BN349" s="13">
        <v>7.8144078144078102E-2</v>
      </c>
      <c r="BO349" s="13"/>
      <c r="BP349" s="13">
        <v>6.5934065934065894E-2</v>
      </c>
      <c r="BQ349" s="13">
        <v>8.3445491251682394E-2</v>
      </c>
      <c r="BR349" s="13"/>
      <c r="BS349" s="13">
        <v>6.1085972850678703E-2</v>
      </c>
      <c r="BT349" s="13">
        <v>0.101098901098901</v>
      </c>
      <c r="BU349" s="13"/>
      <c r="BV349" s="13">
        <v>3.35570469798658E-2</v>
      </c>
      <c r="BW349" s="13">
        <v>7.5085324232081904E-2</v>
      </c>
      <c r="BX349" s="13"/>
      <c r="BY349" s="13">
        <v>3.4188034188034198E-2</v>
      </c>
      <c r="BZ349" s="13">
        <v>8.3885209713024295E-2</v>
      </c>
      <c r="CA349" s="13"/>
      <c r="CB349" s="13">
        <v>0.102296450939457</v>
      </c>
      <c r="CC349" s="13">
        <v>5.7835820895522402E-2</v>
      </c>
    </row>
    <row r="350" spans="2:81" x14ac:dyDescent="0.3">
      <c r="B350" t="s">
        <v>106</v>
      </c>
      <c r="C350" s="13">
        <v>2.9922779922779901E-2</v>
      </c>
      <c r="D350" s="13">
        <v>1.5564202334630401E-2</v>
      </c>
      <c r="E350" s="13">
        <v>4.4401544401544403E-2</v>
      </c>
      <c r="F350" s="13"/>
      <c r="G350" s="13">
        <v>3.2679738562091498E-2</v>
      </c>
      <c r="H350" s="13">
        <v>2.9739776951672899E-2</v>
      </c>
      <c r="I350" s="13">
        <v>1.5228426395939101E-2</v>
      </c>
      <c r="J350" s="13">
        <v>2.4691358024691398E-2</v>
      </c>
      <c r="K350" s="13">
        <v>3.4188034188034198E-2</v>
      </c>
      <c r="L350" s="13">
        <v>5.0724637681159403E-2</v>
      </c>
      <c r="M350" s="13"/>
      <c r="N350" s="13">
        <v>1.03896103896104E-2</v>
      </c>
      <c r="O350" s="13">
        <v>4.4176706827309203E-2</v>
      </c>
      <c r="P350" s="13">
        <v>3.9548022598870101E-2</v>
      </c>
      <c r="Q350" s="13">
        <v>4.1474654377880199E-2</v>
      </c>
      <c r="R350" s="13"/>
      <c r="S350" s="13">
        <v>2.6595744680851099E-2</v>
      </c>
      <c r="T350" s="13">
        <v>3.4188034188034198E-2</v>
      </c>
      <c r="U350" s="13">
        <v>7.4626865671641798E-2</v>
      </c>
      <c r="V350" s="13">
        <v>3.2967032967033003E-2</v>
      </c>
      <c r="W350" s="13">
        <v>2.2988505747126398E-2</v>
      </c>
      <c r="X350" s="13">
        <v>3.4090909090909102E-2</v>
      </c>
      <c r="Y350" s="13">
        <v>5.95238095238095E-2</v>
      </c>
      <c r="Z350" s="13">
        <v>0</v>
      </c>
      <c r="AA350" s="13">
        <v>7.4074074074074103E-3</v>
      </c>
      <c r="AB350" s="13">
        <v>1.26582278481013E-2</v>
      </c>
      <c r="AC350" s="13">
        <v>4.3478260869565202E-2</v>
      </c>
      <c r="AD350" s="13">
        <v>0</v>
      </c>
      <c r="AE350" s="13"/>
      <c r="AF350" s="13">
        <v>9.3457943925233603E-3</v>
      </c>
      <c r="AG350" s="13">
        <v>3.03030303030303E-2</v>
      </c>
      <c r="AH350" s="13">
        <v>1.8181818181818198E-2</v>
      </c>
      <c r="AI350" s="13">
        <v>2.1276595744680899E-2</v>
      </c>
      <c r="AJ350" s="13">
        <v>6.9306930693069299E-2</v>
      </c>
      <c r="AK350" s="13">
        <v>4.3010752688171998E-2</v>
      </c>
      <c r="AL350" s="13"/>
      <c r="AM350" s="13">
        <v>7.4534161490683204E-2</v>
      </c>
      <c r="AN350" s="13">
        <v>4.0609137055837602E-2</v>
      </c>
      <c r="AO350" s="13">
        <v>2.4316109422492401E-2</v>
      </c>
      <c r="AP350" s="13">
        <v>5.2910052910052898E-3</v>
      </c>
      <c r="AQ350" s="13">
        <v>0</v>
      </c>
      <c r="AR350" s="13"/>
      <c r="AS350" s="13">
        <v>2.9922779922779901E-2</v>
      </c>
      <c r="AT350" s="13" t="s">
        <v>97</v>
      </c>
      <c r="AU350" s="13"/>
      <c r="AV350" s="13">
        <v>0.01</v>
      </c>
      <c r="AW350" s="13">
        <v>0</v>
      </c>
      <c r="AX350" s="13">
        <v>4.9713193116634802E-2</v>
      </c>
      <c r="AY350" s="13"/>
      <c r="AZ350" s="13">
        <v>0</v>
      </c>
      <c r="BA350" s="13">
        <v>0</v>
      </c>
      <c r="BB350" s="13">
        <v>1.7621145374449299E-2</v>
      </c>
      <c r="BC350" s="13"/>
      <c r="BD350" s="13">
        <v>3.09597523219814E-2</v>
      </c>
      <c r="BE350" s="13">
        <v>2.8645833333333301E-2</v>
      </c>
      <c r="BF350" s="13"/>
      <c r="BG350" s="13">
        <v>2.1739130434782601E-2</v>
      </c>
      <c r="BH350" s="13">
        <v>3.3707865168539297E-2</v>
      </c>
      <c r="BI350" s="13"/>
      <c r="BJ350" s="13">
        <v>3.2258064516128997E-2</v>
      </c>
      <c r="BK350" s="13">
        <v>3.0267753201397001E-2</v>
      </c>
      <c r="BL350" s="13"/>
      <c r="BM350" s="13">
        <v>1.99004975124378E-2</v>
      </c>
      <c r="BN350" s="13">
        <v>3.1746031746031703E-2</v>
      </c>
      <c r="BO350" s="13"/>
      <c r="BP350" s="13">
        <v>5.1282051282051301E-2</v>
      </c>
      <c r="BQ350" s="13">
        <v>2.1534320323014802E-2</v>
      </c>
      <c r="BR350" s="13"/>
      <c r="BS350" s="13">
        <v>2.48868778280543E-2</v>
      </c>
      <c r="BT350" s="13">
        <v>3.5164835164835199E-2</v>
      </c>
      <c r="BU350" s="13"/>
      <c r="BV350" s="13">
        <v>2.68456375838926E-2</v>
      </c>
      <c r="BW350" s="13">
        <v>2.38907849829352E-2</v>
      </c>
      <c r="BX350" s="13"/>
      <c r="BY350" s="13">
        <v>1.7094017094017099E-2</v>
      </c>
      <c r="BZ350" s="13">
        <v>3.2008830022075101E-2</v>
      </c>
      <c r="CA350" s="13"/>
      <c r="CB350" s="13">
        <v>3.54906054279749E-2</v>
      </c>
      <c r="CC350" s="13">
        <v>2.6119402985074602E-2</v>
      </c>
    </row>
    <row r="351" spans="2:81" x14ac:dyDescent="0.3">
      <c r="B351" t="s">
        <v>127</v>
      </c>
      <c r="C351" s="13">
        <v>0.67953667953667996</v>
      </c>
      <c r="D351" s="13">
        <v>0.67704280155642005</v>
      </c>
      <c r="E351" s="13">
        <v>0.68339768339768303</v>
      </c>
      <c r="F351" s="13"/>
      <c r="G351" s="13">
        <v>0.64705882352941202</v>
      </c>
      <c r="H351" s="13">
        <v>0.72862453531598503</v>
      </c>
      <c r="I351" s="13">
        <v>0.72588832487309696</v>
      </c>
      <c r="J351" s="13">
        <v>0.70370370370370405</v>
      </c>
      <c r="K351" s="13">
        <v>0.64957264957264904</v>
      </c>
      <c r="L351" s="13">
        <v>0.55072463768115898</v>
      </c>
      <c r="M351" s="13"/>
      <c r="N351" s="13">
        <v>0.73246753246753205</v>
      </c>
      <c r="O351" s="13">
        <v>0.61044176706827302</v>
      </c>
      <c r="P351" s="13">
        <v>0.64406779661017</v>
      </c>
      <c r="Q351" s="13">
        <v>0.69124423963133597</v>
      </c>
      <c r="R351" s="13"/>
      <c r="S351" s="13">
        <v>0.78723404255319096</v>
      </c>
      <c r="T351" s="13">
        <v>0.62393162393162405</v>
      </c>
      <c r="U351" s="13">
        <v>0.61194029850746301</v>
      </c>
      <c r="V351" s="13">
        <v>0.68131868131868101</v>
      </c>
      <c r="W351" s="13">
        <v>0.71264367816092</v>
      </c>
      <c r="X351" s="13">
        <v>0.70454545454545503</v>
      </c>
      <c r="Y351" s="13">
        <v>0.67857142857142905</v>
      </c>
      <c r="Z351" s="13">
        <v>0.60975609756097604</v>
      </c>
      <c r="AA351" s="13">
        <v>0.64444444444444404</v>
      </c>
      <c r="AB351" s="13">
        <v>0.468354430379747</v>
      </c>
      <c r="AC351" s="13">
        <v>0.84782608695652195</v>
      </c>
      <c r="AD351" s="13">
        <v>0.84615384615384603</v>
      </c>
      <c r="AE351" s="13"/>
      <c r="AF351" s="13">
        <v>0.68847352024922104</v>
      </c>
      <c r="AG351" s="13">
        <v>0.69090909090909103</v>
      </c>
      <c r="AH351" s="13">
        <v>0.63636363636363602</v>
      </c>
      <c r="AI351" s="13">
        <v>0.75177304964539005</v>
      </c>
      <c r="AJ351" s="13">
        <v>0.62376237623762398</v>
      </c>
      <c r="AK351" s="13">
        <v>0.64516129032258096</v>
      </c>
      <c r="AL351" s="13"/>
      <c r="AM351" s="13">
        <v>0.64596273291925499</v>
      </c>
      <c r="AN351" s="13">
        <v>0.64467005076142103</v>
      </c>
      <c r="AO351" s="13">
        <v>0.69604863221884505</v>
      </c>
      <c r="AP351" s="13">
        <v>0.71957671957671998</v>
      </c>
      <c r="AQ351" s="13">
        <v>0.83333333333333304</v>
      </c>
      <c r="AR351" s="13"/>
      <c r="AS351" s="13">
        <v>0.67953667953667996</v>
      </c>
      <c r="AT351" s="13" t="s">
        <v>97</v>
      </c>
      <c r="AU351" s="13"/>
      <c r="AV351" s="13">
        <v>0.86750000000000005</v>
      </c>
      <c r="AW351" s="13">
        <v>0.74468085106382997</v>
      </c>
      <c r="AX351" s="13">
        <v>0.52198852772466497</v>
      </c>
      <c r="AY351" s="13"/>
      <c r="AZ351" s="13">
        <v>0.91743119266055095</v>
      </c>
      <c r="BA351" s="13">
        <v>0.86666666666666703</v>
      </c>
      <c r="BB351" s="13">
        <v>0.80176211453744495</v>
      </c>
      <c r="BC351" s="13"/>
      <c r="BD351" s="13">
        <v>0.69349845201238403</v>
      </c>
      <c r="BE351" s="13">
        <v>0.65104166666666696</v>
      </c>
      <c r="BF351" s="13"/>
      <c r="BG351" s="13">
        <v>0.74844720496894401</v>
      </c>
      <c r="BH351" s="13">
        <v>0.648876404494382</v>
      </c>
      <c r="BI351" s="13"/>
      <c r="BJ351" s="13">
        <v>0.73548387096774204</v>
      </c>
      <c r="BK351" s="13">
        <v>0.66589057043073296</v>
      </c>
      <c r="BL351" s="13"/>
      <c r="BM351" s="13">
        <v>0.65174129353233801</v>
      </c>
      <c r="BN351" s="13">
        <v>0.683760683760684</v>
      </c>
      <c r="BO351" s="13"/>
      <c r="BP351" s="13">
        <v>0.67032967032966995</v>
      </c>
      <c r="BQ351" s="13">
        <v>0.68371467025571997</v>
      </c>
      <c r="BR351" s="13"/>
      <c r="BS351" s="13">
        <v>0.69004524886877805</v>
      </c>
      <c r="BT351" s="13">
        <v>0.67472527472527499</v>
      </c>
      <c r="BU351" s="13"/>
      <c r="BV351" s="13">
        <v>0.74496644295301995</v>
      </c>
      <c r="BW351" s="13">
        <v>0.66211604095563104</v>
      </c>
      <c r="BX351" s="13"/>
      <c r="BY351" s="13">
        <v>0.70085470085470103</v>
      </c>
      <c r="BZ351" s="13">
        <v>0.67880794701986802</v>
      </c>
      <c r="CA351" s="13"/>
      <c r="CB351" s="13">
        <v>0.65344467640918602</v>
      </c>
      <c r="CC351" s="13">
        <v>0.70149253731343297</v>
      </c>
    </row>
    <row r="352" spans="2:81" x14ac:dyDescent="0.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c r="BU352" s="13"/>
      <c r="BV352" s="13"/>
      <c r="BW352" s="13"/>
      <c r="BX352" s="13"/>
      <c r="BY352" s="13"/>
      <c r="BZ352" s="13"/>
      <c r="CA352" s="13"/>
      <c r="CB352" s="13"/>
      <c r="CC352" s="13"/>
    </row>
    <row r="353" spans="2:81" x14ac:dyDescent="0.3">
      <c r="B353" s="6" t="s">
        <v>257</v>
      </c>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c r="BU353" s="13"/>
      <c r="BV353" s="13"/>
      <c r="BW353" s="13"/>
      <c r="BX353" s="13"/>
      <c r="BY353" s="13"/>
      <c r="BZ353" s="13"/>
      <c r="CA353" s="13"/>
      <c r="CB353" s="13"/>
      <c r="CC353" s="13"/>
    </row>
    <row r="354" spans="2:81" x14ac:dyDescent="0.3">
      <c r="B354" s="23" t="s">
        <v>196</v>
      </c>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c r="BU354" s="13"/>
      <c r="BV354" s="13"/>
      <c r="BW354" s="13"/>
      <c r="BX354" s="13"/>
      <c r="BY354" s="13"/>
      <c r="BZ354" s="13"/>
      <c r="CA354" s="13"/>
      <c r="CB354" s="13"/>
      <c r="CC354" s="13"/>
    </row>
    <row r="355" spans="2:81" x14ac:dyDescent="0.3">
      <c r="B355" t="s">
        <v>123</v>
      </c>
      <c r="C355" s="13">
        <v>0.34169884169884202</v>
      </c>
      <c r="D355" s="13">
        <v>0.31128404669260701</v>
      </c>
      <c r="E355" s="13">
        <v>0.37258687258687301</v>
      </c>
      <c r="F355" s="13"/>
      <c r="G355" s="13">
        <v>0.34640522875816998</v>
      </c>
      <c r="H355" s="13">
        <v>0.32713754646840099</v>
      </c>
      <c r="I355" s="13">
        <v>0.40609137055837602</v>
      </c>
      <c r="J355" s="13">
        <v>0.34567901234567899</v>
      </c>
      <c r="K355" s="13">
        <v>0.33333333333333298</v>
      </c>
      <c r="L355" s="13">
        <v>0.27536231884057999</v>
      </c>
      <c r="M355" s="13"/>
      <c r="N355" s="13">
        <v>0.35064935064935099</v>
      </c>
      <c r="O355" s="13">
        <v>0.32128514056224899</v>
      </c>
      <c r="P355" s="13">
        <v>0.36158192090395502</v>
      </c>
      <c r="Q355" s="13">
        <v>0.34101382488479298</v>
      </c>
      <c r="R355" s="13"/>
      <c r="S355" s="13">
        <v>0.32446808510638298</v>
      </c>
      <c r="T355" s="13">
        <v>0.32478632478632502</v>
      </c>
      <c r="U355" s="13">
        <v>0.41791044776119401</v>
      </c>
      <c r="V355" s="13">
        <v>0.29670329670329698</v>
      </c>
      <c r="W355" s="13">
        <v>0.32183908045977</v>
      </c>
      <c r="X355" s="13">
        <v>0.27272727272727298</v>
      </c>
      <c r="Y355" s="13">
        <v>0.35714285714285698</v>
      </c>
      <c r="Z355" s="13">
        <v>0.26829268292682901</v>
      </c>
      <c r="AA355" s="13">
        <v>0.38518518518518502</v>
      </c>
      <c r="AB355" s="13">
        <v>0.354430379746835</v>
      </c>
      <c r="AC355" s="13">
        <v>0.5</v>
      </c>
      <c r="AD355" s="13">
        <v>0.30769230769230799</v>
      </c>
      <c r="AE355" s="13"/>
      <c r="AF355" s="13">
        <v>0.33644859813084099</v>
      </c>
      <c r="AG355" s="13">
        <v>0.34545454545454501</v>
      </c>
      <c r="AH355" s="13">
        <v>0.44545454545454499</v>
      </c>
      <c r="AI355" s="13">
        <v>0.32624113475177302</v>
      </c>
      <c r="AJ355" s="13">
        <v>0.34653465346534701</v>
      </c>
      <c r="AK355" s="13">
        <v>0.247311827956989</v>
      </c>
      <c r="AL355" s="13"/>
      <c r="AM355" s="13">
        <v>0.322981366459627</v>
      </c>
      <c r="AN355" s="13">
        <v>0.34517766497461899</v>
      </c>
      <c r="AO355" s="13">
        <v>0.319148936170213</v>
      </c>
      <c r="AP355" s="13">
        <v>0.42328042328042298</v>
      </c>
      <c r="AQ355" s="13">
        <v>0.25</v>
      </c>
      <c r="AR355" s="13"/>
      <c r="AS355" s="13">
        <v>0.34169884169884202</v>
      </c>
      <c r="AT355" s="13" t="s">
        <v>97</v>
      </c>
      <c r="AU355" s="13"/>
      <c r="AV355" s="13">
        <v>0.315</v>
      </c>
      <c r="AW355" s="13">
        <v>0.30851063829787201</v>
      </c>
      <c r="AX355" s="13">
        <v>0.37284894837476101</v>
      </c>
      <c r="AY355" s="13"/>
      <c r="AZ355" s="13">
        <v>0.44954128440367003</v>
      </c>
      <c r="BA355" s="13">
        <v>0.38888888888888901</v>
      </c>
      <c r="BB355" s="13">
        <v>0.21145374449339199</v>
      </c>
      <c r="BC355" s="13"/>
      <c r="BD355" s="13">
        <v>0.35603715170278599</v>
      </c>
      <c r="BE355" s="13">
        <v>0.3203125</v>
      </c>
      <c r="BF355" s="13"/>
      <c r="BG355" s="13">
        <v>0.36956521739130399</v>
      </c>
      <c r="BH355" s="13">
        <v>0.33005617977528101</v>
      </c>
      <c r="BI355" s="13"/>
      <c r="BJ355" s="13">
        <v>0.30322580645161301</v>
      </c>
      <c r="BK355" s="13">
        <v>0.34458672875436602</v>
      </c>
      <c r="BL355" s="13"/>
      <c r="BM355" s="13">
        <v>0.37810945273631802</v>
      </c>
      <c r="BN355" s="13">
        <v>0.33699633699633702</v>
      </c>
      <c r="BO355" s="13"/>
      <c r="BP355" s="13">
        <v>0.377289377289377</v>
      </c>
      <c r="BQ355" s="13">
        <v>0.33378196500672902</v>
      </c>
      <c r="BR355" s="13"/>
      <c r="BS355" s="13">
        <v>0.38009049773755699</v>
      </c>
      <c r="BT355" s="13">
        <v>0.30989010989011001</v>
      </c>
      <c r="BU355" s="13"/>
      <c r="BV355" s="13">
        <v>0.37583892617449699</v>
      </c>
      <c r="BW355" s="13">
        <v>0.38225255972696198</v>
      </c>
      <c r="BX355" s="13"/>
      <c r="BY355" s="13">
        <v>0.33333333333333298</v>
      </c>
      <c r="BZ355" s="13">
        <v>0.34437086092715202</v>
      </c>
      <c r="CA355" s="13"/>
      <c r="CB355" s="13">
        <v>0.34864300626304801</v>
      </c>
      <c r="CC355" s="13">
        <v>0.33582089552238797</v>
      </c>
    </row>
    <row r="356" spans="2:81" x14ac:dyDescent="0.3">
      <c r="B356" t="s">
        <v>124</v>
      </c>
      <c r="C356" s="13">
        <v>0.30308880308880298</v>
      </c>
      <c r="D356" s="13">
        <v>0.28404669260700399</v>
      </c>
      <c r="E356" s="13">
        <v>0.32046332046331999</v>
      </c>
      <c r="F356" s="13"/>
      <c r="G356" s="13">
        <v>0.31372549019607798</v>
      </c>
      <c r="H356" s="13">
        <v>0.32342007434944198</v>
      </c>
      <c r="I356" s="13">
        <v>0.33502538071066001</v>
      </c>
      <c r="J356" s="13">
        <v>0.29012345679012302</v>
      </c>
      <c r="K356" s="13">
        <v>0.28205128205128199</v>
      </c>
      <c r="L356" s="13">
        <v>0.23913043478260901</v>
      </c>
      <c r="M356" s="13"/>
      <c r="N356" s="13">
        <v>0.280519480519481</v>
      </c>
      <c r="O356" s="13">
        <v>0.313253012048193</v>
      </c>
      <c r="P356" s="13">
        <v>0.31638418079095998</v>
      </c>
      <c r="Q356" s="13">
        <v>0.32258064516128998</v>
      </c>
      <c r="R356" s="13"/>
      <c r="S356" s="13">
        <v>0.35638297872340402</v>
      </c>
      <c r="T356" s="13">
        <v>0.256410256410256</v>
      </c>
      <c r="U356" s="13">
        <v>0.328358208955224</v>
      </c>
      <c r="V356" s="13">
        <v>0.30769230769230799</v>
      </c>
      <c r="W356" s="13">
        <v>0.34482758620689702</v>
      </c>
      <c r="X356" s="13">
        <v>0.34090909090909099</v>
      </c>
      <c r="Y356" s="13">
        <v>0.25</v>
      </c>
      <c r="Z356" s="13">
        <v>0.41463414634146301</v>
      </c>
      <c r="AA356" s="13">
        <v>0.266666666666667</v>
      </c>
      <c r="AB356" s="13">
        <v>0.278481012658228</v>
      </c>
      <c r="AC356" s="13">
        <v>0.173913043478261</v>
      </c>
      <c r="AD356" s="13">
        <v>0.230769230769231</v>
      </c>
      <c r="AE356" s="13"/>
      <c r="AF356" s="13">
        <v>0.31464174454828697</v>
      </c>
      <c r="AG356" s="13">
        <v>0.31515151515151502</v>
      </c>
      <c r="AH356" s="13">
        <v>0.2</v>
      </c>
      <c r="AI356" s="13">
        <v>0.31205673758865199</v>
      </c>
      <c r="AJ356" s="13">
        <v>0.34653465346534701</v>
      </c>
      <c r="AK356" s="13">
        <v>0.236559139784946</v>
      </c>
      <c r="AL356" s="13"/>
      <c r="AM356" s="13">
        <v>0.31677018633540399</v>
      </c>
      <c r="AN356" s="13">
        <v>0.29949238578680198</v>
      </c>
      <c r="AO356" s="13">
        <v>0.30091185410334298</v>
      </c>
      <c r="AP356" s="13">
        <v>0.248677248677249</v>
      </c>
      <c r="AQ356" s="13">
        <v>0.41666666666666702</v>
      </c>
      <c r="AR356" s="13"/>
      <c r="AS356" s="13">
        <v>0.30308880308880298</v>
      </c>
      <c r="AT356" s="13" t="s">
        <v>97</v>
      </c>
      <c r="AU356" s="13"/>
      <c r="AV356" s="13">
        <v>0.3075</v>
      </c>
      <c r="AW356" s="13">
        <v>0.340425531914894</v>
      </c>
      <c r="AX356" s="13">
        <v>0.29254302103250501</v>
      </c>
      <c r="AY356" s="13"/>
      <c r="AZ356" s="13">
        <v>0.302752293577982</v>
      </c>
      <c r="BA356" s="13">
        <v>0.35555555555555601</v>
      </c>
      <c r="BB356" s="13">
        <v>0.28634361233480199</v>
      </c>
      <c r="BC356" s="13"/>
      <c r="BD356" s="13">
        <v>0.28792569659442702</v>
      </c>
      <c r="BE356" s="13">
        <v>0.328125</v>
      </c>
      <c r="BF356" s="13"/>
      <c r="BG356" s="13">
        <v>0.29813664596273298</v>
      </c>
      <c r="BH356" s="13">
        <v>0.30617977528089901</v>
      </c>
      <c r="BI356" s="13"/>
      <c r="BJ356" s="13">
        <v>0.31612903225806399</v>
      </c>
      <c r="BK356" s="13">
        <v>0.30034924330617002</v>
      </c>
      <c r="BL356" s="13"/>
      <c r="BM356" s="13">
        <v>0.26368159203980102</v>
      </c>
      <c r="BN356" s="13">
        <v>0.31013431013430998</v>
      </c>
      <c r="BO356" s="13"/>
      <c r="BP356" s="13">
        <v>0.27472527472527503</v>
      </c>
      <c r="BQ356" s="13">
        <v>0.31090174966352602</v>
      </c>
      <c r="BR356" s="13"/>
      <c r="BS356" s="13">
        <v>0.30090497737556599</v>
      </c>
      <c r="BT356" s="13">
        <v>0.28351648351648401</v>
      </c>
      <c r="BU356" s="13"/>
      <c r="BV356" s="13">
        <v>0.27516778523489899</v>
      </c>
      <c r="BW356" s="13">
        <v>0.31399317406143301</v>
      </c>
      <c r="BX356" s="13"/>
      <c r="BY356" s="13">
        <v>0.30769230769230799</v>
      </c>
      <c r="BZ356" s="13">
        <v>0.30353200883002202</v>
      </c>
      <c r="CA356" s="13"/>
      <c r="CB356" s="13">
        <v>0.29645093945720302</v>
      </c>
      <c r="CC356" s="13">
        <v>0.30783582089552203</v>
      </c>
    </row>
    <row r="357" spans="2:81" x14ac:dyDescent="0.3">
      <c r="B357" t="s">
        <v>125</v>
      </c>
      <c r="C357" s="13">
        <v>0.16409266409266399</v>
      </c>
      <c r="D357" s="13">
        <v>0.19844357976653701</v>
      </c>
      <c r="E357" s="13">
        <v>0.129343629343629</v>
      </c>
      <c r="F357" s="13"/>
      <c r="G357" s="13">
        <v>0.18300653594771199</v>
      </c>
      <c r="H357" s="13">
        <v>0.178438661710037</v>
      </c>
      <c r="I357" s="13">
        <v>0.121827411167513</v>
      </c>
      <c r="J357" s="13">
        <v>0.141975308641975</v>
      </c>
      <c r="K357" s="13">
        <v>0.15384615384615399</v>
      </c>
      <c r="L357" s="13">
        <v>0.21014492753623201</v>
      </c>
      <c r="M357" s="13"/>
      <c r="N357" s="13">
        <v>0.18181818181818199</v>
      </c>
      <c r="O357" s="13">
        <v>0.156626506024096</v>
      </c>
      <c r="P357" s="13">
        <v>0.14689265536723201</v>
      </c>
      <c r="Q357" s="13">
        <v>0.14746543778801799</v>
      </c>
      <c r="R357" s="13"/>
      <c r="S357" s="13">
        <v>0.164893617021277</v>
      </c>
      <c r="T357" s="13">
        <v>0.19658119658119699</v>
      </c>
      <c r="U357" s="13">
        <v>0.119402985074627</v>
      </c>
      <c r="V357" s="13">
        <v>0.13186813186813201</v>
      </c>
      <c r="W357" s="13">
        <v>0.17241379310344801</v>
      </c>
      <c r="X357" s="13">
        <v>0.14772727272727301</v>
      </c>
      <c r="Y357" s="13">
        <v>0.238095238095238</v>
      </c>
      <c r="Z357" s="13">
        <v>0.17073170731707299</v>
      </c>
      <c r="AA357" s="13">
        <v>0.140740740740741</v>
      </c>
      <c r="AB357" s="13">
        <v>0.139240506329114</v>
      </c>
      <c r="AC357" s="13">
        <v>0.173913043478261</v>
      </c>
      <c r="AD357" s="13">
        <v>0.230769230769231</v>
      </c>
      <c r="AE357" s="13"/>
      <c r="AF357" s="13">
        <v>0.146417445482866</v>
      </c>
      <c r="AG357" s="13">
        <v>0.16969696969697001</v>
      </c>
      <c r="AH357" s="13">
        <v>0.17272727272727301</v>
      </c>
      <c r="AI357" s="13">
        <v>0.15602836879432599</v>
      </c>
      <c r="AJ357" s="13">
        <v>0.16831683168316799</v>
      </c>
      <c r="AK357" s="13">
        <v>0.29032258064516098</v>
      </c>
      <c r="AL357" s="13"/>
      <c r="AM357" s="13">
        <v>0.15527950310558999</v>
      </c>
      <c r="AN357" s="13">
        <v>0.157360406091371</v>
      </c>
      <c r="AO357" s="13">
        <v>0.167173252279635</v>
      </c>
      <c r="AP357" s="13">
        <v>0.15343915343915299</v>
      </c>
      <c r="AQ357" s="13">
        <v>0.194444444444444</v>
      </c>
      <c r="AR357" s="13"/>
      <c r="AS357" s="13">
        <v>0.16409266409266399</v>
      </c>
      <c r="AT357" s="13" t="s">
        <v>97</v>
      </c>
      <c r="AU357" s="13"/>
      <c r="AV357" s="13">
        <v>0.17</v>
      </c>
      <c r="AW357" s="13">
        <v>0.19148936170212799</v>
      </c>
      <c r="AX357" s="13">
        <v>0.15487571701720801</v>
      </c>
      <c r="AY357" s="13"/>
      <c r="AZ357" s="13">
        <v>0.12844036697247699</v>
      </c>
      <c r="BA357" s="13">
        <v>0.14444444444444399</v>
      </c>
      <c r="BB357" s="13">
        <v>0.229074889867841</v>
      </c>
      <c r="BC357" s="13"/>
      <c r="BD357" s="13">
        <v>0.15944272445820401</v>
      </c>
      <c r="BE357" s="13">
        <v>0.16666666666666699</v>
      </c>
      <c r="BF357" s="13"/>
      <c r="BG357" s="13">
        <v>0.167701863354037</v>
      </c>
      <c r="BH357" s="13">
        <v>0.16011235955056199</v>
      </c>
      <c r="BI357" s="13"/>
      <c r="BJ357" s="13">
        <v>0.174193548387097</v>
      </c>
      <c r="BK357" s="13">
        <v>0.162980209545984</v>
      </c>
      <c r="BL357" s="13"/>
      <c r="BM357" s="13">
        <v>0.13930348258706499</v>
      </c>
      <c r="BN357" s="13">
        <v>0.16849816849816901</v>
      </c>
      <c r="BO357" s="13"/>
      <c r="BP357" s="13">
        <v>0.13553113553113599</v>
      </c>
      <c r="BQ357" s="13">
        <v>0.173620457604307</v>
      </c>
      <c r="BR357" s="13"/>
      <c r="BS357" s="13">
        <v>0.12895927601810001</v>
      </c>
      <c r="BT357" s="13">
        <v>0.206593406593407</v>
      </c>
      <c r="BU357" s="13"/>
      <c r="BV357" s="13">
        <v>0.17449664429530201</v>
      </c>
      <c r="BW357" s="13">
        <v>0.10580204778157</v>
      </c>
      <c r="BX357" s="13"/>
      <c r="BY357" s="13">
        <v>0.17948717948717899</v>
      </c>
      <c r="BZ357" s="13">
        <v>0.16004415011037501</v>
      </c>
      <c r="CA357" s="13"/>
      <c r="CB357" s="13">
        <v>0.15240083507306901</v>
      </c>
      <c r="CC357" s="13">
        <v>0.171641791044776</v>
      </c>
    </row>
    <row r="358" spans="2:81" x14ac:dyDescent="0.3">
      <c r="B358" t="s">
        <v>126</v>
      </c>
      <c r="C358" s="13">
        <v>0.10038610038610001</v>
      </c>
      <c r="D358" s="13">
        <v>0.118677042801556</v>
      </c>
      <c r="E358" s="13">
        <v>8.3011583011582998E-2</v>
      </c>
      <c r="F358" s="13"/>
      <c r="G358" s="13">
        <v>9.8039215686274495E-2</v>
      </c>
      <c r="H358" s="13">
        <v>0.100371747211896</v>
      </c>
      <c r="I358" s="13">
        <v>9.13705583756345E-2</v>
      </c>
      <c r="J358" s="13">
        <v>9.8765432098765399E-2</v>
      </c>
      <c r="K358" s="13">
        <v>9.4017094017094002E-2</v>
      </c>
      <c r="L358" s="13">
        <v>0.123188405797101</v>
      </c>
      <c r="M358" s="13"/>
      <c r="N358" s="13">
        <v>9.6103896103896094E-2</v>
      </c>
      <c r="O358" s="13">
        <v>0.120481927710843</v>
      </c>
      <c r="P358" s="13">
        <v>6.7796610169491497E-2</v>
      </c>
      <c r="Q358" s="13">
        <v>0.110599078341014</v>
      </c>
      <c r="R358" s="13"/>
      <c r="S358" s="13">
        <v>9.0425531914893595E-2</v>
      </c>
      <c r="T358" s="13">
        <v>0.11965811965812</v>
      </c>
      <c r="U358" s="13">
        <v>5.9701492537313397E-2</v>
      </c>
      <c r="V358" s="13">
        <v>0.120879120879121</v>
      </c>
      <c r="W358" s="13">
        <v>8.04597701149425E-2</v>
      </c>
      <c r="X358" s="13">
        <v>0.13636363636363599</v>
      </c>
      <c r="Y358" s="13">
        <v>7.1428571428571397E-2</v>
      </c>
      <c r="Z358" s="13">
        <v>4.8780487804878099E-2</v>
      </c>
      <c r="AA358" s="13">
        <v>0.125925925925926</v>
      </c>
      <c r="AB358" s="13">
        <v>0.126582278481013</v>
      </c>
      <c r="AC358" s="13">
        <v>4.3478260869565202E-2</v>
      </c>
      <c r="AD358" s="13">
        <v>0.15384615384615399</v>
      </c>
      <c r="AE358" s="13"/>
      <c r="AF358" s="13">
        <v>0.127725856697819</v>
      </c>
      <c r="AG358" s="13">
        <v>9.6969696969696997E-2</v>
      </c>
      <c r="AH358" s="13">
        <v>5.4545454545454501E-2</v>
      </c>
      <c r="AI358" s="13">
        <v>7.8014184397163094E-2</v>
      </c>
      <c r="AJ358" s="13">
        <v>7.9207920792079195E-2</v>
      </c>
      <c r="AK358" s="13">
        <v>8.6021505376344107E-2</v>
      </c>
      <c r="AL358" s="13"/>
      <c r="AM358" s="13">
        <v>9.3167701863354005E-2</v>
      </c>
      <c r="AN358" s="13">
        <v>0.111675126903553</v>
      </c>
      <c r="AO358" s="13">
        <v>0.11550151975683901</v>
      </c>
      <c r="AP358" s="13">
        <v>0.100529100529101</v>
      </c>
      <c r="AQ358" s="13">
        <v>0.11111111111111099</v>
      </c>
      <c r="AR358" s="13"/>
      <c r="AS358" s="13">
        <v>0.10038610038610001</v>
      </c>
      <c r="AT358" s="13" t="s">
        <v>97</v>
      </c>
      <c r="AU358" s="13"/>
      <c r="AV358" s="13">
        <v>0.11749999999999999</v>
      </c>
      <c r="AW358" s="13">
        <v>0.10638297872340401</v>
      </c>
      <c r="AX358" s="13">
        <v>8.2217973231357599E-2</v>
      </c>
      <c r="AY358" s="13"/>
      <c r="AZ358" s="13">
        <v>5.5045871559633003E-2</v>
      </c>
      <c r="BA358" s="13">
        <v>7.7777777777777807E-2</v>
      </c>
      <c r="BB358" s="13">
        <v>0.167400881057269</v>
      </c>
      <c r="BC358" s="13"/>
      <c r="BD358" s="13">
        <v>0.105263157894737</v>
      </c>
      <c r="BE358" s="13">
        <v>9.375E-2</v>
      </c>
      <c r="BF358" s="13"/>
      <c r="BG358" s="13">
        <v>0.108695652173913</v>
      </c>
      <c r="BH358" s="13">
        <v>9.6910112359550604E-2</v>
      </c>
      <c r="BI358" s="13"/>
      <c r="BJ358" s="13">
        <v>0.12903225806451599</v>
      </c>
      <c r="BK358" s="13">
        <v>9.77881257275902E-2</v>
      </c>
      <c r="BL358" s="13"/>
      <c r="BM358" s="13">
        <v>0.109452736318408</v>
      </c>
      <c r="BN358" s="13">
        <v>9.8901098901098897E-2</v>
      </c>
      <c r="BO358" s="13"/>
      <c r="BP358" s="13">
        <v>9.1575091575091597E-2</v>
      </c>
      <c r="BQ358" s="13">
        <v>0.103633916554509</v>
      </c>
      <c r="BR358" s="13"/>
      <c r="BS358" s="13">
        <v>0.113122171945701</v>
      </c>
      <c r="BT358" s="13">
        <v>8.5714285714285701E-2</v>
      </c>
      <c r="BU358" s="13"/>
      <c r="BV358" s="13">
        <v>0.10738255033557</v>
      </c>
      <c r="BW358" s="13">
        <v>0.116040955631399</v>
      </c>
      <c r="BX358" s="13"/>
      <c r="BY358" s="13">
        <v>0.11111111111111099</v>
      </c>
      <c r="BZ358" s="13">
        <v>9.9337748344370896E-2</v>
      </c>
      <c r="CA358" s="13"/>
      <c r="CB358" s="13">
        <v>0.112734864300626</v>
      </c>
      <c r="CC358" s="13">
        <v>9.1417910447761194E-2</v>
      </c>
    </row>
    <row r="359" spans="2:81" x14ac:dyDescent="0.3">
      <c r="B359" t="s">
        <v>251</v>
      </c>
      <c r="C359" s="13">
        <v>5.3088803088803101E-2</v>
      </c>
      <c r="D359" s="13">
        <v>6.4202334630350202E-2</v>
      </c>
      <c r="E359" s="13">
        <v>4.2471042471042497E-2</v>
      </c>
      <c r="F359" s="13"/>
      <c r="G359" s="13">
        <v>2.61437908496732E-2</v>
      </c>
      <c r="H359" s="13">
        <v>3.7174721189591101E-2</v>
      </c>
      <c r="I359" s="13">
        <v>3.5532994923857898E-2</v>
      </c>
      <c r="J359" s="13">
        <v>4.9382716049382699E-2</v>
      </c>
      <c r="K359" s="13">
        <v>8.54700854700855E-2</v>
      </c>
      <c r="L359" s="13">
        <v>0.115942028985507</v>
      </c>
      <c r="M359" s="13"/>
      <c r="N359" s="13">
        <v>5.4545454545454501E-2</v>
      </c>
      <c r="O359" s="13">
        <v>4.81927710843374E-2</v>
      </c>
      <c r="P359" s="13">
        <v>6.21468926553672E-2</v>
      </c>
      <c r="Q359" s="13">
        <v>5.0691244239631297E-2</v>
      </c>
      <c r="R359" s="13"/>
      <c r="S359" s="13">
        <v>3.7234042553191501E-2</v>
      </c>
      <c r="T359" s="13">
        <v>5.9829059829059797E-2</v>
      </c>
      <c r="U359" s="13">
        <v>1.49253731343284E-2</v>
      </c>
      <c r="V359" s="13">
        <v>0.10989010989011</v>
      </c>
      <c r="W359" s="13">
        <v>4.5977011494252901E-2</v>
      </c>
      <c r="X359" s="13">
        <v>5.6818181818181802E-2</v>
      </c>
      <c r="Y359" s="13">
        <v>4.7619047619047603E-2</v>
      </c>
      <c r="Z359" s="13">
        <v>9.7560975609756101E-2</v>
      </c>
      <c r="AA359" s="13">
        <v>3.7037037037037E-2</v>
      </c>
      <c r="AB359" s="13">
        <v>6.3291139240506306E-2</v>
      </c>
      <c r="AC359" s="13">
        <v>4.3478260869565202E-2</v>
      </c>
      <c r="AD359" s="13">
        <v>7.69230769230769E-2</v>
      </c>
      <c r="AE359" s="13"/>
      <c r="AF359" s="13">
        <v>4.0498442367601202E-2</v>
      </c>
      <c r="AG359" s="13">
        <v>4.2424242424242399E-2</v>
      </c>
      <c r="AH359" s="13">
        <v>7.2727272727272696E-2</v>
      </c>
      <c r="AI359" s="13">
        <v>0.10638297872340401</v>
      </c>
      <c r="AJ359" s="13">
        <v>9.9009900990098994E-3</v>
      </c>
      <c r="AK359" s="13">
        <v>7.5268817204301106E-2</v>
      </c>
      <c r="AL359" s="13"/>
      <c r="AM359" s="13">
        <v>4.9689440993788803E-2</v>
      </c>
      <c r="AN359" s="13">
        <v>4.5685279187817299E-2</v>
      </c>
      <c r="AO359" s="13">
        <v>6.3829787234042507E-2</v>
      </c>
      <c r="AP359" s="13">
        <v>3.7037037037037E-2</v>
      </c>
      <c r="AQ359" s="13">
        <v>2.7777777777777801E-2</v>
      </c>
      <c r="AR359" s="13"/>
      <c r="AS359" s="13">
        <v>5.3088803088803101E-2</v>
      </c>
      <c r="AT359" s="13" t="s">
        <v>97</v>
      </c>
      <c r="AU359" s="13"/>
      <c r="AV359" s="13">
        <v>5.2499999999999998E-2</v>
      </c>
      <c r="AW359" s="13">
        <v>5.31914893617021E-2</v>
      </c>
      <c r="AX359" s="13">
        <v>5.35372848948375E-2</v>
      </c>
      <c r="AY359" s="13"/>
      <c r="AZ359" s="13">
        <v>4.5871559633027498E-2</v>
      </c>
      <c r="BA359" s="13">
        <v>1.1111111111111099E-2</v>
      </c>
      <c r="BB359" s="13">
        <v>6.1674008810572702E-2</v>
      </c>
      <c r="BC359" s="13"/>
      <c r="BD359" s="13">
        <v>4.3343653250774002E-2</v>
      </c>
      <c r="BE359" s="13">
        <v>7.03125E-2</v>
      </c>
      <c r="BF359" s="13"/>
      <c r="BG359" s="13">
        <v>2.4844720496894401E-2</v>
      </c>
      <c r="BH359" s="13">
        <v>6.6011235955056202E-2</v>
      </c>
      <c r="BI359" s="13"/>
      <c r="BJ359" s="13">
        <v>1.2903225806451601E-2</v>
      </c>
      <c r="BK359" s="13">
        <v>6.0535506402793898E-2</v>
      </c>
      <c r="BL359" s="13"/>
      <c r="BM359" s="13">
        <v>4.9751243781094502E-2</v>
      </c>
      <c r="BN359" s="13">
        <v>5.37240537240537E-2</v>
      </c>
      <c r="BO359" s="13"/>
      <c r="BP359" s="13">
        <v>4.7619047619047603E-2</v>
      </c>
      <c r="BQ359" s="13">
        <v>5.6527590847913901E-2</v>
      </c>
      <c r="BR359" s="13"/>
      <c r="BS359" s="13">
        <v>4.52488687782805E-2</v>
      </c>
      <c r="BT359" s="13">
        <v>6.8131868131868098E-2</v>
      </c>
      <c r="BU359" s="13"/>
      <c r="BV359" s="13">
        <v>4.6979865771812103E-2</v>
      </c>
      <c r="BW359" s="13">
        <v>4.4368600682593899E-2</v>
      </c>
      <c r="BX359" s="13"/>
      <c r="BY359" s="13">
        <v>5.1282051282051301E-2</v>
      </c>
      <c r="BZ359" s="13">
        <v>5.2980132450331098E-2</v>
      </c>
      <c r="CA359" s="13"/>
      <c r="CB359" s="13">
        <v>5.01043841336117E-2</v>
      </c>
      <c r="CC359" s="13">
        <v>5.7835820895522402E-2</v>
      </c>
    </row>
    <row r="360" spans="2:81" x14ac:dyDescent="0.3">
      <c r="B360" t="s">
        <v>106</v>
      </c>
      <c r="C360" s="13">
        <v>3.7644787644787597E-2</v>
      </c>
      <c r="D360" s="13">
        <v>2.3346303501945501E-2</v>
      </c>
      <c r="E360" s="13">
        <v>5.2123552123552103E-2</v>
      </c>
      <c r="F360" s="13"/>
      <c r="G360" s="13">
        <v>3.2679738562091498E-2</v>
      </c>
      <c r="H360" s="13">
        <v>3.3457249070632002E-2</v>
      </c>
      <c r="I360" s="13">
        <v>1.01522842639594E-2</v>
      </c>
      <c r="J360" s="13">
        <v>7.4074074074074098E-2</v>
      </c>
      <c r="K360" s="13">
        <v>5.1282051282051301E-2</v>
      </c>
      <c r="L360" s="13">
        <v>3.6231884057971002E-2</v>
      </c>
      <c r="M360" s="13"/>
      <c r="N360" s="13">
        <v>3.6363636363636397E-2</v>
      </c>
      <c r="O360" s="13">
        <v>4.0160642570281103E-2</v>
      </c>
      <c r="P360" s="13">
        <v>4.5197740112994399E-2</v>
      </c>
      <c r="Q360" s="13">
        <v>2.76497695852535E-2</v>
      </c>
      <c r="R360" s="13"/>
      <c r="S360" s="13">
        <v>2.6595744680851099E-2</v>
      </c>
      <c r="T360" s="13">
        <v>4.2735042735042701E-2</v>
      </c>
      <c r="U360" s="13">
        <v>5.9701492537313397E-2</v>
      </c>
      <c r="V360" s="13">
        <v>3.2967032967033003E-2</v>
      </c>
      <c r="W360" s="13">
        <v>3.4482758620689703E-2</v>
      </c>
      <c r="X360" s="13">
        <v>4.5454545454545497E-2</v>
      </c>
      <c r="Y360" s="13">
        <v>3.5714285714285698E-2</v>
      </c>
      <c r="Z360" s="13">
        <v>0</v>
      </c>
      <c r="AA360" s="13">
        <v>4.4444444444444398E-2</v>
      </c>
      <c r="AB360" s="13">
        <v>3.7974683544303799E-2</v>
      </c>
      <c r="AC360" s="13">
        <v>6.5217391304347797E-2</v>
      </c>
      <c r="AD360" s="13">
        <v>0</v>
      </c>
      <c r="AE360" s="13"/>
      <c r="AF360" s="13">
        <v>3.4267912772585701E-2</v>
      </c>
      <c r="AG360" s="13">
        <v>3.03030303030303E-2</v>
      </c>
      <c r="AH360" s="13">
        <v>5.4545454545454501E-2</v>
      </c>
      <c r="AI360" s="13">
        <v>2.1276595744680899E-2</v>
      </c>
      <c r="AJ360" s="13">
        <v>4.95049504950495E-2</v>
      </c>
      <c r="AK360" s="13">
        <v>6.4516129032258104E-2</v>
      </c>
      <c r="AL360" s="13"/>
      <c r="AM360" s="13">
        <v>6.2111801242236003E-2</v>
      </c>
      <c r="AN360" s="13">
        <v>4.0609137055837602E-2</v>
      </c>
      <c r="AO360" s="13">
        <v>3.3434650455927001E-2</v>
      </c>
      <c r="AP360" s="13">
        <v>3.7037037037037E-2</v>
      </c>
      <c r="AQ360" s="13">
        <v>0</v>
      </c>
      <c r="AR360" s="13"/>
      <c r="AS360" s="13">
        <v>3.7644787644787597E-2</v>
      </c>
      <c r="AT360" s="13" t="s">
        <v>97</v>
      </c>
      <c r="AU360" s="13"/>
      <c r="AV360" s="13">
        <v>3.7499999999999999E-2</v>
      </c>
      <c r="AW360" s="13">
        <v>0</v>
      </c>
      <c r="AX360" s="13">
        <v>4.3977055449330803E-2</v>
      </c>
      <c r="AY360" s="13"/>
      <c r="AZ360" s="13">
        <v>1.8348623853211E-2</v>
      </c>
      <c r="BA360" s="13">
        <v>2.2222222222222199E-2</v>
      </c>
      <c r="BB360" s="13">
        <v>4.4052863436123399E-2</v>
      </c>
      <c r="BC360" s="13"/>
      <c r="BD360" s="13">
        <v>4.7987616099071199E-2</v>
      </c>
      <c r="BE360" s="13">
        <v>2.0833333333333301E-2</v>
      </c>
      <c r="BF360" s="13"/>
      <c r="BG360" s="13">
        <v>3.1055900621118002E-2</v>
      </c>
      <c r="BH360" s="13">
        <v>4.0730337078651702E-2</v>
      </c>
      <c r="BI360" s="13"/>
      <c r="BJ360" s="13">
        <v>6.4516129032258104E-2</v>
      </c>
      <c r="BK360" s="13">
        <v>3.3760186263096598E-2</v>
      </c>
      <c r="BL360" s="13"/>
      <c r="BM360" s="13">
        <v>5.9701492537313397E-2</v>
      </c>
      <c r="BN360" s="13">
        <v>3.1746031746031703E-2</v>
      </c>
      <c r="BO360" s="13"/>
      <c r="BP360" s="13">
        <v>7.3260073260073305E-2</v>
      </c>
      <c r="BQ360" s="13">
        <v>2.1534320323014802E-2</v>
      </c>
      <c r="BR360" s="13"/>
      <c r="BS360" s="13">
        <v>3.1674208144796399E-2</v>
      </c>
      <c r="BT360" s="13">
        <v>4.6153846153846198E-2</v>
      </c>
      <c r="BU360" s="13"/>
      <c r="BV360" s="13">
        <v>2.01342281879195E-2</v>
      </c>
      <c r="BW360" s="13">
        <v>3.7542662116041001E-2</v>
      </c>
      <c r="BX360" s="13"/>
      <c r="BY360" s="13">
        <v>1.7094017094017099E-2</v>
      </c>
      <c r="BZ360" s="13">
        <v>3.9735099337748297E-2</v>
      </c>
      <c r="CA360" s="13"/>
      <c r="CB360" s="13">
        <v>3.9665970772442598E-2</v>
      </c>
      <c r="CC360" s="13">
        <v>3.54477611940298E-2</v>
      </c>
    </row>
    <row r="361" spans="2:81" x14ac:dyDescent="0.3">
      <c r="B361" t="s">
        <v>127</v>
      </c>
      <c r="C361" s="13">
        <v>0.64478764478764505</v>
      </c>
      <c r="D361" s="13">
        <v>0.595330739299611</v>
      </c>
      <c r="E361" s="13">
        <v>0.693050193050193</v>
      </c>
      <c r="F361" s="13"/>
      <c r="G361" s="13">
        <v>0.66013071895424802</v>
      </c>
      <c r="H361" s="13">
        <v>0.65055762081784396</v>
      </c>
      <c r="I361" s="13">
        <v>0.74111675126903598</v>
      </c>
      <c r="J361" s="13">
        <v>0.63580246913580196</v>
      </c>
      <c r="K361" s="13">
        <v>0.61538461538461497</v>
      </c>
      <c r="L361" s="13">
        <v>0.51449275362318803</v>
      </c>
      <c r="M361" s="13"/>
      <c r="N361" s="13">
        <v>0.63116883116883105</v>
      </c>
      <c r="O361" s="13">
        <v>0.634538152610442</v>
      </c>
      <c r="P361" s="13">
        <v>0.677966101694915</v>
      </c>
      <c r="Q361" s="13">
        <v>0.66359447004608296</v>
      </c>
      <c r="R361" s="13"/>
      <c r="S361" s="13">
        <v>0.680851063829787</v>
      </c>
      <c r="T361" s="13">
        <v>0.58119658119658102</v>
      </c>
      <c r="U361" s="13">
        <v>0.74626865671641796</v>
      </c>
      <c r="V361" s="13">
        <v>0.60439560439560402</v>
      </c>
      <c r="W361" s="13">
        <v>0.66666666666666696</v>
      </c>
      <c r="X361" s="13">
        <v>0.61363636363636398</v>
      </c>
      <c r="Y361" s="13">
        <v>0.60714285714285698</v>
      </c>
      <c r="Z361" s="13">
        <v>0.68292682926829296</v>
      </c>
      <c r="AA361" s="13">
        <v>0.65185185185185202</v>
      </c>
      <c r="AB361" s="13">
        <v>0.632911392405063</v>
      </c>
      <c r="AC361" s="13">
        <v>0.67391304347826098</v>
      </c>
      <c r="AD361" s="13">
        <v>0.53846153846153899</v>
      </c>
      <c r="AE361" s="13"/>
      <c r="AF361" s="13">
        <v>0.65109034267912802</v>
      </c>
      <c r="AG361" s="13">
        <v>0.66060606060606097</v>
      </c>
      <c r="AH361" s="13">
        <v>0.64545454545454595</v>
      </c>
      <c r="AI361" s="13">
        <v>0.63829787234042601</v>
      </c>
      <c r="AJ361" s="13">
        <v>0.69306930693069302</v>
      </c>
      <c r="AK361" s="13">
        <v>0.483870967741935</v>
      </c>
      <c r="AL361" s="13"/>
      <c r="AM361" s="13">
        <v>0.63975155279503104</v>
      </c>
      <c r="AN361" s="13">
        <v>0.64467005076142103</v>
      </c>
      <c r="AO361" s="13">
        <v>0.62006079027355598</v>
      </c>
      <c r="AP361" s="13">
        <v>0.67195767195767198</v>
      </c>
      <c r="AQ361" s="13">
        <v>0.66666666666666696</v>
      </c>
      <c r="AR361" s="13"/>
      <c r="AS361" s="13">
        <v>0.64478764478764505</v>
      </c>
      <c r="AT361" s="13" t="s">
        <v>97</v>
      </c>
      <c r="AU361" s="13"/>
      <c r="AV361" s="13">
        <v>0.62250000000000005</v>
      </c>
      <c r="AW361" s="13">
        <v>0.64893617021276595</v>
      </c>
      <c r="AX361" s="13">
        <v>0.66539196940726597</v>
      </c>
      <c r="AY361" s="13"/>
      <c r="AZ361" s="13">
        <v>0.75229357798165097</v>
      </c>
      <c r="BA361" s="13">
        <v>0.74444444444444402</v>
      </c>
      <c r="BB361" s="13">
        <v>0.49779735682819398</v>
      </c>
      <c r="BC361" s="13"/>
      <c r="BD361" s="13">
        <v>0.64396284829721395</v>
      </c>
      <c r="BE361" s="13">
        <v>0.6484375</v>
      </c>
      <c r="BF361" s="13"/>
      <c r="BG361" s="13">
        <v>0.66770186335403703</v>
      </c>
      <c r="BH361" s="13">
        <v>0.63623595505618002</v>
      </c>
      <c r="BI361" s="13"/>
      <c r="BJ361" s="13">
        <v>0.619354838709677</v>
      </c>
      <c r="BK361" s="13">
        <v>0.64493597206053499</v>
      </c>
      <c r="BL361" s="13"/>
      <c r="BM361" s="13">
        <v>0.64179104477611904</v>
      </c>
      <c r="BN361" s="13">
        <v>0.64713064713064705</v>
      </c>
      <c r="BO361" s="13"/>
      <c r="BP361" s="13">
        <v>0.65201465201465203</v>
      </c>
      <c r="BQ361" s="13">
        <v>0.64468371467025598</v>
      </c>
      <c r="BR361" s="13"/>
      <c r="BS361" s="13">
        <v>0.68099547511312197</v>
      </c>
      <c r="BT361" s="13">
        <v>0.59340659340659296</v>
      </c>
      <c r="BU361" s="13"/>
      <c r="BV361" s="13">
        <v>0.65100671140939603</v>
      </c>
      <c r="BW361" s="13">
        <v>0.69624573378839605</v>
      </c>
      <c r="BX361" s="13"/>
      <c r="BY361" s="13">
        <v>0.64102564102564097</v>
      </c>
      <c r="BZ361" s="13">
        <v>0.64790286975717404</v>
      </c>
      <c r="CA361" s="13"/>
      <c r="CB361" s="13">
        <v>0.64509394572025003</v>
      </c>
      <c r="CC361" s="13">
        <v>0.64365671641791</v>
      </c>
    </row>
    <row r="362" spans="2:81" x14ac:dyDescent="0.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c r="BU362" s="13"/>
      <c r="BV362" s="13"/>
      <c r="BW362" s="13"/>
      <c r="BX362" s="13"/>
      <c r="BY362" s="13"/>
      <c r="BZ362" s="13"/>
      <c r="CA362" s="13"/>
      <c r="CB362" s="13"/>
      <c r="CC362" s="13"/>
    </row>
    <row r="363" spans="2:81" x14ac:dyDescent="0.3">
      <c r="B363" s="6" t="s">
        <v>258</v>
      </c>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c r="BU363" s="13"/>
      <c r="BV363" s="13"/>
      <c r="BW363" s="13"/>
      <c r="BX363" s="13"/>
      <c r="BY363" s="13"/>
      <c r="BZ363" s="13"/>
      <c r="CA363" s="13"/>
      <c r="CB363" s="13"/>
      <c r="CC363" s="13"/>
    </row>
    <row r="364" spans="2:81" x14ac:dyDescent="0.3">
      <c r="B364" s="23" t="s">
        <v>196</v>
      </c>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V364" s="13"/>
      <c r="BW364" s="13"/>
      <c r="BX364" s="13"/>
      <c r="BY364" s="13"/>
      <c r="BZ364" s="13"/>
      <c r="CA364" s="13"/>
      <c r="CB364" s="13"/>
      <c r="CC364" s="13"/>
    </row>
    <row r="365" spans="2:81" x14ac:dyDescent="0.3">
      <c r="B365" t="s">
        <v>123</v>
      </c>
      <c r="C365" s="13">
        <v>0.65057915057915106</v>
      </c>
      <c r="D365" s="13">
        <v>0.60894941634241195</v>
      </c>
      <c r="E365" s="13">
        <v>0.69111969111969096</v>
      </c>
      <c r="F365" s="13"/>
      <c r="G365" s="13">
        <v>0.58823529411764697</v>
      </c>
      <c r="H365" s="13">
        <v>0.66171003717472099</v>
      </c>
      <c r="I365" s="13">
        <v>0.66497461928933999</v>
      </c>
      <c r="J365" s="13">
        <v>0.66666666666666696</v>
      </c>
      <c r="K365" s="13">
        <v>0.67521367521367504</v>
      </c>
      <c r="L365" s="13">
        <v>0.63768115942029002</v>
      </c>
      <c r="M365" s="13"/>
      <c r="N365" s="13">
        <v>0.71428571428571397</v>
      </c>
      <c r="O365" s="13">
        <v>0.61445783132530096</v>
      </c>
      <c r="P365" s="13">
        <v>0.59887005649717495</v>
      </c>
      <c r="Q365" s="13">
        <v>0.62211981566820296</v>
      </c>
      <c r="R365" s="13"/>
      <c r="S365" s="13">
        <v>0.659574468085106</v>
      </c>
      <c r="T365" s="13">
        <v>0.60683760683760701</v>
      </c>
      <c r="U365" s="13">
        <v>0.68656716417910402</v>
      </c>
      <c r="V365" s="13">
        <v>0.62637362637362604</v>
      </c>
      <c r="W365" s="13">
        <v>0.63218390804597702</v>
      </c>
      <c r="X365" s="13">
        <v>0.63636363636363602</v>
      </c>
      <c r="Y365" s="13">
        <v>0.71428571428571397</v>
      </c>
      <c r="Z365" s="13">
        <v>0.56097560975609795</v>
      </c>
      <c r="AA365" s="13">
        <v>0.63703703703703696</v>
      </c>
      <c r="AB365" s="13">
        <v>0.645569620253165</v>
      </c>
      <c r="AC365" s="13">
        <v>0.73913043478260898</v>
      </c>
      <c r="AD365" s="13">
        <v>0.84615384615384603</v>
      </c>
      <c r="AE365" s="13"/>
      <c r="AF365" s="13">
        <v>0.61993769470405002</v>
      </c>
      <c r="AG365" s="13">
        <v>0.66060606060606097</v>
      </c>
      <c r="AH365" s="13">
        <v>0.63636363636363602</v>
      </c>
      <c r="AI365" s="13">
        <v>0.66666666666666696</v>
      </c>
      <c r="AJ365" s="13">
        <v>0.66336633663366296</v>
      </c>
      <c r="AK365" s="13">
        <v>0.66666666666666696</v>
      </c>
      <c r="AL365" s="13"/>
      <c r="AM365" s="13">
        <v>0.58385093167701896</v>
      </c>
      <c r="AN365" s="13">
        <v>0.63451776649746205</v>
      </c>
      <c r="AO365" s="13">
        <v>0.63525835866261404</v>
      </c>
      <c r="AP365" s="13">
        <v>0.75132275132275095</v>
      </c>
      <c r="AQ365" s="13">
        <v>0.83333333333333304</v>
      </c>
      <c r="AR365" s="13"/>
      <c r="AS365" s="13">
        <v>0.65057915057915106</v>
      </c>
      <c r="AT365" s="13" t="s">
        <v>97</v>
      </c>
      <c r="AU365" s="13"/>
      <c r="AV365" s="13">
        <v>0.74250000000000005</v>
      </c>
      <c r="AW365" s="13">
        <v>0.659574468085106</v>
      </c>
      <c r="AX365" s="13">
        <v>0.58508604206501003</v>
      </c>
      <c r="AY365" s="13"/>
      <c r="AZ365" s="13">
        <v>0.88990825688073405</v>
      </c>
      <c r="BA365" s="13">
        <v>0.57777777777777795</v>
      </c>
      <c r="BB365" s="13">
        <v>0.71365638766519801</v>
      </c>
      <c r="BC365" s="13"/>
      <c r="BD365" s="13">
        <v>0.67801857585139302</v>
      </c>
      <c r="BE365" s="13">
        <v>0.59895833333333304</v>
      </c>
      <c r="BF365" s="13"/>
      <c r="BG365" s="13">
        <v>0.68944099378881996</v>
      </c>
      <c r="BH365" s="13">
        <v>0.63342696629213502</v>
      </c>
      <c r="BI365" s="13"/>
      <c r="BJ365" s="13">
        <v>0.63225806451612898</v>
      </c>
      <c r="BK365" s="13">
        <v>0.64959254947613498</v>
      </c>
      <c r="BL365" s="13"/>
      <c r="BM365" s="13">
        <v>0.65174129353233801</v>
      </c>
      <c r="BN365" s="13">
        <v>0.64713064713064705</v>
      </c>
      <c r="BO365" s="13"/>
      <c r="BP365" s="13">
        <v>0.69597069597069605</v>
      </c>
      <c r="BQ365" s="13">
        <v>0.62987886944818305</v>
      </c>
      <c r="BR365" s="13"/>
      <c r="BS365" s="13">
        <v>0.658371040723982</v>
      </c>
      <c r="BT365" s="13">
        <v>0.61538461538461497</v>
      </c>
      <c r="BU365" s="13"/>
      <c r="BV365" s="13">
        <v>0.711409395973154</v>
      </c>
      <c r="BW365" s="13">
        <v>0.63139931740614297</v>
      </c>
      <c r="BX365" s="13"/>
      <c r="BY365" s="13">
        <v>0.54700854700854695</v>
      </c>
      <c r="BZ365" s="13">
        <v>0.66887417218542999</v>
      </c>
      <c r="CA365" s="13"/>
      <c r="CB365" s="13">
        <v>0.66805845511482298</v>
      </c>
      <c r="CC365" s="13">
        <v>0.64179104477611904</v>
      </c>
    </row>
    <row r="366" spans="2:81" x14ac:dyDescent="0.3">
      <c r="B366" t="s">
        <v>124</v>
      </c>
      <c r="C366" s="13">
        <v>0.21042471042471</v>
      </c>
      <c r="D366" s="13">
        <v>0.237354085603113</v>
      </c>
      <c r="E366" s="13">
        <v>0.183397683397683</v>
      </c>
      <c r="F366" s="13"/>
      <c r="G366" s="13">
        <v>0.28104575163398698</v>
      </c>
      <c r="H366" s="13">
        <v>0.19330855018587401</v>
      </c>
      <c r="I366" s="13">
        <v>0.22335025380710699</v>
      </c>
      <c r="J366" s="13">
        <v>0.179012345679012</v>
      </c>
      <c r="K366" s="13">
        <v>0.19658119658119699</v>
      </c>
      <c r="L366" s="13">
        <v>0.19565217391304299</v>
      </c>
      <c r="M366" s="13"/>
      <c r="N366" s="13">
        <v>0.17662337662337699</v>
      </c>
      <c r="O366" s="13">
        <v>0.22891566265060201</v>
      </c>
      <c r="P366" s="13">
        <v>0.248587570621469</v>
      </c>
      <c r="Q366" s="13">
        <v>0.216589861751152</v>
      </c>
      <c r="R366" s="13"/>
      <c r="S366" s="13">
        <v>0.22340425531914901</v>
      </c>
      <c r="T366" s="13">
        <v>0.213675213675214</v>
      </c>
      <c r="U366" s="13">
        <v>0.22388059701492499</v>
      </c>
      <c r="V366" s="13">
        <v>0.24175824175824201</v>
      </c>
      <c r="W366" s="13">
        <v>0.229885057471264</v>
      </c>
      <c r="X366" s="13">
        <v>0.23863636363636401</v>
      </c>
      <c r="Y366" s="13">
        <v>0.17857142857142899</v>
      </c>
      <c r="Z366" s="13">
        <v>0.24390243902438999</v>
      </c>
      <c r="AA366" s="13">
        <v>0.17777777777777801</v>
      </c>
      <c r="AB366" s="13">
        <v>0.177215189873418</v>
      </c>
      <c r="AC366" s="13">
        <v>0.19565217391304299</v>
      </c>
      <c r="AD366" s="13">
        <v>7.69230769230769E-2</v>
      </c>
      <c r="AE366" s="13"/>
      <c r="AF366" s="13">
        <v>0.23987538940809999</v>
      </c>
      <c r="AG366" s="13">
        <v>0.16969696969697001</v>
      </c>
      <c r="AH366" s="13">
        <v>0.25454545454545502</v>
      </c>
      <c r="AI366" s="13">
        <v>0.219858156028369</v>
      </c>
      <c r="AJ366" s="13">
        <v>0.16831683168316799</v>
      </c>
      <c r="AK366" s="13">
        <v>0.21505376344086</v>
      </c>
      <c r="AL366" s="13"/>
      <c r="AM366" s="13">
        <v>0.22360248447205</v>
      </c>
      <c r="AN366" s="13">
        <v>0.22842639593908601</v>
      </c>
      <c r="AO366" s="13">
        <v>0.24620060790273601</v>
      </c>
      <c r="AP366" s="13">
        <v>0.14285714285714299</v>
      </c>
      <c r="AQ366" s="13">
        <v>0.11111111111111099</v>
      </c>
      <c r="AR366" s="13"/>
      <c r="AS366" s="13">
        <v>0.21042471042471</v>
      </c>
      <c r="AT366" s="13" t="s">
        <v>97</v>
      </c>
      <c r="AU366" s="13"/>
      <c r="AV366" s="13">
        <v>0.17249999999999999</v>
      </c>
      <c r="AW366" s="13">
        <v>0.21276595744680901</v>
      </c>
      <c r="AX366" s="13">
        <v>0.23518164435946501</v>
      </c>
      <c r="AY366" s="13"/>
      <c r="AZ366" s="13">
        <v>8.2568807339449504E-2</v>
      </c>
      <c r="BA366" s="13">
        <v>0.27777777777777801</v>
      </c>
      <c r="BB366" s="13">
        <v>0.18061674008810599</v>
      </c>
      <c r="BC366" s="13"/>
      <c r="BD366" s="13">
        <v>0.19195046439628499</v>
      </c>
      <c r="BE366" s="13">
        <v>0.24479166666666699</v>
      </c>
      <c r="BF366" s="13"/>
      <c r="BG366" s="13">
        <v>0.18633540372670801</v>
      </c>
      <c r="BH366" s="13">
        <v>0.22191011235955099</v>
      </c>
      <c r="BI366" s="13"/>
      <c r="BJ366" s="13">
        <v>0.238709677419355</v>
      </c>
      <c r="BK366" s="13">
        <v>0.20954598370197899</v>
      </c>
      <c r="BL366" s="13"/>
      <c r="BM366" s="13">
        <v>0.19402985074626899</v>
      </c>
      <c r="BN366" s="13">
        <v>0.21611721611721599</v>
      </c>
      <c r="BO366" s="13"/>
      <c r="BP366" s="13">
        <v>0.194139194139194</v>
      </c>
      <c r="BQ366" s="13">
        <v>0.216689098250336</v>
      </c>
      <c r="BR366" s="13"/>
      <c r="BS366" s="13">
        <v>0.223981900452489</v>
      </c>
      <c r="BT366" s="13">
        <v>0.217582417582418</v>
      </c>
      <c r="BU366" s="13"/>
      <c r="BV366" s="13">
        <v>0.194630872483221</v>
      </c>
      <c r="BW366" s="13">
        <v>0.23890784982935201</v>
      </c>
      <c r="BX366" s="13"/>
      <c r="BY366" s="13">
        <v>0.29914529914529903</v>
      </c>
      <c r="BZ366" s="13">
        <v>0.19867549668874199</v>
      </c>
      <c r="CA366" s="13"/>
      <c r="CB366" s="13">
        <v>0.187891440501044</v>
      </c>
      <c r="CC366" s="13">
        <v>0.229477611940299</v>
      </c>
    </row>
    <row r="367" spans="2:81" x14ac:dyDescent="0.3">
      <c r="B367" t="s">
        <v>125</v>
      </c>
      <c r="C367" s="13">
        <v>5.0193050193050197E-2</v>
      </c>
      <c r="D367" s="13">
        <v>6.2256809338521402E-2</v>
      </c>
      <c r="E367" s="13">
        <v>3.8610038610038602E-2</v>
      </c>
      <c r="F367" s="13"/>
      <c r="G367" s="13">
        <v>5.22875816993464E-2</v>
      </c>
      <c r="H367" s="13">
        <v>6.6914498141263906E-2</v>
      </c>
      <c r="I367" s="13">
        <v>4.0609137055837602E-2</v>
      </c>
      <c r="J367" s="13">
        <v>4.3209876543209902E-2</v>
      </c>
      <c r="K367" s="13">
        <v>2.5641025641025599E-2</v>
      </c>
      <c r="L367" s="13">
        <v>5.7971014492753603E-2</v>
      </c>
      <c r="M367" s="13"/>
      <c r="N367" s="13">
        <v>4.15584415584416E-2</v>
      </c>
      <c r="O367" s="13">
        <v>5.62248995983936E-2</v>
      </c>
      <c r="P367" s="13">
        <v>5.0847457627118599E-2</v>
      </c>
      <c r="Q367" s="13">
        <v>5.5299539170506902E-2</v>
      </c>
      <c r="R367" s="13"/>
      <c r="S367" s="13">
        <v>5.31914893617021E-2</v>
      </c>
      <c r="T367" s="13">
        <v>7.69230769230769E-2</v>
      </c>
      <c r="U367" s="13">
        <v>2.9850746268656699E-2</v>
      </c>
      <c r="V367" s="13">
        <v>4.3956043956044001E-2</v>
      </c>
      <c r="W367" s="13">
        <v>6.8965517241379296E-2</v>
      </c>
      <c r="X367" s="13">
        <v>0</v>
      </c>
      <c r="Y367" s="13">
        <v>3.5714285714285698E-2</v>
      </c>
      <c r="Z367" s="13">
        <v>2.4390243902439001E-2</v>
      </c>
      <c r="AA367" s="13">
        <v>8.1481481481481502E-2</v>
      </c>
      <c r="AB367" s="13">
        <v>3.7974683544303799E-2</v>
      </c>
      <c r="AC367" s="13">
        <v>4.3478260869565202E-2</v>
      </c>
      <c r="AD367" s="13">
        <v>7.69230769230769E-2</v>
      </c>
      <c r="AE367" s="13"/>
      <c r="AF367" s="13">
        <v>4.9844236760124602E-2</v>
      </c>
      <c r="AG367" s="13">
        <v>8.4848484848484895E-2</v>
      </c>
      <c r="AH367" s="13">
        <v>3.6363636363636397E-2</v>
      </c>
      <c r="AI367" s="13">
        <v>4.2553191489361701E-2</v>
      </c>
      <c r="AJ367" s="13">
        <v>3.9603960396039598E-2</v>
      </c>
      <c r="AK367" s="13">
        <v>1.0752688172042999E-2</v>
      </c>
      <c r="AL367" s="13"/>
      <c r="AM367" s="13">
        <v>4.9689440993788803E-2</v>
      </c>
      <c r="AN367" s="13">
        <v>5.5837563451776699E-2</v>
      </c>
      <c r="AO367" s="13">
        <v>4.8632218844984802E-2</v>
      </c>
      <c r="AP367" s="13">
        <v>3.7037037037037E-2</v>
      </c>
      <c r="AQ367" s="13">
        <v>5.5555555555555601E-2</v>
      </c>
      <c r="AR367" s="13"/>
      <c r="AS367" s="13">
        <v>5.0193050193050197E-2</v>
      </c>
      <c r="AT367" s="13" t="s">
        <v>97</v>
      </c>
      <c r="AU367" s="13"/>
      <c r="AV367" s="13">
        <v>4.4999999999999998E-2</v>
      </c>
      <c r="AW367" s="13">
        <v>4.2553191489361701E-2</v>
      </c>
      <c r="AX367" s="13">
        <v>5.5449330783938801E-2</v>
      </c>
      <c r="AY367" s="13"/>
      <c r="AZ367" s="13">
        <v>9.1743119266055103E-3</v>
      </c>
      <c r="BA367" s="13">
        <v>0.11111111111111099</v>
      </c>
      <c r="BB367" s="13">
        <v>3.5242290748898703E-2</v>
      </c>
      <c r="BC367" s="13"/>
      <c r="BD367" s="13">
        <v>4.3343653250774002E-2</v>
      </c>
      <c r="BE367" s="13">
        <v>6.25E-2</v>
      </c>
      <c r="BF367" s="13"/>
      <c r="BG367" s="13">
        <v>4.0372670807453402E-2</v>
      </c>
      <c r="BH367" s="13">
        <v>5.3370786516853903E-2</v>
      </c>
      <c r="BI367" s="13"/>
      <c r="BJ367" s="13">
        <v>5.16129032258065E-2</v>
      </c>
      <c r="BK367" s="13">
        <v>4.7729918509895199E-2</v>
      </c>
      <c r="BL367" s="13"/>
      <c r="BM367" s="13">
        <v>6.4676616915422896E-2</v>
      </c>
      <c r="BN367" s="13">
        <v>4.7619047619047603E-2</v>
      </c>
      <c r="BO367" s="13"/>
      <c r="BP367" s="13">
        <v>3.6630036630036597E-2</v>
      </c>
      <c r="BQ367" s="13">
        <v>5.6527590847913901E-2</v>
      </c>
      <c r="BR367" s="13"/>
      <c r="BS367" s="13">
        <v>4.7511312217194603E-2</v>
      </c>
      <c r="BT367" s="13">
        <v>5.7142857142857099E-2</v>
      </c>
      <c r="BU367" s="13"/>
      <c r="BV367" s="13">
        <v>4.0268456375838903E-2</v>
      </c>
      <c r="BW367" s="13">
        <v>5.1194539249146798E-2</v>
      </c>
      <c r="BX367" s="13"/>
      <c r="BY367" s="13">
        <v>5.9829059829059797E-2</v>
      </c>
      <c r="BZ367" s="13">
        <v>4.7461368653421598E-2</v>
      </c>
      <c r="CA367" s="13"/>
      <c r="CB367" s="13">
        <v>4.8016701461377903E-2</v>
      </c>
      <c r="CC367" s="13">
        <v>4.85074626865672E-2</v>
      </c>
    </row>
    <row r="368" spans="2:81" x14ac:dyDescent="0.3">
      <c r="B368" t="s">
        <v>126</v>
      </c>
      <c r="C368" s="13">
        <v>3.2818532818532802E-2</v>
      </c>
      <c r="D368" s="13">
        <v>4.4747081712062299E-2</v>
      </c>
      <c r="E368" s="13">
        <v>2.12355212355212E-2</v>
      </c>
      <c r="F368" s="13"/>
      <c r="G368" s="13">
        <v>2.61437908496732E-2</v>
      </c>
      <c r="H368" s="13">
        <v>4.4609665427509299E-2</v>
      </c>
      <c r="I368" s="13">
        <v>3.5532994923857898E-2</v>
      </c>
      <c r="J368" s="13">
        <v>4.9382716049382699E-2</v>
      </c>
      <c r="K368" s="13">
        <v>8.5470085470085496E-3</v>
      </c>
      <c r="L368" s="13">
        <v>1.4492753623188401E-2</v>
      </c>
      <c r="M368" s="13"/>
      <c r="N368" s="13">
        <v>2.3376623376623398E-2</v>
      </c>
      <c r="O368" s="13">
        <v>4.4176706827309203E-2</v>
      </c>
      <c r="P368" s="13">
        <v>2.2598870056497199E-2</v>
      </c>
      <c r="Q368" s="13">
        <v>4.6082949308755797E-2</v>
      </c>
      <c r="R368" s="13"/>
      <c r="S368" s="13">
        <v>1.5957446808510599E-2</v>
      </c>
      <c r="T368" s="13">
        <v>3.4188034188034198E-2</v>
      </c>
      <c r="U368" s="13">
        <v>1.49253731343284E-2</v>
      </c>
      <c r="V368" s="13">
        <v>3.2967032967033003E-2</v>
      </c>
      <c r="W368" s="13">
        <v>3.4482758620689703E-2</v>
      </c>
      <c r="X368" s="13">
        <v>3.4090909090909102E-2</v>
      </c>
      <c r="Y368" s="13">
        <v>4.7619047619047603E-2</v>
      </c>
      <c r="Z368" s="13">
        <v>2.4390243902439001E-2</v>
      </c>
      <c r="AA368" s="13">
        <v>2.96296296296296E-2</v>
      </c>
      <c r="AB368" s="13">
        <v>8.8607594936708903E-2</v>
      </c>
      <c r="AC368" s="13">
        <v>2.1739130434782601E-2</v>
      </c>
      <c r="AD368" s="13">
        <v>0</v>
      </c>
      <c r="AE368" s="13"/>
      <c r="AF368" s="13">
        <v>3.7383177570093497E-2</v>
      </c>
      <c r="AG368" s="13">
        <v>3.6363636363636397E-2</v>
      </c>
      <c r="AH368" s="13">
        <v>1.8181818181818198E-2</v>
      </c>
      <c r="AI368" s="13">
        <v>2.8368794326241099E-2</v>
      </c>
      <c r="AJ368" s="13">
        <v>3.9603960396039598E-2</v>
      </c>
      <c r="AK368" s="13">
        <v>2.1505376344085999E-2</v>
      </c>
      <c r="AL368" s="13"/>
      <c r="AM368" s="13">
        <v>4.9689440993788803E-2</v>
      </c>
      <c r="AN368" s="13">
        <v>2.5380710659898501E-2</v>
      </c>
      <c r="AO368" s="13">
        <v>3.0395136778115499E-2</v>
      </c>
      <c r="AP368" s="13">
        <v>2.6455026455026499E-2</v>
      </c>
      <c r="AQ368" s="13">
        <v>0</v>
      </c>
      <c r="AR368" s="13"/>
      <c r="AS368" s="13">
        <v>3.2818532818532802E-2</v>
      </c>
      <c r="AT368" s="13" t="s">
        <v>97</v>
      </c>
      <c r="AU368" s="13"/>
      <c r="AV368" s="13">
        <v>1.7500000000000002E-2</v>
      </c>
      <c r="AW368" s="13">
        <v>7.4468085106383003E-2</v>
      </c>
      <c r="AX368" s="13">
        <v>3.6328871892925399E-2</v>
      </c>
      <c r="AY368" s="13"/>
      <c r="AZ368" s="13">
        <v>9.1743119266055103E-3</v>
      </c>
      <c r="BA368" s="13">
        <v>3.3333333333333298E-2</v>
      </c>
      <c r="BB368" s="13">
        <v>3.9647577092511002E-2</v>
      </c>
      <c r="BC368" s="13"/>
      <c r="BD368" s="13">
        <v>4.02476780185759E-2</v>
      </c>
      <c r="BE368" s="13">
        <v>2.0833333333333301E-2</v>
      </c>
      <c r="BF368" s="13"/>
      <c r="BG368" s="13">
        <v>4.0372670807453402E-2</v>
      </c>
      <c r="BH368" s="13">
        <v>2.9494382022471899E-2</v>
      </c>
      <c r="BI368" s="13"/>
      <c r="BJ368" s="13">
        <v>4.5161290322580601E-2</v>
      </c>
      <c r="BK368" s="13">
        <v>3.1431897555296899E-2</v>
      </c>
      <c r="BL368" s="13"/>
      <c r="BM368" s="13">
        <v>4.47761194029851E-2</v>
      </c>
      <c r="BN368" s="13">
        <v>3.05250305250305E-2</v>
      </c>
      <c r="BO368" s="13"/>
      <c r="BP368" s="13">
        <v>2.1978021978022001E-2</v>
      </c>
      <c r="BQ368" s="13">
        <v>3.7685060565275902E-2</v>
      </c>
      <c r="BR368" s="13"/>
      <c r="BS368" s="13">
        <v>3.3936651583710398E-2</v>
      </c>
      <c r="BT368" s="13">
        <v>2.8571428571428598E-2</v>
      </c>
      <c r="BU368" s="13"/>
      <c r="BV368" s="13">
        <v>2.01342281879195E-2</v>
      </c>
      <c r="BW368" s="13">
        <v>4.0955631399317398E-2</v>
      </c>
      <c r="BX368" s="13"/>
      <c r="BY368" s="13">
        <v>6.8376068376068397E-2</v>
      </c>
      <c r="BZ368" s="13">
        <v>2.42825607064018E-2</v>
      </c>
      <c r="CA368" s="13"/>
      <c r="CB368" s="13">
        <v>3.1315240083507299E-2</v>
      </c>
      <c r="CC368" s="13">
        <v>2.9850746268656699E-2</v>
      </c>
    </row>
    <row r="369" spans="2:81" x14ac:dyDescent="0.3">
      <c r="B369" t="s">
        <v>251</v>
      </c>
      <c r="C369" s="13">
        <v>4.2471042471042497E-2</v>
      </c>
      <c r="D369" s="13">
        <v>3.8910505836575897E-2</v>
      </c>
      <c r="E369" s="13">
        <v>4.6332046332046302E-2</v>
      </c>
      <c r="F369" s="13"/>
      <c r="G369" s="13">
        <v>3.2679738562091498E-2</v>
      </c>
      <c r="H369" s="13">
        <v>1.8587360594795502E-2</v>
      </c>
      <c r="I369" s="13">
        <v>3.5532994923857898E-2</v>
      </c>
      <c r="J369" s="13">
        <v>4.9382716049382699E-2</v>
      </c>
      <c r="K369" s="13">
        <v>7.69230769230769E-2</v>
      </c>
      <c r="L369" s="13">
        <v>7.2463768115942004E-2</v>
      </c>
      <c r="M369" s="13"/>
      <c r="N369" s="13">
        <v>4.15584415584416E-2</v>
      </c>
      <c r="O369" s="13">
        <v>3.6144578313252997E-2</v>
      </c>
      <c r="P369" s="13">
        <v>6.21468926553672E-2</v>
      </c>
      <c r="Q369" s="13">
        <v>3.6866359447004601E-2</v>
      </c>
      <c r="R369" s="13"/>
      <c r="S369" s="13">
        <v>3.1914893617021302E-2</v>
      </c>
      <c r="T369" s="13">
        <v>5.1282051282051301E-2</v>
      </c>
      <c r="U369" s="13">
        <v>1.49253731343284E-2</v>
      </c>
      <c r="V369" s="13">
        <v>4.3956043956044001E-2</v>
      </c>
      <c r="W369" s="13">
        <v>2.2988505747126398E-2</v>
      </c>
      <c r="X369" s="13">
        <v>6.8181818181818205E-2</v>
      </c>
      <c r="Y369" s="13">
        <v>2.3809523809523801E-2</v>
      </c>
      <c r="Z369" s="13">
        <v>0.146341463414634</v>
      </c>
      <c r="AA369" s="13">
        <v>5.9259259259259303E-2</v>
      </c>
      <c r="AB369" s="13">
        <v>3.7974683544303799E-2</v>
      </c>
      <c r="AC369" s="13">
        <v>0</v>
      </c>
      <c r="AD369" s="13">
        <v>0</v>
      </c>
      <c r="AE369" s="13"/>
      <c r="AF369" s="13">
        <v>4.9844236760124602E-2</v>
      </c>
      <c r="AG369" s="13">
        <v>4.2424242424242399E-2</v>
      </c>
      <c r="AH369" s="13">
        <v>3.6363636363636397E-2</v>
      </c>
      <c r="AI369" s="13">
        <v>2.8368794326241099E-2</v>
      </c>
      <c r="AJ369" s="13">
        <v>4.95049504950495E-2</v>
      </c>
      <c r="AK369" s="13">
        <v>6.4516129032258104E-2</v>
      </c>
      <c r="AL369" s="13"/>
      <c r="AM369" s="13">
        <v>5.5900621118012403E-2</v>
      </c>
      <c r="AN369" s="13">
        <v>3.5532994923857898E-2</v>
      </c>
      <c r="AO369" s="13">
        <v>3.3434650455927001E-2</v>
      </c>
      <c r="AP369" s="13">
        <v>4.2328042328042298E-2</v>
      </c>
      <c r="AQ369" s="13">
        <v>0</v>
      </c>
      <c r="AR369" s="13"/>
      <c r="AS369" s="13">
        <v>4.2471042471042497E-2</v>
      </c>
      <c r="AT369" s="13" t="s">
        <v>97</v>
      </c>
      <c r="AU369" s="13"/>
      <c r="AV369" s="13">
        <v>2.2499999999999999E-2</v>
      </c>
      <c r="AW369" s="13">
        <v>1.0638297872340399E-2</v>
      </c>
      <c r="AX369" s="13">
        <v>6.3097514340344205E-2</v>
      </c>
      <c r="AY369" s="13"/>
      <c r="AZ369" s="13">
        <v>9.1743119266055103E-3</v>
      </c>
      <c r="BA369" s="13">
        <v>0</v>
      </c>
      <c r="BB369" s="13">
        <v>3.0837004405286299E-2</v>
      </c>
      <c r="BC369" s="13"/>
      <c r="BD369" s="13">
        <v>2.9411764705882401E-2</v>
      </c>
      <c r="BE369" s="13">
        <v>6.5104166666666699E-2</v>
      </c>
      <c r="BF369" s="13"/>
      <c r="BG369" s="13">
        <v>2.7950310559006201E-2</v>
      </c>
      <c r="BH369" s="13">
        <v>4.9157303370786498E-2</v>
      </c>
      <c r="BI369" s="13"/>
      <c r="BJ369" s="13">
        <v>1.9354838709677399E-2</v>
      </c>
      <c r="BK369" s="13">
        <v>4.7729918509895199E-2</v>
      </c>
      <c r="BL369" s="13"/>
      <c r="BM369" s="13">
        <v>2.9850746268656699E-2</v>
      </c>
      <c r="BN369" s="13">
        <v>4.63980463980464E-2</v>
      </c>
      <c r="BO369" s="13"/>
      <c r="BP369" s="13">
        <v>2.5641025641025599E-2</v>
      </c>
      <c r="BQ369" s="13">
        <v>4.9798115746971697E-2</v>
      </c>
      <c r="BR369" s="13"/>
      <c r="BS369" s="13">
        <v>2.48868778280543E-2</v>
      </c>
      <c r="BT369" s="13">
        <v>6.3736263736263704E-2</v>
      </c>
      <c r="BU369" s="13"/>
      <c r="BV369" s="13">
        <v>2.68456375838926E-2</v>
      </c>
      <c r="BW369" s="13">
        <v>2.38907849829352E-2</v>
      </c>
      <c r="BX369" s="13"/>
      <c r="BY369" s="13">
        <v>2.5641025641025599E-2</v>
      </c>
      <c r="BZ369" s="13">
        <v>4.5253863134657797E-2</v>
      </c>
      <c r="CA369" s="13"/>
      <c r="CB369" s="13">
        <v>5.6367432150313201E-2</v>
      </c>
      <c r="CC369" s="13">
        <v>3.1716417910447797E-2</v>
      </c>
    </row>
    <row r="370" spans="2:81" x14ac:dyDescent="0.3">
      <c r="B370" t="s">
        <v>106</v>
      </c>
      <c r="C370" s="13">
        <v>1.35135135135135E-2</v>
      </c>
      <c r="D370" s="13">
        <v>7.7821011673151804E-3</v>
      </c>
      <c r="E370" s="13">
        <v>1.9305019305019301E-2</v>
      </c>
      <c r="F370" s="13"/>
      <c r="G370" s="13">
        <v>1.9607843137254902E-2</v>
      </c>
      <c r="H370" s="13">
        <v>1.4869888475836399E-2</v>
      </c>
      <c r="I370" s="13">
        <v>0</v>
      </c>
      <c r="J370" s="13">
        <v>1.2345679012345699E-2</v>
      </c>
      <c r="K370" s="13">
        <v>1.7094017094017099E-2</v>
      </c>
      <c r="L370" s="13">
        <v>2.1739130434782601E-2</v>
      </c>
      <c r="M370" s="13"/>
      <c r="N370" s="13">
        <v>2.5974025974026E-3</v>
      </c>
      <c r="O370" s="13">
        <v>2.00803212851406E-2</v>
      </c>
      <c r="P370" s="13">
        <v>1.6949152542372899E-2</v>
      </c>
      <c r="Q370" s="13">
        <v>2.3041474654377898E-2</v>
      </c>
      <c r="R370" s="13"/>
      <c r="S370" s="13">
        <v>1.5957446808510599E-2</v>
      </c>
      <c r="T370" s="13">
        <v>1.7094017094017099E-2</v>
      </c>
      <c r="U370" s="13">
        <v>2.9850746268656699E-2</v>
      </c>
      <c r="V370" s="13">
        <v>1.0989010989011E-2</v>
      </c>
      <c r="W370" s="13">
        <v>1.1494252873563199E-2</v>
      </c>
      <c r="X370" s="13">
        <v>2.27272727272727E-2</v>
      </c>
      <c r="Y370" s="13">
        <v>0</v>
      </c>
      <c r="Z370" s="13">
        <v>0</v>
      </c>
      <c r="AA370" s="13">
        <v>1.48148148148148E-2</v>
      </c>
      <c r="AB370" s="13">
        <v>1.26582278481013E-2</v>
      </c>
      <c r="AC370" s="13">
        <v>0</v>
      </c>
      <c r="AD370" s="13">
        <v>0</v>
      </c>
      <c r="AE370" s="13"/>
      <c r="AF370" s="13">
        <v>3.1152647975077898E-3</v>
      </c>
      <c r="AG370" s="13">
        <v>6.0606060606060597E-3</v>
      </c>
      <c r="AH370" s="13">
        <v>1.8181818181818198E-2</v>
      </c>
      <c r="AI370" s="13">
        <v>1.41843971631206E-2</v>
      </c>
      <c r="AJ370" s="13">
        <v>3.9603960396039598E-2</v>
      </c>
      <c r="AK370" s="13">
        <v>2.1505376344085999E-2</v>
      </c>
      <c r="AL370" s="13"/>
      <c r="AM370" s="13">
        <v>3.7267080745341602E-2</v>
      </c>
      <c r="AN370" s="13">
        <v>2.0304568527918801E-2</v>
      </c>
      <c r="AO370" s="13">
        <v>6.0790273556231003E-3</v>
      </c>
      <c r="AP370" s="13">
        <v>0</v>
      </c>
      <c r="AQ370" s="13">
        <v>0</v>
      </c>
      <c r="AR370" s="13"/>
      <c r="AS370" s="13">
        <v>1.35135135135135E-2</v>
      </c>
      <c r="AT370" s="13" t="s">
        <v>97</v>
      </c>
      <c r="AU370" s="13"/>
      <c r="AV370" s="13">
        <v>0</v>
      </c>
      <c r="AW370" s="13">
        <v>0</v>
      </c>
      <c r="AX370" s="13">
        <v>2.4856596558317401E-2</v>
      </c>
      <c r="AY370" s="13"/>
      <c r="AZ370" s="13">
        <v>0</v>
      </c>
      <c r="BA370" s="13">
        <v>0</v>
      </c>
      <c r="BB370" s="13">
        <v>0</v>
      </c>
      <c r="BC370" s="13"/>
      <c r="BD370" s="13">
        <v>1.7027863777089799E-2</v>
      </c>
      <c r="BE370" s="13">
        <v>7.8125E-3</v>
      </c>
      <c r="BF370" s="13"/>
      <c r="BG370" s="13">
        <v>1.5527950310559001E-2</v>
      </c>
      <c r="BH370" s="13">
        <v>1.26404494382022E-2</v>
      </c>
      <c r="BI370" s="13"/>
      <c r="BJ370" s="13">
        <v>1.2903225806451601E-2</v>
      </c>
      <c r="BK370" s="13">
        <v>1.3969732246798599E-2</v>
      </c>
      <c r="BL370" s="13"/>
      <c r="BM370" s="13">
        <v>1.49253731343284E-2</v>
      </c>
      <c r="BN370" s="13">
        <v>1.22100122100122E-2</v>
      </c>
      <c r="BO370" s="13"/>
      <c r="BP370" s="13">
        <v>2.5641025641025599E-2</v>
      </c>
      <c r="BQ370" s="13">
        <v>9.4212651413189807E-3</v>
      </c>
      <c r="BR370" s="13"/>
      <c r="BS370" s="13">
        <v>1.1312217194570101E-2</v>
      </c>
      <c r="BT370" s="13">
        <v>1.75824175824176E-2</v>
      </c>
      <c r="BU370" s="13"/>
      <c r="BV370" s="13">
        <v>6.7114093959731499E-3</v>
      </c>
      <c r="BW370" s="13">
        <v>1.36518771331058E-2</v>
      </c>
      <c r="BX370" s="13"/>
      <c r="BY370" s="13">
        <v>0</v>
      </c>
      <c r="BZ370" s="13">
        <v>1.54525386313466E-2</v>
      </c>
      <c r="CA370" s="13"/>
      <c r="CB370" s="13">
        <v>8.3507306889352793E-3</v>
      </c>
      <c r="CC370" s="13">
        <v>1.8656716417910401E-2</v>
      </c>
    </row>
    <row r="371" spans="2:81" x14ac:dyDescent="0.3">
      <c r="B371" t="s">
        <v>127</v>
      </c>
      <c r="C371" s="13">
        <v>0.86100386100386095</v>
      </c>
      <c r="D371" s="13">
        <v>0.84630350194552495</v>
      </c>
      <c r="E371" s="13">
        <v>0.87451737451737399</v>
      </c>
      <c r="F371" s="13"/>
      <c r="G371" s="13">
        <v>0.86928104575163401</v>
      </c>
      <c r="H371" s="13">
        <v>0.85501858736059499</v>
      </c>
      <c r="I371" s="13">
        <v>0.88832487309644703</v>
      </c>
      <c r="J371" s="13">
        <v>0.84567901234567899</v>
      </c>
      <c r="K371" s="13">
        <v>0.87179487179487203</v>
      </c>
      <c r="L371" s="13">
        <v>0.83333333333333304</v>
      </c>
      <c r="M371" s="13"/>
      <c r="N371" s="13">
        <v>0.89090909090909098</v>
      </c>
      <c r="O371" s="13">
        <v>0.843373493975904</v>
      </c>
      <c r="P371" s="13">
        <v>0.84745762711864403</v>
      </c>
      <c r="Q371" s="13">
        <v>0.83870967741935498</v>
      </c>
      <c r="R371" s="13"/>
      <c r="S371" s="13">
        <v>0.88297872340425498</v>
      </c>
      <c r="T371" s="13">
        <v>0.82051282051282004</v>
      </c>
      <c r="U371" s="13">
        <v>0.91044776119403004</v>
      </c>
      <c r="V371" s="13">
        <v>0.86813186813186805</v>
      </c>
      <c r="W371" s="13">
        <v>0.86206896551724099</v>
      </c>
      <c r="X371" s="13">
        <v>0.875</v>
      </c>
      <c r="Y371" s="13">
        <v>0.89285714285714302</v>
      </c>
      <c r="Z371" s="13">
        <v>0.80487804878048796</v>
      </c>
      <c r="AA371" s="13">
        <v>0.81481481481481499</v>
      </c>
      <c r="AB371" s="13">
        <v>0.822784810126582</v>
      </c>
      <c r="AC371" s="13">
        <v>0.934782608695652</v>
      </c>
      <c r="AD371" s="13">
        <v>0.92307692307692302</v>
      </c>
      <c r="AE371" s="13"/>
      <c r="AF371" s="13">
        <v>0.85981308411214996</v>
      </c>
      <c r="AG371" s="13">
        <v>0.83030303030302999</v>
      </c>
      <c r="AH371" s="13">
        <v>0.89090909090909098</v>
      </c>
      <c r="AI371" s="13">
        <v>0.88652482269503496</v>
      </c>
      <c r="AJ371" s="13">
        <v>0.83168316831683198</v>
      </c>
      <c r="AK371" s="13">
        <v>0.88172043010752699</v>
      </c>
      <c r="AL371" s="13"/>
      <c r="AM371" s="13">
        <v>0.80745341614906796</v>
      </c>
      <c r="AN371" s="13">
        <v>0.86294416243654803</v>
      </c>
      <c r="AO371" s="13">
        <v>0.88145896656534894</v>
      </c>
      <c r="AP371" s="13">
        <v>0.89417989417989396</v>
      </c>
      <c r="AQ371" s="13">
        <v>0.94444444444444398</v>
      </c>
      <c r="AR371" s="13"/>
      <c r="AS371" s="13">
        <v>0.86100386100386095</v>
      </c>
      <c r="AT371" s="13" t="s">
        <v>97</v>
      </c>
      <c r="AU371" s="13"/>
      <c r="AV371" s="13">
        <v>0.91500000000000004</v>
      </c>
      <c r="AW371" s="13">
        <v>0.87234042553191504</v>
      </c>
      <c r="AX371" s="13">
        <v>0.82026768642447401</v>
      </c>
      <c r="AY371" s="13"/>
      <c r="AZ371" s="13">
        <v>0.97247706422018299</v>
      </c>
      <c r="BA371" s="13">
        <v>0.85555555555555596</v>
      </c>
      <c r="BB371" s="13">
        <v>0.89427312775330403</v>
      </c>
      <c r="BC371" s="13"/>
      <c r="BD371" s="13">
        <v>0.86996904024767796</v>
      </c>
      <c r="BE371" s="13">
        <v>0.84375</v>
      </c>
      <c r="BF371" s="13"/>
      <c r="BG371" s="13">
        <v>0.87577639751552805</v>
      </c>
      <c r="BH371" s="13">
        <v>0.85533707865168496</v>
      </c>
      <c r="BI371" s="13"/>
      <c r="BJ371" s="13">
        <v>0.87096774193548399</v>
      </c>
      <c r="BK371" s="13">
        <v>0.85913853317811395</v>
      </c>
      <c r="BL371" s="13"/>
      <c r="BM371" s="13">
        <v>0.845771144278607</v>
      </c>
      <c r="BN371" s="13">
        <v>0.86324786324786296</v>
      </c>
      <c r="BO371" s="13"/>
      <c r="BP371" s="13">
        <v>0.89010989010988995</v>
      </c>
      <c r="BQ371" s="13">
        <v>0.84656796769851905</v>
      </c>
      <c r="BR371" s="13"/>
      <c r="BS371" s="13">
        <v>0.88235294117647101</v>
      </c>
      <c r="BT371" s="13">
        <v>0.83296703296703301</v>
      </c>
      <c r="BU371" s="13"/>
      <c r="BV371" s="13">
        <v>0.90604026845637597</v>
      </c>
      <c r="BW371" s="13">
        <v>0.87030716723549495</v>
      </c>
      <c r="BX371" s="13"/>
      <c r="BY371" s="13">
        <v>0.84615384615384603</v>
      </c>
      <c r="BZ371" s="13">
        <v>0.86754966887417195</v>
      </c>
      <c r="CA371" s="13"/>
      <c r="CB371" s="13">
        <v>0.85594989561586599</v>
      </c>
      <c r="CC371" s="13">
        <v>0.87126865671641796</v>
      </c>
    </row>
    <row r="372" spans="2:81" x14ac:dyDescent="0.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13"/>
      <c r="BS372" s="13"/>
      <c r="BT372" s="13"/>
      <c r="BU372" s="13"/>
      <c r="BV372" s="13"/>
      <c r="BW372" s="13"/>
      <c r="BX372" s="13"/>
      <c r="BY372" s="13"/>
      <c r="BZ372" s="13"/>
      <c r="CA372" s="13"/>
      <c r="CB372" s="13"/>
      <c r="CC372" s="13"/>
    </row>
    <row r="373" spans="2:81" x14ac:dyDescent="0.3">
      <c r="B373" s="6" t="s">
        <v>259</v>
      </c>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13"/>
      <c r="BR373" s="13"/>
      <c r="BS373" s="13"/>
      <c r="BT373" s="13"/>
      <c r="BU373" s="13"/>
      <c r="BV373" s="13"/>
      <c r="BW373" s="13"/>
      <c r="BX373" s="13"/>
      <c r="BY373" s="13"/>
      <c r="BZ373" s="13"/>
      <c r="CA373" s="13"/>
      <c r="CB373" s="13"/>
      <c r="CC373" s="13"/>
    </row>
    <row r="374" spans="2:81" x14ac:dyDescent="0.3">
      <c r="B374" s="23" t="s">
        <v>196</v>
      </c>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13"/>
      <c r="BR374" s="13"/>
      <c r="BS374" s="13"/>
      <c r="BT374" s="13"/>
      <c r="BU374" s="13"/>
      <c r="BV374" s="13"/>
      <c r="BW374" s="13"/>
      <c r="BX374" s="13"/>
      <c r="BY374" s="13"/>
      <c r="BZ374" s="13"/>
      <c r="CA374" s="13"/>
      <c r="CB374" s="13"/>
      <c r="CC374" s="13"/>
    </row>
    <row r="375" spans="2:81" x14ac:dyDescent="0.3">
      <c r="B375" t="s">
        <v>123</v>
      </c>
      <c r="C375" s="13">
        <v>0.62837837837837796</v>
      </c>
      <c r="D375" s="13">
        <v>0.58754863813229596</v>
      </c>
      <c r="E375" s="13">
        <v>0.66795366795366795</v>
      </c>
      <c r="F375" s="13"/>
      <c r="G375" s="13">
        <v>0.56209150326797397</v>
      </c>
      <c r="H375" s="13">
        <v>0.63197026022304803</v>
      </c>
      <c r="I375" s="13">
        <v>0.68527918781725905</v>
      </c>
      <c r="J375" s="13">
        <v>0.65432098765432101</v>
      </c>
      <c r="K375" s="13">
        <v>0.64957264957265004</v>
      </c>
      <c r="L375" s="13">
        <v>0.565217391304348</v>
      </c>
      <c r="M375" s="13"/>
      <c r="N375" s="13">
        <v>0.66753246753246798</v>
      </c>
      <c r="O375" s="13">
        <v>0.64658634538152604</v>
      </c>
      <c r="P375" s="13">
        <v>0.58757062146892702</v>
      </c>
      <c r="Q375" s="13">
        <v>0.56682027649769595</v>
      </c>
      <c r="R375" s="13"/>
      <c r="S375" s="13">
        <v>0.62765957446808496</v>
      </c>
      <c r="T375" s="13">
        <v>0.61538461538461497</v>
      </c>
      <c r="U375" s="13">
        <v>0.61194029850746301</v>
      </c>
      <c r="V375" s="13">
        <v>0.659340659340659</v>
      </c>
      <c r="W375" s="13">
        <v>0.56321839080459801</v>
      </c>
      <c r="X375" s="13">
        <v>0.64772727272727304</v>
      </c>
      <c r="Y375" s="13">
        <v>0.69047619047619002</v>
      </c>
      <c r="Z375" s="13">
        <v>0.53658536585365901</v>
      </c>
      <c r="AA375" s="13">
        <v>0.62222222222222201</v>
      </c>
      <c r="AB375" s="13">
        <v>0.569620253164557</v>
      </c>
      <c r="AC375" s="13">
        <v>0.76086956521739102</v>
      </c>
      <c r="AD375" s="13">
        <v>0.76923076923076905</v>
      </c>
      <c r="AE375" s="13"/>
      <c r="AF375" s="13">
        <v>0.63862928348909698</v>
      </c>
      <c r="AG375" s="13">
        <v>0.56969696969697003</v>
      </c>
      <c r="AH375" s="13">
        <v>0.60909090909090902</v>
      </c>
      <c r="AI375" s="13">
        <v>0.68794326241134796</v>
      </c>
      <c r="AJ375" s="13">
        <v>0.633663366336634</v>
      </c>
      <c r="AK375" s="13">
        <v>0.65591397849462396</v>
      </c>
      <c r="AL375" s="13"/>
      <c r="AM375" s="13">
        <v>0.54658385093167705</v>
      </c>
      <c r="AN375" s="13">
        <v>0.63959390862944199</v>
      </c>
      <c r="AO375" s="13">
        <v>0.60182370820668696</v>
      </c>
      <c r="AP375" s="13">
        <v>0.71428571428571397</v>
      </c>
      <c r="AQ375" s="13">
        <v>0.86111111111111105</v>
      </c>
      <c r="AR375" s="13"/>
      <c r="AS375" s="13">
        <v>0.62837837837837796</v>
      </c>
      <c r="AT375" s="13" t="s">
        <v>97</v>
      </c>
      <c r="AU375" s="13"/>
      <c r="AV375" s="13">
        <v>0.72</v>
      </c>
      <c r="AW375" s="13">
        <v>0.67021276595744705</v>
      </c>
      <c r="AX375" s="13">
        <v>0.55831739961759097</v>
      </c>
      <c r="AY375" s="13"/>
      <c r="AZ375" s="13">
        <v>0.85321100917431203</v>
      </c>
      <c r="BA375" s="13">
        <v>0.6</v>
      </c>
      <c r="BB375" s="13">
        <v>0.67400881057268702</v>
      </c>
      <c r="BC375" s="13"/>
      <c r="BD375" s="13">
        <v>0.65015479876160998</v>
      </c>
      <c r="BE375" s="13">
        <v>0.59375</v>
      </c>
      <c r="BF375" s="13"/>
      <c r="BG375" s="13">
        <v>0.64906832298136596</v>
      </c>
      <c r="BH375" s="13">
        <v>0.61938202247190999</v>
      </c>
      <c r="BI375" s="13"/>
      <c r="BJ375" s="13">
        <v>0.58064516129032295</v>
      </c>
      <c r="BK375" s="13">
        <v>0.634458672875437</v>
      </c>
      <c r="BL375" s="13"/>
      <c r="BM375" s="13">
        <v>0.63681592039801005</v>
      </c>
      <c r="BN375" s="13">
        <v>0.62271062271062305</v>
      </c>
      <c r="BO375" s="13"/>
      <c r="BP375" s="13">
        <v>0.659340659340659</v>
      </c>
      <c r="BQ375" s="13">
        <v>0.61776581426648702</v>
      </c>
      <c r="BR375" s="13"/>
      <c r="BS375" s="13">
        <v>0.644796380090498</v>
      </c>
      <c r="BT375" s="13">
        <v>0.61758241758241805</v>
      </c>
      <c r="BU375" s="13"/>
      <c r="BV375" s="13">
        <v>0.69798657718120805</v>
      </c>
      <c r="BW375" s="13">
        <v>0.61774744027303796</v>
      </c>
      <c r="BX375" s="13"/>
      <c r="BY375" s="13">
        <v>0.53846153846153799</v>
      </c>
      <c r="BZ375" s="13">
        <v>0.64459161147902899</v>
      </c>
      <c r="CA375" s="13"/>
      <c r="CB375" s="13">
        <v>0.63256784968684798</v>
      </c>
      <c r="CC375" s="13">
        <v>0.63432835820895495</v>
      </c>
    </row>
    <row r="376" spans="2:81" x14ac:dyDescent="0.3">
      <c r="B376" t="s">
        <v>124</v>
      </c>
      <c r="C376" s="13">
        <v>0.22972972972972999</v>
      </c>
      <c r="D376" s="13">
        <v>0.250972762645914</v>
      </c>
      <c r="E376" s="13">
        <v>0.21042471042471</v>
      </c>
      <c r="F376" s="13"/>
      <c r="G376" s="13">
        <v>0.31372549019607798</v>
      </c>
      <c r="H376" s="13">
        <v>0.226765799256506</v>
      </c>
      <c r="I376" s="13">
        <v>0.19289340101522801</v>
      </c>
      <c r="J376" s="13">
        <v>0.172839506172839</v>
      </c>
      <c r="K376" s="13">
        <v>0.230769230769231</v>
      </c>
      <c r="L376" s="13">
        <v>0.26086956521739102</v>
      </c>
      <c r="M376" s="13"/>
      <c r="N376" s="13">
        <v>0.19480519480519501</v>
      </c>
      <c r="O376" s="13">
        <v>0.19678714859437799</v>
      </c>
      <c r="P376" s="13">
        <v>0.28248587570621497</v>
      </c>
      <c r="Q376" s="13">
        <v>0.28571428571428598</v>
      </c>
      <c r="R376" s="13"/>
      <c r="S376" s="13">
        <v>0.23404255319148901</v>
      </c>
      <c r="T376" s="13">
        <v>0.20512820512820501</v>
      </c>
      <c r="U376" s="13">
        <v>0.26865671641791</v>
      </c>
      <c r="V376" s="13">
        <v>0.26373626373626402</v>
      </c>
      <c r="W376" s="13">
        <v>0.26436781609195398</v>
      </c>
      <c r="X376" s="13">
        <v>0.21590909090909099</v>
      </c>
      <c r="Y376" s="13">
        <v>0.17857142857142899</v>
      </c>
      <c r="Z376" s="13">
        <v>0.292682926829268</v>
      </c>
      <c r="AA376" s="13">
        <v>0.23703703703703699</v>
      </c>
      <c r="AB376" s="13">
        <v>0.215189873417722</v>
      </c>
      <c r="AC376" s="13">
        <v>0.173913043478261</v>
      </c>
      <c r="AD376" s="13">
        <v>0.15384615384615399</v>
      </c>
      <c r="AE376" s="13"/>
      <c r="AF376" s="13">
        <v>0.218068535825545</v>
      </c>
      <c r="AG376" s="13">
        <v>0.27272727272727298</v>
      </c>
      <c r="AH376" s="13">
        <v>0.25454545454545502</v>
      </c>
      <c r="AI376" s="13">
        <v>0.19858156028368801</v>
      </c>
      <c r="AJ376" s="13">
        <v>0.17821782178217799</v>
      </c>
      <c r="AK376" s="13">
        <v>0.225806451612903</v>
      </c>
      <c r="AL376" s="13"/>
      <c r="AM376" s="13">
        <v>0.27950310559006197</v>
      </c>
      <c r="AN376" s="13">
        <v>0.22335025380710699</v>
      </c>
      <c r="AO376" s="13">
        <v>0.27051671732522797</v>
      </c>
      <c r="AP376" s="13">
        <v>0.158730158730159</v>
      </c>
      <c r="AQ376" s="13">
        <v>5.5555555555555601E-2</v>
      </c>
      <c r="AR376" s="13"/>
      <c r="AS376" s="13">
        <v>0.22972972972972999</v>
      </c>
      <c r="AT376" s="13" t="s">
        <v>97</v>
      </c>
      <c r="AU376" s="13"/>
      <c r="AV376" s="13">
        <v>0.1925</v>
      </c>
      <c r="AW376" s="13">
        <v>0.23404255319148901</v>
      </c>
      <c r="AX376" s="13">
        <v>0.25621414913957902</v>
      </c>
      <c r="AY376" s="13"/>
      <c r="AZ376" s="13">
        <v>0.119266055045872</v>
      </c>
      <c r="BA376" s="13">
        <v>0.25555555555555598</v>
      </c>
      <c r="BB376" s="13">
        <v>0.215859030837004</v>
      </c>
      <c r="BC376" s="13"/>
      <c r="BD376" s="13">
        <v>0.21981424148606801</v>
      </c>
      <c r="BE376" s="13">
        <v>0.2421875</v>
      </c>
      <c r="BF376" s="13"/>
      <c r="BG376" s="13">
        <v>0.229813664596273</v>
      </c>
      <c r="BH376" s="13">
        <v>0.23033707865168501</v>
      </c>
      <c r="BI376" s="13"/>
      <c r="BJ376" s="13">
        <v>0.28387096774193499</v>
      </c>
      <c r="BK376" s="13">
        <v>0.224679860302678</v>
      </c>
      <c r="BL376" s="13"/>
      <c r="BM376" s="13">
        <v>0.22885572139303501</v>
      </c>
      <c r="BN376" s="13">
        <v>0.231990231990232</v>
      </c>
      <c r="BO376" s="13"/>
      <c r="BP376" s="13">
        <v>0.20512820512820501</v>
      </c>
      <c r="BQ376" s="13">
        <v>0.238223418573351</v>
      </c>
      <c r="BR376" s="13"/>
      <c r="BS376" s="13">
        <v>0.233031674208145</v>
      </c>
      <c r="BT376" s="13">
        <v>0.22417582417582399</v>
      </c>
      <c r="BU376" s="13"/>
      <c r="BV376" s="13">
        <v>0.25503355704698</v>
      </c>
      <c r="BW376" s="13">
        <v>0.221843003412969</v>
      </c>
      <c r="BX376" s="13"/>
      <c r="BY376" s="13">
        <v>0.29914529914529903</v>
      </c>
      <c r="BZ376" s="13">
        <v>0.22075055187638001</v>
      </c>
      <c r="CA376" s="13"/>
      <c r="CB376" s="13">
        <v>0.20668058455114799</v>
      </c>
      <c r="CC376" s="13">
        <v>0.24626865671641801</v>
      </c>
    </row>
    <row r="377" spans="2:81" x14ac:dyDescent="0.3">
      <c r="B377" t="s">
        <v>125</v>
      </c>
      <c r="C377" s="13">
        <v>5.1158301158301202E-2</v>
      </c>
      <c r="D377" s="13">
        <v>6.2256809338521402E-2</v>
      </c>
      <c r="E377" s="13">
        <v>4.0540540540540501E-2</v>
      </c>
      <c r="F377" s="13"/>
      <c r="G377" s="13">
        <v>3.9215686274509803E-2</v>
      </c>
      <c r="H377" s="13">
        <v>7.4349442379182201E-2</v>
      </c>
      <c r="I377" s="13">
        <v>4.0609137055837602E-2</v>
      </c>
      <c r="J377" s="13">
        <v>6.1728395061728399E-2</v>
      </c>
      <c r="K377" s="13">
        <v>1.7094017094017099E-2</v>
      </c>
      <c r="L377" s="13">
        <v>5.0724637681159403E-2</v>
      </c>
      <c r="M377" s="13"/>
      <c r="N377" s="13">
        <v>4.9350649350649402E-2</v>
      </c>
      <c r="O377" s="13">
        <v>6.02409638554217E-2</v>
      </c>
      <c r="P377" s="13">
        <v>4.5197740112994399E-2</v>
      </c>
      <c r="Q377" s="13">
        <v>5.0691244239631297E-2</v>
      </c>
      <c r="R377" s="13"/>
      <c r="S377" s="13">
        <v>6.3829787234042507E-2</v>
      </c>
      <c r="T377" s="13">
        <v>4.2735042735042701E-2</v>
      </c>
      <c r="U377" s="13">
        <v>4.47761194029851E-2</v>
      </c>
      <c r="V377" s="13">
        <v>2.1978021978022001E-2</v>
      </c>
      <c r="W377" s="13">
        <v>9.1954022988505704E-2</v>
      </c>
      <c r="X377" s="13">
        <v>2.27272727272727E-2</v>
      </c>
      <c r="Y377" s="13">
        <v>4.7619047619047603E-2</v>
      </c>
      <c r="Z377" s="13">
        <v>7.3170731707317097E-2</v>
      </c>
      <c r="AA377" s="13">
        <v>5.1851851851851899E-2</v>
      </c>
      <c r="AB377" s="13">
        <v>6.3291139240506306E-2</v>
      </c>
      <c r="AC377" s="13">
        <v>2.1739130434782601E-2</v>
      </c>
      <c r="AD377" s="13">
        <v>7.69230769230769E-2</v>
      </c>
      <c r="AE377" s="13"/>
      <c r="AF377" s="13">
        <v>5.60747663551402E-2</v>
      </c>
      <c r="AG377" s="13">
        <v>7.2727272727272696E-2</v>
      </c>
      <c r="AH377" s="13">
        <v>5.4545454545454501E-2</v>
      </c>
      <c r="AI377" s="13">
        <v>3.54609929078014E-2</v>
      </c>
      <c r="AJ377" s="13">
        <v>5.9405940594059403E-2</v>
      </c>
      <c r="AK377" s="13">
        <v>2.1505376344085999E-2</v>
      </c>
      <c r="AL377" s="13"/>
      <c r="AM377" s="13">
        <v>3.7267080745341602E-2</v>
      </c>
      <c r="AN377" s="13">
        <v>5.0761421319797002E-2</v>
      </c>
      <c r="AO377" s="13">
        <v>3.9513677811550199E-2</v>
      </c>
      <c r="AP377" s="13">
        <v>6.3492063492063502E-2</v>
      </c>
      <c r="AQ377" s="13">
        <v>8.3333333333333301E-2</v>
      </c>
      <c r="AR377" s="13"/>
      <c r="AS377" s="13">
        <v>5.1158301158301202E-2</v>
      </c>
      <c r="AT377" s="13" t="s">
        <v>97</v>
      </c>
      <c r="AU377" s="13"/>
      <c r="AV377" s="13">
        <v>0.05</v>
      </c>
      <c r="AW377" s="13">
        <v>4.2553191489361701E-2</v>
      </c>
      <c r="AX377" s="13">
        <v>5.1625239005736102E-2</v>
      </c>
      <c r="AY377" s="13"/>
      <c r="AZ377" s="13">
        <v>9.1743119266055103E-3</v>
      </c>
      <c r="BA377" s="13">
        <v>7.7777777777777807E-2</v>
      </c>
      <c r="BB377" s="13">
        <v>5.7268722466960402E-2</v>
      </c>
      <c r="BC377" s="13"/>
      <c r="BD377" s="13">
        <v>4.3343653250774002E-2</v>
      </c>
      <c r="BE377" s="13">
        <v>6.5104166666666699E-2</v>
      </c>
      <c r="BF377" s="13"/>
      <c r="BG377" s="13">
        <v>4.3478260869565202E-2</v>
      </c>
      <c r="BH377" s="13">
        <v>5.3370786516853903E-2</v>
      </c>
      <c r="BI377" s="13"/>
      <c r="BJ377" s="13">
        <v>5.8064516129032302E-2</v>
      </c>
      <c r="BK377" s="13">
        <v>4.6565774155995297E-2</v>
      </c>
      <c r="BL377" s="13"/>
      <c r="BM377" s="13">
        <v>4.9751243781094502E-2</v>
      </c>
      <c r="BN377" s="13">
        <v>5.2503052503052497E-2</v>
      </c>
      <c r="BO377" s="13"/>
      <c r="BP377" s="13">
        <v>3.6630036630036597E-2</v>
      </c>
      <c r="BQ377" s="13">
        <v>5.6527590847913901E-2</v>
      </c>
      <c r="BR377" s="13"/>
      <c r="BS377" s="13">
        <v>4.2986425339366502E-2</v>
      </c>
      <c r="BT377" s="13">
        <v>6.3736263736263704E-2</v>
      </c>
      <c r="BU377" s="13"/>
      <c r="BV377" s="13">
        <v>2.68456375838926E-2</v>
      </c>
      <c r="BW377" s="13">
        <v>5.1194539249146798E-2</v>
      </c>
      <c r="BX377" s="13"/>
      <c r="BY377" s="13">
        <v>8.54700854700855E-2</v>
      </c>
      <c r="BZ377" s="13">
        <v>4.1942604856512099E-2</v>
      </c>
      <c r="CA377" s="13"/>
      <c r="CB377" s="13">
        <v>5.2192066805845497E-2</v>
      </c>
      <c r="CC377" s="13">
        <v>4.2910447761194001E-2</v>
      </c>
    </row>
    <row r="378" spans="2:81" x14ac:dyDescent="0.3">
      <c r="B378" t="s">
        <v>126</v>
      </c>
      <c r="C378" s="13">
        <v>2.31660231660232E-2</v>
      </c>
      <c r="D378" s="13">
        <v>3.6964980544747103E-2</v>
      </c>
      <c r="E378" s="13">
        <v>9.6525096525096506E-3</v>
      </c>
      <c r="F378" s="13"/>
      <c r="G378" s="13">
        <v>1.30718954248366E-2</v>
      </c>
      <c r="H378" s="13">
        <v>1.8587360594795502E-2</v>
      </c>
      <c r="I378" s="13">
        <v>2.5380710659898501E-2</v>
      </c>
      <c r="J378" s="13">
        <v>3.7037037037037E-2</v>
      </c>
      <c r="K378" s="13">
        <v>3.4188034188034198E-2</v>
      </c>
      <c r="L378" s="13">
        <v>1.4492753623188401E-2</v>
      </c>
      <c r="M378" s="13"/>
      <c r="N378" s="13">
        <v>2.5974025974026E-2</v>
      </c>
      <c r="O378" s="13">
        <v>2.81124497991968E-2</v>
      </c>
      <c r="P378" s="13">
        <v>1.12994350282486E-2</v>
      </c>
      <c r="Q378" s="13">
        <v>2.3041474654377898E-2</v>
      </c>
      <c r="R378" s="13"/>
      <c r="S378" s="13">
        <v>1.5957446808510599E-2</v>
      </c>
      <c r="T378" s="13">
        <v>2.5641025641025599E-2</v>
      </c>
      <c r="U378" s="13">
        <v>1.49253731343284E-2</v>
      </c>
      <c r="V378" s="13">
        <v>0</v>
      </c>
      <c r="W378" s="13">
        <v>3.4482758620689703E-2</v>
      </c>
      <c r="X378" s="13">
        <v>1.13636363636364E-2</v>
      </c>
      <c r="Y378" s="13">
        <v>4.7619047619047603E-2</v>
      </c>
      <c r="Z378" s="13">
        <v>4.8780487804878099E-2</v>
      </c>
      <c r="AA378" s="13">
        <v>1.48148148148148E-2</v>
      </c>
      <c r="AB378" s="13">
        <v>6.3291139240506306E-2</v>
      </c>
      <c r="AC378" s="13">
        <v>0</v>
      </c>
      <c r="AD378" s="13">
        <v>0</v>
      </c>
      <c r="AE378" s="13"/>
      <c r="AF378" s="13">
        <v>2.1806853582554499E-2</v>
      </c>
      <c r="AG378" s="13">
        <v>2.4242424242424201E-2</v>
      </c>
      <c r="AH378" s="13">
        <v>1.8181818181818198E-2</v>
      </c>
      <c r="AI378" s="13">
        <v>1.41843971631206E-2</v>
      </c>
      <c r="AJ378" s="13">
        <v>1.9801980198019799E-2</v>
      </c>
      <c r="AK378" s="13">
        <v>2.1505376344085999E-2</v>
      </c>
      <c r="AL378" s="13"/>
      <c r="AM378" s="13">
        <v>4.3478260869565202E-2</v>
      </c>
      <c r="AN378" s="13">
        <v>2.5380710659898501E-2</v>
      </c>
      <c r="AO378" s="13">
        <v>2.1276595744680899E-2</v>
      </c>
      <c r="AP378" s="13">
        <v>2.1164021164021201E-2</v>
      </c>
      <c r="AQ378" s="13">
        <v>0</v>
      </c>
      <c r="AR378" s="13"/>
      <c r="AS378" s="13">
        <v>2.31660231660232E-2</v>
      </c>
      <c r="AT378" s="13" t="s">
        <v>97</v>
      </c>
      <c r="AU378" s="13"/>
      <c r="AV378" s="13">
        <v>1.4999999999999999E-2</v>
      </c>
      <c r="AW378" s="13">
        <v>3.1914893617021302E-2</v>
      </c>
      <c r="AX378" s="13">
        <v>2.6768642447418702E-2</v>
      </c>
      <c r="AY378" s="13"/>
      <c r="AZ378" s="13">
        <v>0</v>
      </c>
      <c r="BA378" s="13">
        <v>4.4444444444444398E-2</v>
      </c>
      <c r="BB378" s="13">
        <v>2.2026431718061699E-2</v>
      </c>
      <c r="BC378" s="13"/>
      <c r="BD378" s="13">
        <v>2.32198142414861E-2</v>
      </c>
      <c r="BE378" s="13">
        <v>2.34375E-2</v>
      </c>
      <c r="BF378" s="13"/>
      <c r="BG378" s="13">
        <v>2.4844720496894401E-2</v>
      </c>
      <c r="BH378" s="13">
        <v>2.2471910112359501E-2</v>
      </c>
      <c r="BI378" s="13"/>
      <c r="BJ378" s="13">
        <v>1.9354838709677399E-2</v>
      </c>
      <c r="BK378" s="13">
        <v>2.4447031431897599E-2</v>
      </c>
      <c r="BL378" s="13"/>
      <c r="BM378" s="13">
        <v>2.48756218905473E-2</v>
      </c>
      <c r="BN378" s="13">
        <v>2.31990231990232E-2</v>
      </c>
      <c r="BO378" s="13"/>
      <c r="BP378" s="13">
        <v>1.4652014652014701E-2</v>
      </c>
      <c r="BQ378" s="13">
        <v>2.6917900403768499E-2</v>
      </c>
      <c r="BR378" s="13"/>
      <c r="BS378" s="13">
        <v>2.7149321266968299E-2</v>
      </c>
      <c r="BT378" s="13">
        <v>1.75824175824176E-2</v>
      </c>
      <c r="BU378" s="13"/>
      <c r="BV378" s="13">
        <v>0</v>
      </c>
      <c r="BW378" s="13">
        <v>4.0955631399317398E-2</v>
      </c>
      <c r="BX378" s="13"/>
      <c r="BY378" s="13">
        <v>3.4188034188034198E-2</v>
      </c>
      <c r="BZ378" s="13">
        <v>2.0971302428256101E-2</v>
      </c>
      <c r="CA378" s="13"/>
      <c r="CB378" s="13">
        <v>3.1315240083507299E-2</v>
      </c>
      <c r="CC378" s="13">
        <v>1.49253731343284E-2</v>
      </c>
    </row>
    <row r="379" spans="2:81" x14ac:dyDescent="0.3">
      <c r="B379" t="s">
        <v>251</v>
      </c>
      <c r="C379" s="13">
        <v>4.5366795366795401E-2</v>
      </c>
      <c r="D379" s="13">
        <v>4.2801556420233498E-2</v>
      </c>
      <c r="E379" s="13">
        <v>4.6332046332046302E-2</v>
      </c>
      <c r="F379" s="13"/>
      <c r="G379" s="13">
        <v>5.22875816993464E-2</v>
      </c>
      <c r="H379" s="13">
        <v>2.9739776951672899E-2</v>
      </c>
      <c r="I379" s="13">
        <v>3.0456852791878201E-2</v>
      </c>
      <c r="J379" s="13">
        <v>4.9382716049382699E-2</v>
      </c>
      <c r="K379" s="13">
        <v>5.9829059829059797E-2</v>
      </c>
      <c r="L379" s="13">
        <v>7.2463768115942004E-2</v>
      </c>
      <c r="M379" s="13"/>
      <c r="N379" s="13">
        <v>4.4155844155844198E-2</v>
      </c>
      <c r="O379" s="13">
        <v>4.81927710843374E-2</v>
      </c>
      <c r="P379" s="13">
        <v>3.9548022598870101E-2</v>
      </c>
      <c r="Q379" s="13">
        <v>5.0691244239631297E-2</v>
      </c>
      <c r="R379" s="13"/>
      <c r="S379" s="13">
        <v>4.2553191489361701E-2</v>
      </c>
      <c r="T379" s="13">
        <v>6.8376068376068397E-2</v>
      </c>
      <c r="U379" s="13">
        <v>1.49253731343284E-2</v>
      </c>
      <c r="V379" s="13">
        <v>3.2967032967033003E-2</v>
      </c>
      <c r="W379" s="13">
        <v>2.2988505747126398E-2</v>
      </c>
      <c r="X379" s="13">
        <v>7.9545454545454503E-2</v>
      </c>
      <c r="Y379" s="13">
        <v>0</v>
      </c>
      <c r="Z379" s="13">
        <v>4.8780487804878099E-2</v>
      </c>
      <c r="AA379" s="13">
        <v>6.6666666666666693E-2</v>
      </c>
      <c r="AB379" s="13">
        <v>7.5949367088607597E-2</v>
      </c>
      <c r="AC379" s="13">
        <v>2.1739130434782601E-2</v>
      </c>
      <c r="AD379" s="13">
        <v>0</v>
      </c>
      <c r="AE379" s="13"/>
      <c r="AF379" s="13">
        <v>4.3613707165108997E-2</v>
      </c>
      <c r="AG379" s="13">
        <v>4.2424242424242399E-2</v>
      </c>
      <c r="AH379" s="13">
        <v>3.6363636363636397E-2</v>
      </c>
      <c r="AI379" s="13">
        <v>4.2553191489361701E-2</v>
      </c>
      <c r="AJ379" s="13">
        <v>6.9306930693069299E-2</v>
      </c>
      <c r="AK379" s="13">
        <v>5.3763440860215103E-2</v>
      </c>
      <c r="AL379" s="13"/>
      <c r="AM379" s="13">
        <v>4.9689440993788803E-2</v>
      </c>
      <c r="AN379" s="13">
        <v>3.5532994923857898E-2</v>
      </c>
      <c r="AO379" s="13">
        <v>5.4711246200607903E-2</v>
      </c>
      <c r="AP379" s="13">
        <v>2.6455026455026499E-2</v>
      </c>
      <c r="AQ379" s="13">
        <v>0</v>
      </c>
      <c r="AR379" s="13"/>
      <c r="AS379" s="13">
        <v>4.5366795366795401E-2</v>
      </c>
      <c r="AT379" s="13" t="s">
        <v>97</v>
      </c>
      <c r="AU379" s="13"/>
      <c r="AV379" s="13">
        <v>0.02</v>
      </c>
      <c r="AW379" s="13">
        <v>2.1276595744680899E-2</v>
      </c>
      <c r="AX379" s="13">
        <v>6.8833652007648197E-2</v>
      </c>
      <c r="AY379" s="13"/>
      <c r="AZ379" s="13">
        <v>1.8348623853211E-2</v>
      </c>
      <c r="BA379" s="13">
        <v>2.2222222222222199E-2</v>
      </c>
      <c r="BB379" s="13">
        <v>2.6431718061673999E-2</v>
      </c>
      <c r="BC379" s="13"/>
      <c r="BD379" s="13">
        <v>3.7151702786377701E-2</v>
      </c>
      <c r="BE379" s="13">
        <v>5.9895833333333301E-2</v>
      </c>
      <c r="BF379" s="13"/>
      <c r="BG379" s="13">
        <v>3.1055900621118002E-2</v>
      </c>
      <c r="BH379" s="13">
        <v>5.1966292134831497E-2</v>
      </c>
      <c r="BI379" s="13"/>
      <c r="BJ379" s="13">
        <v>3.2258064516128997E-2</v>
      </c>
      <c r="BK379" s="13">
        <v>4.7729918509895199E-2</v>
      </c>
      <c r="BL379" s="13"/>
      <c r="BM379" s="13">
        <v>2.9850746268656699E-2</v>
      </c>
      <c r="BN379" s="13">
        <v>5.0061050061050098E-2</v>
      </c>
      <c r="BO379" s="13"/>
      <c r="BP379" s="13">
        <v>4.7619047619047603E-2</v>
      </c>
      <c r="BQ379" s="13">
        <v>4.4414535666218002E-2</v>
      </c>
      <c r="BR379" s="13"/>
      <c r="BS379" s="13">
        <v>2.9411764705882401E-2</v>
      </c>
      <c r="BT379" s="13">
        <v>5.9340659340659303E-2</v>
      </c>
      <c r="BU379" s="13"/>
      <c r="BV379" s="13">
        <v>1.34228187919463E-2</v>
      </c>
      <c r="BW379" s="13">
        <v>3.7542662116041001E-2</v>
      </c>
      <c r="BX379" s="13"/>
      <c r="BY379" s="13">
        <v>3.4188034188034198E-2</v>
      </c>
      <c r="BZ379" s="13">
        <v>4.7461368653421598E-2</v>
      </c>
      <c r="CA379" s="13"/>
      <c r="CB379" s="13">
        <v>5.01043841336117E-2</v>
      </c>
      <c r="CC379" s="13">
        <v>4.2910447761194001E-2</v>
      </c>
    </row>
    <row r="380" spans="2:81" x14ac:dyDescent="0.3">
      <c r="B380" t="s">
        <v>106</v>
      </c>
      <c r="C380" s="13">
        <v>2.2200772200772202E-2</v>
      </c>
      <c r="D380" s="13">
        <v>1.94552529182879E-2</v>
      </c>
      <c r="E380" s="13">
        <v>2.5096525096525098E-2</v>
      </c>
      <c r="F380" s="13"/>
      <c r="G380" s="13">
        <v>1.9607843137254902E-2</v>
      </c>
      <c r="H380" s="13">
        <v>1.8587360594795502E-2</v>
      </c>
      <c r="I380" s="13">
        <v>2.5380710659898501E-2</v>
      </c>
      <c r="J380" s="13">
        <v>2.4691358024691398E-2</v>
      </c>
      <c r="K380" s="13">
        <v>8.5470085470085496E-3</v>
      </c>
      <c r="L380" s="13">
        <v>3.6231884057971002E-2</v>
      </c>
      <c r="M380" s="13"/>
      <c r="N380" s="13">
        <v>1.8181818181818198E-2</v>
      </c>
      <c r="O380" s="13">
        <v>2.00803212851406E-2</v>
      </c>
      <c r="P380" s="13">
        <v>3.3898305084745797E-2</v>
      </c>
      <c r="Q380" s="13">
        <v>2.3041474654377898E-2</v>
      </c>
      <c r="R380" s="13"/>
      <c r="S380" s="13">
        <v>1.5957446808510599E-2</v>
      </c>
      <c r="T380" s="13">
        <v>4.2735042735042701E-2</v>
      </c>
      <c r="U380" s="13">
        <v>4.47761194029851E-2</v>
      </c>
      <c r="V380" s="13">
        <v>2.1978021978022001E-2</v>
      </c>
      <c r="W380" s="13">
        <v>2.2988505747126398E-2</v>
      </c>
      <c r="X380" s="13">
        <v>2.27272727272727E-2</v>
      </c>
      <c r="Y380" s="13">
        <v>3.5714285714285698E-2</v>
      </c>
      <c r="Z380" s="13">
        <v>0</v>
      </c>
      <c r="AA380" s="13">
        <v>7.4074074074074103E-3</v>
      </c>
      <c r="AB380" s="13">
        <v>1.26582278481013E-2</v>
      </c>
      <c r="AC380" s="13">
        <v>2.1739130434782601E-2</v>
      </c>
      <c r="AD380" s="13">
        <v>0</v>
      </c>
      <c r="AE380" s="13"/>
      <c r="AF380" s="13">
        <v>2.1806853582554499E-2</v>
      </c>
      <c r="AG380" s="13">
        <v>1.8181818181818198E-2</v>
      </c>
      <c r="AH380" s="13">
        <v>2.7272727272727299E-2</v>
      </c>
      <c r="AI380" s="13">
        <v>2.1276595744680899E-2</v>
      </c>
      <c r="AJ380" s="13">
        <v>3.9603960396039598E-2</v>
      </c>
      <c r="AK380" s="13">
        <v>2.1505376344085999E-2</v>
      </c>
      <c r="AL380" s="13"/>
      <c r="AM380" s="13">
        <v>4.3478260869565202E-2</v>
      </c>
      <c r="AN380" s="13">
        <v>2.5380710659898501E-2</v>
      </c>
      <c r="AO380" s="13">
        <v>1.2158054711246201E-2</v>
      </c>
      <c r="AP380" s="13">
        <v>1.58730158730159E-2</v>
      </c>
      <c r="AQ380" s="13">
        <v>0</v>
      </c>
      <c r="AR380" s="13"/>
      <c r="AS380" s="13">
        <v>2.2200772200772202E-2</v>
      </c>
      <c r="AT380" s="13" t="s">
        <v>97</v>
      </c>
      <c r="AU380" s="13"/>
      <c r="AV380" s="13">
        <v>2.5000000000000001E-3</v>
      </c>
      <c r="AW380" s="13">
        <v>0</v>
      </c>
      <c r="AX380" s="13">
        <v>3.8240917782026797E-2</v>
      </c>
      <c r="AY380" s="13"/>
      <c r="AZ380" s="13">
        <v>0</v>
      </c>
      <c r="BA380" s="13">
        <v>0</v>
      </c>
      <c r="BB380" s="13">
        <v>4.4052863436123404E-3</v>
      </c>
      <c r="BC380" s="13"/>
      <c r="BD380" s="13">
        <v>2.6315789473684199E-2</v>
      </c>
      <c r="BE380" s="13">
        <v>1.5625E-2</v>
      </c>
      <c r="BF380" s="13"/>
      <c r="BG380" s="13">
        <v>2.1739130434782601E-2</v>
      </c>
      <c r="BH380" s="13">
        <v>2.2471910112359501E-2</v>
      </c>
      <c r="BI380" s="13"/>
      <c r="BJ380" s="13">
        <v>2.5806451612903201E-2</v>
      </c>
      <c r="BK380" s="13">
        <v>2.2118742724097799E-2</v>
      </c>
      <c r="BL380" s="13"/>
      <c r="BM380" s="13">
        <v>2.9850746268656699E-2</v>
      </c>
      <c r="BN380" s="13">
        <v>1.9536019536019501E-2</v>
      </c>
      <c r="BO380" s="13"/>
      <c r="BP380" s="13">
        <v>3.6630036630036597E-2</v>
      </c>
      <c r="BQ380" s="13">
        <v>1.61507402422611E-2</v>
      </c>
      <c r="BR380" s="13"/>
      <c r="BS380" s="13">
        <v>2.2624434389140299E-2</v>
      </c>
      <c r="BT380" s="13">
        <v>1.75824175824176E-2</v>
      </c>
      <c r="BU380" s="13"/>
      <c r="BV380" s="13">
        <v>6.7114093959731499E-3</v>
      </c>
      <c r="BW380" s="13">
        <v>3.0716723549488099E-2</v>
      </c>
      <c r="BX380" s="13"/>
      <c r="BY380" s="13">
        <v>8.5470085470085496E-3</v>
      </c>
      <c r="BZ380" s="13">
        <v>2.42825607064018E-2</v>
      </c>
      <c r="CA380" s="13"/>
      <c r="CB380" s="13">
        <v>2.7139874739039699E-2</v>
      </c>
      <c r="CC380" s="13">
        <v>1.8656716417910401E-2</v>
      </c>
    </row>
    <row r="381" spans="2:81" x14ac:dyDescent="0.3">
      <c r="B381" t="s">
        <v>127</v>
      </c>
      <c r="C381" s="13">
        <v>0.858108108108108</v>
      </c>
      <c r="D381" s="13">
        <v>0.83852140077821002</v>
      </c>
      <c r="E381" s="13">
        <v>0.87837837837837796</v>
      </c>
      <c r="F381" s="13"/>
      <c r="G381" s="13">
        <v>0.87581699346405195</v>
      </c>
      <c r="H381" s="13">
        <v>0.858736059479554</v>
      </c>
      <c r="I381" s="13">
        <v>0.87817258883248706</v>
      </c>
      <c r="J381" s="13">
        <v>0.82716049382716095</v>
      </c>
      <c r="K381" s="13">
        <v>0.88034188034187999</v>
      </c>
      <c r="L381" s="13">
        <v>0.82608695652173902</v>
      </c>
      <c r="M381" s="13"/>
      <c r="N381" s="13">
        <v>0.86233766233766196</v>
      </c>
      <c r="O381" s="13">
        <v>0.843373493975904</v>
      </c>
      <c r="P381" s="13">
        <v>0.870056497175141</v>
      </c>
      <c r="Q381" s="13">
        <v>0.85253456221198198</v>
      </c>
      <c r="R381" s="13"/>
      <c r="S381" s="13">
        <v>0.86170212765957399</v>
      </c>
      <c r="T381" s="13">
        <v>0.82051282051282004</v>
      </c>
      <c r="U381" s="13">
        <v>0.88059701492537301</v>
      </c>
      <c r="V381" s="13">
        <v>0.92307692307692302</v>
      </c>
      <c r="W381" s="13">
        <v>0.82758620689655205</v>
      </c>
      <c r="X381" s="13">
        <v>0.86363636363636398</v>
      </c>
      <c r="Y381" s="13">
        <v>0.86904761904761896</v>
      </c>
      <c r="Z381" s="13">
        <v>0.82926829268292701</v>
      </c>
      <c r="AA381" s="13">
        <v>0.85925925925925895</v>
      </c>
      <c r="AB381" s="13">
        <v>0.784810126582279</v>
      </c>
      <c r="AC381" s="13">
        <v>0.934782608695652</v>
      </c>
      <c r="AD381" s="13">
        <v>0.92307692307692302</v>
      </c>
      <c r="AE381" s="13"/>
      <c r="AF381" s="13">
        <v>0.85669781931464195</v>
      </c>
      <c r="AG381" s="13">
        <v>0.84242424242424196</v>
      </c>
      <c r="AH381" s="13">
        <v>0.86363636363636398</v>
      </c>
      <c r="AI381" s="13">
        <v>0.88652482269503596</v>
      </c>
      <c r="AJ381" s="13">
        <v>0.81188118811881205</v>
      </c>
      <c r="AK381" s="13">
        <v>0.88172043010752699</v>
      </c>
      <c r="AL381" s="13"/>
      <c r="AM381" s="13">
        <v>0.82608695652173902</v>
      </c>
      <c r="AN381" s="13">
        <v>0.86294416243654803</v>
      </c>
      <c r="AO381" s="13">
        <v>0.87234042553191504</v>
      </c>
      <c r="AP381" s="13">
        <v>0.87301587301587302</v>
      </c>
      <c r="AQ381" s="13">
        <v>0.91666666666666696</v>
      </c>
      <c r="AR381" s="13"/>
      <c r="AS381" s="13">
        <v>0.858108108108108</v>
      </c>
      <c r="AT381" s="13" t="s">
        <v>97</v>
      </c>
      <c r="AU381" s="13"/>
      <c r="AV381" s="13">
        <v>0.91249999999999998</v>
      </c>
      <c r="AW381" s="13">
        <v>0.90425531914893598</v>
      </c>
      <c r="AX381" s="13">
        <v>0.81453154875717004</v>
      </c>
      <c r="AY381" s="13"/>
      <c r="AZ381" s="13">
        <v>0.97247706422018299</v>
      </c>
      <c r="BA381" s="13">
        <v>0.85555555555555596</v>
      </c>
      <c r="BB381" s="13">
        <v>0.889867841409692</v>
      </c>
      <c r="BC381" s="13"/>
      <c r="BD381" s="13">
        <v>0.86996904024767796</v>
      </c>
      <c r="BE381" s="13">
        <v>0.8359375</v>
      </c>
      <c r="BF381" s="13"/>
      <c r="BG381" s="13">
        <v>0.87888198757764002</v>
      </c>
      <c r="BH381" s="13">
        <v>0.84971910112359506</v>
      </c>
      <c r="BI381" s="13"/>
      <c r="BJ381" s="13">
        <v>0.86451612903225805</v>
      </c>
      <c r="BK381" s="13">
        <v>0.85913853317811395</v>
      </c>
      <c r="BL381" s="13"/>
      <c r="BM381" s="13">
        <v>0.86567164179104505</v>
      </c>
      <c r="BN381" s="13">
        <v>0.854700854700855</v>
      </c>
      <c r="BO381" s="13"/>
      <c r="BP381" s="13">
        <v>0.86446886446886495</v>
      </c>
      <c r="BQ381" s="13">
        <v>0.85598923283983896</v>
      </c>
      <c r="BR381" s="13"/>
      <c r="BS381" s="13">
        <v>0.87782805429864297</v>
      </c>
      <c r="BT381" s="13">
        <v>0.84175824175824199</v>
      </c>
      <c r="BU381" s="13"/>
      <c r="BV381" s="13">
        <v>0.95302013422818799</v>
      </c>
      <c r="BW381" s="13">
        <v>0.83959044368600699</v>
      </c>
      <c r="BX381" s="13"/>
      <c r="BY381" s="13">
        <v>0.83760683760683796</v>
      </c>
      <c r="BZ381" s="13">
        <v>0.86534216335540803</v>
      </c>
      <c r="CA381" s="13"/>
      <c r="CB381" s="13">
        <v>0.839248434237996</v>
      </c>
      <c r="CC381" s="13">
        <v>0.88059701492537301</v>
      </c>
    </row>
    <row r="382" spans="2:81" x14ac:dyDescent="0.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13"/>
      <c r="BR382" s="13"/>
      <c r="BS382" s="13"/>
      <c r="BT382" s="13"/>
      <c r="BU382" s="13"/>
      <c r="BV382" s="13"/>
      <c r="BW382" s="13"/>
      <c r="BX382" s="13"/>
      <c r="BY382" s="13"/>
      <c r="BZ382" s="13"/>
      <c r="CA382" s="13"/>
      <c r="CB382" s="13"/>
      <c r="CC382" s="13"/>
    </row>
    <row r="383" spans="2:81" x14ac:dyDescent="0.3">
      <c r="B383" s="6" t="s">
        <v>260</v>
      </c>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row>
    <row r="384" spans="2:81" x14ac:dyDescent="0.3">
      <c r="B384" s="23" t="s">
        <v>196</v>
      </c>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row>
    <row r="385" spans="2:81" x14ac:dyDescent="0.3">
      <c r="B385" t="s">
        <v>123</v>
      </c>
      <c r="C385" s="13">
        <v>0.12548262548262501</v>
      </c>
      <c r="D385" s="13">
        <v>0.14007782101167299</v>
      </c>
      <c r="E385" s="13">
        <v>0.111969111969112</v>
      </c>
      <c r="F385" s="13"/>
      <c r="G385" s="13">
        <v>7.8431372549019607E-2</v>
      </c>
      <c r="H385" s="13">
        <v>0.156133828996283</v>
      </c>
      <c r="I385" s="13">
        <v>0.147208121827411</v>
      </c>
      <c r="J385" s="13">
        <v>0.117283950617284</v>
      </c>
      <c r="K385" s="13">
        <v>0.13675213675213699</v>
      </c>
      <c r="L385" s="13">
        <v>8.6956521739130405E-2</v>
      </c>
      <c r="M385" s="13"/>
      <c r="N385" s="13">
        <v>0.14025974025974</v>
      </c>
      <c r="O385" s="13">
        <v>7.63052208835341E-2</v>
      </c>
      <c r="P385" s="13">
        <v>0.129943502824859</v>
      </c>
      <c r="Q385" s="13">
        <v>0.15207373271889399</v>
      </c>
      <c r="R385" s="13"/>
      <c r="S385" s="13">
        <v>0.154255319148936</v>
      </c>
      <c r="T385" s="13">
        <v>6.8376068376068397E-2</v>
      </c>
      <c r="U385" s="13">
        <v>7.4626865671641798E-2</v>
      </c>
      <c r="V385" s="13">
        <v>0.15384615384615399</v>
      </c>
      <c r="W385" s="13">
        <v>0.14942528735632199</v>
      </c>
      <c r="X385" s="13">
        <v>0.21590909090909099</v>
      </c>
      <c r="Y385" s="13">
        <v>0.107142857142857</v>
      </c>
      <c r="Z385" s="13">
        <v>0.12195121951219499</v>
      </c>
      <c r="AA385" s="13">
        <v>7.4074074074074098E-2</v>
      </c>
      <c r="AB385" s="13">
        <v>8.8607594936708903E-2</v>
      </c>
      <c r="AC385" s="13">
        <v>0.13043478260869601</v>
      </c>
      <c r="AD385" s="13">
        <v>0.38461538461538503</v>
      </c>
      <c r="AE385" s="13"/>
      <c r="AF385" s="13">
        <v>0.14018691588785001</v>
      </c>
      <c r="AG385" s="13">
        <v>0.109090909090909</v>
      </c>
      <c r="AH385" s="13">
        <v>0.118181818181818</v>
      </c>
      <c r="AI385" s="13">
        <v>0.15602836879432599</v>
      </c>
      <c r="AJ385" s="13">
        <v>0.118811881188119</v>
      </c>
      <c r="AK385" s="13">
        <v>9.6774193548387094E-2</v>
      </c>
      <c r="AL385" s="13"/>
      <c r="AM385" s="13">
        <v>0.13664596273291901</v>
      </c>
      <c r="AN385" s="13">
        <v>9.6446700507614197E-2</v>
      </c>
      <c r="AO385" s="13">
        <v>0.112462006079027</v>
      </c>
      <c r="AP385" s="13">
        <v>0.169312169312169</v>
      </c>
      <c r="AQ385" s="13">
        <v>0.194444444444444</v>
      </c>
      <c r="AR385" s="13"/>
      <c r="AS385" s="13">
        <v>0.12548262548262501</v>
      </c>
      <c r="AT385" s="13" t="s">
        <v>97</v>
      </c>
      <c r="AU385" s="13"/>
      <c r="AV385" s="13">
        <v>0.21</v>
      </c>
      <c r="AW385" s="13">
        <v>0.14893617021276601</v>
      </c>
      <c r="AX385" s="13">
        <v>5.1625239005736102E-2</v>
      </c>
      <c r="AY385" s="13"/>
      <c r="AZ385" s="13">
        <v>0.25688073394495398</v>
      </c>
      <c r="BA385" s="13">
        <v>0.3</v>
      </c>
      <c r="BB385" s="13">
        <v>0.13215859030836999</v>
      </c>
      <c r="BC385" s="13"/>
      <c r="BD385" s="13">
        <v>0.13777089783281701</v>
      </c>
      <c r="BE385" s="13">
        <v>0.106770833333333</v>
      </c>
      <c r="BF385" s="13"/>
      <c r="BG385" s="13">
        <v>0.14906832298136599</v>
      </c>
      <c r="BH385" s="13">
        <v>0.11516853932584301</v>
      </c>
      <c r="BI385" s="13"/>
      <c r="BJ385" s="13">
        <v>0.14193548387096799</v>
      </c>
      <c r="BK385" s="13">
        <v>0.121071012805588</v>
      </c>
      <c r="BL385" s="13"/>
      <c r="BM385" s="13">
        <v>0.134328358208955</v>
      </c>
      <c r="BN385" s="13">
        <v>0.124542124542125</v>
      </c>
      <c r="BO385" s="13"/>
      <c r="BP385" s="13">
        <v>0.15018315018315001</v>
      </c>
      <c r="BQ385" s="13">
        <v>0.115746971736205</v>
      </c>
      <c r="BR385" s="13"/>
      <c r="BS385" s="13">
        <v>0.15384615384615399</v>
      </c>
      <c r="BT385" s="13">
        <v>0.120879120879121</v>
      </c>
      <c r="BU385" s="13"/>
      <c r="BV385" s="13">
        <v>0.14765100671140899</v>
      </c>
      <c r="BW385" s="13">
        <v>0.15699658703071701</v>
      </c>
      <c r="BX385" s="13"/>
      <c r="BY385" s="13">
        <v>0.188034188034188</v>
      </c>
      <c r="BZ385" s="13">
        <v>0.116997792494481</v>
      </c>
      <c r="CA385" s="13"/>
      <c r="CB385" s="13">
        <v>0.11482254697286</v>
      </c>
      <c r="CC385" s="13">
        <v>0.134328358208955</v>
      </c>
    </row>
    <row r="386" spans="2:81" x14ac:dyDescent="0.3">
      <c r="B386" t="s">
        <v>124</v>
      </c>
      <c r="C386" s="13">
        <v>0.147683397683398</v>
      </c>
      <c r="D386" s="13">
        <v>0.147859922178988</v>
      </c>
      <c r="E386" s="13">
        <v>0.14864864864864899</v>
      </c>
      <c r="F386" s="13"/>
      <c r="G386" s="13">
        <v>0.16339869281045799</v>
      </c>
      <c r="H386" s="13">
        <v>0.21933085501858701</v>
      </c>
      <c r="I386" s="13">
        <v>0.16243654822334999</v>
      </c>
      <c r="J386" s="13">
        <v>0.11111111111111099</v>
      </c>
      <c r="K386" s="13">
        <v>8.54700854700855E-2</v>
      </c>
      <c r="L386" s="13">
        <v>6.5217391304347797E-2</v>
      </c>
      <c r="M386" s="13"/>
      <c r="N386" s="13">
        <v>0.15844155844155799</v>
      </c>
      <c r="O386" s="13">
        <v>0.16465863453815299</v>
      </c>
      <c r="P386" s="13">
        <v>0.152542372881356</v>
      </c>
      <c r="Q386" s="13">
        <v>0.105990783410138</v>
      </c>
      <c r="R386" s="13"/>
      <c r="S386" s="13">
        <v>0.20744680851063799</v>
      </c>
      <c r="T386" s="13">
        <v>0.145299145299145</v>
      </c>
      <c r="U386" s="13">
        <v>0.119402985074627</v>
      </c>
      <c r="V386" s="13">
        <v>0.120879120879121</v>
      </c>
      <c r="W386" s="13">
        <v>0.160919540229885</v>
      </c>
      <c r="X386" s="13">
        <v>0.125</v>
      </c>
      <c r="Y386" s="13">
        <v>0.13095238095238099</v>
      </c>
      <c r="Z386" s="13">
        <v>7.3170731707317097E-2</v>
      </c>
      <c r="AA386" s="13">
        <v>0.140740740740741</v>
      </c>
      <c r="AB386" s="13">
        <v>0.139240506329114</v>
      </c>
      <c r="AC386" s="13">
        <v>0.173913043478261</v>
      </c>
      <c r="AD386" s="13">
        <v>7.69230769230769E-2</v>
      </c>
      <c r="AE386" s="13"/>
      <c r="AF386" s="13">
        <v>0.17133956386292801</v>
      </c>
      <c r="AG386" s="13">
        <v>0.163636363636364</v>
      </c>
      <c r="AH386" s="13">
        <v>0.12727272727272701</v>
      </c>
      <c r="AI386" s="13">
        <v>0.19858156028368801</v>
      </c>
      <c r="AJ386" s="13">
        <v>8.9108910891089105E-2</v>
      </c>
      <c r="AK386" s="13">
        <v>6.4516129032258104E-2</v>
      </c>
      <c r="AL386" s="13"/>
      <c r="AM386" s="13">
        <v>9.9378881987577605E-2</v>
      </c>
      <c r="AN386" s="13">
        <v>8.6294416243654803E-2</v>
      </c>
      <c r="AO386" s="13">
        <v>0.15805471124620099</v>
      </c>
      <c r="AP386" s="13">
        <v>0.19047619047618999</v>
      </c>
      <c r="AQ386" s="13">
        <v>0.22222222222222199</v>
      </c>
      <c r="AR386" s="13"/>
      <c r="AS386" s="13">
        <v>0.147683397683398</v>
      </c>
      <c r="AT386" s="13" t="s">
        <v>97</v>
      </c>
      <c r="AU386" s="13"/>
      <c r="AV386" s="13">
        <v>0.22</v>
      </c>
      <c r="AW386" s="13">
        <v>0.20212765957446799</v>
      </c>
      <c r="AX386" s="13">
        <v>8.0305927342256195E-2</v>
      </c>
      <c r="AY386" s="13"/>
      <c r="AZ386" s="13">
        <v>0.201834862385321</v>
      </c>
      <c r="BA386" s="13">
        <v>0.37777777777777799</v>
      </c>
      <c r="BB386" s="13">
        <v>0.13215859030836999</v>
      </c>
      <c r="BC386" s="13"/>
      <c r="BD386" s="13">
        <v>0.16718266253870001</v>
      </c>
      <c r="BE386" s="13">
        <v>0.114583333333333</v>
      </c>
      <c r="BF386" s="13"/>
      <c r="BG386" s="13">
        <v>0.23291925465838501</v>
      </c>
      <c r="BH386" s="13">
        <v>0.10955056179775299</v>
      </c>
      <c r="BI386" s="13"/>
      <c r="BJ386" s="13">
        <v>0.21935483870967701</v>
      </c>
      <c r="BK386" s="13">
        <v>0.132712456344587</v>
      </c>
      <c r="BL386" s="13"/>
      <c r="BM386" s="13">
        <v>0.15920398009950201</v>
      </c>
      <c r="BN386" s="13">
        <v>0.14407814407814401</v>
      </c>
      <c r="BO386" s="13"/>
      <c r="BP386" s="13">
        <v>0.11721611721611699</v>
      </c>
      <c r="BQ386" s="13">
        <v>0.16016150740242299</v>
      </c>
      <c r="BR386" s="13"/>
      <c r="BS386" s="13">
        <v>0.180995475113122</v>
      </c>
      <c r="BT386" s="13">
        <v>0.12967032967032999</v>
      </c>
      <c r="BU386" s="13"/>
      <c r="BV386" s="13">
        <v>0.23489932885906001</v>
      </c>
      <c r="BW386" s="13">
        <v>0.15358361774744</v>
      </c>
      <c r="BX386" s="13"/>
      <c r="BY386" s="13">
        <v>0.188034188034188</v>
      </c>
      <c r="BZ386" s="13">
        <v>0.14238410596026499</v>
      </c>
      <c r="CA386" s="13"/>
      <c r="CB386" s="13">
        <v>0.12317327766179501</v>
      </c>
      <c r="CC386" s="13">
        <v>0.164179104477612</v>
      </c>
    </row>
    <row r="387" spans="2:81" x14ac:dyDescent="0.3">
      <c r="B387" t="s">
        <v>125</v>
      </c>
      <c r="C387" s="13">
        <v>0.22104247104247099</v>
      </c>
      <c r="D387" s="13">
        <v>0.249027237354086</v>
      </c>
      <c r="E387" s="13">
        <v>0.19498069498069501</v>
      </c>
      <c r="F387" s="13"/>
      <c r="G387" s="13">
        <v>0.23529411764705899</v>
      </c>
      <c r="H387" s="13">
        <v>0.25278810408921898</v>
      </c>
      <c r="I387" s="13">
        <v>0.22335025380710699</v>
      </c>
      <c r="J387" s="13">
        <v>0.234567901234568</v>
      </c>
      <c r="K387" s="13">
        <v>0.17948717948717899</v>
      </c>
      <c r="L387" s="13">
        <v>0.15942028985507201</v>
      </c>
      <c r="M387" s="13"/>
      <c r="N387" s="13">
        <v>0.23376623376623401</v>
      </c>
      <c r="O387" s="13">
        <v>0.208835341365462</v>
      </c>
      <c r="P387" s="13">
        <v>0.209039548022599</v>
      </c>
      <c r="Q387" s="13">
        <v>0.216589861751152</v>
      </c>
      <c r="R387" s="13"/>
      <c r="S387" s="13">
        <v>0.20744680851063799</v>
      </c>
      <c r="T387" s="13">
        <v>0.230769230769231</v>
      </c>
      <c r="U387" s="13">
        <v>0.14925373134328401</v>
      </c>
      <c r="V387" s="13">
        <v>0.20879120879120899</v>
      </c>
      <c r="W387" s="13">
        <v>0.160919540229885</v>
      </c>
      <c r="X387" s="13">
        <v>0.26136363636363602</v>
      </c>
      <c r="Y387" s="13">
        <v>0.297619047619048</v>
      </c>
      <c r="Z387" s="13">
        <v>0.24390243902438999</v>
      </c>
      <c r="AA387" s="13">
        <v>0.24444444444444399</v>
      </c>
      <c r="AB387" s="13">
        <v>0.265822784810127</v>
      </c>
      <c r="AC387" s="13">
        <v>0.15217391304347799</v>
      </c>
      <c r="AD387" s="13">
        <v>7.69230769230769E-2</v>
      </c>
      <c r="AE387" s="13"/>
      <c r="AF387" s="13">
        <v>0.25545171339563899</v>
      </c>
      <c r="AG387" s="13">
        <v>0.236363636363636</v>
      </c>
      <c r="AH387" s="13">
        <v>0.22727272727272699</v>
      </c>
      <c r="AI387" s="13">
        <v>0.21276595744680901</v>
      </c>
      <c r="AJ387" s="13">
        <v>0.198019801980198</v>
      </c>
      <c r="AK387" s="13">
        <v>0.19354838709677399</v>
      </c>
      <c r="AL387" s="13"/>
      <c r="AM387" s="13">
        <v>0.19254658385093201</v>
      </c>
      <c r="AN387" s="13">
        <v>0.24873096446700499</v>
      </c>
      <c r="AO387" s="13">
        <v>0.23100303951367801</v>
      </c>
      <c r="AP387" s="13">
        <v>0.206349206349206</v>
      </c>
      <c r="AQ387" s="13">
        <v>0.30555555555555602</v>
      </c>
      <c r="AR387" s="13"/>
      <c r="AS387" s="13">
        <v>0.22104247104247099</v>
      </c>
      <c r="AT387" s="13" t="s">
        <v>97</v>
      </c>
      <c r="AU387" s="13"/>
      <c r="AV387" s="13">
        <v>0.245</v>
      </c>
      <c r="AW387" s="13">
        <v>0.319148936170213</v>
      </c>
      <c r="AX387" s="13">
        <v>0.187380497131931</v>
      </c>
      <c r="AY387" s="13"/>
      <c r="AZ387" s="13">
        <v>0.23853211009174299</v>
      </c>
      <c r="BA387" s="13">
        <v>0.18888888888888899</v>
      </c>
      <c r="BB387" s="13">
        <v>0.308370044052863</v>
      </c>
      <c r="BC387" s="13"/>
      <c r="BD387" s="13">
        <v>0.230650154798762</v>
      </c>
      <c r="BE387" s="13">
        <v>0.203125</v>
      </c>
      <c r="BF387" s="13"/>
      <c r="BG387" s="13">
        <v>0.24223602484472101</v>
      </c>
      <c r="BH387" s="13">
        <v>0.210674157303371</v>
      </c>
      <c r="BI387" s="13"/>
      <c r="BJ387" s="13">
        <v>0.238709677419355</v>
      </c>
      <c r="BK387" s="13">
        <v>0.21769499417927801</v>
      </c>
      <c r="BL387" s="13"/>
      <c r="BM387" s="13">
        <v>0.20895522388059701</v>
      </c>
      <c r="BN387" s="13">
        <v>0.224664224664225</v>
      </c>
      <c r="BO387" s="13"/>
      <c r="BP387" s="13">
        <v>0.21978021978022</v>
      </c>
      <c r="BQ387" s="13">
        <v>0.22341857335127899</v>
      </c>
      <c r="BR387" s="13"/>
      <c r="BS387" s="13">
        <v>0.239819004524887</v>
      </c>
      <c r="BT387" s="13">
        <v>0.21098901098901099</v>
      </c>
      <c r="BU387" s="13"/>
      <c r="BV387" s="13">
        <v>0.26174496644295298</v>
      </c>
      <c r="BW387" s="13">
        <v>0.22866894197952201</v>
      </c>
      <c r="BX387" s="13"/>
      <c r="BY387" s="13">
        <v>0.20512820512820501</v>
      </c>
      <c r="BZ387" s="13">
        <v>0.22295805739514299</v>
      </c>
      <c r="CA387" s="13"/>
      <c r="CB387" s="13">
        <v>0.21085594989561601</v>
      </c>
      <c r="CC387" s="13">
        <v>0.22388059701492499</v>
      </c>
    </row>
    <row r="388" spans="2:81" x14ac:dyDescent="0.3">
      <c r="B388" t="s">
        <v>126</v>
      </c>
      <c r="C388" s="13">
        <v>0.27027027027027001</v>
      </c>
      <c r="D388" s="13">
        <v>0.262645914396887</v>
      </c>
      <c r="E388" s="13">
        <v>0.27606177606177601</v>
      </c>
      <c r="F388" s="13"/>
      <c r="G388" s="13">
        <v>0.33333333333333298</v>
      </c>
      <c r="H388" s="13">
        <v>0.23048327137546501</v>
      </c>
      <c r="I388" s="13">
        <v>0.26395939086294401</v>
      </c>
      <c r="J388" s="13">
        <v>0.29012345679012302</v>
      </c>
      <c r="K388" s="13">
        <v>0.30769230769230799</v>
      </c>
      <c r="L388" s="13">
        <v>0.231884057971014</v>
      </c>
      <c r="M388" s="13"/>
      <c r="N388" s="13">
        <v>0.26493506493506502</v>
      </c>
      <c r="O388" s="13">
        <v>0.30120481927710802</v>
      </c>
      <c r="P388" s="13">
        <v>0.25988700564971801</v>
      </c>
      <c r="Q388" s="13">
        <v>0.248847926267281</v>
      </c>
      <c r="R388" s="13"/>
      <c r="S388" s="13">
        <v>0.27127659574468099</v>
      </c>
      <c r="T388" s="13">
        <v>0.29914529914529903</v>
      </c>
      <c r="U388" s="13">
        <v>0.34328358208955201</v>
      </c>
      <c r="V388" s="13">
        <v>0.30769230769230799</v>
      </c>
      <c r="W388" s="13">
        <v>0.27586206896551702</v>
      </c>
      <c r="X388" s="13">
        <v>0.204545454545455</v>
      </c>
      <c r="Y388" s="13">
        <v>0.26190476190476197</v>
      </c>
      <c r="Z388" s="13">
        <v>0.19512195121951201</v>
      </c>
      <c r="AA388" s="13">
        <v>0.22962962962962999</v>
      </c>
      <c r="AB388" s="13">
        <v>0.240506329113924</v>
      </c>
      <c r="AC388" s="13">
        <v>0.36956521739130399</v>
      </c>
      <c r="AD388" s="13">
        <v>0.30769230769230799</v>
      </c>
      <c r="AE388" s="13"/>
      <c r="AF388" s="13">
        <v>0.25545171339563899</v>
      </c>
      <c r="AG388" s="13">
        <v>0.23030303030303001</v>
      </c>
      <c r="AH388" s="13">
        <v>0.29090909090909101</v>
      </c>
      <c r="AI388" s="13">
        <v>0.205673758865248</v>
      </c>
      <c r="AJ388" s="13">
        <v>0.34653465346534701</v>
      </c>
      <c r="AK388" s="13">
        <v>0.31182795698924698</v>
      </c>
      <c r="AL388" s="13"/>
      <c r="AM388" s="13">
        <v>0.24844720496894401</v>
      </c>
      <c r="AN388" s="13">
        <v>0.27411167512690399</v>
      </c>
      <c r="AO388" s="13">
        <v>0.30091185410334298</v>
      </c>
      <c r="AP388" s="13">
        <v>0.27513227513227501</v>
      </c>
      <c r="AQ388" s="13">
        <v>0.25</v>
      </c>
      <c r="AR388" s="13"/>
      <c r="AS388" s="13">
        <v>0.27027027027027001</v>
      </c>
      <c r="AT388" s="13" t="s">
        <v>97</v>
      </c>
      <c r="AU388" s="13"/>
      <c r="AV388" s="13">
        <v>0.19750000000000001</v>
      </c>
      <c r="AW388" s="13">
        <v>0.159574468085106</v>
      </c>
      <c r="AX388" s="13">
        <v>0.34416826003824103</v>
      </c>
      <c r="AY388" s="13"/>
      <c r="AZ388" s="13">
        <v>0.17431192660550501</v>
      </c>
      <c r="BA388" s="13">
        <v>0.122222222222222</v>
      </c>
      <c r="BB388" s="13">
        <v>0.22026431718061701</v>
      </c>
      <c r="BC388" s="13"/>
      <c r="BD388" s="13">
        <v>0.261609907120743</v>
      </c>
      <c r="BE388" s="13">
        <v>0.28385416666666702</v>
      </c>
      <c r="BF388" s="13"/>
      <c r="BG388" s="13">
        <v>0.23602484472049701</v>
      </c>
      <c r="BH388" s="13">
        <v>0.28511235955056202</v>
      </c>
      <c r="BI388" s="13"/>
      <c r="BJ388" s="13">
        <v>0.225806451612903</v>
      </c>
      <c r="BK388" s="13">
        <v>0.27823050058207199</v>
      </c>
      <c r="BL388" s="13"/>
      <c r="BM388" s="13">
        <v>0.31343283582089598</v>
      </c>
      <c r="BN388" s="13">
        <v>0.25763125763125799</v>
      </c>
      <c r="BO388" s="13"/>
      <c r="BP388" s="13">
        <v>0.24175824175824201</v>
      </c>
      <c r="BQ388" s="13">
        <v>0.27860026917900399</v>
      </c>
      <c r="BR388" s="13"/>
      <c r="BS388" s="13">
        <v>0.25791855203619901</v>
      </c>
      <c r="BT388" s="13">
        <v>0.23956043956044001</v>
      </c>
      <c r="BU388" s="13"/>
      <c r="BV388" s="13">
        <v>0.23489932885906001</v>
      </c>
      <c r="BW388" s="13">
        <v>0.26962457337883999</v>
      </c>
      <c r="BX388" s="13"/>
      <c r="BY388" s="13">
        <v>0.26495726495726502</v>
      </c>
      <c r="BZ388" s="13">
        <v>0.270419426048565</v>
      </c>
      <c r="CA388" s="13"/>
      <c r="CB388" s="13">
        <v>0.28392484342379998</v>
      </c>
      <c r="CC388" s="13">
        <v>0.26305970149253699</v>
      </c>
    </row>
    <row r="389" spans="2:81" x14ac:dyDescent="0.3">
      <c r="B389" t="s">
        <v>251</v>
      </c>
      <c r="C389" s="13">
        <v>0.20849420849420799</v>
      </c>
      <c r="D389" s="13">
        <v>0.184824902723735</v>
      </c>
      <c r="E389" s="13">
        <v>0.22972972972972999</v>
      </c>
      <c r="F389" s="13"/>
      <c r="G389" s="13">
        <v>0.16339869281045799</v>
      </c>
      <c r="H389" s="13">
        <v>0.118959107806691</v>
      </c>
      <c r="I389" s="13">
        <v>0.19289340101522801</v>
      </c>
      <c r="J389" s="13">
        <v>0.209876543209877</v>
      </c>
      <c r="K389" s="13">
        <v>0.27350427350427398</v>
      </c>
      <c r="L389" s="13">
        <v>0.39855072463768099</v>
      </c>
      <c r="M389" s="13"/>
      <c r="N389" s="13">
        <v>0.18701298701298699</v>
      </c>
      <c r="O389" s="13">
        <v>0.21686746987951799</v>
      </c>
      <c r="P389" s="13">
        <v>0.225988700564972</v>
      </c>
      <c r="Q389" s="13">
        <v>0.230414746543779</v>
      </c>
      <c r="R389" s="13"/>
      <c r="S389" s="13">
        <v>0.14361702127659601</v>
      </c>
      <c r="T389" s="13">
        <v>0.22222222222222199</v>
      </c>
      <c r="U389" s="13">
        <v>0.26865671641791</v>
      </c>
      <c r="V389" s="13">
        <v>0.20879120879120899</v>
      </c>
      <c r="W389" s="13">
        <v>0.21839080459770099</v>
      </c>
      <c r="X389" s="13">
        <v>0.18181818181818199</v>
      </c>
      <c r="Y389" s="13">
        <v>0.16666666666666699</v>
      </c>
      <c r="Z389" s="13">
        <v>0.36585365853658502</v>
      </c>
      <c r="AA389" s="13">
        <v>0.25185185185185199</v>
      </c>
      <c r="AB389" s="13">
        <v>0.253164556962025</v>
      </c>
      <c r="AC389" s="13">
        <v>0.13043478260869601</v>
      </c>
      <c r="AD389" s="13">
        <v>0.15384615384615399</v>
      </c>
      <c r="AE389" s="13"/>
      <c r="AF389" s="13">
        <v>0.16510903426791301</v>
      </c>
      <c r="AG389" s="13">
        <v>0.22424242424242399</v>
      </c>
      <c r="AH389" s="13">
        <v>0.2</v>
      </c>
      <c r="AI389" s="13">
        <v>0.21276595744680901</v>
      </c>
      <c r="AJ389" s="13">
        <v>0.21782178217821799</v>
      </c>
      <c r="AK389" s="13">
        <v>0.27956989247311798</v>
      </c>
      <c r="AL389" s="13"/>
      <c r="AM389" s="13">
        <v>0.229813664596273</v>
      </c>
      <c r="AN389" s="13">
        <v>0.26395939086294401</v>
      </c>
      <c r="AO389" s="13">
        <v>0.185410334346505</v>
      </c>
      <c r="AP389" s="13">
        <v>0.15343915343915299</v>
      </c>
      <c r="AQ389" s="13">
        <v>2.7777777777777801E-2</v>
      </c>
      <c r="AR389" s="13"/>
      <c r="AS389" s="13">
        <v>0.20849420849420799</v>
      </c>
      <c r="AT389" s="13" t="s">
        <v>97</v>
      </c>
      <c r="AU389" s="13"/>
      <c r="AV389" s="13">
        <v>0.11</v>
      </c>
      <c r="AW389" s="13">
        <v>0.14893617021276601</v>
      </c>
      <c r="AX389" s="13">
        <v>0.30019120458891002</v>
      </c>
      <c r="AY389" s="13"/>
      <c r="AZ389" s="13">
        <v>0.12844036697247699</v>
      </c>
      <c r="BA389" s="13">
        <v>0</v>
      </c>
      <c r="BB389" s="13">
        <v>0.17621145374449301</v>
      </c>
      <c r="BC389" s="13"/>
      <c r="BD389" s="13">
        <v>0.17492260061919501</v>
      </c>
      <c r="BE389" s="13">
        <v>0.265625</v>
      </c>
      <c r="BF389" s="13"/>
      <c r="BG389" s="13">
        <v>0.12111801242236001</v>
      </c>
      <c r="BH389" s="13">
        <v>0.248595505617978</v>
      </c>
      <c r="BI389" s="13"/>
      <c r="BJ389" s="13">
        <v>0.154838709677419</v>
      </c>
      <c r="BK389" s="13">
        <v>0.22118742724097801</v>
      </c>
      <c r="BL389" s="13"/>
      <c r="BM389" s="13">
        <v>0.16915422885572101</v>
      </c>
      <c r="BN389" s="13">
        <v>0.22100122100122099</v>
      </c>
      <c r="BO389" s="13"/>
      <c r="BP389" s="13">
        <v>0.22344322344322301</v>
      </c>
      <c r="BQ389" s="13">
        <v>0.20457604306864099</v>
      </c>
      <c r="BR389" s="13"/>
      <c r="BS389" s="13">
        <v>0.144796380090498</v>
      </c>
      <c r="BT389" s="13">
        <v>0.261538461538462</v>
      </c>
      <c r="BU389" s="13"/>
      <c r="BV389" s="13">
        <v>0.100671140939597</v>
      </c>
      <c r="BW389" s="13">
        <v>0.16723549488054601</v>
      </c>
      <c r="BX389" s="13"/>
      <c r="BY389" s="13">
        <v>0.145299145299145</v>
      </c>
      <c r="BZ389" s="13">
        <v>0.217439293598234</v>
      </c>
      <c r="CA389" s="13"/>
      <c r="CB389" s="13">
        <v>0.24425887265135701</v>
      </c>
      <c r="CC389" s="13">
        <v>0.182835820895522</v>
      </c>
    </row>
    <row r="390" spans="2:81" x14ac:dyDescent="0.3">
      <c r="B390" t="s">
        <v>106</v>
      </c>
      <c r="C390" s="13">
        <v>2.7027027027027001E-2</v>
      </c>
      <c r="D390" s="13">
        <v>1.5564202334630401E-2</v>
      </c>
      <c r="E390" s="13">
        <v>3.8610038610038602E-2</v>
      </c>
      <c r="F390" s="13"/>
      <c r="G390" s="13">
        <v>2.61437908496732E-2</v>
      </c>
      <c r="H390" s="13">
        <v>2.2304832713754601E-2</v>
      </c>
      <c r="I390" s="13">
        <v>1.01522842639594E-2</v>
      </c>
      <c r="J390" s="13">
        <v>3.7037037037037E-2</v>
      </c>
      <c r="K390" s="13">
        <v>1.7094017094017099E-2</v>
      </c>
      <c r="L390" s="13">
        <v>5.7971014492753603E-2</v>
      </c>
      <c r="M390" s="13"/>
      <c r="N390" s="13">
        <v>1.55844155844156E-2</v>
      </c>
      <c r="O390" s="13">
        <v>3.2128514056224897E-2</v>
      </c>
      <c r="P390" s="13">
        <v>2.2598870056497199E-2</v>
      </c>
      <c r="Q390" s="13">
        <v>4.6082949308755797E-2</v>
      </c>
      <c r="R390" s="13"/>
      <c r="S390" s="13">
        <v>1.5957446808510599E-2</v>
      </c>
      <c r="T390" s="13">
        <v>3.4188034188034198E-2</v>
      </c>
      <c r="U390" s="13">
        <v>4.47761194029851E-2</v>
      </c>
      <c r="V390" s="13">
        <v>0</v>
      </c>
      <c r="W390" s="13">
        <v>3.4482758620689703E-2</v>
      </c>
      <c r="X390" s="13">
        <v>1.13636363636364E-2</v>
      </c>
      <c r="Y390" s="13">
        <v>3.5714285714285698E-2</v>
      </c>
      <c r="Z390" s="13">
        <v>0</v>
      </c>
      <c r="AA390" s="13">
        <v>5.9259259259259303E-2</v>
      </c>
      <c r="AB390" s="13">
        <v>1.26582278481013E-2</v>
      </c>
      <c r="AC390" s="13">
        <v>4.3478260869565202E-2</v>
      </c>
      <c r="AD390" s="13">
        <v>0</v>
      </c>
      <c r="AE390" s="13"/>
      <c r="AF390" s="13">
        <v>1.2461059190031199E-2</v>
      </c>
      <c r="AG390" s="13">
        <v>3.6363636363636397E-2</v>
      </c>
      <c r="AH390" s="13">
        <v>3.6363636363636397E-2</v>
      </c>
      <c r="AI390" s="13">
        <v>1.41843971631206E-2</v>
      </c>
      <c r="AJ390" s="13">
        <v>2.9702970297029702E-2</v>
      </c>
      <c r="AK390" s="13">
        <v>5.3763440860215103E-2</v>
      </c>
      <c r="AL390" s="13"/>
      <c r="AM390" s="13">
        <v>9.3167701863354005E-2</v>
      </c>
      <c r="AN390" s="13">
        <v>3.0456852791878201E-2</v>
      </c>
      <c r="AO390" s="13">
        <v>1.2158054711246201E-2</v>
      </c>
      <c r="AP390" s="13">
        <v>5.2910052910052898E-3</v>
      </c>
      <c r="AQ390" s="13">
        <v>0</v>
      </c>
      <c r="AR390" s="13"/>
      <c r="AS390" s="13">
        <v>2.7027027027027001E-2</v>
      </c>
      <c r="AT390" s="13" t="s">
        <v>97</v>
      </c>
      <c r="AU390" s="13"/>
      <c r="AV390" s="13">
        <v>1.7500000000000002E-2</v>
      </c>
      <c r="AW390" s="13">
        <v>2.1276595744680899E-2</v>
      </c>
      <c r="AX390" s="13">
        <v>3.6328871892925399E-2</v>
      </c>
      <c r="AY390" s="13"/>
      <c r="AZ390" s="13">
        <v>0</v>
      </c>
      <c r="BA390" s="13">
        <v>1.1111111111111099E-2</v>
      </c>
      <c r="BB390" s="13">
        <v>3.0837004405286299E-2</v>
      </c>
      <c r="BC390" s="13"/>
      <c r="BD390" s="13">
        <v>2.7863777089783302E-2</v>
      </c>
      <c r="BE390" s="13">
        <v>2.6041666666666699E-2</v>
      </c>
      <c r="BF390" s="13"/>
      <c r="BG390" s="13">
        <v>1.8633540372670801E-2</v>
      </c>
      <c r="BH390" s="13">
        <v>3.0898876404494399E-2</v>
      </c>
      <c r="BI390" s="13"/>
      <c r="BJ390" s="13">
        <v>1.9354838709677399E-2</v>
      </c>
      <c r="BK390" s="13">
        <v>2.91036088474971E-2</v>
      </c>
      <c r="BL390" s="13"/>
      <c r="BM390" s="13">
        <v>1.49253731343284E-2</v>
      </c>
      <c r="BN390" s="13">
        <v>2.8083028083028101E-2</v>
      </c>
      <c r="BO390" s="13"/>
      <c r="BP390" s="13">
        <v>4.7619047619047603E-2</v>
      </c>
      <c r="BQ390" s="13">
        <v>1.74966352624495E-2</v>
      </c>
      <c r="BR390" s="13"/>
      <c r="BS390" s="13">
        <v>2.2624434389140299E-2</v>
      </c>
      <c r="BT390" s="13">
        <v>3.7362637362637403E-2</v>
      </c>
      <c r="BU390" s="13"/>
      <c r="BV390" s="13">
        <v>2.01342281879195E-2</v>
      </c>
      <c r="BW390" s="13">
        <v>2.38907849829352E-2</v>
      </c>
      <c r="BX390" s="13"/>
      <c r="BY390" s="13">
        <v>8.5470085470085496E-3</v>
      </c>
      <c r="BZ390" s="13">
        <v>2.9801324503311299E-2</v>
      </c>
      <c r="CA390" s="13"/>
      <c r="CB390" s="13">
        <v>2.2964509394572001E-2</v>
      </c>
      <c r="CC390" s="13">
        <v>3.1716417910447797E-2</v>
      </c>
    </row>
    <row r="391" spans="2:81" x14ac:dyDescent="0.3">
      <c r="B391" t="s">
        <v>127</v>
      </c>
      <c r="C391" s="13">
        <v>0.27316602316602301</v>
      </c>
      <c r="D391" s="13">
        <v>0.28793774319066101</v>
      </c>
      <c r="E391" s="13">
        <v>0.26061776061776099</v>
      </c>
      <c r="F391" s="13"/>
      <c r="G391" s="13">
        <v>0.24183006535947699</v>
      </c>
      <c r="H391" s="13">
        <v>0.37546468401486999</v>
      </c>
      <c r="I391" s="13">
        <v>0.30964467005076102</v>
      </c>
      <c r="J391" s="13">
        <v>0.22839506172839499</v>
      </c>
      <c r="K391" s="13">
        <v>0.22222222222222199</v>
      </c>
      <c r="L391" s="13">
        <v>0.15217391304347799</v>
      </c>
      <c r="M391" s="13"/>
      <c r="N391" s="13">
        <v>0.29870129870129902</v>
      </c>
      <c r="O391" s="13">
        <v>0.240963855421687</v>
      </c>
      <c r="P391" s="13">
        <v>0.28248587570621497</v>
      </c>
      <c r="Q391" s="13">
        <v>0.25806451612903197</v>
      </c>
      <c r="R391" s="13"/>
      <c r="S391" s="13">
        <v>0.36170212765957399</v>
      </c>
      <c r="T391" s="13">
        <v>0.213675213675214</v>
      </c>
      <c r="U391" s="13">
        <v>0.19402985074626899</v>
      </c>
      <c r="V391" s="13">
        <v>0.27472527472527503</v>
      </c>
      <c r="W391" s="13">
        <v>0.31034482758620702</v>
      </c>
      <c r="X391" s="13">
        <v>0.34090909090909099</v>
      </c>
      <c r="Y391" s="13">
        <v>0.238095238095238</v>
      </c>
      <c r="Z391" s="13">
        <v>0.19512195121951201</v>
      </c>
      <c r="AA391" s="13">
        <v>0.21481481481481501</v>
      </c>
      <c r="AB391" s="13">
        <v>0.227848101265823</v>
      </c>
      <c r="AC391" s="13">
        <v>0.30434782608695699</v>
      </c>
      <c r="AD391" s="13">
        <v>0.46153846153846201</v>
      </c>
      <c r="AE391" s="13"/>
      <c r="AF391" s="13">
        <v>0.31152647975077902</v>
      </c>
      <c r="AG391" s="13">
        <v>0.27272727272727298</v>
      </c>
      <c r="AH391" s="13">
        <v>0.24545454545454501</v>
      </c>
      <c r="AI391" s="13">
        <v>0.35460992907801397</v>
      </c>
      <c r="AJ391" s="13">
        <v>0.20792079207920799</v>
      </c>
      <c r="AK391" s="13">
        <v>0.16129032258064499</v>
      </c>
      <c r="AL391" s="13"/>
      <c r="AM391" s="13">
        <v>0.23602484472049701</v>
      </c>
      <c r="AN391" s="13">
        <v>0.182741116751269</v>
      </c>
      <c r="AO391" s="13">
        <v>0.27051671732522797</v>
      </c>
      <c r="AP391" s="13">
        <v>0.35978835978835999</v>
      </c>
      <c r="AQ391" s="13">
        <v>0.41666666666666702</v>
      </c>
      <c r="AR391" s="13"/>
      <c r="AS391" s="13">
        <v>0.27316602316602301</v>
      </c>
      <c r="AT391" s="13" t="s">
        <v>97</v>
      </c>
      <c r="AU391" s="13"/>
      <c r="AV391" s="13">
        <v>0.43</v>
      </c>
      <c r="AW391" s="13">
        <v>0.35106382978723399</v>
      </c>
      <c r="AX391" s="13">
        <v>0.13193116634799201</v>
      </c>
      <c r="AY391" s="13"/>
      <c r="AZ391" s="13">
        <v>0.45871559633027498</v>
      </c>
      <c r="BA391" s="13">
        <v>0.67777777777777803</v>
      </c>
      <c r="BB391" s="13">
        <v>0.26431718061673998</v>
      </c>
      <c r="BC391" s="13"/>
      <c r="BD391" s="13">
        <v>0.304953560371517</v>
      </c>
      <c r="BE391" s="13">
        <v>0.22135416666666699</v>
      </c>
      <c r="BF391" s="13"/>
      <c r="BG391" s="13">
        <v>0.381987577639752</v>
      </c>
      <c r="BH391" s="13">
        <v>0.224719101123595</v>
      </c>
      <c r="BI391" s="13"/>
      <c r="BJ391" s="13">
        <v>0.36129032258064497</v>
      </c>
      <c r="BK391" s="13">
        <v>0.25378346915017502</v>
      </c>
      <c r="BL391" s="13"/>
      <c r="BM391" s="13">
        <v>0.29353233830845799</v>
      </c>
      <c r="BN391" s="13">
        <v>0.268620268620269</v>
      </c>
      <c r="BO391" s="13"/>
      <c r="BP391" s="13">
        <v>0.267399267399267</v>
      </c>
      <c r="BQ391" s="13">
        <v>0.27590847913862698</v>
      </c>
      <c r="BR391" s="13"/>
      <c r="BS391" s="13">
        <v>0.33484162895927599</v>
      </c>
      <c r="BT391" s="13">
        <v>0.25054945054945099</v>
      </c>
      <c r="BU391" s="13"/>
      <c r="BV391" s="13">
        <v>0.38255033557047002</v>
      </c>
      <c r="BW391" s="13">
        <v>0.31058020477815701</v>
      </c>
      <c r="BX391" s="13"/>
      <c r="BY391" s="13">
        <v>0.37606837606837601</v>
      </c>
      <c r="BZ391" s="13">
        <v>0.25938189845474602</v>
      </c>
      <c r="CA391" s="13"/>
      <c r="CB391" s="13">
        <v>0.23799582463465599</v>
      </c>
      <c r="CC391" s="13">
        <v>0.29850746268656703</v>
      </c>
    </row>
    <row r="392" spans="2:81" x14ac:dyDescent="0.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13"/>
      <c r="BR392" s="13"/>
      <c r="BS392" s="13"/>
      <c r="BT392" s="13"/>
      <c r="BU392" s="13"/>
      <c r="BV392" s="13"/>
      <c r="BW392" s="13"/>
      <c r="BX392" s="13"/>
      <c r="BY392" s="13"/>
      <c r="BZ392" s="13"/>
      <c r="CA392" s="13"/>
      <c r="CB392" s="13"/>
      <c r="CC392" s="13"/>
    </row>
    <row r="393" spans="2:81" x14ac:dyDescent="0.3">
      <c r="B393" s="6" t="s">
        <v>261</v>
      </c>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13"/>
      <c r="BR393" s="13"/>
      <c r="BS393" s="13"/>
      <c r="BT393" s="13"/>
      <c r="BU393" s="13"/>
      <c r="BV393" s="13"/>
      <c r="BW393" s="13"/>
      <c r="BX393" s="13"/>
      <c r="BY393" s="13"/>
      <c r="BZ393" s="13"/>
      <c r="CA393" s="13"/>
      <c r="CB393" s="13"/>
      <c r="CC393" s="13"/>
    </row>
    <row r="394" spans="2:81" x14ac:dyDescent="0.3">
      <c r="B394" s="23" t="s">
        <v>196</v>
      </c>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13"/>
      <c r="BR394" s="13"/>
      <c r="BS394" s="13"/>
      <c r="BT394" s="13"/>
      <c r="BU394" s="13"/>
      <c r="BV394" s="13"/>
      <c r="BW394" s="13"/>
      <c r="BX394" s="13"/>
      <c r="BY394" s="13"/>
      <c r="BZ394" s="13"/>
      <c r="CA394" s="13"/>
      <c r="CB394" s="13"/>
      <c r="CC394" s="13"/>
    </row>
    <row r="395" spans="2:81" x14ac:dyDescent="0.3">
      <c r="B395" t="s">
        <v>123</v>
      </c>
      <c r="C395" s="13">
        <v>0.27702702702702697</v>
      </c>
      <c r="D395" s="13">
        <v>0.262645914396887</v>
      </c>
      <c r="E395" s="13">
        <v>0.29150579150579098</v>
      </c>
      <c r="F395" s="13"/>
      <c r="G395" s="13">
        <v>0.30718954248365998</v>
      </c>
      <c r="H395" s="13">
        <v>0.31598513011152402</v>
      </c>
      <c r="I395" s="13">
        <v>0.27918781725888298</v>
      </c>
      <c r="J395" s="13">
        <v>0.22839506172839499</v>
      </c>
      <c r="K395" s="13">
        <v>0.26495726495726502</v>
      </c>
      <c r="L395" s="13">
        <v>0.231884057971014</v>
      </c>
      <c r="M395" s="13"/>
      <c r="N395" s="13">
        <v>0.28571428571428598</v>
      </c>
      <c r="O395" s="13">
        <v>0.24899598393574299</v>
      </c>
      <c r="P395" s="13">
        <v>0.29378531073446301</v>
      </c>
      <c r="Q395" s="13">
        <v>0.28110599078340998</v>
      </c>
      <c r="R395" s="13"/>
      <c r="S395" s="13">
        <v>0.27127659574468099</v>
      </c>
      <c r="T395" s="13">
        <v>0.230769230769231</v>
      </c>
      <c r="U395" s="13">
        <v>0.34328358208955201</v>
      </c>
      <c r="V395" s="13">
        <v>0.30769230769230799</v>
      </c>
      <c r="W395" s="13">
        <v>0.31034482758620702</v>
      </c>
      <c r="X395" s="13">
        <v>0.22727272727272699</v>
      </c>
      <c r="Y395" s="13">
        <v>0.26190476190476197</v>
      </c>
      <c r="Z395" s="13">
        <v>0.219512195121951</v>
      </c>
      <c r="AA395" s="13">
        <v>0.266666666666667</v>
      </c>
      <c r="AB395" s="13">
        <v>0.253164556962025</v>
      </c>
      <c r="AC395" s="13">
        <v>0.39130434782608697</v>
      </c>
      <c r="AD395" s="13">
        <v>0.46153846153846201</v>
      </c>
      <c r="AE395" s="13"/>
      <c r="AF395" s="13">
        <v>0.30218068535825499</v>
      </c>
      <c r="AG395" s="13">
        <v>0.29696969696969699</v>
      </c>
      <c r="AH395" s="13">
        <v>0.22727272727272699</v>
      </c>
      <c r="AI395" s="13">
        <v>0.28368794326241098</v>
      </c>
      <c r="AJ395" s="13">
        <v>0.26732673267326701</v>
      </c>
      <c r="AK395" s="13">
        <v>0.19354838709677399</v>
      </c>
      <c r="AL395" s="13"/>
      <c r="AM395" s="13">
        <v>0.26086956521739102</v>
      </c>
      <c r="AN395" s="13">
        <v>0.23857868020304601</v>
      </c>
      <c r="AO395" s="13">
        <v>0.25835866261398199</v>
      </c>
      <c r="AP395" s="13">
        <v>0.33333333333333298</v>
      </c>
      <c r="AQ395" s="13">
        <v>0.47222222222222199</v>
      </c>
      <c r="AR395" s="13"/>
      <c r="AS395" s="13">
        <v>0.27702702702702697</v>
      </c>
      <c r="AT395" s="13" t="s">
        <v>97</v>
      </c>
      <c r="AU395" s="13"/>
      <c r="AV395" s="13">
        <v>0.34250000000000003</v>
      </c>
      <c r="AW395" s="13">
        <v>0.38297872340425498</v>
      </c>
      <c r="AX395" s="13">
        <v>0.210325047801147</v>
      </c>
      <c r="AY395" s="13"/>
      <c r="AZ395" s="13">
        <v>0.46788990825688098</v>
      </c>
      <c r="BA395" s="13">
        <v>0.344444444444444</v>
      </c>
      <c r="BB395" s="13">
        <v>0.28193832599118901</v>
      </c>
      <c r="BC395" s="13"/>
      <c r="BD395" s="13">
        <v>0.29876160990712097</v>
      </c>
      <c r="BE395" s="13">
        <v>0.2421875</v>
      </c>
      <c r="BF395" s="13"/>
      <c r="BG395" s="13">
        <v>0.335403726708075</v>
      </c>
      <c r="BH395" s="13">
        <v>0.251404494382022</v>
      </c>
      <c r="BI395" s="13"/>
      <c r="BJ395" s="13">
        <v>0.341935483870968</v>
      </c>
      <c r="BK395" s="13">
        <v>0.26426076833527401</v>
      </c>
      <c r="BL395" s="13"/>
      <c r="BM395" s="13">
        <v>0.248756218905473</v>
      </c>
      <c r="BN395" s="13">
        <v>0.28449328449328398</v>
      </c>
      <c r="BO395" s="13"/>
      <c r="BP395" s="13">
        <v>0.27838827838827801</v>
      </c>
      <c r="BQ395" s="13">
        <v>0.27994616419919199</v>
      </c>
      <c r="BR395" s="13"/>
      <c r="BS395" s="13">
        <v>0.31674208144796401</v>
      </c>
      <c r="BT395" s="13">
        <v>0.272527472527473</v>
      </c>
      <c r="BU395" s="13"/>
      <c r="BV395" s="13">
        <v>0.33557046979865801</v>
      </c>
      <c r="BW395" s="13">
        <v>0.30716723549488101</v>
      </c>
      <c r="BX395" s="13"/>
      <c r="BY395" s="13">
        <v>0.28205128205128199</v>
      </c>
      <c r="BZ395" s="13">
        <v>0.28035320088300197</v>
      </c>
      <c r="CA395" s="13"/>
      <c r="CB395" s="13">
        <v>0.25260960334029198</v>
      </c>
      <c r="CC395" s="13">
        <v>0.30597014925373101</v>
      </c>
    </row>
    <row r="396" spans="2:81" x14ac:dyDescent="0.3">
      <c r="B396" t="s">
        <v>124</v>
      </c>
      <c r="C396" s="13">
        <v>0.25675675675675702</v>
      </c>
      <c r="D396" s="13">
        <v>0.26070038910505799</v>
      </c>
      <c r="E396" s="13">
        <v>0.25096525096525102</v>
      </c>
      <c r="F396" s="13"/>
      <c r="G396" s="13">
        <v>0.26797385620914999</v>
      </c>
      <c r="H396" s="13">
        <v>0.28996282527881001</v>
      </c>
      <c r="I396" s="13">
        <v>0.233502538071066</v>
      </c>
      <c r="J396" s="13">
        <v>0.234567901234568</v>
      </c>
      <c r="K396" s="13">
        <v>0.230769230769231</v>
      </c>
      <c r="L396" s="13">
        <v>0.26086956521739102</v>
      </c>
      <c r="M396" s="13"/>
      <c r="N396" s="13">
        <v>0.23896103896103901</v>
      </c>
      <c r="O396" s="13">
        <v>0.25301204819277101</v>
      </c>
      <c r="P396" s="13">
        <v>0.23163841807909599</v>
      </c>
      <c r="Q396" s="13">
        <v>0.31797235023041498</v>
      </c>
      <c r="R396" s="13"/>
      <c r="S396" s="13">
        <v>0.29255319148936199</v>
      </c>
      <c r="T396" s="13">
        <v>0.256410256410256</v>
      </c>
      <c r="U396" s="13">
        <v>0.20895522388059701</v>
      </c>
      <c r="V396" s="13">
        <v>0.20879120879120899</v>
      </c>
      <c r="W396" s="13">
        <v>0.18390804597701099</v>
      </c>
      <c r="X396" s="13">
        <v>0.28409090909090901</v>
      </c>
      <c r="Y396" s="13">
        <v>0.28571428571428598</v>
      </c>
      <c r="Z396" s="13">
        <v>0.24390243902438999</v>
      </c>
      <c r="AA396" s="13">
        <v>0.31851851851851898</v>
      </c>
      <c r="AB396" s="13">
        <v>0.253164556962025</v>
      </c>
      <c r="AC396" s="13">
        <v>0.217391304347826</v>
      </c>
      <c r="AD396" s="13">
        <v>0</v>
      </c>
      <c r="AE396" s="13"/>
      <c r="AF396" s="13">
        <v>0.289719626168224</v>
      </c>
      <c r="AG396" s="13">
        <v>0.266666666666667</v>
      </c>
      <c r="AH396" s="13">
        <v>0.28181818181818202</v>
      </c>
      <c r="AI396" s="13">
        <v>0.22695035460992899</v>
      </c>
      <c r="AJ396" s="13">
        <v>0.21782178217821799</v>
      </c>
      <c r="AK396" s="13">
        <v>0.19354838709677399</v>
      </c>
      <c r="AL396" s="13"/>
      <c r="AM396" s="13">
        <v>0.23602484472049701</v>
      </c>
      <c r="AN396" s="13">
        <v>0.29949238578680198</v>
      </c>
      <c r="AO396" s="13">
        <v>0.237082066869301</v>
      </c>
      <c r="AP396" s="13">
        <v>0.24338624338624301</v>
      </c>
      <c r="AQ396" s="13">
        <v>0.33333333333333298</v>
      </c>
      <c r="AR396" s="13"/>
      <c r="AS396" s="13">
        <v>0.25675675675675702</v>
      </c>
      <c r="AT396" s="13" t="s">
        <v>97</v>
      </c>
      <c r="AU396" s="13"/>
      <c r="AV396" s="13">
        <v>0.23</v>
      </c>
      <c r="AW396" s="13">
        <v>0.27659574468085102</v>
      </c>
      <c r="AX396" s="13">
        <v>0.27151051625238998</v>
      </c>
      <c r="AY396" s="13"/>
      <c r="AZ396" s="13">
        <v>0.22018348623853201</v>
      </c>
      <c r="BA396" s="13">
        <v>0.31111111111111101</v>
      </c>
      <c r="BB396" s="13">
        <v>0.20264317180616701</v>
      </c>
      <c r="BC396" s="13"/>
      <c r="BD396" s="13">
        <v>0.26470588235294101</v>
      </c>
      <c r="BE396" s="13">
        <v>0.2421875</v>
      </c>
      <c r="BF396" s="13"/>
      <c r="BG396" s="13">
        <v>0.27950310559006197</v>
      </c>
      <c r="BH396" s="13">
        <v>0.24578651685393299</v>
      </c>
      <c r="BI396" s="13"/>
      <c r="BJ396" s="13">
        <v>0.309677419354839</v>
      </c>
      <c r="BK396" s="13">
        <v>0.246798603026775</v>
      </c>
      <c r="BL396" s="13"/>
      <c r="BM396" s="13">
        <v>0.26368159203980102</v>
      </c>
      <c r="BN396" s="13">
        <v>0.25396825396825401</v>
      </c>
      <c r="BO396" s="13"/>
      <c r="BP396" s="13">
        <v>0.24542124542124499</v>
      </c>
      <c r="BQ396" s="13">
        <v>0.25841184387617799</v>
      </c>
      <c r="BR396" s="13"/>
      <c r="BS396" s="13">
        <v>0.29411764705882398</v>
      </c>
      <c r="BT396" s="13">
        <v>0.230769230769231</v>
      </c>
      <c r="BU396" s="13"/>
      <c r="BV396" s="13">
        <v>0.32885906040268498</v>
      </c>
      <c r="BW396" s="13">
        <v>0.276450511945392</v>
      </c>
      <c r="BX396" s="13"/>
      <c r="BY396" s="13">
        <v>0.26495726495726502</v>
      </c>
      <c r="BZ396" s="13">
        <v>0.25496688741721901</v>
      </c>
      <c r="CA396" s="13"/>
      <c r="CB396" s="13">
        <v>0.263048016701461</v>
      </c>
      <c r="CC396" s="13">
        <v>0.238805970149254</v>
      </c>
    </row>
    <row r="397" spans="2:81" x14ac:dyDescent="0.3">
      <c r="B397" t="s">
        <v>125</v>
      </c>
      <c r="C397" s="13">
        <v>0.17664092664092701</v>
      </c>
      <c r="D397" s="13">
        <v>0.18287937743190699</v>
      </c>
      <c r="E397" s="13">
        <v>0.171814671814672</v>
      </c>
      <c r="F397" s="13"/>
      <c r="G397" s="13">
        <v>0.20915032679738599</v>
      </c>
      <c r="H397" s="13">
        <v>0.178438661710037</v>
      </c>
      <c r="I397" s="13">
        <v>0.13705583756345199</v>
      </c>
      <c r="J397" s="13">
        <v>0.22222222222222199</v>
      </c>
      <c r="K397" s="13">
        <v>0.145299145299145</v>
      </c>
      <c r="L397" s="13">
        <v>0.16666666666666699</v>
      </c>
      <c r="M397" s="13"/>
      <c r="N397" s="13">
        <v>0.18181818181818199</v>
      </c>
      <c r="O397" s="13">
        <v>0.17269076305220901</v>
      </c>
      <c r="P397" s="13">
        <v>0.186440677966102</v>
      </c>
      <c r="Q397" s="13">
        <v>0.15207373271889399</v>
      </c>
      <c r="R397" s="13"/>
      <c r="S397" s="13">
        <v>0.19680851063829799</v>
      </c>
      <c r="T397" s="13">
        <v>0.16239316239316201</v>
      </c>
      <c r="U397" s="13">
        <v>0.134328358208955</v>
      </c>
      <c r="V397" s="13">
        <v>0.18681318681318701</v>
      </c>
      <c r="W397" s="13">
        <v>0.160919540229885</v>
      </c>
      <c r="X397" s="13">
        <v>0.21590909090909099</v>
      </c>
      <c r="Y397" s="13">
        <v>0.16666666666666699</v>
      </c>
      <c r="Z397" s="13">
        <v>0.17073170731707299</v>
      </c>
      <c r="AA397" s="13">
        <v>0.155555555555556</v>
      </c>
      <c r="AB397" s="13">
        <v>0.215189873417722</v>
      </c>
      <c r="AC397" s="13">
        <v>0.15217391304347799</v>
      </c>
      <c r="AD397" s="13">
        <v>0.15384615384615399</v>
      </c>
      <c r="AE397" s="13"/>
      <c r="AF397" s="13">
        <v>0.18380062305295899</v>
      </c>
      <c r="AG397" s="13">
        <v>0.18181818181818199</v>
      </c>
      <c r="AH397" s="13">
        <v>0.18181818181818199</v>
      </c>
      <c r="AI397" s="13">
        <v>0.120567375886525</v>
      </c>
      <c r="AJ397" s="13">
        <v>0.22772277227722801</v>
      </c>
      <c r="AK397" s="13">
        <v>0.19354838709677399</v>
      </c>
      <c r="AL397" s="13"/>
      <c r="AM397" s="13">
        <v>0.15527950310558999</v>
      </c>
      <c r="AN397" s="13">
        <v>0.14213197969543101</v>
      </c>
      <c r="AO397" s="13">
        <v>0.18237082066869301</v>
      </c>
      <c r="AP397" s="13">
        <v>0.21164021164021199</v>
      </c>
      <c r="AQ397" s="13">
        <v>0.11111111111111099</v>
      </c>
      <c r="AR397" s="13"/>
      <c r="AS397" s="13">
        <v>0.17664092664092701</v>
      </c>
      <c r="AT397" s="13" t="s">
        <v>97</v>
      </c>
      <c r="AU397" s="13"/>
      <c r="AV397" s="13">
        <v>0.19750000000000001</v>
      </c>
      <c r="AW397" s="13">
        <v>0.20212765957446799</v>
      </c>
      <c r="AX397" s="13">
        <v>0.15869980879541101</v>
      </c>
      <c r="AY397" s="13"/>
      <c r="AZ397" s="13">
        <v>0.16513761467889901</v>
      </c>
      <c r="BA397" s="13">
        <v>0.2</v>
      </c>
      <c r="BB397" s="13">
        <v>0.215859030837004</v>
      </c>
      <c r="BC397" s="13"/>
      <c r="BD397" s="13">
        <v>0.16873065015479899</v>
      </c>
      <c r="BE397" s="13">
        <v>0.1875</v>
      </c>
      <c r="BF397" s="13"/>
      <c r="BG397" s="13">
        <v>0.18012422360248401</v>
      </c>
      <c r="BH397" s="13">
        <v>0.175561797752809</v>
      </c>
      <c r="BI397" s="13"/>
      <c r="BJ397" s="13">
        <v>0.14838709677419401</v>
      </c>
      <c r="BK397" s="13">
        <v>0.180442374854482</v>
      </c>
      <c r="BL397" s="13"/>
      <c r="BM397" s="13">
        <v>0.19900497512437801</v>
      </c>
      <c r="BN397" s="13">
        <v>0.17216117216117199</v>
      </c>
      <c r="BO397" s="13"/>
      <c r="BP397" s="13">
        <v>0.15018315018315001</v>
      </c>
      <c r="BQ397" s="13">
        <v>0.183041722745626</v>
      </c>
      <c r="BR397" s="13"/>
      <c r="BS397" s="13">
        <v>0.16289592760180999</v>
      </c>
      <c r="BT397" s="13">
        <v>0.16703296703296699</v>
      </c>
      <c r="BU397" s="13"/>
      <c r="BV397" s="13">
        <v>0.16778523489932901</v>
      </c>
      <c r="BW397" s="13">
        <v>0.16040955631399301</v>
      </c>
      <c r="BX397" s="13"/>
      <c r="BY397" s="13">
        <v>0.188034188034188</v>
      </c>
      <c r="BZ397" s="13">
        <v>0.173289183222958</v>
      </c>
      <c r="CA397" s="13"/>
      <c r="CB397" s="13">
        <v>0.160751565762004</v>
      </c>
      <c r="CC397" s="13">
        <v>0.19029850746268701</v>
      </c>
    </row>
    <row r="398" spans="2:81" x14ac:dyDescent="0.3">
      <c r="B398" t="s">
        <v>126</v>
      </c>
      <c r="C398" s="13">
        <v>0.16698841698841699</v>
      </c>
      <c r="D398" s="13">
        <v>0.18677042801556401</v>
      </c>
      <c r="E398" s="13">
        <v>0.14671814671814701</v>
      </c>
      <c r="F398" s="13"/>
      <c r="G398" s="13">
        <v>0.14379084967320299</v>
      </c>
      <c r="H398" s="13">
        <v>0.141263940520446</v>
      </c>
      <c r="I398" s="13">
        <v>0.243654822335025</v>
      </c>
      <c r="J398" s="13">
        <v>0.172839506172839</v>
      </c>
      <c r="K398" s="13">
        <v>0.170940170940171</v>
      </c>
      <c r="L398" s="13">
        <v>0.123188405797101</v>
      </c>
      <c r="M398" s="13"/>
      <c r="N398" s="13">
        <v>0.18961038961039001</v>
      </c>
      <c r="O398" s="13">
        <v>0.17670682730923701</v>
      </c>
      <c r="P398" s="13">
        <v>0.169491525423729</v>
      </c>
      <c r="Q398" s="13">
        <v>0.115207373271889</v>
      </c>
      <c r="R398" s="13"/>
      <c r="S398" s="13">
        <v>0.154255319148936</v>
      </c>
      <c r="T398" s="13">
        <v>0.20512820512820501</v>
      </c>
      <c r="U398" s="13">
        <v>0.17910447761194001</v>
      </c>
      <c r="V398" s="13">
        <v>0.13186813186813201</v>
      </c>
      <c r="W398" s="13">
        <v>0.21839080459770099</v>
      </c>
      <c r="X398" s="13">
        <v>0.14772727272727301</v>
      </c>
      <c r="Y398" s="13">
        <v>0.19047619047618999</v>
      </c>
      <c r="Z398" s="13">
        <v>0.17073170731707299</v>
      </c>
      <c r="AA398" s="13">
        <v>0.11851851851851899</v>
      </c>
      <c r="AB398" s="13">
        <v>0.164556962025316</v>
      </c>
      <c r="AC398" s="13">
        <v>0.217391304347826</v>
      </c>
      <c r="AD398" s="13">
        <v>0.15384615384615399</v>
      </c>
      <c r="AE398" s="13"/>
      <c r="AF398" s="13">
        <v>0.14330218068535799</v>
      </c>
      <c r="AG398" s="13">
        <v>0.13939393939393899</v>
      </c>
      <c r="AH398" s="13">
        <v>0.145454545454545</v>
      </c>
      <c r="AI398" s="13">
        <v>0.19858156028368801</v>
      </c>
      <c r="AJ398" s="13">
        <v>0.18811881188118801</v>
      </c>
      <c r="AK398" s="13">
        <v>0.236559139784946</v>
      </c>
      <c r="AL398" s="13"/>
      <c r="AM398" s="13">
        <v>0.173913043478261</v>
      </c>
      <c r="AN398" s="13">
        <v>0.16751269035533001</v>
      </c>
      <c r="AO398" s="13">
        <v>0.203647416413374</v>
      </c>
      <c r="AP398" s="13">
        <v>0.15343915343915299</v>
      </c>
      <c r="AQ398" s="13">
        <v>5.5555555555555601E-2</v>
      </c>
      <c r="AR398" s="13"/>
      <c r="AS398" s="13">
        <v>0.16698841698841699</v>
      </c>
      <c r="AT398" s="13" t="s">
        <v>97</v>
      </c>
      <c r="AU398" s="13"/>
      <c r="AV398" s="13">
        <v>0.15</v>
      </c>
      <c r="AW398" s="13">
        <v>0.10638297872340401</v>
      </c>
      <c r="AX398" s="13">
        <v>0.191204588910134</v>
      </c>
      <c r="AY398" s="13"/>
      <c r="AZ398" s="13">
        <v>0.11009174311926601</v>
      </c>
      <c r="BA398" s="13">
        <v>0.11111111111111099</v>
      </c>
      <c r="BB398" s="13">
        <v>0.18061674008810599</v>
      </c>
      <c r="BC398" s="13"/>
      <c r="BD398" s="13">
        <v>0.16253869969040199</v>
      </c>
      <c r="BE398" s="13">
        <v>0.17708333333333301</v>
      </c>
      <c r="BF398" s="13"/>
      <c r="BG398" s="13">
        <v>0.14906832298136599</v>
      </c>
      <c r="BH398" s="13">
        <v>0.175561797752809</v>
      </c>
      <c r="BI398" s="13"/>
      <c r="BJ398" s="13">
        <v>0.14193548387096799</v>
      </c>
      <c r="BK398" s="13">
        <v>0.17345750873108301</v>
      </c>
      <c r="BL398" s="13"/>
      <c r="BM398" s="13">
        <v>0.19900497512437801</v>
      </c>
      <c r="BN398" s="13">
        <v>0.15995115995115999</v>
      </c>
      <c r="BO398" s="13"/>
      <c r="BP398" s="13">
        <v>0.157509157509158</v>
      </c>
      <c r="BQ398" s="13">
        <v>0.172274562584118</v>
      </c>
      <c r="BR398" s="13"/>
      <c r="BS398" s="13">
        <v>0.14932126696832601</v>
      </c>
      <c r="BT398" s="13">
        <v>0.15824175824175801</v>
      </c>
      <c r="BU398" s="13"/>
      <c r="BV398" s="13">
        <v>0.12080536912751701</v>
      </c>
      <c r="BW398" s="13">
        <v>0.16382252559727001</v>
      </c>
      <c r="BX398" s="13"/>
      <c r="BY398" s="13">
        <v>0.17948717948717899</v>
      </c>
      <c r="BZ398" s="13">
        <v>0.16445916114790299</v>
      </c>
      <c r="CA398" s="13"/>
      <c r="CB398" s="13">
        <v>0.18371607515657601</v>
      </c>
      <c r="CC398" s="13">
        <v>0.152985074626866</v>
      </c>
    </row>
    <row r="399" spans="2:81" x14ac:dyDescent="0.3">
      <c r="B399" t="s">
        <v>251</v>
      </c>
      <c r="C399" s="13">
        <v>8.8803088803088806E-2</v>
      </c>
      <c r="D399" s="13">
        <v>8.3657587548638099E-2</v>
      </c>
      <c r="E399" s="13">
        <v>9.45945945945946E-2</v>
      </c>
      <c r="F399" s="13"/>
      <c r="G399" s="13">
        <v>4.5751633986928102E-2</v>
      </c>
      <c r="H399" s="13">
        <v>5.5762081784386602E-2</v>
      </c>
      <c r="I399" s="13">
        <v>8.6294416243654803E-2</v>
      </c>
      <c r="J399" s="13">
        <v>9.8765432098765399E-2</v>
      </c>
      <c r="K399" s="13">
        <v>0.128205128205128</v>
      </c>
      <c r="L399" s="13">
        <v>0.15942028985507201</v>
      </c>
      <c r="M399" s="13"/>
      <c r="N399" s="13">
        <v>7.5324675324675294E-2</v>
      </c>
      <c r="O399" s="13">
        <v>0.108433734939759</v>
      </c>
      <c r="P399" s="13">
        <v>9.6045197740112997E-2</v>
      </c>
      <c r="Q399" s="13">
        <v>8.7557603686635899E-2</v>
      </c>
      <c r="R399" s="13"/>
      <c r="S399" s="13">
        <v>5.31914893617021E-2</v>
      </c>
      <c r="T399" s="13">
        <v>0.11111111111111099</v>
      </c>
      <c r="U399" s="13">
        <v>8.9552238805970102E-2</v>
      </c>
      <c r="V399" s="13">
        <v>0.14285714285714299</v>
      </c>
      <c r="W399" s="13">
        <v>8.04597701149425E-2</v>
      </c>
      <c r="X399" s="13">
        <v>0.102272727272727</v>
      </c>
      <c r="Y399" s="13">
        <v>7.1428571428571397E-2</v>
      </c>
      <c r="Z399" s="13">
        <v>0.146341463414634</v>
      </c>
      <c r="AA399" s="13">
        <v>0.10370370370370401</v>
      </c>
      <c r="AB399" s="13">
        <v>7.5949367088607597E-2</v>
      </c>
      <c r="AC399" s="13">
        <v>0</v>
      </c>
      <c r="AD399" s="13">
        <v>0.15384615384615399</v>
      </c>
      <c r="AE399" s="13"/>
      <c r="AF399" s="13">
        <v>6.8535825545171306E-2</v>
      </c>
      <c r="AG399" s="13">
        <v>9.0909090909090898E-2</v>
      </c>
      <c r="AH399" s="13">
        <v>0.109090909090909</v>
      </c>
      <c r="AI399" s="13">
        <v>0.12765957446808501</v>
      </c>
      <c r="AJ399" s="13">
        <v>6.9306930693069299E-2</v>
      </c>
      <c r="AK399" s="13">
        <v>0.118279569892473</v>
      </c>
      <c r="AL399" s="13"/>
      <c r="AM399" s="13">
        <v>0.12422360248447201</v>
      </c>
      <c r="AN399" s="13">
        <v>0.101522842639594</v>
      </c>
      <c r="AO399" s="13">
        <v>9.1185410334346503E-2</v>
      </c>
      <c r="AP399" s="13">
        <v>5.29100529100529E-2</v>
      </c>
      <c r="AQ399" s="13">
        <v>0</v>
      </c>
      <c r="AR399" s="13"/>
      <c r="AS399" s="13">
        <v>8.8803088803088806E-2</v>
      </c>
      <c r="AT399" s="13" t="s">
        <v>97</v>
      </c>
      <c r="AU399" s="13"/>
      <c r="AV399" s="13">
        <v>6.5000000000000002E-2</v>
      </c>
      <c r="AW399" s="13">
        <v>2.1276595744680899E-2</v>
      </c>
      <c r="AX399" s="13">
        <v>0.120458891013384</v>
      </c>
      <c r="AY399" s="13"/>
      <c r="AZ399" s="13">
        <v>2.7522935779816501E-2</v>
      </c>
      <c r="BA399" s="13">
        <v>2.2222222222222199E-2</v>
      </c>
      <c r="BB399" s="13">
        <v>0.101321585903084</v>
      </c>
      <c r="BC399" s="13"/>
      <c r="BD399" s="13">
        <v>6.6563467492260095E-2</v>
      </c>
      <c r="BE399" s="13">
        <v>0.125</v>
      </c>
      <c r="BF399" s="13"/>
      <c r="BG399" s="13">
        <v>2.7950310559006201E-2</v>
      </c>
      <c r="BH399" s="13">
        <v>0.11516853932584301</v>
      </c>
      <c r="BI399" s="13"/>
      <c r="BJ399" s="13">
        <v>2.5806451612903201E-2</v>
      </c>
      <c r="BK399" s="13">
        <v>0.10011641443539</v>
      </c>
      <c r="BL399" s="13"/>
      <c r="BM399" s="13">
        <v>6.9651741293532299E-2</v>
      </c>
      <c r="BN399" s="13">
        <v>9.4017094017094002E-2</v>
      </c>
      <c r="BO399" s="13"/>
      <c r="BP399" s="13">
        <v>9.8901098901098897E-2</v>
      </c>
      <c r="BQ399" s="13">
        <v>8.7483176312247599E-2</v>
      </c>
      <c r="BR399" s="13"/>
      <c r="BS399" s="13">
        <v>4.7511312217194603E-2</v>
      </c>
      <c r="BT399" s="13">
        <v>0.12747252747252699</v>
      </c>
      <c r="BU399" s="13"/>
      <c r="BV399" s="13">
        <v>2.01342281879195E-2</v>
      </c>
      <c r="BW399" s="13">
        <v>6.14334470989761E-2</v>
      </c>
      <c r="BX399" s="13"/>
      <c r="BY399" s="13">
        <v>6.8376068376068397E-2</v>
      </c>
      <c r="BZ399" s="13">
        <v>9.0507726269315705E-2</v>
      </c>
      <c r="CA399" s="13"/>
      <c r="CB399" s="13">
        <v>0.108559498956159</v>
      </c>
      <c r="CC399" s="13">
        <v>7.4626865671641798E-2</v>
      </c>
    </row>
    <row r="400" spans="2:81" x14ac:dyDescent="0.3">
      <c r="B400" t="s">
        <v>106</v>
      </c>
      <c r="C400" s="13">
        <v>3.37837837837838E-2</v>
      </c>
      <c r="D400" s="13">
        <v>2.3346303501945501E-2</v>
      </c>
      <c r="E400" s="13">
        <v>4.4401544401544403E-2</v>
      </c>
      <c r="F400" s="13"/>
      <c r="G400" s="13">
        <v>2.61437908496732E-2</v>
      </c>
      <c r="H400" s="13">
        <v>1.8587360594795502E-2</v>
      </c>
      <c r="I400" s="13">
        <v>2.0304568527918801E-2</v>
      </c>
      <c r="J400" s="13">
        <v>4.3209876543209902E-2</v>
      </c>
      <c r="K400" s="13">
        <v>5.9829059829059797E-2</v>
      </c>
      <c r="L400" s="13">
        <v>5.7971014492753603E-2</v>
      </c>
      <c r="M400" s="13"/>
      <c r="N400" s="13">
        <v>2.8571428571428598E-2</v>
      </c>
      <c r="O400" s="13">
        <v>4.0160642570281103E-2</v>
      </c>
      <c r="P400" s="13">
        <v>2.2598870056497199E-2</v>
      </c>
      <c r="Q400" s="13">
        <v>4.6082949308755797E-2</v>
      </c>
      <c r="R400" s="13"/>
      <c r="S400" s="13">
        <v>3.1914893617021302E-2</v>
      </c>
      <c r="T400" s="13">
        <v>3.4188034188034198E-2</v>
      </c>
      <c r="U400" s="13">
        <v>4.47761194029851E-2</v>
      </c>
      <c r="V400" s="13">
        <v>2.1978021978022001E-2</v>
      </c>
      <c r="W400" s="13">
        <v>4.5977011494252901E-2</v>
      </c>
      <c r="X400" s="13">
        <v>2.27272727272727E-2</v>
      </c>
      <c r="Y400" s="13">
        <v>2.3809523809523801E-2</v>
      </c>
      <c r="Z400" s="13">
        <v>4.8780487804878099E-2</v>
      </c>
      <c r="AA400" s="13">
        <v>3.7037037037037E-2</v>
      </c>
      <c r="AB400" s="13">
        <v>3.7974683544303799E-2</v>
      </c>
      <c r="AC400" s="13">
        <v>2.1739130434782601E-2</v>
      </c>
      <c r="AD400" s="13">
        <v>7.69230769230769E-2</v>
      </c>
      <c r="AE400" s="13"/>
      <c r="AF400" s="13">
        <v>1.2461059190031199E-2</v>
      </c>
      <c r="AG400" s="13">
        <v>2.4242424242424201E-2</v>
      </c>
      <c r="AH400" s="13">
        <v>5.4545454545454501E-2</v>
      </c>
      <c r="AI400" s="13">
        <v>4.2553191489361701E-2</v>
      </c>
      <c r="AJ400" s="13">
        <v>2.9702970297029702E-2</v>
      </c>
      <c r="AK400" s="13">
        <v>6.4516129032258104E-2</v>
      </c>
      <c r="AL400" s="13"/>
      <c r="AM400" s="13">
        <v>4.9689440993788803E-2</v>
      </c>
      <c r="AN400" s="13">
        <v>5.0761421319797002E-2</v>
      </c>
      <c r="AO400" s="13">
        <v>2.7355623100304E-2</v>
      </c>
      <c r="AP400" s="13">
        <v>5.2910052910052898E-3</v>
      </c>
      <c r="AQ400" s="13">
        <v>2.7777777777777801E-2</v>
      </c>
      <c r="AR400" s="13"/>
      <c r="AS400" s="13">
        <v>3.37837837837838E-2</v>
      </c>
      <c r="AT400" s="13" t="s">
        <v>97</v>
      </c>
      <c r="AU400" s="13"/>
      <c r="AV400" s="13">
        <v>1.4999999999999999E-2</v>
      </c>
      <c r="AW400" s="13">
        <v>1.0638297872340399E-2</v>
      </c>
      <c r="AX400" s="13">
        <v>4.7801147227533501E-2</v>
      </c>
      <c r="AY400" s="13"/>
      <c r="AZ400" s="13">
        <v>9.1743119266055103E-3</v>
      </c>
      <c r="BA400" s="13">
        <v>1.1111111111111099E-2</v>
      </c>
      <c r="BB400" s="13">
        <v>1.7621145374449299E-2</v>
      </c>
      <c r="BC400" s="13"/>
      <c r="BD400" s="13">
        <v>3.8699690402476797E-2</v>
      </c>
      <c r="BE400" s="13">
        <v>2.6041666666666699E-2</v>
      </c>
      <c r="BF400" s="13"/>
      <c r="BG400" s="13">
        <v>2.7950310559006201E-2</v>
      </c>
      <c r="BH400" s="13">
        <v>3.6516853932584303E-2</v>
      </c>
      <c r="BI400" s="13"/>
      <c r="BJ400" s="13">
        <v>3.2258064516128997E-2</v>
      </c>
      <c r="BK400" s="13">
        <v>3.4924330616996499E-2</v>
      </c>
      <c r="BL400" s="13"/>
      <c r="BM400" s="13">
        <v>1.99004975124378E-2</v>
      </c>
      <c r="BN400" s="13">
        <v>3.5409035409035401E-2</v>
      </c>
      <c r="BO400" s="13"/>
      <c r="BP400" s="13">
        <v>6.95970695970696E-2</v>
      </c>
      <c r="BQ400" s="13">
        <v>1.8842530282638E-2</v>
      </c>
      <c r="BR400" s="13"/>
      <c r="BS400" s="13">
        <v>2.9411764705882401E-2</v>
      </c>
      <c r="BT400" s="13">
        <v>4.3956043956044001E-2</v>
      </c>
      <c r="BU400" s="13"/>
      <c r="BV400" s="13">
        <v>2.68456375838926E-2</v>
      </c>
      <c r="BW400" s="13">
        <v>3.0716723549488099E-2</v>
      </c>
      <c r="BX400" s="13"/>
      <c r="BY400" s="13">
        <v>1.7094017094017099E-2</v>
      </c>
      <c r="BZ400" s="13">
        <v>3.6423841059602599E-2</v>
      </c>
      <c r="CA400" s="13"/>
      <c r="CB400" s="13">
        <v>3.1315240083507299E-2</v>
      </c>
      <c r="CC400" s="13">
        <v>3.7313432835820899E-2</v>
      </c>
    </row>
    <row r="401" spans="2:81" x14ac:dyDescent="0.3">
      <c r="B401" t="s">
        <v>127</v>
      </c>
      <c r="C401" s="13">
        <v>0.53378378378378399</v>
      </c>
      <c r="D401" s="13">
        <v>0.523346303501946</v>
      </c>
      <c r="E401" s="13">
        <v>0.54247104247104205</v>
      </c>
      <c r="F401" s="13"/>
      <c r="G401" s="13">
        <v>0.57516339869280997</v>
      </c>
      <c r="H401" s="13">
        <v>0.60594795539033497</v>
      </c>
      <c r="I401" s="13">
        <v>0.512690355329949</v>
      </c>
      <c r="J401" s="13">
        <v>0.46296296296296302</v>
      </c>
      <c r="K401" s="13">
        <v>0.49572649572649602</v>
      </c>
      <c r="L401" s="13">
        <v>0.49275362318840599</v>
      </c>
      <c r="M401" s="13"/>
      <c r="N401" s="13">
        <v>0.52467532467532496</v>
      </c>
      <c r="O401" s="13">
        <v>0.50200803212851397</v>
      </c>
      <c r="P401" s="13">
        <v>0.52542372881355903</v>
      </c>
      <c r="Q401" s="13">
        <v>0.59907834101382496</v>
      </c>
      <c r="R401" s="13"/>
      <c r="S401" s="13">
        <v>0.56382978723404298</v>
      </c>
      <c r="T401" s="13">
        <v>0.487179487179487</v>
      </c>
      <c r="U401" s="13">
        <v>0.55223880597014896</v>
      </c>
      <c r="V401" s="13">
        <v>0.51648351648351698</v>
      </c>
      <c r="W401" s="13">
        <v>0.49425287356321801</v>
      </c>
      <c r="X401" s="13">
        <v>0.51136363636363602</v>
      </c>
      <c r="Y401" s="13">
        <v>0.547619047619048</v>
      </c>
      <c r="Z401" s="13">
        <v>0.46341463414634099</v>
      </c>
      <c r="AA401" s="13">
        <v>0.58518518518518503</v>
      </c>
      <c r="AB401" s="13">
        <v>0.506329113924051</v>
      </c>
      <c r="AC401" s="13">
        <v>0.60869565217391297</v>
      </c>
      <c r="AD401" s="13">
        <v>0.46153846153846201</v>
      </c>
      <c r="AE401" s="13"/>
      <c r="AF401" s="13">
        <v>0.59190031152648004</v>
      </c>
      <c r="AG401" s="13">
        <v>0.56363636363636405</v>
      </c>
      <c r="AH401" s="13">
        <v>0.50909090909090904</v>
      </c>
      <c r="AI401" s="13">
        <v>0.51063829787234005</v>
      </c>
      <c r="AJ401" s="13">
        <v>0.48514851485148502</v>
      </c>
      <c r="AK401" s="13">
        <v>0.38709677419354799</v>
      </c>
      <c r="AL401" s="13"/>
      <c r="AM401" s="13">
        <v>0.49689440993788803</v>
      </c>
      <c r="AN401" s="13">
        <v>0.538071065989848</v>
      </c>
      <c r="AO401" s="13">
        <v>0.49544072948328299</v>
      </c>
      <c r="AP401" s="13">
        <v>0.57671957671957697</v>
      </c>
      <c r="AQ401" s="13">
        <v>0.80555555555555602</v>
      </c>
      <c r="AR401" s="13"/>
      <c r="AS401" s="13">
        <v>0.53378378378378399</v>
      </c>
      <c r="AT401" s="13" t="s">
        <v>97</v>
      </c>
      <c r="AU401" s="13"/>
      <c r="AV401" s="13">
        <v>0.57250000000000001</v>
      </c>
      <c r="AW401" s="13">
        <v>0.659574468085106</v>
      </c>
      <c r="AX401" s="13">
        <v>0.481835564053537</v>
      </c>
      <c r="AY401" s="13"/>
      <c r="AZ401" s="13">
        <v>0.68807339449541305</v>
      </c>
      <c r="BA401" s="13">
        <v>0.655555555555556</v>
      </c>
      <c r="BB401" s="13">
        <v>0.48458149779735699</v>
      </c>
      <c r="BC401" s="13"/>
      <c r="BD401" s="13">
        <v>0.56346749226006199</v>
      </c>
      <c r="BE401" s="13">
        <v>0.484375</v>
      </c>
      <c r="BF401" s="13"/>
      <c r="BG401" s="13">
        <v>0.61490683229813703</v>
      </c>
      <c r="BH401" s="13">
        <v>0.49719101123595499</v>
      </c>
      <c r="BI401" s="13"/>
      <c r="BJ401" s="13">
        <v>0.65161290322580601</v>
      </c>
      <c r="BK401" s="13">
        <v>0.51105937136204904</v>
      </c>
      <c r="BL401" s="13"/>
      <c r="BM401" s="13">
        <v>0.51243781094527396</v>
      </c>
      <c r="BN401" s="13">
        <v>0.53846153846153799</v>
      </c>
      <c r="BO401" s="13"/>
      <c r="BP401" s="13">
        <v>0.52380952380952395</v>
      </c>
      <c r="BQ401" s="13">
        <v>0.53835800807537004</v>
      </c>
      <c r="BR401" s="13"/>
      <c r="BS401" s="13">
        <v>0.61085972850678705</v>
      </c>
      <c r="BT401" s="13">
        <v>0.50329670329670295</v>
      </c>
      <c r="BU401" s="13"/>
      <c r="BV401" s="13">
        <v>0.66442953020134199</v>
      </c>
      <c r="BW401" s="13">
        <v>0.58361774744027295</v>
      </c>
      <c r="BX401" s="13"/>
      <c r="BY401" s="13">
        <v>0.54700854700854695</v>
      </c>
      <c r="BZ401" s="13">
        <v>0.53532008830022104</v>
      </c>
      <c r="CA401" s="13"/>
      <c r="CB401" s="13">
        <v>0.51565762004175397</v>
      </c>
      <c r="CC401" s="13">
        <v>0.54477611940298498</v>
      </c>
    </row>
    <row r="402" spans="2:81" x14ac:dyDescent="0.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c r="BU402" s="13"/>
      <c r="BV402" s="13"/>
      <c r="BW402" s="13"/>
      <c r="BX402" s="13"/>
      <c r="BY402" s="13"/>
      <c r="BZ402" s="13"/>
      <c r="CA402" s="13"/>
      <c r="CB402" s="13"/>
      <c r="CC402" s="13"/>
    </row>
    <row r="403" spans="2:81" x14ac:dyDescent="0.3">
      <c r="B403" s="6" t="s">
        <v>262</v>
      </c>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13"/>
      <c r="BS403" s="13"/>
      <c r="BT403" s="13"/>
      <c r="BU403" s="13"/>
      <c r="BV403" s="13"/>
      <c r="BW403" s="13"/>
      <c r="BX403" s="13"/>
      <c r="BY403" s="13"/>
      <c r="BZ403" s="13"/>
      <c r="CA403" s="13"/>
      <c r="CB403" s="13"/>
      <c r="CC403" s="13"/>
    </row>
    <row r="404" spans="2:81" x14ac:dyDescent="0.3">
      <c r="B404" s="23" t="s">
        <v>196</v>
      </c>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c r="BU404" s="13"/>
      <c r="BV404" s="13"/>
      <c r="BW404" s="13"/>
      <c r="BX404" s="13"/>
      <c r="BY404" s="13"/>
      <c r="BZ404" s="13"/>
      <c r="CA404" s="13"/>
      <c r="CB404" s="13"/>
      <c r="CC404" s="13"/>
    </row>
    <row r="405" spans="2:81" x14ac:dyDescent="0.3">
      <c r="B405" t="s">
        <v>123</v>
      </c>
      <c r="C405" s="13">
        <v>0.41409266409266399</v>
      </c>
      <c r="D405" s="13">
        <v>0.39883268482490303</v>
      </c>
      <c r="E405" s="13">
        <v>0.43050193050192997</v>
      </c>
      <c r="F405" s="13"/>
      <c r="G405" s="13">
        <v>0.31372549019607798</v>
      </c>
      <c r="H405" s="13">
        <v>0.43866171003717502</v>
      </c>
      <c r="I405" s="13">
        <v>0.45177664974619303</v>
      </c>
      <c r="J405" s="13">
        <v>0.43209876543209902</v>
      </c>
      <c r="K405" s="13">
        <v>0.44444444444444398</v>
      </c>
      <c r="L405" s="13">
        <v>0.376811594202899</v>
      </c>
      <c r="M405" s="13"/>
      <c r="N405" s="13">
        <v>0.46493506493506498</v>
      </c>
      <c r="O405" s="13">
        <v>0.33734939759036098</v>
      </c>
      <c r="P405" s="13">
        <v>0.42372881355932202</v>
      </c>
      <c r="Q405" s="13">
        <v>0.39631336405529999</v>
      </c>
      <c r="R405" s="13"/>
      <c r="S405" s="13">
        <v>0.43617021276595702</v>
      </c>
      <c r="T405" s="13">
        <v>0.341880341880342</v>
      </c>
      <c r="U405" s="13">
        <v>0.47761194029850701</v>
      </c>
      <c r="V405" s="13">
        <v>0.36263736263736301</v>
      </c>
      <c r="W405" s="13">
        <v>0.43678160919540199</v>
      </c>
      <c r="X405" s="13">
        <v>0.43181818181818199</v>
      </c>
      <c r="Y405" s="13">
        <v>0.42857142857142899</v>
      </c>
      <c r="Z405" s="13">
        <v>0.439024390243902</v>
      </c>
      <c r="AA405" s="13">
        <v>0.407407407407407</v>
      </c>
      <c r="AB405" s="13">
        <v>0.367088607594937</v>
      </c>
      <c r="AC405" s="13">
        <v>0.5</v>
      </c>
      <c r="AD405" s="13">
        <v>0.38461538461538503</v>
      </c>
      <c r="AE405" s="13"/>
      <c r="AF405" s="13">
        <v>0.420560747663551</v>
      </c>
      <c r="AG405" s="13">
        <v>0.41818181818181799</v>
      </c>
      <c r="AH405" s="13">
        <v>0.39090909090909098</v>
      </c>
      <c r="AI405" s="13">
        <v>0.47517730496453903</v>
      </c>
      <c r="AJ405" s="13">
        <v>0.38613861386138598</v>
      </c>
      <c r="AK405" s="13">
        <v>0.38709677419354799</v>
      </c>
      <c r="AL405" s="13"/>
      <c r="AM405" s="13">
        <v>0.34782608695652201</v>
      </c>
      <c r="AN405" s="13">
        <v>0.37055837563451799</v>
      </c>
      <c r="AO405" s="13">
        <v>0.41945288753799398</v>
      </c>
      <c r="AP405" s="13">
        <v>0.49206349206349198</v>
      </c>
      <c r="AQ405" s="13">
        <v>0.63888888888888895</v>
      </c>
      <c r="AR405" s="13"/>
      <c r="AS405" s="13">
        <v>0.41409266409266399</v>
      </c>
      <c r="AT405" s="13" t="s">
        <v>97</v>
      </c>
      <c r="AU405" s="13"/>
      <c r="AV405" s="13">
        <v>0.6</v>
      </c>
      <c r="AW405" s="13">
        <v>0.38297872340425498</v>
      </c>
      <c r="AX405" s="13">
        <v>0.277246653919694</v>
      </c>
      <c r="AY405" s="13"/>
      <c r="AZ405" s="13">
        <v>0.71559633027522895</v>
      </c>
      <c r="BA405" s="13">
        <v>0.48888888888888898</v>
      </c>
      <c r="BB405" s="13">
        <v>0.53744493392070503</v>
      </c>
      <c r="BC405" s="13"/>
      <c r="BD405" s="13">
        <v>0.43498452012383898</v>
      </c>
      <c r="BE405" s="13">
        <v>0.37760416666666702</v>
      </c>
      <c r="BF405" s="13"/>
      <c r="BG405" s="13">
        <v>0.49068322981366502</v>
      </c>
      <c r="BH405" s="13">
        <v>0.38061797752809001</v>
      </c>
      <c r="BI405" s="13"/>
      <c r="BJ405" s="13">
        <v>0.49677419354838698</v>
      </c>
      <c r="BK405" s="13">
        <v>0.39697322467986002</v>
      </c>
      <c r="BL405" s="13"/>
      <c r="BM405" s="13">
        <v>0.38805970149253699</v>
      </c>
      <c r="BN405" s="13">
        <v>0.42246642246642202</v>
      </c>
      <c r="BO405" s="13"/>
      <c r="BP405" s="13">
        <v>0.41025641025641002</v>
      </c>
      <c r="BQ405" s="13">
        <v>0.413189771197847</v>
      </c>
      <c r="BR405" s="13"/>
      <c r="BS405" s="13">
        <v>0.38009049773755699</v>
      </c>
      <c r="BT405" s="13">
        <v>0.450549450549451</v>
      </c>
      <c r="BU405" s="13"/>
      <c r="BV405" s="13">
        <v>0.46308724832214798</v>
      </c>
      <c r="BW405" s="13">
        <v>0.33788395904436902</v>
      </c>
      <c r="BX405" s="13"/>
      <c r="BY405" s="13">
        <v>0.47863247863247899</v>
      </c>
      <c r="BZ405" s="13">
        <v>0.40838852097130202</v>
      </c>
      <c r="CA405" s="13"/>
      <c r="CB405" s="13">
        <v>0.40501043841336098</v>
      </c>
      <c r="CC405" s="13">
        <v>0.42537313432835799</v>
      </c>
    </row>
    <row r="406" spans="2:81" x14ac:dyDescent="0.3">
      <c r="B406" t="s">
        <v>124</v>
      </c>
      <c r="C406" s="13">
        <v>0.28474903474903501</v>
      </c>
      <c r="D406" s="13">
        <v>0.30155642023346302</v>
      </c>
      <c r="E406" s="13">
        <v>0.26833976833976803</v>
      </c>
      <c r="F406" s="13"/>
      <c r="G406" s="13">
        <v>0.30718954248365998</v>
      </c>
      <c r="H406" s="13">
        <v>0.31598513011152402</v>
      </c>
      <c r="I406" s="13">
        <v>0.27411167512690399</v>
      </c>
      <c r="J406" s="13">
        <v>0.296296296296296</v>
      </c>
      <c r="K406" s="13">
        <v>0.26495726495726502</v>
      </c>
      <c r="L406" s="13">
        <v>0.217391304347826</v>
      </c>
      <c r="M406" s="13"/>
      <c r="N406" s="13">
        <v>0.28311688311688299</v>
      </c>
      <c r="O406" s="13">
        <v>0.32128514056224899</v>
      </c>
      <c r="P406" s="13">
        <v>0.27683615819209001</v>
      </c>
      <c r="Q406" s="13">
        <v>0.25345622119815697</v>
      </c>
      <c r="R406" s="13"/>
      <c r="S406" s="13">
        <v>0.329787234042553</v>
      </c>
      <c r="T406" s="13">
        <v>0.316239316239316</v>
      </c>
      <c r="U406" s="13">
        <v>0.19402985074626899</v>
      </c>
      <c r="V406" s="13">
        <v>0.35164835164835201</v>
      </c>
      <c r="W406" s="13">
        <v>0.252873563218391</v>
      </c>
      <c r="X406" s="13">
        <v>0.25</v>
      </c>
      <c r="Y406" s="13">
        <v>0.273809523809524</v>
      </c>
      <c r="Z406" s="13">
        <v>0.17073170731707299</v>
      </c>
      <c r="AA406" s="13">
        <v>0.281481481481481</v>
      </c>
      <c r="AB406" s="13">
        <v>0.278481012658228</v>
      </c>
      <c r="AC406" s="13">
        <v>0.30434782608695699</v>
      </c>
      <c r="AD406" s="13">
        <v>0.230769230769231</v>
      </c>
      <c r="AE406" s="13"/>
      <c r="AF406" s="13">
        <v>0.30841121495327101</v>
      </c>
      <c r="AG406" s="13">
        <v>0.33939393939393903</v>
      </c>
      <c r="AH406" s="13">
        <v>0.3</v>
      </c>
      <c r="AI406" s="13">
        <v>0.219858156028369</v>
      </c>
      <c r="AJ406" s="13">
        <v>0.25742574257425699</v>
      </c>
      <c r="AK406" s="13">
        <v>0.29032258064516098</v>
      </c>
      <c r="AL406" s="13"/>
      <c r="AM406" s="13">
        <v>0.31055900621117999</v>
      </c>
      <c r="AN406" s="13">
        <v>0.269035532994924</v>
      </c>
      <c r="AO406" s="13">
        <v>0.30091185410334298</v>
      </c>
      <c r="AP406" s="13">
        <v>0.29100529100529099</v>
      </c>
      <c r="AQ406" s="13">
        <v>0.194444444444444</v>
      </c>
      <c r="AR406" s="13"/>
      <c r="AS406" s="13">
        <v>0.28474903474903501</v>
      </c>
      <c r="AT406" s="13" t="s">
        <v>97</v>
      </c>
      <c r="AU406" s="13"/>
      <c r="AV406" s="13">
        <v>0.29749999999999999</v>
      </c>
      <c r="AW406" s="13">
        <v>0.319148936170213</v>
      </c>
      <c r="AX406" s="13">
        <v>0.267686424474187</v>
      </c>
      <c r="AY406" s="13"/>
      <c r="AZ406" s="13">
        <v>0.26605504587155998</v>
      </c>
      <c r="BA406" s="13">
        <v>0.35555555555555601</v>
      </c>
      <c r="BB406" s="13">
        <v>0.28193832599118901</v>
      </c>
      <c r="BC406" s="13"/>
      <c r="BD406" s="13">
        <v>0.28018575851393202</v>
      </c>
      <c r="BE406" s="13">
        <v>0.29166666666666702</v>
      </c>
      <c r="BF406" s="13"/>
      <c r="BG406" s="13">
        <v>0.26397515527950299</v>
      </c>
      <c r="BH406" s="13">
        <v>0.29353932584269699</v>
      </c>
      <c r="BI406" s="13"/>
      <c r="BJ406" s="13">
        <v>0.26451612903225802</v>
      </c>
      <c r="BK406" s="13">
        <v>0.28754365541327098</v>
      </c>
      <c r="BL406" s="13"/>
      <c r="BM406" s="13">
        <v>0.27363184079601999</v>
      </c>
      <c r="BN406" s="13">
        <v>0.28693528693528703</v>
      </c>
      <c r="BO406" s="13"/>
      <c r="BP406" s="13">
        <v>0.30036630036630002</v>
      </c>
      <c r="BQ406" s="13">
        <v>0.283983849259758</v>
      </c>
      <c r="BR406" s="13"/>
      <c r="BS406" s="13">
        <v>0.31674208144796401</v>
      </c>
      <c r="BT406" s="13">
        <v>0.25274725274725302</v>
      </c>
      <c r="BU406" s="13"/>
      <c r="BV406" s="13">
        <v>0.28187919463087202</v>
      </c>
      <c r="BW406" s="13">
        <v>0.33447098976109202</v>
      </c>
      <c r="BX406" s="13"/>
      <c r="BY406" s="13">
        <v>0.24786324786324801</v>
      </c>
      <c r="BZ406" s="13">
        <v>0.28918322295805698</v>
      </c>
      <c r="CA406" s="13"/>
      <c r="CB406" s="13">
        <v>0.27139874739039699</v>
      </c>
      <c r="CC406" s="13">
        <v>0.29291044776119401</v>
      </c>
    </row>
    <row r="407" spans="2:81" x14ac:dyDescent="0.3">
      <c r="B407" t="s">
        <v>125</v>
      </c>
      <c r="C407" s="13">
        <v>8.9768339768339797E-2</v>
      </c>
      <c r="D407" s="13">
        <v>9.9221789883268505E-2</v>
      </c>
      <c r="E407" s="13">
        <v>8.1081081081081099E-2</v>
      </c>
      <c r="F407" s="13"/>
      <c r="G407" s="13">
        <v>0.16993464052287599</v>
      </c>
      <c r="H407" s="13">
        <v>0.10408921933085501</v>
      </c>
      <c r="I407" s="13">
        <v>7.6142131979695396E-2</v>
      </c>
      <c r="J407" s="13">
        <v>5.5555555555555601E-2</v>
      </c>
      <c r="K407" s="13">
        <v>4.2735042735042701E-2</v>
      </c>
      <c r="L407" s="13">
        <v>7.2463768115942004E-2</v>
      </c>
      <c r="M407" s="13"/>
      <c r="N407" s="13">
        <v>8.5714285714285701E-2</v>
      </c>
      <c r="O407" s="13">
        <v>8.4337349397590397E-2</v>
      </c>
      <c r="P407" s="13">
        <v>8.4745762711864403E-2</v>
      </c>
      <c r="Q407" s="13">
        <v>0.105990783410138</v>
      </c>
      <c r="R407" s="13"/>
      <c r="S407" s="13">
        <v>9.5744680851063801E-2</v>
      </c>
      <c r="T407" s="13">
        <v>3.4188034188034198E-2</v>
      </c>
      <c r="U407" s="13">
        <v>0.134328358208955</v>
      </c>
      <c r="V407" s="13">
        <v>0.10989010989011</v>
      </c>
      <c r="W407" s="13">
        <v>8.04597701149425E-2</v>
      </c>
      <c r="X407" s="13">
        <v>7.9545454545454503E-2</v>
      </c>
      <c r="Y407" s="13">
        <v>7.1428571428571397E-2</v>
      </c>
      <c r="Z407" s="13">
        <v>9.7560975609756101E-2</v>
      </c>
      <c r="AA407" s="13">
        <v>7.4074074074074098E-2</v>
      </c>
      <c r="AB407" s="13">
        <v>0.151898734177215</v>
      </c>
      <c r="AC407" s="13">
        <v>0.108695652173913</v>
      </c>
      <c r="AD407" s="13">
        <v>7.69230769230769E-2</v>
      </c>
      <c r="AE407" s="13"/>
      <c r="AF407" s="13">
        <v>0.118380062305296</v>
      </c>
      <c r="AG407" s="13">
        <v>7.2727272727272696E-2</v>
      </c>
      <c r="AH407" s="13">
        <v>8.1818181818181804E-2</v>
      </c>
      <c r="AI407" s="13">
        <v>7.09219858156028E-2</v>
      </c>
      <c r="AJ407" s="13">
        <v>0.10891089108910899</v>
      </c>
      <c r="AK407" s="13">
        <v>3.2258064516128997E-2</v>
      </c>
      <c r="AL407" s="13"/>
      <c r="AM407" s="13">
        <v>5.5900621118012403E-2</v>
      </c>
      <c r="AN407" s="13">
        <v>0.101522842639594</v>
      </c>
      <c r="AO407" s="13">
        <v>0.100303951367781</v>
      </c>
      <c r="AP407" s="13">
        <v>5.8201058201058198E-2</v>
      </c>
      <c r="AQ407" s="13">
        <v>0.16666666666666699</v>
      </c>
      <c r="AR407" s="13"/>
      <c r="AS407" s="13">
        <v>8.9768339768339797E-2</v>
      </c>
      <c r="AT407" s="13" t="s">
        <v>97</v>
      </c>
      <c r="AU407" s="13"/>
      <c r="AV407" s="13">
        <v>5.7500000000000002E-2</v>
      </c>
      <c r="AW407" s="13">
        <v>0.12765957446808501</v>
      </c>
      <c r="AX407" s="13">
        <v>0.110898661567878</v>
      </c>
      <c r="AY407" s="13"/>
      <c r="AZ407" s="13">
        <v>9.1743119266055103E-3</v>
      </c>
      <c r="BA407" s="13">
        <v>0.1</v>
      </c>
      <c r="BB407" s="13">
        <v>7.4889867841409705E-2</v>
      </c>
      <c r="BC407" s="13"/>
      <c r="BD407" s="13">
        <v>8.51393188854489E-2</v>
      </c>
      <c r="BE407" s="13">
        <v>9.8958333333333301E-2</v>
      </c>
      <c r="BF407" s="13"/>
      <c r="BG407" s="13">
        <v>0.108695652173913</v>
      </c>
      <c r="BH407" s="13">
        <v>8.1460674157303403E-2</v>
      </c>
      <c r="BI407" s="13"/>
      <c r="BJ407" s="13">
        <v>0.12258064516129</v>
      </c>
      <c r="BK407" s="13">
        <v>8.4982537834691493E-2</v>
      </c>
      <c r="BL407" s="13"/>
      <c r="BM407" s="13">
        <v>9.4527363184079602E-2</v>
      </c>
      <c r="BN407" s="13">
        <v>8.9133089133089094E-2</v>
      </c>
      <c r="BO407" s="13"/>
      <c r="BP407" s="13">
        <v>5.8608058608058601E-2</v>
      </c>
      <c r="BQ407" s="13">
        <v>9.9596231493943504E-2</v>
      </c>
      <c r="BR407" s="13"/>
      <c r="BS407" s="13">
        <v>9.9547511312217202E-2</v>
      </c>
      <c r="BT407" s="13">
        <v>9.0109890109890095E-2</v>
      </c>
      <c r="BU407" s="13"/>
      <c r="BV407" s="13">
        <v>0.114093959731544</v>
      </c>
      <c r="BW407" s="13">
        <v>9.2150170648464202E-2</v>
      </c>
      <c r="BX407" s="13"/>
      <c r="BY407" s="13">
        <v>7.69230769230769E-2</v>
      </c>
      <c r="BZ407" s="13">
        <v>8.9403973509933801E-2</v>
      </c>
      <c r="CA407" s="13"/>
      <c r="CB407" s="13">
        <v>6.6805845511482206E-2</v>
      </c>
      <c r="CC407" s="13">
        <v>0.10820895522388101</v>
      </c>
    </row>
    <row r="408" spans="2:81" x14ac:dyDescent="0.3">
      <c r="B408" t="s">
        <v>126</v>
      </c>
      <c r="C408" s="13">
        <v>5.6949806949806898E-2</v>
      </c>
      <c r="D408" s="13">
        <v>6.6147859922179003E-2</v>
      </c>
      <c r="E408" s="13">
        <v>4.8262548262548298E-2</v>
      </c>
      <c r="F408" s="13"/>
      <c r="G408" s="13">
        <v>5.8823529411764698E-2</v>
      </c>
      <c r="H408" s="13">
        <v>4.8327137546468397E-2</v>
      </c>
      <c r="I408" s="13">
        <v>7.6142131979695396E-2</v>
      </c>
      <c r="J408" s="13">
        <v>4.9382716049382699E-2</v>
      </c>
      <c r="K408" s="13">
        <v>5.9829059829059797E-2</v>
      </c>
      <c r="L408" s="13">
        <v>5.0724637681159403E-2</v>
      </c>
      <c r="M408" s="13"/>
      <c r="N408" s="13">
        <v>4.6753246753246797E-2</v>
      </c>
      <c r="O408" s="13">
        <v>6.4257028112449793E-2</v>
      </c>
      <c r="P408" s="13">
        <v>6.7796610169491497E-2</v>
      </c>
      <c r="Q408" s="13">
        <v>5.99078341013825E-2</v>
      </c>
      <c r="R408" s="13"/>
      <c r="S408" s="13">
        <v>3.7234042553191501E-2</v>
      </c>
      <c r="T408" s="13">
        <v>8.54700854700855E-2</v>
      </c>
      <c r="U408" s="13">
        <v>0</v>
      </c>
      <c r="V408" s="13">
        <v>7.69230769230769E-2</v>
      </c>
      <c r="W408" s="13">
        <v>2.2988505747126398E-2</v>
      </c>
      <c r="X408" s="13">
        <v>4.5454545454545497E-2</v>
      </c>
      <c r="Y408" s="13">
        <v>8.3333333333333301E-2</v>
      </c>
      <c r="Z408" s="13">
        <v>7.3170731707317097E-2</v>
      </c>
      <c r="AA408" s="13">
        <v>5.1851851851851899E-2</v>
      </c>
      <c r="AB408" s="13">
        <v>0.113924050632911</v>
      </c>
      <c r="AC408" s="13">
        <v>4.3478260869565202E-2</v>
      </c>
      <c r="AD408" s="13">
        <v>7.69230769230769E-2</v>
      </c>
      <c r="AE408" s="13"/>
      <c r="AF408" s="13">
        <v>4.3613707165108997E-2</v>
      </c>
      <c r="AG408" s="13">
        <v>3.6363636363636397E-2</v>
      </c>
      <c r="AH408" s="13">
        <v>6.3636363636363602E-2</v>
      </c>
      <c r="AI408" s="13">
        <v>4.9645390070922002E-2</v>
      </c>
      <c r="AJ408" s="13">
        <v>7.9207920792079195E-2</v>
      </c>
      <c r="AK408" s="13">
        <v>7.5268817204301106E-2</v>
      </c>
      <c r="AL408" s="13"/>
      <c r="AM408" s="13">
        <v>7.4534161490683204E-2</v>
      </c>
      <c r="AN408" s="13">
        <v>5.5837563451776699E-2</v>
      </c>
      <c r="AO408" s="13">
        <v>5.4711246200607903E-2</v>
      </c>
      <c r="AP408" s="13">
        <v>5.29100529100529E-2</v>
      </c>
      <c r="AQ408" s="13">
        <v>0</v>
      </c>
      <c r="AR408" s="13"/>
      <c r="AS408" s="13">
        <v>5.6949806949806898E-2</v>
      </c>
      <c r="AT408" s="13" t="s">
        <v>97</v>
      </c>
      <c r="AU408" s="13"/>
      <c r="AV408" s="13">
        <v>0.02</v>
      </c>
      <c r="AW408" s="13">
        <v>4.2553191489361701E-2</v>
      </c>
      <c r="AX408" s="13">
        <v>8.6042065009560201E-2</v>
      </c>
      <c r="AY408" s="13"/>
      <c r="AZ408" s="13">
        <v>0</v>
      </c>
      <c r="BA408" s="13">
        <v>3.3333333333333298E-2</v>
      </c>
      <c r="BB408" s="13">
        <v>3.0837004405286299E-2</v>
      </c>
      <c r="BC408" s="13"/>
      <c r="BD408" s="13">
        <v>5.7275541795665602E-2</v>
      </c>
      <c r="BE408" s="13">
        <v>5.7291666666666699E-2</v>
      </c>
      <c r="BF408" s="13"/>
      <c r="BG408" s="13">
        <v>4.3478260869565202E-2</v>
      </c>
      <c r="BH408" s="13">
        <v>6.3202247191011196E-2</v>
      </c>
      <c r="BI408" s="13"/>
      <c r="BJ408" s="13">
        <v>3.8709677419354799E-2</v>
      </c>
      <c r="BK408" s="13">
        <v>6.0535506402793898E-2</v>
      </c>
      <c r="BL408" s="13"/>
      <c r="BM408" s="13">
        <v>7.4626865671641798E-2</v>
      </c>
      <c r="BN408" s="13">
        <v>5.37240537240537E-2</v>
      </c>
      <c r="BO408" s="13"/>
      <c r="BP408" s="13">
        <v>6.5934065934065894E-2</v>
      </c>
      <c r="BQ408" s="13">
        <v>5.5181695827725398E-2</v>
      </c>
      <c r="BR408" s="13"/>
      <c r="BS408" s="13">
        <v>7.0135746606334801E-2</v>
      </c>
      <c r="BT408" s="13">
        <v>3.7362637362637403E-2</v>
      </c>
      <c r="BU408" s="13"/>
      <c r="BV408" s="13">
        <v>2.68456375838926E-2</v>
      </c>
      <c r="BW408" s="13">
        <v>9.2150170648464202E-2</v>
      </c>
      <c r="BX408" s="13"/>
      <c r="BY408" s="13">
        <v>0.102564102564103</v>
      </c>
      <c r="BZ408" s="13">
        <v>5.0772626931567297E-2</v>
      </c>
      <c r="CA408" s="13"/>
      <c r="CB408" s="13">
        <v>7.9331941544885196E-2</v>
      </c>
      <c r="CC408" s="13">
        <v>3.7313432835820899E-2</v>
      </c>
    </row>
    <row r="409" spans="2:81" x14ac:dyDescent="0.3">
      <c r="B409" t="s">
        <v>251</v>
      </c>
      <c r="C409" s="13">
        <v>0.12741312741312699</v>
      </c>
      <c r="D409" s="13">
        <v>0.118677042801556</v>
      </c>
      <c r="E409" s="13">
        <v>0.13320463320463299</v>
      </c>
      <c r="F409" s="13"/>
      <c r="G409" s="13">
        <v>0.11764705882352899</v>
      </c>
      <c r="H409" s="13">
        <v>7.8066914498141293E-2</v>
      </c>
      <c r="I409" s="13">
        <v>0.101522842639594</v>
      </c>
      <c r="J409" s="13">
        <v>0.12962962962963001</v>
      </c>
      <c r="K409" s="13">
        <v>0.15384615384615399</v>
      </c>
      <c r="L409" s="13">
        <v>0.24637681159420299</v>
      </c>
      <c r="M409" s="13"/>
      <c r="N409" s="13">
        <v>0.111688311688312</v>
      </c>
      <c r="O409" s="13">
        <v>0.15261044176706801</v>
      </c>
      <c r="P409" s="13">
        <v>0.10734463276836199</v>
      </c>
      <c r="Q409" s="13">
        <v>0.14746543778801799</v>
      </c>
      <c r="R409" s="13"/>
      <c r="S409" s="13">
        <v>6.9148936170212796E-2</v>
      </c>
      <c r="T409" s="13">
        <v>0.19658119658119699</v>
      </c>
      <c r="U409" s="13">
        <v>0.134328358208955</v>
      </c>
      <c r="V409" s="13">
        <v>9.8901098901098897E-2</v>
      </c>
      <c r="W409" s="13">
        <v>0.160919540229885</v>
      </c>
      <c r="X409" s="13">
        <v>0.170454545454545</v>
      </c>
      <c r="Y409" s="13">
        <v>0.119047619047619</v>
      </c>
      <c r="Z409" s="13">
        <v>0.19512195121951201</v>
      </c>
      <c r="AA409" s="13">
        <v>0.17037037037037001</v>
      </c>
      <c r="AB409" s="13">
        <v>6.3291139240506306E-2</v>
      </c>
      <c r="AC409" s="13">
        <v>2.1739130434782601E-2</v>
      </c>
      <c r="AD409" s="13">
        <v>0.15384615384615399</v>
      </c>
      <c r="AE409" s="13"/>
      <c r="AF409" s="13">
        <v>9.0342679127725894E-2</v>
      </c>
      <c r="AG409" s="13">
        <v>0.12727272727272701</v>
      </c>
      <c r="AH409" s="13">
        <v>0.13636363636363599</v>
      </c>
      <c r="AI409" s="13">
        <v>0.14893617021276601</v>
      </c>
      <c r="AJ409" s="13">
        <v>0.14851485148514901</v>
      </c>
      <c r="AK409" s="13">
        <v>0.16129032258064499</v>
      </c>
      <c r="AL409" s="13"/>
      <c r="AM409" s="13">
        <v>0.15527950310558999</v>
      </c>
      <c r="AN409" s="13">
        <v>0.17258883248731</v>
      </c>
      <c r="AO409" s="13">
        <v>0.109422492401216</v>
      </c>
      <c r="AP409" s="13">
        <v>8.99470899470899E-2</v>
      </c>
      <c r="AQ409" s="13">
        <v>0</v>
      </c>
      <c r="AR409" s="13"/>
      <c r="AS409" s="13">
        <v>0.12741312741312699</v>
      </c>
      <c r="AT409" s="13" t="s">
        <v>97</v>
      </c>
      <c r="AU409" s="13"/>
      <c r="AV409" s="13">
        <v>0.02</v>
      </c>
      <c r="AW409" s="13">
        <v>8.5106382978723402E-2</v>
      </c>
      <c r="AX409" s="13">
        <v>0.21988527724665399</v>
      </c>
      <c r="AY409" s="13"/>
      <c r="AZ409" s="13">
        <v>9.1743119266055103E-3</v>
      </c>
      <c r="BA409" s="13">
        <v>1.1111111111111099E-2</v>
      </c>
      <c r="BB409" s="13">
        <v>5.2863436123347998E-2</v>
      </c>
      <c r="BC409" s="13"/>
      <c r="BD409" s="13">
        <v>0.111455108359133</v>
      </c>
      <c r="BE409" s="13">
        <v>0.15364583333333301</v>
      </c>
      <c r="BF409" s="13"/>
      <c r="BG409" s="13">
        <v>7.4534161490683204E-2</v>
      </c>
      <c r="BH409" s="13">
        <v>0.150280898876405</v>
      </c>
      <c r="BI409" s="13"/>
      <c r="BJ409" s="13">
        <v>5.16129032258065E-2</v>
      </c>
      <c r="BK409" s="13">
        <v>0.14318975552968599</v>
      </c>
      <c r="BL409" s="13"/>
      <c r="BM409" s="13">
        <v>0.14925373134328401</v>
      </c>
      <c r="BN409" s="13">
        <v>0.120879120879121</v>
      </c>
      <c r="BO409" s="13"/>
      <c r="BP409" s="13">
        <v>0.10989010989011</v>
      </c>
      <c r="BQ409" s="13">
        <v>0.13324360699865401</v>
      </c>
      <c r="BR409" s="13"/>
      <c r="BS409" s="13">
        <v>0.108597285067873</v>
      </c>
      <c r="BT409" s="13">
        <v>0.136263736263736</v>
      </c>
      <c r="BU409" s="13"/>
      <c r="BV409" s="13">
        <v>9.3959731543624206E-2</v>
      </c>
      <c r="BW409" s="13">
        <v>0.116040955631399</v>
      </c>
      <c r="BX409" s="13"/>
      <c r="BY409" s="13">
        <v>7.69230769230769E-2</v>
      </c>
      <c r="BZ409" s="13">
        <v>0.13355408388521001</v>
      </c>
      <c r="CA409" s="13"/>
      <c r="CB409" s="13">
        <v>0.15240083507306901</v>
      </c>
      <c r="CC409" s="13">
        <v>0.10820895522388101</v>
      </c>
    </row>
    <row r="410" spans="2:81" x14ac:dyDescent="0.3">
      <c r="B410" t="s">
        <v>106</v>
      </c>
      <c r="C410" s="13">
        <v>2.7027027027027001E-2</v>
      </c>
      <c r="D410" s="13">
        <v>1.5564202334630401E-2</v>
      </c>
      <c r="E410" s="13">
        <v>3.8610038610038602E-2</v>
      </c>
      <c r="F410" s="13"/>
      <c r="G410" s="13">
        <v>3.2679738562091498E-2</v>
      </c>
      <c r="H410" s="13">
        <v>1.4869888475836399E-2</v>
      </c>
      <c r="I410" s="13">
        <v>2.0304568527918801E-2</v>
      </c>
      <c r="J410" s="13">
        <v>3.7037037037037E-2</v>
      </c>
      <c r="K410" s="13">
        <v>3.4188034188034198E-2</v>
      </c>
      <c r="L410" s="13">
        <v>3.6231884057971002E-2</v>
      </c>
      <c r="M410" s="13"/>
      <c r="N410" s="13">
        <v>7.7922077922077896E-3</v>
      </c>
      <c r="O410" s="13">
        <v>4.0160642570281103E-2</v>
      </c>
      <c r="P410" s="13">
        <v>3.9548022598870101E-2</v>
      </c>
      <c r="Q410" s="13">
        <v>3.6866359447004601E-2</v>
      </c>
      <c r="R410" s="13"/>
      <c r="S410" s="13">
        <v>3.1914893617021302E-2</v>
      </c>
      <c r="T410" s="13">
        <v>2.5641025641025599E-2</v>
      </c>
      <c r="U410" s="13">
        <v>5.9701492537313397E-2</v>
      </c>
      <c r="V410" s="13">
        <v>0</v>
      </c>
      <c r="W410" s="13">
        <v>4.5977011494252901E-2</v>
      </c>
      <c r="X410" s="13">
        <v>2.27272727272727E-2</v>
      </c>
      <c r="Y410" s="13">
        <v>2.3809523809523801E-2</v>
      </c>
      <c r="Z410" s="13">
        <v>2.4390243902439001E-2</v>
      </c>
      <c r="AA410" s="13">
        <v>1.48148148148148E-2</v>
      </c>
      <c r="AB410" s="13">
        <v>2.53164556962025E-2</v>
      </c>
      <c r="AC410" s="13">
        <v>2.1739130434782601E-2</v>
      </c>
      <c r="AD410" s="13">
        <v>7.69230769230769E-2</v>
      </c>
      <c r="AE410" s="13"/>
      <c r="AF410" s="13">
        <v>1.86915887850467E-2</v>
      </c>
      <c r="AG410" s="13">
        <v>6.0606060606060597E-3</v>
      </c>
      <c r="AH410" s="13">
        <v>2.7272727272727299E-2</v>
      </c>
      <c r="AI410" s="13">
        <v>3.54609929078014E-2</v>
      </c>
      <c r="AJ410" s="13">
        <v>1.9801980198019799E-2</v>
      </c>
      <c r="AK410" s="13">
        <v>5.3763440860215103E-2</v>
      </c>
      <c r="AL410" s="13"/>
      <c r="AM410" s="13">
        <v>5.5900621118012403E-2</v>
      </c>
      <c r="AN410" s="13">
        <v>3.0456852791878201E-2</v>
      </c>
      <c r="AO410" s="13">
        <v>1.51975683890578E-2</v>
      </c>
      <c r="AP410" s="13">
        <v>1.58730158730159E-2</v>
      </c>
      <c r="AQ410" s="13">
        <v>0</v>
      </c>
      <c r="AR410" s="13"/>
      <c r="AS410" s="13">
        <v>2.7027027027027001E-2</v>
      </c>
      <c r="AT410" s="13" t="s">
        <v>97</v>
      </c>
      <c r="AU410" s="13"/>
      <c r="AV410" s="13">
        <v>5.0000000000000001E-3</v>
      </c>
      <c r="AW410" s="13">
        <v>4.2553191489361701E-2</v>
      </c>
      <c r="AX410" s="13">
        <v>3.8240917782026797E-2</v>
      </c>
      <c r="AY410" s="13"/>
      <c r="AZ410" s="13">
        <v>0</v>
      </c>
      <c r="BA410" s="13">
        <v>1.1111111111111099E-2</v>
      </c>
      <c r="BB410" s="13">
        <v>2.2026431718061699E-2</v>
      </c>
      <c r="BC410" s="13"/>
      <c r="BD410" s="13">
        <v>3.09597523219814E-2</v>
      </c>
      <c r="BE410" s="13">
        <v>2.0833333333333301E-2</v>
      </c>
      <c r="BF410" s="13"/>
      <c r="BG410" s="13">
        <v>1.8633540372670801E-2</v>
      </c>
      <c r="BH410" s="13">
        <v>3.0898876404494399E-2</v>
      </c>
      <c r="BI410" s="13"/>
      <c r="BJ410" s="13">
        <v>2.5806451612903201E-2</v>
      </c>
      <c r="BK410" s="13">
        <v>2.6775320139697301E-2</v>
      </c>
      <c r="BL410" s="13"/>
      <c r="BM410" s="13">
        <v>1.99004975124378E-2</v>
      </c>
      <c r="BN410" s="13">
        <v>2.6862026862026898E-2</v>
      </c>
      <c r="BO410" s="13"/>
      <c r="BP410" s="13">
        <v>5.4945054945054903E-2</v>
      </c>
      <c r="BQ410" s="13">
        <v>1.4804845222072699E-2</v>
      </c>
      <c r="BR410" s="13"/>
      <c r="BS410" s="13">
        <v>2.48868778280543E-2</v>
      </c>
      <c r="BT410" s="13">
        <v>3.2967032967033003E-2</v>
      </c>
      <c r="BU410" s="13"/>
      <c r="BV410" s="13">
        <v>2.01342281879195E-2</v>
      </c>
      <c r="BW410" s="13">
        <v>2.7303754266211601E-2</v>
      </c>
      <c r="BX410" s="13"/>
      <c r="BY410" s="13">
        <v>1.7094017094017099E-2</v>
      </c>
      <c r="BZ410" s="13">
        <v>2.8697571743929399E-2</v>
      </c>
      <c r="CA410" s="13"/>
      <c r="CB410" s="13">
        <v>2.5052192066805801E-2</v>
      </c>
      <c r="CC410" s="13">
        <v>2.79850746268657E-2</v>
      </c>
    </row>
    <row r="411" spans="2:81" x14ac:dyDescent="0.3">
      <c r="B411" t="s">
        <v>127</v>
      </c>
      <c r="C411" s="13">
        <v>0.698841698841699</v>
      </c>
      <c r="D411" s="13">
        <v>0.70038910505836605</v>
      </c>
      <c r="E411" s="13">
        <v>0.698841698841699</v>
      </c>
      <c r="F411" s="13"/>
      <c r="G411" s="13">
        <v>0.62091503267973902</v>
      </c>
      <c r="H411" s="13">
        <v>0.75464684014869898</v>
      </c>
      <c r="I411" s="13">
        <v>0.72588832487309696</v>
      </c>
      <c r="J411" s="13">
        <v>0.72839506172839497</v>
      </c>
      <c r="K411" s="13">
        <v>0.70940170940170899</v>
      </c>
      <c r="L411" s="13">
        <v>0.59420289855072495</v>
      </c>
      <c r="M411" s="13"/>
      <c r="N411" s="13">
        <v>0.74805194805194797</v>
      </c>
      <c r="O411" s="13">
        <v>0.65863453815260997</v>
      </c>
      <c r="P411" s="13">
        <v>0.70056497175141197</v>
      </c>
      <c r="Q411" s="13">
        <v>0.64976958525345596</v>
      </c>
      <c r="R411" s="13"/>
      <c r="S411" s="13">
        <v>0.76595744680851097</v>
      </c>
      <c r="T411" s="13">
        <v>0.658119658119658</v>
      </c>
      <c r="U411" s="13">
        <v>0.67164179104477595</v>
      </c>
      <c r="V411" s="13">
        <v>0.71428571428571397</v>
      </c>
      <c r="W411" s="13">
        <v>0.68965517241379304</v>
      </c>
      <c r="X411" s="13">
        <v>0.68181818181818199</v>
      </c>
      <c r="Y411" s="13">
        <v>0.702380952380952</v>
      </c>
      <c r="Z411" s="13">
        <v>0.60975609756097604</v>
      </c>
      <c r="AA411" s="13">
        <v>0.68888888888888899</v>
      </c>
      <c r="AB411" s="13">
        <v>0.645569620253165</v>
      </c>
      <c r="AC411" s="13">
        <v>0.80434782608695699</v>
      </c>
      <c r="AD411" s="13">
        <v>0.61538461538461497</v>
      </c>
      <c r="AE411" s="13"/>
      <c r="AF411" s="13">
        <v>0.72897196261682196</v>
      </c>
      <c r="AG411" s="13">
        <v>0.75757575757575801</v>
      </c>
      <c r="AH411" s="13">
        <v>0.69090909090909103</v>
      </c>
      <c r="AI411" s="13">
        <v>0.69503546099290803</v>
      </c>
      <c r="AJ411" s="13">
        <v>0.64356435643564402</v>
      </c>
      <c r="AK411" s="13">
        <v>0.67741935483870996</v>
      </c>
      <c r="AL411" s="13"/>
      <c r="AM411" s="13">
        <v>0.658385093167702</v>
      </c>
      <c r="AN411" s="13">
        <v>0.63959390862944199</v>
      </c>
      <c r="AO411" s="13">
        <v>0.72036474164133701</v>
      </c>
      <c r="AP411" s="13">
        <v>0.78306878306878303</v>
      </c>
      <c r="AQ411" s="13">
        <v>0.83333333333333304</v>
      </c>
      <c r="AR411" s="13"/>
      <c r="AS411" s="13">
        <v>0.698841698841699</v>
      </c>
      <c r="AT411" s="13" t="s">
        <v>97</v>
      </c>
      <c r="AU411" s="13"/>
      <c r="AV411" s="13">
        <v>0.89749999999999996</v>
      </c>
      <c r="AW411" s="13">
        <v>0.70212765957446799</v>
      </c>
      <c r="AX411" s="13">
        <v>0.54493307839388105</v>
      </c>
      <c r="AY411" s="13"/>
      <c r="AZ411" s="13">
        <v>0.98165137614678899</v>
      </c>
      <c r="BA411" s="13">
        <v>0.844444444444444</v>
      </c>
      <c r="BB411" s="13">
        <v>0.81938325991189398</v>
      </c>
      <c r="BC411" s="13"/>
      <c r="BD411" s="13">
        <v>0.71517027863777105</v>
      </c>
      <c r="BE411" s="13">
        <v>0.66927083333333304</v>
      </c>
      <c r="BF411" s="13"/>
      <c r="BG411" s="13">
        <v>0.75465838509316796</v>
      </c>
      <c r="BH411" s="13">
        <v>0.67415730337078705</v>
      </c>
      <c r="BI411" s="13"/>
      <c r="BJ411" s="13">
        <v>0.761290322580645</v>
      </c>
      <c r="BK411" s="13">
        <v>0.68451688009313205</v>
      </c>
      <c r="BL411" s="13"/>
      <c r="BM411" s="13">
        <v>0.66169154228855698</v>
      </c>
      <c r="BN411" s="13">
        <v>0.70940170940170899</v>
      </c>
      <c r="BO411" s="13"/>
      <c r="BP411" s="13">
        <v>0.71062271062271098</v>
      </c>
      <c r="BQ411" s="13">
        <v>0.697173620457604</v>
      </c>
      <c r="BR411" s="13"/>
      <c r="BS411" s="13">
        <v>0.69683257918552</v>
      </c>
      <c r="BT411" s="13">
        <v>0.70329670329670302</v>
      </c>
      <c r="BU411" s="13"/>
      <c r="BV411" s="13">
        <v>0.74496644295301995</v>
      </c>
      <c r="BW411" s="13">
        <v>0.67235494880546098</v>
      </c>
      <c r="BX411" s="13"/>
      <c r="BY411" s="13">
        <v>0.72649572649572702</v>
      </c>
      <c r="BZ411" s="13">
        <v>0.69757174392936006</v>
      </c>
      <c r="CA411" s="13"/>
      <c r="CB411" s="13">
        <v>0.67640918580375797</v>
      </c>
      <c r="CC411" s="13">
        <v>0.71828358208955201</v>
      </c>
    </row>
    <row r="412" spans="2:81" x14ac:dyDescent="0.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13"/>
      <c r="BR412" s="13"/>
      <c r="BS412" s="13"/>
      <c r="BT412" s="13"/>
      <c r="BU412" s="13"/>
      <c r="BV412" s="13"/>
      <c r="BW412" s="13"/>
      <c r="BX412" s="13"/>
      <c r="BY412" s="13"/>
      <c r="BZ412" s="13"/>
      <c r="CA412" s="13"/>
      <c r="CB412" s="13"/>
      <c r="CC412" s="13"/>
    </row>
    <row r="413" spans="2:81" x14ac:dyDescent="0.3">
      <c r="B413" s="6" t="s">
        <v>263</v>
      </c>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13"/>
      <c r="BR413" s="13"/>
      <c r="BS413" s="13"/>
      <c r="BT413" s="13"/>
      <c r="BU413" s="13"/>
      <c r="BV413" s="13"/>
      <c r="BW413" s="13"/>
      <c r="BX413" s="13"/>
      <c r="BY413" s="13"/>
      <c r="BZ413" s="13"/>
      <c r="CA413" s="13"/>
      <c r="CB413" s="13"/>
      <c r="CC413" s="13"/>
    </row>
    <row r="414" spans="2:81" x14ac:dyDescent="0.3">
      <c r="B414" s="23" t="s">
        <v>196</v>
      </c>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13"/>
      <c r="BR414" s="13"/>
      <c r="BS414" s="13"/>
      <c r="BT414" s="13"/>
      <c r="BU414" s="13"/>
      <c r="BV414" s="13"/>
      <c r="BW414" s="13"/>
      <c r="BX414" s="13"/>
      <c r="BY414" s="13"/>
      <c r="BZ414" s="13"/>
      <c r="CA414" s="13"/>
      <c r="CB414" s="13"/>
      <c r="CC414" s="13"/>
    </row>
    <row r="415" spans="2:81" x14ac:dyDescent="0.3">
      <c r="B415" t="s">
        <v>123</v>
      </c>
      <c r="C415" s="13">
        <v>0.24324324324324301</v>
      </c>
      <c r="D415" s="13">
        <v>0.22178988326848201</v>
      </c>
      <c r="E415" s="13">
        <v>0.26254826254826302</v>
      </c>
      <c r="F415" s="13"/>
      <c r="G415" s="13">
        <v>0.18300653594771199</v>
      </c>
      <c r="H415" s="13">
        <v>0.27881040892193298</v>
      </c>
      <c r="I415" s="13">
        <v>0.27411167512690399</v>
      </c>
      <c r="J415" s="13">
        <v>0.22222222222222199</v>
      </c>
      <c r="K415" s="13">
        <v>0.256410256410256</v>
      </c>
      <c r="L415" s="13">
        <v>0.21014492753623201</v>
      </c>
      <c r="M415" s="13"/>
      <c r="N415" s="13">
        <v>0.280519480519481</v>
      </c>
      <c r="O415" s="13">
        <v>0.22891566265060201</v>
      </c>
      <c r="P415" s="13">
        <v>0.23163841807909599</v>
      </c>
      <c r="Q415" s="13">
        <v>0.19354838709677399</v>
      </c>
      <c r="R415" s="13"/>
      <c r="S415" s="13">
        <v>0.25531914893617003</v>
      </c>
      <c r="T415" s="13">
        <v>0.20512820512820501</v>
      </c>
      <c r="U415" s="13">
        <v>0.26865671641791</v>
      </c>
      <c r="V415" s="13">
        <v>0.20879120879120899</v>
      </c>
      <c r="W415" s="13">
        <v>0.195402298850575</v>
      </c>
      <c r="X415" s="13">
        <v>0.22727272727272699</v>
      </c>
      <c r="Y415" s="13">
        <v>0.226190476190476</v>
      </c>
      <c r="Z415" s="13">
        <v>0.31707317073170699</v>
      </c>
      <c r="AA415" s="13">
        <v>0.24444444444444399</v>
      </c>
      <c r="AB415" s="13">
        <v>0.253164556962025</v>
      </c>
      <c r="AC415" s="13">
        <v>0.36956521739130399</v>
      </c>
      <c r="AD415" s="13">
        <v>0.30769230769230799</v>
      </c>
      <c r="AE415" s="13"/>
      <c r="AF415" s="13">
        <v>0.289719626168224</v>
      </c>
      <c r="AG415" s="13">
        <v>0.24242424242424199</v>
      </c>
      <c r="AH415" s="13">
        <v>0.24545454545454501</v>
      </c>
      <c r="AI415" s="13">
        <v>0.219858156028369</v>
      </c>
      <c r="AJ415" s="13">
        <v>0.24752475247524799</v>
      </c>
      <c r="AK415" s="13">
        <v>0.18279569892473099</v>
      </c>
      <c r="AL415" s="13"/>
      <c r="AM415" s="13">
        <v>0.18012422360248401</v>
      </c>
      <c r="AN415" s="13">
        <v>0.182741116751269</v>
      </c>
      <c r="AO415" s="13">
        <v>0.252279635258359</v>
      </c>
      <c r="AP415" s="13">
        <v>0.32804232804232802</v>
      </c>
      <c r="AQ415" s="13">
        <v>0.36111111111111099</v>
      </c>
      <c r="AR415" s="13"/>
      <c r="AS415" s="13">
        <v>0.24324324324324301</v>
      </c>
      <c r="AT415" s="13" t="s">
        <v>97</v>
      </c>
      <c r="AU415" s="13"/>
      <c r="AV415" s="13">
        <v>0.30249999999999999</v>
      </c>
      <c r="AW415" s="13">
        <v>0.319148936170213</v>
      </c>
      <c r="AX415" s="13">
        <v>0.183556405353728</v>
      </c>
      <c r="AY415" s="13"/>
      <c r="AZ415" s="13">
        <v>0.36697247706421998</v>
      </c>
      <c r="BA415" s="13">
        <v>0.32222222222222202</v>
      </c>
      <c r="BB415" s="13">
        <v>0.24229074889867799</v>
      </c>
      <c r="BC415" s="13"/>
      <c r="BD415" s="13">
        <v>0.27554179566563503</v>
      </c>
      <c r="BE415" s="13">
        <v>0.1875</v>
      </c>
      <c r="BF415" s="13"/>
      <c r="BG415" s="13">
        <v>0.31677018633540399</v>
      </c>
      <c r="BH415" s="13">
        <v>0.20926966292134799</v>
      </c>
      <c r="BI415" s="13"/>
      <c r="BJ415" s="13">
        <v>0.31612903225806399</v>
      </c>
      <c r="BK415" s="13">
        <v>0.225844004656577</v>
      </c>
      <c r="BL415" s="13"/>
      <c r="BM415" s="13">
        <v>0.21890547263681601</v>
      </c>
      <c r="BN415" s="13">
        <v>0.24664224664224699</v>
      </c>
      <c r="BO415" s="13"/>
      <c r="BP415" s="13">
        <v>0.26007326007325998</v>
      </c>
      <c r="BQ415" s="13">
        <v>0.23418573351278599</v>
      </c>
      <c r="BR415" s="13"/>
      <c r="BS415" s="13">
        <v>0.30769230769230799</v>
      </c>
      <c r="BT415" s="13">
        <v>0.204395604395604</v>
      </c>
      <c r="BU415" s="13"/>
      <c r="BV415" s="13">
        <v>0.37583892617449699</v>
      </c>
      <c r="BW415" s="13">
        <v>0.273037542662116</v>
      </c>
      <c r="BX415" s="13"/>
      <c r="BY415" s="13">
        <v>0.230769230769231</v>
      </c>
      <c r="BZ415" s="13">
        <v>0.246136865342163</v>
      </c>
      <c r="CA415" s="13"/>
      <c r="CB415" s="13">
        <v>0.22964509394572</v>
      </c>
      <c r="CC415" s="13">
        <v>0.25559701492537301</v>
      </c>
    </row>
    <row r="416" spans="2:81" x14ac:dyDescent="0.3">
      <c r="B416" t="s">
        <v>124</v>
      </c>
      <c r="C416" s="13">
        <v>0.29054054054054101</v>
      </c>
      <c r="D416" s="13">
        <v>0.30544747081712098</v>
      </c>
      <c r="E416" s="13">
        <v>0.27799227799227799</v>
      </c>
      <c r="F416" s="13"/>
      <c r="G416" s="13">
        <v>0.32679738562091498</v>
      </c>
      <c r="H416" s="13">
        <v>0.31970260223048302</v>
      </c>
      <c r="I416" s="13">
        <v>0.27918781725888298</v>
      </c>
      <c r="J416" s="13">
        <v>0.24691358024691401</v>
      </c>
      <c r="K416" s="13">
        <v>0.29914529914529903</v>
      </c>
      <c r="L416" s="13">
        <v>0.25362318840579701</v>
      </c>
      <c r="M416" s="13"/>
      <c r="N416" s="13">
        <v>0.28311688311688299</v>
      </c>
      <c r="O416" s="13">
        <v>0.29718875502008002</v>
      </c>
      <c r="P416" s="13">
        <v>0.28248587570621497</v>
      </c>
      <c r="Q416" s="13">
        <v>0.30414746543778798</v>
      </c>
      <c r="R416" s="13"/>
      <c r="S416" s="13">
        <v>0.36170212765957399</v>
      </c>
      <c r="T416" s="13">
        <v>0.33333333333333298</v>
      </c>
      <c r="U416" s="13">
        <v>0.31343283582089598</v>
      </c>
      <c r="V416" s="13">
        <v>0.30769230769230799</v>
      </c>
      <c r="W416" s="13">
        <v>0.33333333333333298</v>
      </c>
      <c r="X416" s="13">
        <v>0.22727272727272699</v>
      </c>
      <c r="Y416" s="13">
        <v>0.273809523809524</v>
      </c>
      <c r="Z416" s="13">
        <v>0.219512195121951</v>
      </c>
      <c r="AA416" s="13">
        <v>0.22962962962962999</v>
      </c>
      <c r="AB416" s="13">
        <v>0.215189873417722</v>
      </c>
      <c r="AC416" s="13">
        <v>0.282608695652174</v>
      </c>
      <c r="AD416" s="13">
        <v>0.230769230769231</v>
      </c>
      <c r="AE416" s="13"/>
      <c r="AF416" s="13">
        <v>0.289719626168224</v>
      </c>
      <c r="AG416" s="13">
        <v>0.321212121212121</v>
      </c>
      <c r="AH416" s="13">
        <v>0.34545454545454501</v>
      </c>
      <c r="AI416" s="13">
        <v>0.290780141843972</v>
      </c>
      <c r="AJ416" s="13">
        <v>0.17821782178217799</v>
      </c>
      <c r="AK416" s="13">
        <v>0.31182795698924698</v>
      </c>
      <c r="AL416" s="13"/>
      <c r="AM416" s="13">
        <v>0.30434782608695699</v>
      </c>
      <c r="AN416" s="13">
        <v>0.28426395939086302</v>
      </c>
      <c r="AO416" s="13">
        <v>0.27963525835866299</v>
      </c>
      <c r="AP416" s="13">
        <v>0.32275132275132301</v>
      </c>
      <c r="AQ416" s="13">
        <v>0.36111111111111099</v>
      </c>
      <c r="AR416" s="13"/>
      <c r="AS416" s="13">
        <v>0.29054054054054101</v>
      </c>
      <c r="AT416" s="13" t="s">
        <v>97</v>
      </c>
      <c r="AU416" s="13"/>
      <c r="AV416" s="13">
        <v>0.34250000000000003</v>
      </c>
      <c r="AW416" s="13">
        <v>0.25531914893617003</v>
      </c>
      <c r="AX416" s="13">
        <v>0.26003824091778199</v>
      </c>
      <c r="AY416" s="13"/>
      <c r="AZ416" s="13">
        <v>0.35779816513761498</v>
      </c>
      <c r="BA416" s="13">
        <v>0.36666666666666697</v>
      </c>
      <c r="BB416" s="13">
        <v>0.31718061674008802</v>
      </c>
      <c r="BC416" s="13"/>
      <c r="BD416" s="13">
        <v>0.28792569659442702</v>
      </c>
      <c r="BE416" s="13">
        <v>0.2890625</v>
      </c>
      <c r="BF416" s="13"/>
      <c r="BG416" s="13">
        <v>0.29192546583850898</v>
      </c>
      <c r="BH416" s="13">
        <v>0.29073033707865198</v>
      </c>
      <c r="BI416" s="13"/>
      <c r="BJ416" s="13">
        <v>0.24516129032258099</v>
      </c>
      <c r="BK416" s="13">
        <v>0.30034924330617002</v>
      </c>
      <c r="BL416" s="13"/>
      <c r="BM416" s="13">
        <v>0.33830845771144302</v>
      </c>
      <c r="BN416" s="13">
        <v>0.27838827838827801</v>
      </c>
      <c r="BO416" s="13"/>
      <c r="BP416" s="13">
        <v>0.28205128205128199</v>
      </c>
      <c r="BQ416" s="13">
        <v>0.29609690444145398</v>
      </c>
      <c r="BR416" s="13"/>
      <c r="BS416" s="13">
        <v>0.31221719457013603</v>
      </c>
      <c r="BT416" s="13">
        <v>0.25934065934065897</v>
      </c>
      <c r="BU416" s="13"/>
      <c r="BV416" s="13">
        <v>0.288590604026846</v>
      </c>
      <c r="BW416" s="13">
        <v>0.32423208191126301</v>
      </c>
      <c r="BX416" s="13"/>
      <c r="BY416" s="13">
        <v>0.316239316239316</v>
      </c>
      <c r="BZ416" s="13">
        <v>0.28807947019867503</v>
      </c>
      <c r="CA416" s="13"/>
      <c r="CB416" s="13">
        <v>0.27974947807933198</v>
      </c>
      <c r="CC416" s="13">
        <v>0.30223880597014902</v>
      </c>
    </row>
    <row r="417" spans="2:81" x14ac:dyDescent="0.3">
      <c r="B417" t="s">
        <v>125</v>
      </c>
      <c r="C417" s="13">
        <v>0.16119691119691101</v>
      </c>
      <c r="D417" s="13">
        <v>0.178988326848249</v>
      </c>
      <c r="E417" s="13">
        <v>0.14285714285714299</v>
      </c>
      <c r="F417" s="13"/>
      <c r="G417" s="13">
        <v>0.18954248366013099</v>
      </c>
      <c r="H417" s="13">
        <v>0.17472118959107799</v>
      </c>
      <c r="I417" s="13">
        <v>0.13705583756345199</v>
      </c>
      <c r="J417" s="13">
        <v>0.209876543209877</v>
      </c>
      <c r="K417" s="13">
        <v>0.102564102564103</v>
      </c>
      <c r="L417" s="13">
        <v>0.13043478260869601</v>
      </c>
      <c r="M417" s="13"/>
      <c r="N417" s="13">
        <v>0.15584415584415601</v>
      </c>
      <c r="O417" s="13">
        <v>0.13654618473895599</v>
      </c>
      <c r="P417" s="13">
        <v>0.20338983050847501</v>
      </c>
      <c r="Q417" s="13">
        <v>0.17050691244239599</v>
      </c>
      <c r="R417" s="13"/>
      <c r="S417" s="13">
        <v>0.111702127659574</v>
      </c>
      <c r="T417" s="13">
        <v>0.16239316239316201</v>
      </c>
      <c r="U417" s="13">
        <v>0.104477611940299</v>
      </c>
      <c r="V417" s="13">
        <v>0.15384615384615399</v>
      </c>
      <c r="W417" s="13">
        <v>0.114942528735632</v>
      </c>
      <c r="X417" s="13">
        <v>0.15909090909090901</v>
      </c>
      <c r="Y417" s="13">
        <v>0.238095238095238</v>
      </c>
      <c r="Z417" s="13">
        <v>0.219512195121951</v>
      </c>
      <c r="AA417" s="13">
        <v>0.19259259259259301</v>
      </c>
      <c r="AB417" s="13">
        <v>0.177215189873418</v>
      </c>
      <c r="AC417" s="13">
        <v>0.217391304347826</v>
      </c>
      <c r="AD417" s="13">
        <v>0.230769230769231</v>
      </c>
      <c r="AE417" s="13"/>
      <c r="AF417" s="13">
        <v>0.168224299065421</v>
      </c>
      <c r="AG417" s="13">
        <v>0.133333333333333</v>
      </c>
      <c r="AH417" s="13">
        <v>0.12727272727272701</v>
      </c>
      <c r="AI417" s="13">
        <v>0.19148936170212799</v>
      </c>
      <c r="AJ417" s="13">
        <v>0.14851485148514901</v>
      </c>
      <c r="AK417" s="13">
        <v>0.13978494623655899</v>
      </c>
      <c r="AL417" s="13"/>
      <c r="AM417" s="13">
        <v>0.15527950310558999</v>
      </c>
      <c r="AN417" s="13">
        <v>0.18781725888324899</v>
      </c>
      <c r="AO417" s="13">
        <v>0.14285714285714299</v>
      </c>
      <c r="AP417" s="13">
        <v>0.14285714285714299</v>
      </c>
      <c r="AQ417" s="13">
        <v>0.16666666666666699</v>
      </c>
      <c r="AR417" s="13"/>
      <c r="AS417" s="13">
        <v>0.16119691119691101</v>
      </c>
      <c r="AT417" s="13" t="s">
        <v>97</v>
      </c>
      <c r="AU417" s="13"/>
      <c r="AV417" s="13">
        <v>0.14749999999999999</v>
      </c>
      <c r="AW417" s="13">
        <v>0.21276595744680901</v>
      </c>
      <c r="AX417" s="13">
        <v>0.164435946462715</v>
      </c>
      <c r="AY417" s="13"/>
      <c r="AZ417" s="13">
        <v>0.13761467889908299</v>
      </c>
      <c r="BA417" s="13">
        <v>0.17777777777777801</v>
      </c>
      <c r="BB417" s="13">
        <v>0.18061674008810599</v>
      </c>
      <c r="BC417" s="13"/>
      <c r="BD417" s="13">
        <v>0.15325077399380799</v>
      </c>
      <c r="BE417" s="13">
        <v>0.17708333333333301</v>
      </c>
      <c r="BF417" s="13"/>
      <c r="BG417" s="13">
        <v>0.158385093167702</v>
      </c>
      <c r="BH417" s="13">
        <v>0.161516853932584</v>
      </c>
      <c r="BI417" s="13"/>
      <c r="BJ417" s="13">
        <v>0.16129032258064499</v>
      </c>
      <c r="BK417" s="13">
        <v>0.160651920838184</v>
      </c>
      <c r="BL417" s="13"/>
      <c r="BM417" s="13">
        <v>0.154228855721393</v>
      </c>
      <c r="BN417" s="13">
        <v>0.163614163614164</v>
      </c>
      <c r="BO417" s="13"/>
      <c r="BP417" s="13">
        <v>0.13186813186813201</v>
      </c>
      <c r="BQ417" s="13">
        <v>0.172274562584118</v>
      </c>
      <c r="BR417" s="13"/>
      <c r="BS417" s="13">
        <v>0.144796380090498</v>
      </c>
      <c r="BT417" s="13">
        <v>0.17142857142857101</v>
      </c>
      <c r="BU417" s="13"/>
      <c r="BV417" s="13">
        <v>0.12751677852349</v>
      </c>
      <c r="BW417" s="13">
        <v>0.15358361774744</v>
      </c>
      <c r="BX417" s="13"/>
      <c r="BY417" s="13">
        <v>0.170940170940171</v>
      </c>
      <c r="BZ417" s="13">
        <v>0.15783664459161101</v>
      </c>
      <c r="CA417" s="13"/>
      <c r="CB417" s="13">
        <v>0.164926931106472</v>
      </c>
      <c r="CC417" s="13">
        <v>0.152985074626866</v>
      </c>
    </row>
    <row r="418" spans="2:81" x14ac:dyDescent="0.3">
      <c r="B418" t="s">
        <v>126</v>
      </c>
      <c r="C418" s="13">
        <v>0.126447876447876</v>
      </c>
      <c r="D418" s="13">
        <v>0.13813229571984401</v>
      </c>
      <c r="E418" s="13">
        <v>0.115830115830116</v>
      </c>
      <c r="F418" s="13"/>
      <c r="G418" s="13">
        <v>0.16993464052287599</v>
      </c>
      <c r="H418" s="13">
        <v>0.111524163568773</v>
      </c>
      <c r="I418" s="13">
        <v>0.157360406091371</v>
      </c>
      <c r="J418" s="13">
        <v>0.13580246913580199</v>
      </c>
      <c r="K418" s="13">
        <v>7.69230769230769E-2</v>
      </c>
      <c r="L418" s="13">
        <v>9.4202898550724598E-2</v>
      </c>
      <c r="M418" s="13"/>
      <c r="N418" s="13">
        <v>0.12987012987013</v>
      </c>
      <c r="O418" s="13">
        <v>0.1285140562249</v>
      </c>
      <c r="P418" s="13">
        <v>9.6045197740112997E-2</v>
      </c>
      <c r="Q418" s="13">
        <v>0.13824884792626699</v>
      </c>
      <c r="R418" s="13"/>
      <c r="S418" s="13">
        <v>0.122340425531915</v>
      </c>
      <c r="T418" s="13">
        <v>0.13675213675213699</v>
      </c>
      <c r="U418" s="13">
        <v>0.119402985074627</v>
      </c>
      <c r="V418" s="13">
        <v>0.14285714285714299</v>
      </c>
      <c r="W418" s="13">
        <v>0.160919540229885</v>
      </c>
      <c r="X418" s="13">
        <v>0.14772727272727301</v>
      </c>
      <c r="Y418" s="13">
        <v>8.3333333333333301E-2</v>
      </c>
      <c r="Z418" s="13">
        <v>7.3170731707317097E-2</v>
      </c>
      <c r="AA418" s="13">
        <v>0.11851851851851899</v>
      </c>
      <c r="AB418" s="13">
        <v>0.151898734177215</v>
      </c>
      <c r="AC418" s="13">
        <v>8.6956521739130405E-2</v>
      </c>
      <c r="AD418" s="13">
        <v>0.15384615384615399</v>
      </c>
      <c r="AE418" s="13"/>
      <c r="AF418" s="13">
        <v>0.118380062305296</v>
      </c>
      <c r="AG418" s="13">
        <v>0.103030303030303</v>
      </c>
      <c r="AH418" s="13">
        <v>0.118181818181818</v>
      </c>
      <c r="AI418" s="13">
        <v>0.10638297872340401</v>
      </c>
      <c r="AJ418" s="13">
        <v>0.198019801980198</v>
      </c>
      <c r="AK418" s="13">
        <v>0.16129032258064499</v>
      </c>
      <c r="AL418" s="13"/>
      <c r="AM418" s="13">
        <v>0.105590062111801</v>
      </c>
      <c r="AN418" s="13">
        <v>0.14213197969543101</v>
      </c>
      <c r="AO418" s="13">
        <v>0.17629179331306999</v>
      </c>
      <c r="AP418" s="13">
        <v>7.4074074074074098E-2</v>
      </c>
      <c r="AQ418" s="13">
        <v>5.5555555555555601E-2</v>
      </c>
      <c r="AR418" s="13"/>
      <c r="AS418" s="13">
        <v>0.126447876447876</v>
      </c>
      <c r="AT418" s="13" t="s">
        <v>97</v>
      </c>
      <c r="AU418" s="13"/>
      <c r="AV418" s="13">
        <v>0.125</v>
      </c>
      <c r="AW418" s="13">
        <v>5.31914893617021E-2</v>
      </c>
      <c r="AX418" s="13">
        <v>0.13575525812619499</v>
      </c>
      <c r="AY418" s="13"/>
      <c r="AZ418" s="13">
        <v>0.100917431192661</v>
      </c>
      <c r="BA418" s="13">
        <v>7.7777777777777807E-2</v>
      </c>
      <c r="BB418" s="13">
        <v>0.136563876651982</v>
      </c>
      <c r="BC418" s="13"/>
      <c r="BD418" s="13">
        <v>0.123839009287926</v>
      </c>
      <c r="BE418" s="13">
        <v>0.1328125</v>
      </c>
      <c r="BF418" s="13"/>
      <c r="BG418" s="13">
        <v>0.118012422360248</v>
      </c>
      <c r="BH418" s="13">
        <v>0.13061797752809001</v>
      </c>
      <c r="BI418" s="13"/>
      <c r="BJ418" s="13">
        <v>0.11612903225806499</v>
      </c>
      <c r="BK418" s="13">
        <v>0.13154831199068701</v>
      </c>
      <c r="BL418" s="13"/>
      <c r="BM418" s="13">
        <v>0.119402985074627</v>
      </c>
      <c r="BN418" s="13">
        <v>0.12942612942612899</v>
      </c>
      <c r="BO418" s="13"/>
      <c r="BP418" s="13">
        <v>0.14285714285714299</v>
      </c>
      <c r="BQ418" s="13">
        <v>0.121130551816958</v>
      </c>
      <c r="BR418" s="13"/>
      <c r="BS418" s="13">
        <v>0.104072398190045</v>
      </c>
      <c r="BT418" s="13">
        <v>0.12747252747252699</v>
      </c>
      <c r="BU418" s="13"/>
      <c r="BV418" s="13">
        <v>7.3825503355704702E-2</v>
      </c>
      <c r="BW418" s="13">
        <v>0.119453924914676</v>
      </c>
      <c r="BX418" s="13"/>
      <c r="BY418" s="13">
        <v>0.145299145299145</v>
      </c>
      <c r="BZ418" s="13">
        <v>0.12251655629139099</v>
      </c>
      <c r="CA418" s="13"/>
      <c r="CB418" s="13">
        <v>0.13987473903966599</v>
      </c>
      <c r="CC418" s="13">
        <v>0.110074626865672</v>
      </c>
    </row>
    <row r="419" spans="2:81" x14ac:dyDescent="0.3">
      <c r="B419" t="s">
        <v>251</v>
      </c>
      <c r="C419" s="13">
        <v>0.13610038610038599</v>
      </c>
      <c r="D419" s="13">
        <v>0.12645914396887201</v>
      </c>
      <c r="E419" s="13">
        <v>0.144787644787645</v>
      </c>
      <c r="F419" s="13"/>
      <c r="G419" s="13">
        <v>9.8039215686274495E-2</v>
      </c>
      <c r="H419" s="13">
        <v>9.2936802973977703E-2</v>
      </c>
      <c r="I419" s="13">
        <v>0.121827411167513</v>
      </c>
      <c r="J419" s="13">
        <v>0.117283950617284</v>
      </c>
      <c r="K419" s="13">
        <v>0.188034188034188</v>
      </c>
      <c r="L419" s="13">
        <v>0.26086956521739102</v>
      </c>
      <c r="M419" s="13"/>
      <c r="N419" s="13">
        <v>0.114285714285714</v>
      </c>
      <c r="O419" s="13">
        <v>0.15261044176706801</v>
      </c>
      <c r="P419" s="13">
        <v>0.15819209039547999</v>
      </c>
      <c r="Q419" s="13">
        <v>0.14285714285714299</v>
      </c>
      <c r="R419" s="13"/>
      <c r="S419" s="13">
        <v>0.10638297872340401</v>
      </c>
      <c r="T419" s="13">
        <v>0.13675213675213699</v>
      </c>
      <c r="U419" s="13">
        <v>0.14925373134328401</v>
      </c>
      <c r="V419" s="13">
        <v>0.13186813186813201</v>
      </c>
      <c r="W419" s="13">
        <v>0.126436781609195</v>
      </c>
      <c r="X419" s="13">
        <v>0.18181818181818199</v>
      </c>
      <c r="Y419" s="13">
        <v>0.119047619047619</v>
      </c>
      <c r="Z419" s="13">
        <v>0.146341463414634</v>
      </c>
      <c r="AA419" s="13">
        <v>0.162962962962963</v>
      </c>
      <c r="AB419" s="13">
        <v>0.189873417721519</v>
      </c>
      <c r="AC419" s="13">
        <v>4.3478260869565202E-2</v>
      </c>
      <c r="AD419" s="13">
        <v>7.69230769230769E-2</v>
      </c>
      <c r="AE419" s="13"/>
      <c r="AF419" s="13">
        <v>9.34579439252336E-2</v>
      </c>
      <c r="AG419" s="13">
        <v>0.16969696969697001</v>
      </c>
      <c r="AH419" s="13">
        <v>0.118181818181818</v>
      </c>
      <c r="AI419" s="13">
        <v>0.184397163120567</v>
      </c>
      <c r="AJ419" s="13">
        <v>0.16831683168316799</v>
      </c>
      <c r="AK419" s="13">
        <v>0.15053763440860199</v>
      </c>
      <c r="AL419" s="13"/>
      <c r="AM419" s="13">
        <v>0.19254658385093201</v>
      </c>
      <c r="AN419" s="13">
        <v>0.15228426395939099</v>
      </c>
      <c r="AO419" s="13">
        <v>0.11550151975683901</v>
      </c>
      <c r="AP419" s="13">
        <v>9.5238095238095205E-2</v>
      </c>
      <c r="AQ419" s="13">
        <v>0</v>
      </c>
      <c r="AR419" s="13"/>
      <c r="AS419" s="13">
        <v>0.13610038610038599</v>
      </c>
      <c r="AT419" s="13" t="s">
        <v>97</v>
      </c>
      <c r="AU419" s="13"/>
      <c r="AV419" s="13">
        <v>0.06</v>
      </c>
      <c r="AW419" s="13">
        <v>9.5744680851063801E-2</v>
      </c>
      <c r="AX419" s="13">
        <v>0.20267686424474199</v>
      </c>
      <c r="AY419" s="13"/>
      <c r="AZ419" s="13">
        <v>1.8348623853211E-2</v>
      </c>
      <c r="BA419" s="13">
        <v>4.4444444444444398E-2</v>
      </c>
      <c r="BB419" s="13">
        <v>8.3700440528634401E-2</v>
      </c>
      <c r="BC419" s="13"/>
      <c r="BD419" s="13">
        <v>0.114551083591331</v>
      </c>
      <c r="BE419" s="13">
        <v>0.17447916666666699</v>
      </c>
      <c r="BF419" s="13"/>
      <c r="BG419" s="13">
        <v>7.7639751552794997E-2</v>
      </c>
      <c r="BH419" s="13">
        <v>0.162921348314607</v>
      </c>
      <c r="BI419" s="13"/>
      <c r="BJ419" s="13">
        <v>0.11612903225806499</v>
      </c>
      <c r="BK419" s="13">
        <v>0.139697322467986</v>
      </c>
      <c r="BL419" s="13"/>
      <c r="BM419" s="13">
        <v>0.134328358208955</v>
      </c>
      <c r="BN419" s="13">
        <v>0.139194139194139</v>
      </c>
      <c r="BO419" s="13"/>
      <c r="BP419" s="13">
        <v>0.120879120879121</v>
      </c>
      <c r="BQ419" s="13">
        <v>0.14401076716016201</v>
      </c>
      <c r="BR419" s="13"/>
      <c r="BS419" s="13">
        <v>0.106334841628959</v>
      </c>
      <c r="BT419" s="13">
        <v>0.175824175824176</v>
      </c>
      <c r="BU419" s="13"/>
      <c r="BV419" s="13">
        <v>0.100671140939597</v>
      </c>
      <c r="BW419" s="13">
        <v>0.109215017064846</v>
      </c>
      <c r="BX419" s="13"/>
      <c r="BY419" s="13">
        <v>0.11111111111111099</v>
      </c>
      <c r="BZ419" s="13">
        <v>0.14017660044150099</v>
      </c>
      <c r="CA419" s="13"/>
      <c r="CB419" s="13">
        <v>0.13987473903966599</v>
      </c>
      <c r="CC419" s="13">
        <v>0.13805970149253699</v>
      </c>
    </row>
    <row r="420" spans="2:81" x14ac:dyDescent="0.3">
      <c r="B420" t="s">
        <v>106</v>
      </c>
      <c r="C420" s="13">
        <v>4.2471042471042497E-2</v>
      </c>
      <c r="D420" s="13">
        <v>2.91828793774319E-2</v>
      </c>
      <c r="E420" s="13">
        <v>5.5984555984555998E-2</v>
      </c>
      <c r="F420" s="13"/>
      <c r="G420" s="13">
        <v>3.2679738562091498E-2</v>
      </c>
      <c r="H420" s="13">
        <v>2.2304832713754601E-2</v>
      </c>
      <c r="I420" s="13">
        <v>3.0456852791878201E-2</v>
      </c>
      <c r="J420" s="13">
        <v>6.7901234567901203E-2</v>
      </c>
      <c r="K420" s="13">
        <v>7.69230769230769E-2</v>
      </c>
      <c r="L420" s="13">
        <v>5.0724637681159403E-2</v>
      </c>
      <c r="M420" s="13"/>
      <c r="N420" s="13">
        <v>3.6363636363636397E-2</v>
      </c>
      <c r="O420" s="13">
        <v>5.62248995983936E-2</v>
      </c>
      <c r="P420" s="13">
        <v>2.82485875706215E-2</v>
      </c>
      <c r="Q420" s="13">
        <v>5.0691244239631297E-2</v>
      </c>
      <c r="R420" s="13"/>
      <c r="S420" s="13">
        <v>4.2553191489361701E-2</v>
      </c>
      <c r="T420" s="13">
        <v>2.5641025641025599E-2</v>
      </c>
      <c r="U420" s="13">
        <v>4.47761194029851E-2</v>
      </c>
      <c r="V420" s="13">
        <v>5.4945054945054903E-2</v>
      </c>
      <c r="W420" s="13">
        <v>6.8965517241379296E-2</v>
      </c>
      <c r="X420" s="13">
        <v>5.6818181818181802E-2</v>
      </c>
      <c r="Y420" s="13">
        <v>5.95238095238095E-2</v>
      </c>
      <c r="Z420" s="13">
        <v>2.4390243902439001E-2</v>
      </c>
      <c r="AA420" s="13">
        <v>5.1851851851851899E-2</v>
      </c>
      <c r="AB420" s="13">
        <v>1.26582278481013E-2</v>
      </c>
      <c r="AC420" s="13">
        <v>0</v>
      </c>
      <c r="AD420" s="13">
        <v>0</v>
      </c>
      <c r="AE420" s="13"/>
      <c r="AF420" s="13">
        <v>4.0498442367601202E-2</v>
      </c>
      <c r="AG420" s="13">
        <v>3.03030303030303E-2</v>
      </c>
      <c r="AH420" s="13">
        <v>4.5454545454545497E-2</v>
      </c>
      <c r="AI420" s="13">
        <v>7.09219858156028E-3</v>
      </c>
      <c r="AJ420" s="13">
        <v>5.9405940594059403E-2</v>
      </c>
      <c r="AK420" s="13">
        <v>5.3763440860215103E-2</v>
      </c>
      <c r="AL420" s="13"/>
      <c r="AM420" s="13">
        <v>6.2111801242236003E-2</v>
      </c>
      <c r="AN420" s="13">
        <v>5.0761421319797002E-2</v>
      </c>
      <c r="AO420" s="13">
        <v>3.3434650455927001E-2</v>
      </c>
      <c r="AP420" s="13">
        <v>3.7037037037037E-2</v>
      </c>
      <c r="AQ420" s="13">
        <v>5.5555555555555601E-2</v>
      </c>
      <c r="AR420" s="13"/>
      <c r="AS420" s="13">
        <v>4.2471042471042497E-2</v>
      </c>
      <c r="AT420" s="13" t="s">
        <v>97</v>
      </c>
      <c r="AU420" s="13"/>
      <c r="AV420" s="13">
        <v>2.2499999999999999E-2</v>
      </c>
      <c r="AW420" s="13">
        <v>6.3829787234042507E-2</v>
      </c>
      <c r="AX420" s="13">
        <v>5.35372848948375E-2</v>
      </c>
      <c r="AY420" s="13"/>
      <c r="AZ420" s="13">
        <v>1.8348623853211E-2</v>
      </c>
      <c r="BA420" s="13">
        <v>1.1111111111111099E-2</v>
      </c>
      <c r="BB420" s="13">
        <v>3.9647577092511002E-2</v>
      </c>
      <c r="BC420" s="13"/>
      <c r="BD420" s="13">
        <v>4.4891640866873098E-2</v>
      </c>
      <c r="BE420" s="13">
        <v>3.90625E-2</v>
      </c>
      <c r="BF420" s="13"/>
      <c r="BG420" s="13">
        <v>3.7267080745341602E-2</v>
      </c>
      <c r="BH420" s="13">
        <v>4.49438202247191E-2</v>
      </c>
      <c r="BI420" s="13"/>
      <c r="BJ420" s="13">
        <v>4.5161290322580601E-2</v>
      </c>
      <c r="BK420" s="13">
        <v>4.1909196740395803E-2</v>
      </c>
      <c r="BL420" s="13"/>
      <c r="BM420" s="13">
        <v>3.4825870646766198E-2</v>
      </c>
      <c r="BN420" s="13">
        <v>4.2735042735042701E-2</v>
      </c>
      <c r="BO420" s="13"/>
      <c r="BP420" s="13">
        <v>6.22710622710623E-2</v>
      </c>
      <c r="BQ420" s="13">
        <v>3.2301480484522201E-2</v>
      </c>
      <c r="BR420" s="13"/>
      <c r="BS420" s="13">
        <v>2.48868778280543E-2</v>
      </c>
      <c r="BT420" s="13">
        <v>6.15384615384615E-2</v>
      </c>
      <c r="BU420" s="13"/>
      <c r="BV420" s="13">
        <v>3.35570469798658E-2</v>
      </c>
      <c r="BW420" s="13">
        <v>2.0477815699658699E-2</v>
      </c>
      <c r="BX420" s="13"/>
      <c r="BY420" s="13">
        <v>2.5641025641025599E-2</v>
      </c>
      <c r="BZ420" s="13">
        <v>4.5253863134657797E-2</v>
      </c>
      <c r="CA420" s="13"/>
      <c r="CB420" s="13">
        <v>4.5929018789144099E-2</v>
      </c>
      <c r="CC420" s="13">
        <v>4.1044776119402999E-2</v>
      </c>
    </row>
    <row r="421" spans="2:81" x14ac:dyDescent="0.3">
      <c r="B421" t="s">
        <v>127</v>
      </c>
      <c r="C421" s="13">
        <v>0.53378378378378399</v>
      </c>
      <c r="D421" s="13">
        <v>0.52723735408560302</v>
      </c>
      <c r="E421" s="13">
        <v>0.54054054054054101</v>
      </c>
      <c r="F421" s="13"/>
      <c r="G421" s="13">
        <v>0.50980392156862697</v>
      </c>
      <c r="H421" s="13">
        <v>0.59851301115241595</v>
      </c>
      <c r="I421" s="13">
        <v>0.55329949238578702</v>
      </c>
      <c r="J421" s="13">
        <v>0.469135802469136</v>
      </c>
      <c r="K421" s="13">
        <v>0.55555555555555602</v>
      </c>
      <c r="L421" s="13">
        <v>0.46376811594202899</v>
      </c>
      <c r="M421" s="13"/>
      <c r="N421" s="13">
        <v>0.56363636363636405</v>
      </c>
      <c r="O421" s="13">
        <v>0.52610441767068294</v>
      </c>
      <c r="P421" s="13">
        <v>0.51412429378531099</v>
      </c>
      <c r="Q421" s="13">
        <v>0.497695852534562</v>
      </c>
      <c r="R421" s="13"/>
      <c r="S421" s="13">
        <v>0.61702127659574502</v>
      </c>
      <c r="T421" s="13">
        <v>0.53846153846153799</v>
      </c>
      <c r="U421" s="13">
        <v>0.58208955223880599</v>
      </c>
      <c r="V421" s="13">
        <v>0.51648351648351698</v>
      </c>
      <c r="W421" s="13">
        <v>0.52873563218390796</v>
      </c>
      <c r="X421" s="13">
        <v>0.45454545454545497</v>
      </c>
      <c r="Y421" s="13">
        <v>0.5</v>
      </c>
      <c r="Z421" s="13">
        <v>0.53658536585365901</v>
      </c>
      <c r="AA421" s="13">
        <v>0.47407407407407398</v>
      </c>
      <c r="AB421" s="13">
        <v>0.468354430379747</v>
      </c>
      <c r="AC421" s="13">
        <v>0.65217391304347805</v>
      </c>
      <c r="AD421" s="13">
        <v>0.53846153846153899</v>
      </c>
      <c r="AE421" s="13"/>
      <c r="AF421" s="13">
        <v>0.579439252336449</v>
      </c>
      <c r="AG421" s="13">
        <v>0.56363636363636405</v>
      </c>
      <c r="AH421" s="13">
        <v>0.59090909090909105</v>
      </c>
      <c r="AI421" s="13">
        <v>0.51063829787234005</v>
      </c>
      <c r="AJ421" s="13">
        <v>0.42574257425742601</v>
      </c>
      <c r="AK421" s="13">
        <v>0.494623655913978</v>
      </c>
      <c r="AL421" s="13"/>
      <c r="AM421" s="13">
        <v>0.48447204968944102</v>
      </c>
      <c r="AN421" s="13">
        <v>0.46700507614213199</v>
      </c>
      <c r="AO421" s="13">
        <v>0.53191489361702105</v>
      </c>
      <c r="AP421" s="13">
        <v>0.65079365079365104</v>
      </c>
      <c r="AQ421" s="13">
        <v>0.72222222222222199</v>
      </c>
      <c r="AR421" s="13"/>
      <c r="AS421" s="13">
        <v>0.53378378378378399</v>
      </c>
      <c r="AT421" s="13" t="s">
        <v>97</v>
      </c>
      <c r="AU421" s="13"/>
      <c r="AV421" s="13">
        <v>0.64500000000000002</v>
      </c>
      <c r="AW421" s="13">
        <v>0.57446808510638303</v>
      </c>
      <c r="AX421" s="13">
        <v>0.44359464627151102</v>
      </c>
      <c r="AY421" s="13"/>
      <c r="AZ421" s="13">
        <v>0.72477064220183496</v>
      </c>
      <c r="BA421" s="13">
        <v>0.68888888888888899</v>
      </c>
      <c r="BB421" s="13">
        <v>0.55947136563876698</v>
      </c>
      <c r="BC421" s="13"/>
      <c r="BD421" s="13">
        <v>0.56346749226006199</v>
      </c>
      <c r="BE421" s="13">
        <v>0.4765625</v>
      </c>
      <c r="BF421" s="13"/>
      <c r="BG421" s="13">
        <v>0.60869565217391297</v>
      </c>
      <c r="BH421" s="13">
        <v>0.5</v>
      </c>
      <c r="BI421" s="13"/>
      <c r="BJ421" s="13">
        <v>0.56129032258064504</v>
      </c>
      <c r="BK421" s="13">
        <v>0.52619324796274702</v>
      </c>
      <c r="BL421" s="13"/>
      <c r="BM421" s="13">
        <v>0.55721393034825895</v>
      </c>
      <c r="BN421" s="13">
        <v>0.52503052503052505</v>
      </c>
      <c r="BO421" s="13"/>
      <c r="BP421" s="13">
        <v>0.54212454212454197</v>
      </c>
      <c r="BQ421" s="13">
        <v>0.53028263795424002</v>
      </c>
      <c r="BR421" s="13"/>
      <c r="BS421" s="13">
        <v>0.61990950226244301</v>
      </c>
      <c r="BT421" s="13">
        <v>0.46373626373626398</v>
      </c>
      <c r="BU421" s="13"/>
      <c r="BV421" s="13">
        <v>0.66442953020134199</v>
      </c>
      <c r="BW421" s="13">
        <v>0.59726962457337895</v>
      </c>
      <c r="BX421" s="13"/>
      <c r="BY421" s="13">
        <v>0.54700854700854695</v>
      </c>
      <c r="BZ421" s="13">
        <v>0.53421633554083903</v>
      </c>
      <c r="CA421" s="13"/>
      <c r="CB421" s="13">
        <v>0.50939457202505201</v>
      </c>
      <c r="CC421" s="13">
        <v>0.55783582089552197</v>
      </c>
    </row>
    <row r="422" spans="2:81" x14ac:dyDescent="0.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13"/>
      <c r="BR422" s="13"/>
      <c r="BS422" s="13"/>
      <c r="BT422" s="13"/>
      <c r="BU422" s="13"/>
      <c r="BV422" s="13"/>
      <c r="BW422" s="13"/>
      <c r="BX422" s="13"/>
      <c r="BY422" s="13"/>
      <c r="BZ422" s="13"/>
      <c r="CA422" s="13"/>
      <c r="CB422" s="13"/>
      <c r="CC422" s="13"/>
    </row>
    <row r="423" spans="2:81" x14ac:dyDescent="0.3">
      <c r="B423" s="6" t="s">
        <v>264</v>
      </c>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13"/>
      <c r="BR423" s="13"/>
      <c r="BS423" s="13"/>
      <c r="BT423" s="13"/>
      <c r="BU423" s="13"/>
      <c r="BV423" s="13"/>
      <c r="BW423" s="13"/>
      <c r="BX423" s="13"/>
      <c r="BY423" s="13"/>
      <c r="BZ423" s="13"/>
      <c r="CA423" s="13"/>
      <c r="CB423" s="13"/>
      <c r="CC423" s="13"/>
    </row>
    <row r="424" spans="2:81" x14ac:dyDescent="0.3">
      <c r="B424" s="23" t="s">
        <v>196</v>
      </c>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13"/>
      <c r="BR424" s="13"/>
      <c r="BS424" s="13"/>
      <c r="BT424" s="13"/>
      <c r="BU424" s="13"/>
      <c r="BV424" s="13"/>
      <c r="BW424" s="13"/>
      <c r="BX424" s="13"/>
      <c r="BY424" s="13"/>
      <c r="BZ424" s="13"/>
      <c r="CA424" s="13"/>
      <c r="CB424" s="13"/>
      <c r="CC424" s="13"/>
    </row>
    <row r="425" spans="2:81" x14ac:dyDescent="0.3">
      <c r="B425" t="s">
        <v>123</v>
      </c>
      <c r="C425" s="13">
        <v>0.304054054054054</v>
      </c>
      <c r="D425" s="13">
        <v>0.250972762645914</v>
      </c>
      <c r="E425" s="13">
        <v>0.35714285714285698</v>
      </c>
      <c r="F425" s="13"/>
      <c r="G425" s="13">
        <v>0.35294117647058798</v>
      </c>
      <c r="H425" s="13">
        <v>0.43494423791821601</v>
      </c>
      <c r="I425" s="13">
        <v>0.30456852791878197</v>
      </c>
      <c r="J425" s="13">
        <v>0.28395061728395099</v>
      </c>
      <c r="K425" s="13">
        <v>0.22222222222222199</v>
      </c>
      <c r="L425" s="13">
        <v>8.6956521739130405E-2</v>
      </c>
      <c r="M425" s="13"/>
      <c r="N425" s="13">
        <v>0.30909090909090903</v>
      </c>
      <c r="O425" s="13">
        <v>0.28915662650602397</v>
      </c>
      <c r="P425" s="13">
        <v>0.29943502824858798</v>
      </c>
      <c r="Q425" s="13">
        <v>0.31336405529953898</v>
      </c>
      <c r="R425" s="13"/>
      <c r="S425" s="13">
        <v>0.33510638297872303</v>
      </c>
      <c r="T425" s="13">
        <v>0.26495726495726502</v>
      </c>
      <c r="U425" s="13">
        <v>0.26865671641791</v>
      </c>
      <c r="V425" s="13">
        <v>0.230769230769231</v>
      </c>
      <c r="W425" s="13">
        <v>0.29885057471264398</v>
      </c>
      <c r="X425" s="13">
        <v>0.31818181818181801</v>
      </c>
      <c r="Y425" s="13">
        <v>0.28571428571428598</v>
      </c>
      <c r="Z425" s="13">
        <v>0.146341463414634</v>
      </c>
      <c r="AA425" s="13">
        <v>0.296296296296296</v>
      </c>
      <c r="AB425" s="13">
        <v>0.341772151898734</v>
      </c>
      <c r="AC425" s="13">
        <v>0.565217391304348</v>
      </c>
      <c r="AD425" s="13">
        <v>0.38461538461538503</v>
      </c>
      <c r="AE425" s="13"/>
      <c r="AF425" s="13">
        <v>0.386292834890966</v>
      </c>
      <c r="AG425" s="13">
        <v>0.22424242424242399</v>
      </c>
      <c r="AH425" s="13">
        <v>0.31818181818181801</v>
      </c>
      <c r="AI425" s="13">
        <v>0.25531914893617003</v>
      </c>
      <c r="AJ425" s="13">
        <v>0.34653465346534701</v>
      </c>
      <c r="AK425" s="13">
        <v>0.19354838709677399</v>
      </c>
      <c r="AL425" s="13"/>
      <c r="AM425" s="13">
        <v>0.23602484472049701</v>
      </c>
      <c r="AN425" s="13">
        <v>0.25888324873096402</v>
      </c>
      <c r="AO425" s="13">
        <v>0.32826747720364702</v>
      </c>
      <c r="AP425" s="13">
        <v>0.39682539682539703</v>
      </c>
      <c r="AQ425" s="13">
        <v>0.44444444444444398</v>
      </c>
      <c r="AR425" s="13"/>
      <c r="AS425" s="13">
        <v>0.304054054054054</v>
      </c>
      <c r="AT425" s="13" t="s">
        <v>97</v>
      </c>
      <c r="AU425" s="13"/>
      <c r="AV425" s="13">
        <v>0.3775</v>
      </c>
      <c r="AW425" s="13">
        <v>0.46808510638297901</v>
      </c>
      <c r="AX425" s="13">
        <v>0.21414913957935</v>
      </c>
      <c r="AY425" s="13"/>
      <c r="AZ425" s="13">
        <v>0.52293577981651396</v>
      </c>
      <c r="BA425" s="13">
        <v>0.48888888888888898</v>
      </c>
      <c r="BB425" s="13">
        <v>0.26872246696035201</v>
      </c>
      <c r="BC425" s="13"/>
      <c r="BD425" s="13">
        <v>0.36687306501548</v>
      </c>
      <c r="BE425" s="13">
        <v>0.19791666666666699</v>
      </c>
      <c r="BF425" s="13"/>
      <c r="BG425" s="13">
        <v>0.37577639751552799</v>
      </c>
      <c r="BH425" s="13">
        <v>0.27106741573033699</v>
      </c>
      <c r="BI425" s="13"/>
      <c r="BJ425" s="13">
        <v>0.31612903225806399</v>
      </c>
      <c r="BK425" s="13">
        <v>0.29918509895227002</v>
      </c>
      <c r="BL425" s="13"/>
      <c r="BM425" s="13">
        <v>0.41791044776119401</v>
      </c>
      <c r="BN425" s="13">
        <v>0.27350427350427398</v>
      </c>
      <c r="BO425" s="13"/>
      <c r="BP425" s="13">
        <v>0.42857142857142899</v>
      </c>
      <c r="BQ425" s="13">
        <v>0.25841184387617799</v>
      </c>
      <c r="BR425" s="13"/>
      <c r="BS425" s="13">
        <v>0.38009049773755699</v>
      </c>
      <c r="BT425" s="13">
        <v>0.248351648351648</v>
      </c>
      <c r="BU425" s="13"/>
      <c r="BV425" s="13">
        <v>0.40268456375838901</v>
      </c>
      <c r="BW425" s="13">
        <v>0.36860068259385698</v>
      </c>
      <c r="BX425" s="13"/>
      <c r="BY425" s="13">
        <v>0.36752136752136799</v>
      </c>
      <c r="BZ425" s="13">
        <v>0.29580573951434902</v>
      </c>
      <c r="CA425" s="13"/>
      <c r="CB425" s="13">
        <v>0.290187891440501</v>
      </c>
      <c r="CC425" s="13">
        <v>0.31716417910447797</v>
      </c>
    </row>
    <row r="426" spans="2:81" x14ac:dyDescent="0.3">
      <c r="B426" t="s">
        <v>124</v>
      </c>
      <c r="C426" s="13">
        <v>0.28667953667953699</v>
      </c>
      <c r="D426" s="13">
        <v>0.23540856031128399</v>
      </c>
      <c r="E426" s="13">
        <v>0.33590733590733601</v>
      </c>
      <c r="F426" s="13"/>
      <c r="G426" s="13">
        <v>0.28758169934640498</v>
      </c>
      <c r="H426" s="13">
        <v>0.30111524163568798</v>
      </c>
      <c r="I426" s="13">
        <v>0.31979695431472099</v>
      </c>
      <c r="J426" s="13">
        <v>0.25925925925925902</v>
      </c>
      <c r="K426" s="13">
        <v>0.28205128205128199</v>
      </c>
      <c r="L426" s="13">
        <v>0.24637681159420299</v>
      </c>
      <c r="M426" s="13"/>
      <c r="N426" s="13">
        <v>0.28311688311688299</v>
      </c>
      <c r="O426" s="13">
        <v>0.29718875502008002</v>
      </c>
      <c r="P426" s="13">
        <v>0.21468926553672299</v>
      </c>
      <c r="Q426" s="13">
        <v>0.34562211981566798</v>
      </c>
      <c r="R426" s="13"/>
      <c r="S426" s="13">
        <v>0.28723404255319201</v>
      </c>
      <c r="T426" s="13">
        <v>0.28205128205128199</v>
      </c>
      <c r="U426" s="13">
        <v>0.29850746268656703</v>
      </c>
      <c r="V426" s="13">
        <v>0.27472527472527503</v>
      </c>
      <c r="W426" s="13">
        <v>0.34482758620689702</v>
      </c>
      <c r="X426" s="13">
        <v>0.23863636363636401</v>
      </c>
      <c r="Y426" s="13">
        <v>0.34523809523809501</v>
      </c>
      <c r="Z426" s="13">
        <v>0.36585365853658502</v>
      </c>
      <c r="AA426" s="13">
        <v>0.281481481481481</v>
      </c>
      <c r="AB426" s="13">
        <v>0.265822784810127</v>
      </c>
      <c r="AC426" s="13">
        <v>0.173913043478261</v>
      </c>
      <c r="AD426" s="13">
        <v>0.230769230769231</v>
      </c>
      <c r="AE426" s="13"/>
      <c r="AF426" s="13">
        <v>0.28037383177570102</v>
      </c>
      <c r="AG426" s="13">
        <v>0.33333333333333298</v>
      </c>
      <c r="AH426" s="13">
        <v>0.3</v>
      </c>
      <c r="AI426" s="13">
        <v>0.205673758865248</v>
      </c>
      <c r="AJ426" s="13">
        <v>0.32673267326732702</v>
      </c>
      <c r="AK426" s="13">
        <v>0.27956989247311798</v>
      </c>
      <c r="AL426" s="13"/>
      <c r="AM426" s="13">
        <v>0.27329192546583903</v>
      </c>
      <c r="AN426" s="13">
        <v>0.22842639593908601</v>
      </c>
      <c r="AO426" s="13">
        <v>0.29179331306990902</v>
      </c>
      <c r="AP426" s="13">
        <v>0.30158730158730201</v>
      </c>
      <c r="AQ426" s="13">
        <v>0.27777777777777801</v>
      </c>
      <c r="AR426" s="13"/>
      <c r="AS426" s="13">
        <v>0.28667953667953699</v>
      </c>
      <c r="AT426" s="13" t="s">
        <v>97</v>
      </c>
      <c r="AU426" s="13"/>
      <c r="AV426" s="13">
        <v>0.315</v>
      </c>
      <c r="AW426" s="13">
        <v>0.329787234042553</v>
      </c>
      <c r="AX426" s="13">
        <v>0.258126195028681</v>
      </c>
      <c r="AY426" s="13"/>
      <c r="AZ426" s="13">
        <v>0.302752293577982</v>
      </c>
      <c r="BA426" s="13">
        <v>0.28888888888888897</v>
      </c>
      <c r="BB426" s="13">
        <v>0.31718061674008802</v>
      </c>
      <c r="BC426" s="13"/>
      <c r="BD426" s="13">
        <v>0.30185758513931898</v>
      </c>
      <c r="BE426" s="13">
        <v>0.25520833333333298</v>
      </c>
      <c r="BF426" s="13"/>
      <c r="BG426" s="13">
        <v>0.30434782608695699</v>
      </c>
      <c r="BH426" s="13">
        <v>0.27808988764044901</v>
      </c>
      <c r="BI426" s="13"/>
      <c r="BJ426" s="13">
        <v>0.412903225806452</v>
      </c>
      <c r="BK426" s="13">
        <v>0.25844004656577402</v>
      </c>
      <c r="BL426" s="13"/>
      <c r="BM426" s="13">
        <v>0.27860696517412897</v>
      </c>
      <c r="BN426" s="13">
        <v>0.28693528693528703</v>
      </c>
      <c r="BO426" s="13"/>
      <c r="BP426" s="13">
        <v>0.30036630036630002</v>
      </c>
      <c r="BQ426" s="13">
        <v>0.27725437415881599</v>
      </c>
      <c r="BR426" s="13"/>
      <c r="BS426" s="13">
        <v>0.32579185520361997</v>
      </c>
      <c r="BT426" s="13">
        <v>0.25934065934065897</v>
      </c>
      <c r="BU426" s="13"/>
      <c r="BV426" s="13">
        <v>0.33557046979865801</v>
      </c>
      <c r="BW426" s="13">
        <v>0.32081911262798601</v>
      </c>
      <c r="BX426" s="13"/>
      <c r="BY426" s="13">
        <v>0.30769230769230799</v>
      </c>
      <c r="BZ426" s="13">
        <v>0.28366445916114802</v>
      </c>
      <c r="CA426" s="13"/>
      <c r="CB426" s="13">
        <v>0.27139874739039699</v>
      </c>
      <c r="CC426" s="13">
        <v>0.296641791044776</v>
      </c>
    </row>
    <row r="427" spans="2:81" x14ac:dyDescent="0.3">
      <c r="B427" t="s">
        <v>125</v>
      </c>
      <c r="C427" s="13">
        <v>0.14864864864864899</v>
      </c>
      <c r="D427" s="13">
        <v>0.202334630350195</v>
      </c>
      <c r="E427" s="13">
        <v>9.6525096525096499E-2</v>
      </c>
      <c r="F427" s="13"/>
      <c r="G427" s="13">
        <v>0.15032679738562099</v>
      </c>
      <c r="H427" s="13">
        <v>0.12639405204460999</v>
      </c>
      <c r="I427" s="13">
        <v>0.12690355329949199</v>
      </c>
      <c r="J427" s="13">
        <v>0.16049382716049401</v>
      </c>
      <c r="K427" s="13">
        <v>0.17948717948717899</v>
      </c>
      <c r="L427" s="13">
        <v>0.18115942028985499</v>
      </c>
      <c r="M427" s="13"/>
      <c r="N427" s="13">
        <v>0.16103896103896101</v>
      </c>
      <c r="O427" s="13">
        <v>0.116465863453815</v>
      </c>
      <c r="P427" s="13">
        <v>0.19774011299434999</v>
      </c>
      <c r="Q427" s="13">
        <v>0.115207373271889</v>
      </c>
      <c r="R427" s="13"/>
      <c r="S427" s="13">
        <v>0.14893617021276601</v>
      </c>
      <c r="T427" s="13">
        <v>0.13675213675213699</v>
      </c>
      <c r="U427" s="13">
        <v>0.164179104477612</v>
      </c>
      <c r="V427" s="13">
        <v>0.20879120879120899</v>
      </c>
      <c r="W427" s="13">
        <v>0.13793103448275901</v>
      </c>
      <c r="X427" s="13">
        <v>0.204545454545455</v>
      </c>
      <c r="Y427" s="13">
        <v>0.119047619047619</v>
      </c>
      <c r="Z427" s="13">
        <v>0.146341463414634</v>
      </c>
      <c r="AA427" s="13">
        <v>0.11851851851851899</v>
      </c>
      <c r="AB427" s="13">
        <v>0.126582278481013</v>
      </c>
      <c r="AC427" s="13">
        <v>0.108695652173913</v>
      </c>
      <c r="AD427" s="13">
        <v>0.230769230769231</v>
      </c>
      <c r="AE427" s="13"/>
      <c r="AF427" s="13">
        <v>0.124610591900312</v>
      </c>
      <c r="AG427" s="13">
        <v>0.18181818181818199</v>
      </c>
      <c r="AH427" s="13">
        <v>0.145454545454545</v>
      </c>
      <c r="AI427" s="13">
        <v>0.16312056737588701</v>
      </c>
      <c r="AJ427" s="13">
        <v>7.9207920792079195E-2</v>
      </c>
      <c r="AK427" s="13">
        <v>0.21505376344086</v>
      </c>
      <c r="AL427" s="13"/>
      <c r="AM427" s="13">
        <v>0.13043478260869601</v>
      </c>
      <c r="AN427" s="13">
        <v>0.19289340101522801</v>
      </c>
      <c r="AO427" s="13">
        <v>0.133738601823708</v>
      </c>
      <c r="AP427" s="13">
        <v>0.126984126984127</v>
      </c>
      <c r="AQ427" s="13">
        <v>0.16666666666666699</v>
      </c>
      <c r="AR427" s="13"/>
      <c r="AS427" s="13">
        <v>0.14864864864864899</v>
      </c>
      <c r="AT427" s="13" t="s">
        <v>97</v>
      </c>
      <c r="AU427" s="13"/>
      <c r="AV427" s="13">
        <v>0.15</v>
      </c>
      <c r="AW427" s="13">
        <v>7.4468085106383003E-2</v>
      </c>
      <c r="AX427" s="13">
        <v>0.16634799235181599</v>
      </c>
      <c r="AY427" s="13"/>
      <c r="AZ427" s="13">
        <v>7.3394495412843999E-2</v>
      </c>
      <c r="BA427" s="13">
        <v>0.11111111111111099</v>
      </c>
      <c r="BB427" s="13">
        <v>0.20264317180616701</v>
      </c>
      <c r="BC427" s="13"/>
      <c r="BD427" s="13">
        <v>0.13003095975232201</v>
      </c>
      <c r="BE427" s="13">
        <v>0.18229166666666699</v>
      </c>
      <c r="BF427" s="13"/>
      <c r="BG427" s="13">
        <v>0.14285714285714299</v>
      </c>
      <c r="BH427" s="13">
        <v>0.151685393258427</v>
      </c>
      <c r="BI427" s="13"/>
      <c r="BJ427" s="13">
        <v>0.12258064516129</v>
      </c>
      <c r="BK427" s="13">
        <v>0.155995343422584</v>
      </c>
      <c r="BL427" s="13"/>
      <c r="BM427" s="13">
        <v>0.12935323383084599</v>
      </c>
      <c r="BN427" s="13">
        <v>0.15628815628815601</v>
      </c>
      <c r="BO427" s="13"/>
      <c r="BP427" s="13">
        <v>9.1575091575091597E-2</v>
      </c>
      <c r="BQ427" s="13">
        <v>0.17092866756392999</v>
      </c>
      <c r="BR427" s="13"/>
      <c r="BS427" s="13">
        <v>0.13574660633484201</v>
      </c>
      <c r="BT427" s="13">
        <v>0.15604395604395599</v>
      </c>
      <c r="BU427" s="13"/>
      <c r="BV427" s="13">
        <v>0.100671140939597</v>
      </c>
      <c r="BW427" s="13">
        <v>0.15358361774744</v>
      </c>
      <c r="BX427" s="13"/>
      <c r="BY427" s="13">
        <v>0.128205128205128</v>
      </c>
      <c r="BZ427" s="13">
        <v>0.15231788079470199</v>
      </c>
      <c r="CA427" s="13"/>
      <c r="CB427" s="13">
        <v>0.14613778705636701</v>
      </c>
      <c r="CC427" s="13">
        <v>0.15111940298507501</v>
      </c>
    </row>
    <row r="428" spans="2:81" x14ac:dyDescent="0.3">
      <c r="B428" t="s">
        <v>126</v>
      </c>
      <c r="C428" s="13">
        <v>0.117760617760618</v>
      </c>
      <c r="D428" s="13">
        <v>0.16342412451361901</v>
      </c>
      <c r="E428" s="13">
        <v>7.3359073359073407E-2</v>
      </c>
      <c r="F428" s="13"/>
      <c r="G428" s="13">
        <v>0.11111111111111099</v>
      </c>
      <c r="H428" s="13">
        <v>7.4349442379182201E-2</v>
      </c>
      <c r="I428" s="13">
        <v>0.131979695431472</v>
      </c>
      <c r="J428" s="13">
        <v>0.141975308641975</v>
      </c>
      <c r="K428" s="13">
        <v>0.13675213675213699</v>
      </c>
      <c r="L428" s="13">
        <v>0.14492753623188401</v>
      </c>
      <c r="M428" s="13"/>
      <c r="N428" s="13">
        <v>0.114285714285714</v>
      </c>
      <c r="O428" s="13">
        <v>0.12449799196787099</v>
      </c>
      <c r="P428" s="13">
        <v>0.13559322033898299</v>
      </c>
      <c r="Q428" s="13">
        <v>0.101382488479263</v>
      </c>
      <c r="R428" s="13"/>
      <c r="S428" s="13">
        <v>0.111702127659574</v>
      </c>
      <c r="T428" s="13">
        <v>0.11111111111111099</v>
      </c>
      <c r="U428" s="13">
        <v>7.4626865671641798E-2</v>
      </c>
      <c r="V428" s="13">
        <v>0.120879120879121</v>
      </c>
      <c r="W428" s="13">
        <v>0.14942528735632199</v>
      </c>
      <c r="X428" s="13">
        <v>0.14772727272727301</v>
      </c>
      <c r="Y428" s="13">
        <v>9.5238095238095205E-2</v>
      </c>
      <c r="Z428" s="13">
        <v>0.146341463414634</v>
      </c>
      <c r="AA428" s="13">
        <v>0.11851851851851899</v>
      </c>
      <c r="AB428" s="13">
        <v>0.139240506329114</v>
      </c>
      <c r="AC428" s="13">
        <v>8.6956521739130405E-2</v>
      </c>
      <c r="AD428" s="13">
        <v>7.69230769230769E-2</v>
      </c>
      <c r="AE428" s="13"/>
      <c r="AF428" s="13">
        <v>0.105919003115265</v>
      </c>
      <c r="AG428" s="13">
        <v>0.103030303030303</v>
      </c>
      <c r="AH428" s="13">
        <v>0.109090909090909</v>
      </c>
      <c r="AI428" s="13">
        <v>0.134751773049645</v>
      </c>
      <c r="AJ428" s="13">
        <v>0.118811881188119</v>
      </c>
      <c r="AK428" s="13">
        <v>0.13978494623655899</v>
      </c>
      <c r="AL428" s="13"/>
      <c r="AM428" s="13">
        <v>0.13664596273291901</v>
      </c>
      <c r="AN428" s="13">
        <v>0.14213197969543101</v>
      </c>
      <c r="AO428" s="13">
        <v>0.121580547112462</v>
      </c>
      <c r="AP428" s="13">
        <v>7.9365079365079402E-2</v>
      </c>
      <c r="AQ428" s="13">
        <v>5.5555555555555601E-2</v>
      </c>
      <c r="AR428" s="13"/>
      <c r="AS428" s="13">
        <v>0.117760617760618</v>
      </c>
      <c r="AT428" s="13" t="s">
        <v>97</v>
      </c>
      <c r="AU428" s="13"/>
      <c r="AV428" s="13">
        <v>8.5000000000000006E-2</v>
      </c>
      <c r="AW428" s="13">
        <v>5.31914893617021E-2</v>
      </c>
      <c r="AX428" s="13">
        <v>0.15487571701720801</v>
      </c>
      <c r="AY428" s="13"/>
      <c r="AZ428" s="13">
        <v>5.5045871559633003E-2</v>
      </c>
      <c r="BA428" s="13">
        <v>7.7777777777777807E-2</v>
      </c>
      <c r="BB428" s="13">
        <v>0.105726872246696</v>
      </c>
      <c r="BC428" s="13"/>
      <c r="BD428" s="13">
        <v>0.10216718266253901</v>
      </c>
      <c r="BE428" s="13">
        <v>0.14583333333333301</v>
      </c>
      <c r="BF428" s="13"/>
      <c r="BG428" s="13">
        <v>0.12111801242236001</v>
      </c>
      <c r="BH428" s="13">
        <v>0.116573033707865</v>
      </c>
      <c r="BI428" s="13"/>
      <c r="BJ428" s="13">
        <v>9.0322580645161299E-2</v>
      </c>
      <c r="BK428" s="13">
        <v>0.12572759022118701</v>
      </c>
      <c r="BL428" s="13"/>
      <c r="BM428" s="13">
        <v>5.4726368159204002E-2</v>
      </c>
      <c r="BN428" s="13">
        <v>0.134310134310134</v>
      </c>
      <c r="BO428" s="13"/>
      <c r="BP428" s="13">
        <v>6.22710622710623E-2</v>
      </c>
      <c r="BQ428" s="13">
        <v>0.13862718707940799</v>
      </c>
      <c r="BR428" s="13"/>
      <c r="BS428" s="13">
        <v>9.0497737556561098E-2</v>
      </c>
      <c r="BT428" s="13">
        <v>0.125274725274725</v>
      </c>
      <c r="BU428" s="13"/>
      <c r="BV428" s="13">
        <v>0.100671140939597</v>
      </c>
      <c r="BW428" s="13">
        <v>8.5324232081911297E-2</v>
      </c>
      <c r="BX428" s="13"/>
      <c r="BY428" s="13">
        <v>0.13675213675213699</v>
      </c>
      <c r="BZ428" s="13">
        <v>0.112582781456954</v>
      </c>
      <c r="CA428" s="13"/>
      <c r="CB428" s="13">
        <v>0.13569937369519799</v>
      </c>
      <c r="CC428" s="13">
        <v>0.100746268656716</v>
      </c>
    </row>
    <row r="429" spans="2:81" x14ac:dyDescent="0.3">
      <c r="B429" t="s">
        <v>251</v>
      </c>
      <c r="C429" s="13">
        <v>0.123552123552124</v>
      </c>
      <c r="D429" s="13">
        <v>0.13229571984435801</v>
      </c>
      <c r="E429" s="13">
        <v>0.11389961389961401</v>
      </c>
      <c r="F429" s="13"/>
      <c r="G429" s="13">
        <v>5.8823529411764698E-2</v>
      </c>
      <c r="H429" s="13">
        <v>5.5762081784386602E-2</v>
      </c>
      <c r="I429" s="13">
        <v>0.111675126903553</v>
      </c>
      <c r="J429" s="13">
        <v>0.12962962962963001</v>
      </c>
      <c r="K429" s="13">
        <v>0.16239316239316201</v>
      </c>
      <c r="L429" s="13">
        <v>0.30434782608695699</v>
      </c>
      <c r="M429" s="13"/>
      <c r="N429" s="13">
        <v>0.11948051948051901</v>
      </c>
      <c r="O429" s="13">
        <v>0.14859437751004001</v>
      </c>
      <c r="P429" s="13">
        <v>0.129943502824859</v>
      </c>
      <c r="Q429" s="13">
        <v>0.101382488479263</v>
      </c>
      <c r="R429" s="13"/>
      <c r="S429" s="13">
        <v>0.10106382978723399</v>
      </c>
      <c r="T429" s="13">
        <v>0.170940170940171</v>
      </c>
      <c r="U429" s="13">
        <v>0.14925373134328401</v>
      </c>
      <c r="V429" s="13">
        <v>0.15384615384615399</v>
      </c>
      <c r="W429" s="13">
        <v>4.5977011494252901E-2</v>
      </c>
      <c r="X429" s="13">
        <v>6.8181818181818205E-2</v>
      </c>
      <c r="Y429" s="13">
        <v>0.14285714285714299</v>
      </c>
      <c r="Z429" s="13">
        <v>0.19512195121951201</v>
      </c>
      <c r="AA429" s="13">
        <v>0.162962962962963</v>
      </c>
      <c r="AB429" s="13">
        <v>0.126582278481013</v>
      </c>
      <c r="AC429" s="13">
        <v>4.3478260869565202E-2</v>
      </c>
      <c r="AD429" s="13">
        <v>7.69230769230769E-2</v>
      </c>
      <c r="AE429" s="13"/>
      <c r="AF429" s="13">
        <v>9.6573208722741402E-2</v>
      </c>
      <c r="AG429" s="13">
        <v>0.13939393939393899</v>
      </c>
      <c r="AH429" s="13">
        <v>9.0909090909090898E-2</v>
      </c>
      <c r="AI429" s="13">
        <v>0.21276595744680901</v>
      </c>
      <c r="AJ429" s="13">
        <v>9.9009900990099001E-2</v>
      </c>
      <c r="AK429" s="13">
        <v>0.15053763440860199</v>
      </c>
      <c r="AL429" s="13"/>
      <c r="AM429" s="13">
        <v>0.15527950310558999</v>
      </c>
      <c r="AN429" s="13">
        <v>0.13705583756345199</v>
      </c>
      <c r="AO429" s="13">
        <v>0.121580547112462</v>
      </c>
      <c r="AP429" s="13">
        <v>9.5238095238095205E-2</v>
      </c>
      <c r="AQ429" s="13">
        <v>5.5555555555555601E-2</v>
      </c>
      <c r="AR429" s="13"/>
      <c r="AS429" s="13">
        <v>0.123552123552124</v>
      </c>
      <c r="AT429" s="13" t="s">
        <v>97</v>
      </c>
      <c r="AU429" s="13"/>
      <c r="AV429" s="13">
        <v>0.06</v>
      </c>
      <c r="AW429" s="13">
        <v>6.3829787234042507E-2</v>
      </c>
      <c r="AX429" s="13">
        <v>0.18164435946462701</v>
      </c>
      <c r="AY429" s="13"/>
      <c r="AZ429" s="13">
        <v>4.5871559633027498E-2</v>
      </c>
      <c r="BA429" s="13">
        <v>2.2222222222222199E-2</v>
      </c>
      <c r="BB429" s="13">
        <v>8.3700440528634401E-2</v>
      </c>
      <c r="BC429" s="13"/>
      <c r="BD429" s="13">
        <v>8.2043343653250805E-2</v>
      </c>
      <c r="BE429" s="13">
        <v>0.1953125</v>
      </c>
      <c r="BF429" s="13"/>
      <c r="BG429" s="13">
        <v>4.6583850931677002E-2</v>
      </c>
      <c r="BH429" s="13">
        <v>0.15870786516853899</v>
      </c>
      <c r="BI429" s="13"/>
      <c r="BJ429" s="13">
        <v>5.16129032258065E-2</v>
      </c>
      <c r="BK429" s="13">
        <v>0.138533178114086</v>
      </c>
      <c r="BL429" s="13"/>
      <c r="BM429" s="13">
        <v>9.9502487562189101E-2</v>
      </c>
      <c r="BN429" s="13">
        <v>0.12942612942612899</v>
      </c>
      <c r="BO429" s="13"/>
      <c r="BP429" s="13">
        <v>8.4249084249084297E-2</v>
      </c>
      <c r="BQ429" s="13">
        <v>0.141318977119785</v>
      </c>
      <c r="BR429" s="13"/>
      <c r="BS429" s="13">
        <v>5.8823529411764698E-2</v>
      </c>
      <c r="BT429" s="13">
        <v>0.18021978021978</v>
      </c>
      <c r="BU429" s="13"/>
      <c r="BV429" s="13">
        <v>6.0402684563758399E-2</v>
      </c>
      <c r="BW429" s="13">
        <v>5.8020477815699703E-2</v>
      </c>
      <c r="BX429" s="13"/>
      <c r="BY429" s="13">
        <v>5.9829059829059797E-2</v>
      </c>
      <c r="BZ429" s="13">
        <v>0.13355408388521001</v>
      </c>
      <c r="CA429" s="13"/>
      <c r="CB429" s="13">
        <v>0.14196242171189999</v>
      </c>
      <c r="CC429" s="13">
        <v>0.110074626865672</v>
      </c>
    </row>
    <row r="430" spans="2:81" x14ac:dyDescent="0.3">
      <c r="B430" t="s">
        <v>106</v>
      </c>
      <c r="C430" s="13">
        <v>1.9305019305019301E-2</v>
      </c>
      <c r="D430" s="13">
        <v>1.5564202334630401E-2</v>
      </c>
      <c r="E430" s="13">
        <v>2.31660231660232E-2</v>
      </c>
      <c r="F430" s="13"/>
      <c r="G430" s="13">
        <v>3.9215686274509803E-2</v>
      </c>
      <c r="H430" s="13">
        <v>7.4349442379182196E-3</v>
      </c>
      <c r="I430" s="13">
        <v>5.0761421319797002E-3</v>
      </c>
      <c r="J430" s="13">
        <v>2.4691358024691398E-2</v>
      </c>
      <c r="K430" s="13">
        <v>1.7094017094017099E-2</v>
      </c>
      <c r="L430" s="13">
        <v>3.6231884057971002E-2</v>
      </c>
      <c r="M430" s="13"/>
      <c r="N430" s="13">
        <v>1.2987012987013E-2</v>
      </c>
      <c r="O430" s="13">
        <v>2.40963855421687E-2</v>
      </c>
      <c r="P430" s="13">
        <v>2.2598870056497199E-2</v>
      </c>
      <c r="Q430" s="13">
        <v>2.3041474654377898E-2</v>
      </c>
      <c r="R430" s="13"/>
      <c r="S430" s="13">
        <v>1.5957446808510599E-2</v>
      </c>
      <c r="T430" s="13">
        <v>3.4188034188034198E-2</v>
      </c>
      <c r="U430" s="13">
        <v>4.47761194029851E-2</v>
      </c>
      <c r="V430" s="13">
        <v>1.0989010989011E-2</v>
      </c>
      <c r="W430" s="13">
        <v>2.2988505747126398E-2</v>
      </c>
      <c r="X430" s="13">
        <v>2.27272727272727E-2</v>
      </c>
      <c r="Y430" s="13">
        <v>1.1904761904761901E-2</v>
      </c>
      <c r="Z430" s="13">
        <v>0</v>
      </c>
      <c r="AA430" s="13">
        <v>2.2222222222222199E-2</v>
      </c>
      <c r="AB430" s="13">
        <v>0</v>
      </c>
      <c r="AC430" s="13">
        <v>2.1739130434782601E-2</v>
      </c>
      <c r="AD430" s="13">
        <v>0</v>
      </c>
      <c r="AE430" s="13"/>
      <c r="AF430" s="13">
        <v>6.2305295950155796E-3</v>
      </c>
      <c r="AG430" s="13">
        <v>1.8181818181818198E-2</v>
      </c>
      <c r="AH430" s="13">
        <v>3.6363636363636397E-2</v>
      </c>
      <c r="AI430" s="13">
        <v>2.8368794326241099E-2</v>
      </c>
      <c r="AJ430" s="13">
        <v>2.9702970297029702E-2</v>
      </c>
      <c r="AK430" s="13">
        <v>2.1505376344085999E-2</v>
      </c>
      <c r="AL430" s="13"/>
      <c r="AM430" s="13">
        <v>6.8322981366459604E-2</v>
      </c>
      <c r="AN430" s="13">
        <v>4.0609137055837602E-2</v>
      </c>
      <c r="AO430" s="13">
        <v>3.0395136778115501E-3</v>
      </c>
      <c r="AP430" s="13">
        <v>0</v>
      </c>
      <c r="AQ430" s="13">
        <v>0</v>
      </c>
      <c r="AR430" s="13"/>
      <c r="AS430" s="13">
        <v>1.9305019305019301E-2</v>
      </c>
      <c r="AT430" s="13" t="s">
        <v>97</v>
      </c>
      <c r="AU430" s="13"/>
      <c r="AV430" s="13">
        <v>1.2500000000000001E-2</v>
      </c>
      <c r="AW430" s="13">
        <v>1.0638297872340399E-2</v>
      </c>
      <c r="AX430" s="13">
        <v>2.4856596558317401E-2</v>
      </c>
      <c r="AY430" s="13"/>
      <c r="AZ430" s="13">
        <v>0</v>
      </c>
      <c r="BA430" s="13">
        <v>1.1111111111111099E-2</v>
      </c>
      <c r="BB430" s="13">
        <v>2.2026431718061699E-2</v>
      </c>
      <c r="BC430" s="13"/>
      <c r="BD430" s="13">
        <v>1.7027863777089799E-2</v>
      </c>
      <c r="BE430" s="13">
        <v>2.34375E-2</v>
      </c>
      <c r="BF430" s="13"/>
      <c r="BG430" s="13">
        <v>9.3167701863354005E-3</v>
      </c>
      <c r="BH430" s="13">
        <v>2.3876404494382001E-2</v>
      </c>
      <c r="BI430" s="13"/>
      <c r="BJ430" s="13">
        <v>6.4516129032258099E-3</v>
      </c>
      <c r="BK430" s="13">
        <v>2.2118742724097799E-2</v>
      </c>
      <c r="BL430" s="13"/>
      <c r="BM430" s="13">
        <v>1.99004975124378E-2</v>
      </c>
      <c r="BN430" s="13">
        <v>1.9536019536019501E-2</v>
      </c>
      <c r="BO430" s="13"/>
      <c r="BP430" s="13">
        <v>3.2967032967033003E-2</v>
      </c>
      <c r="BQ430" s="13">
        <v>1.34589502018843E-2</v>
      </c>
      <c r="BR430" s="13"/>
      <c r="BS430" s="13">
        <v>9.0497737556561094E-3</v>
      </c>
      <c r="BT430" s="13">
        <v>3.0769230769230799E-2</v>
      </c>
      <c r="BU430" s="13"/>
      <c r="BV430" s="13">
        <v>0</v>
      </c>
      <c r="BW430" s="13">
        <v>1.36518771331058E-2</v>
      </c>
      <c r="BX430" s="13"/>
      <c r="BY430" s="13">
        <v>0</v>
      </c>
      <c r="BZ430" s="13">
        <v>2.2075055187637999E-2</v>
      </c>
      <c r="CA430" s="13"/>
      <c r="CB430" s="13">
        <v>1.4613778705636699E-2</v>
      </c>
      <c r="CC430" s="13">
        <v>2.42537313432836E-2</v>
      </c>
    </row>
    <row r="431" spans="2:81" x14ac:dyDescent="0.3">
      <c r="B431" t="s">
        <v>127</v>
      </c>
      <c r="C431" s="13">
        <v>0.590733590733591</v>
      </c>
      <c r="D431" s="13">
        <v>0.48638132295719799</v>
      </c>
      <c r="E431" s="13">
        <v>0.693050193050193</v>
      </c>
      <c r="F431" s="13"/>
      <c r="G431" s="13">
        <v>0.64052287581699296</v>
      </c>
      <c r="H431" s="13">
        <v>0.73605947955390305</v>
      </c>
      <c r="I431" s="13">
        <v>0.62436548223350297</v>
      </c>
      <c r="J431" s="13">
        <v>0.54320987654320996</v>
      </c>
      <c r="K431" s="13">
        <v>0.50427350427350404</v>
      </c>
      <c r="L431" s="13">
        <v>0.33333333333333298</v>
      </c>
      <c r="M431" s="13"/>
      <c r="N431" s="13">
        <v>0.59220779220779196</v>
      </c>
      <c r="O431" s="13">
        <v>0.58634538152610405</v>
      </c>
      <c r="P431" s="13">
        <v>0.51412429378531099</v>
      </c>
      <c r="Q431" s="13">
        <v>0.65898617511520696</v>
      </c>
      <c r="R431" s="13"/>
      <c r="S431" s="13">
        <v>0.62234042553191504</v>
      </c>
      <c r="T431" s="13">
        <v>0.54700854700854695</v>
      </c>
      <c r="U431" s="13">
        <v>0.56716417910447803</v>
      </c>
      <c r="V431" s="13">
        <v>0.50549450549450503</v>
      </c>
      <c r="W431" s="13">
        <v>0.64367816091954</v>
      </c>
      <c r="X431" s="13">
        <v>0.55681818181818199</v>
      </c>
      <c r="Y431" s="13">
        <v>0.63095238095238104</v>
      </c>
      <c r="Z431" s="13">
        <v>0.51219512195121997</v>
      </c>
      <c r="AA431" s="13">
        <v>0.57777777777777795</v>
      </c>
      <c r="AB431" s="13">
        <v>0.607594936708861</v>
      </c>
      <c r="AC431" s="13">
        <v>0.73913043478260898</v>
      </c>
      <c r="AD431" s="13">
        <v>0.61538461538461497</v>
      </c>
      <c r="AE431" s="13"/>
      <c r="AF431" s="13">
        <v>0.66666666666666696</v>
      </c>
      <c r="AG431" s="13">
        <v>0.55757575757575795</v>
      </c>
      <c r="AH431" s="13">
        <v>0.61818181818181805</v>
      </c>
      <c r="AI431" s="13">
        <v>0.46099290780141799</v>
      </c>
      <c r="AJ431" s="13">
        <v>0.67326732673267298</v>
      </c>
      <c r="AK431" s="13">
        <v>0.473118279569892</v>
      </c>
      <c r="AL431" s="13"/>
      <c r="AM431" s="13">
        <v>0.50931677018633503</v>
      </c>
      <c r="AN431" s="13">
        <v>0.487309644670051</v>
      </c>
      <c r="AO431" s="13">
        <v>0.62006079027355598</v>
      </c>
      <c r="AP431" s="13">
        <v>0.69841269841269804</v>
      </c>
      <c r="AQ431" s="13">
        <v>0.72222222222222199</v>
      </c>
      <c r="AR431" s="13"/>
      <c r="AS431" s="13">
        <v>0.590733590733591</v>
      </c>
      <c r="AT431" s="13" t="s">
        <v>97</v>
      </c>
      <c r="AU431" s="13"/>
      <c r="AV431" s="13">
        <v>0.6925</v>
      </c>
      <c r="AW431" s="13">
        <v>0.79787234042553201</v>
      </c>
      <c r="AX431" s="13">
        <v>0.47227533460803101</v>
      </c>
      <c r="AY431" s="13"/>
      <c r="AZ431" s="13">
        <v>0.82568807339449501</v>
      </c>
      <c r="BA431" s="13">
        <v>0.77777777777777801</v>
      </c>
      <c r="BB431" s="13">
        <v>0.58590308370044097</v>
      </c>
      <c r="BC431" s="13"/>
      <c r="BD431" s="13">
        <v>0.66873065015479904</v>
      </c>
      <c r="BE431" s="13">
        <v>0.453125</v>
      </c>
      <c r="BF431" s="13"/>
      <c r="BG431" s="13">
        <v>0.68012422360248403</v>
      </c>
      <c r="BH431" s="13">
        <v>0.54915730337078705</v>
      </c>
      <c r="BI431" s="13"/>
      <c r="BJ431" s="13">
        <v>0.72903225806451599</v>
      </c>
      <c r="BK431" s="13">
        <v>0.55762514551804399</v>
      </c>
      <c r="BL431" s="13"/>
      <c r="BM431" s="13">
        <v>0.69651741293532299</v>
      </c>
      <c r="BN431" s="13">
        <v>0.56043956043956</v>
      </c>
      <c r="BO431" s="13"/>
      <c r="BP431" s="13">
        <v>0.72893772893772901</v>
      </c>
      <c r="BQ431" s="13">
        <v>0.53566621803499304</v>
      </c>
      <c r="BR431" s="13"/>
      <c r="BS431" s="13">
        <v>0.70588235294117596</v>
      </c>
      <c r="BT431" s="13">
        <v>0.507692307692308</v>
      </c>
      <c r="BU431" s="13"/>
      <c r="BV431" s="13">
        <v>0.73825503355704702</v>
      </c>
      <c r="BW431" s="13">
        <v>0.68941979522184305</v>
      </c>
      <c r="BX431" s="13"/>
      <c r="BY431" s="13">
        <v>0.67521367521367504</v>
      </c>
      <c r="BZ431" s="13">
        <v>0.57947019867549698</v>
      </c>
      <c r="CA431" s="13"/>
      <c r="CB431" s="13">
        <v>0.56158663883089799</v>
      </c>
      <c r="CC431" s="13">
        <v>0.61380597014925398</v>
      </c>
    </row>
    <row r="432" spans="2:81" x14ac:dyDescent="0.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13"/>
      <c r="BS432" s="13"/>
      <c r="BT432" s="13"/>
      <c r="BU432" s="13"/>
      <c r="BV432" s="13"/>
      <c r="BW432" s="13"/>
      <c r="BX432" s="13"/>
      <c r="BY432" s="13"/>
      <c r="BZ432" s="13"/>
      <c r="CA432" s="13"/>
      <c r="CB432" s="13"/>
      <c r="CC432" s="13"/>
    </row>
    <row r="433" spans="2:81" x14ac:dyDescent="0.3">
      <c r="B433" s="6" t="s">
        <v>277</v>
      </c>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13"/>
      <c r="BS433" s="13"/>
      <c r="BT433" s="13"/>
      <c r="BU433" s="13"/>
      <c r="BV433" s="13"/>
      <c r="BW433" s="13"/>
      <c r="BX433" s="13"/>
      <c r="BY433" s="13"/>
      <c r="BZ433" s="13"/>
      <c r="CA433" s="13"/>
      <c r="CB433" s="13"/>
      <c r="CC433" s="13"/>
    </row>
    <row r="434" spans="2:81" x14ac:dyDescent="0.3">
      <c r="B434" s="23" t="s">
        <v>196</v>
      </c>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13"/>
      <c r="BS434" s="13"/>
      <c r="BT434" s="13"/>
      <c r="BU434" s="13"/>
      <c r="BV434" s="13"/>
      <c r="BW434" s="13"/>
      <c r="BX434" s="13"/>
      <c r="BY434" s="13"/>
      <c r="BZ434" s="13"/>
      <c r="CA434" s="13"/>
      <c r="CB434" s="13"/>
      <c r="CC434" s="13"/>
    </row>
    <row r="435" spans="2:81" x14ac:dyDescent="0.3">
      <c r="B435" t="s">
        <v>271</v>
      </c>
      <c r="C435" s="13">
        <v>0.36679536679536701</v>
      </c>
      <c r="D435" s="13">
        <v>0.33073929961089499</v>
      </c>
      <c r="E435" s="13">
        <v>0.403474903474904</v>
      </c>
      <c r="F435" s="13"/>
      <c r="G435" s="13">
        <v>0.31372549019607798</v>
      </c>
      <c r="H435" s="13">
        <v>0.45724907063197001</v>
      </c>
      <c r="I435" s="13">
        <v>0.390862944162437</v>
      </c>
      <c r="J435" s="13">
        <v>0.28395061728395099</v>
      </c>
      <c r="K435" s="13">
        <v>0.33333333333333298</v>
      </c>
      <c r="L435" s="13">
        <v>0.34057971014492799</v>
      </c>
      <c r="M435" s="13"/>
      <c r="N435" s="13">
        <v>0.415584415584416</v>
      </c>
      <c r="O435" s="13">
        <v>0.313253012048193</v>
      </c>
      <c r="P435" s="13">
        <v>0.40677966101694901</v>
      </c>
      <c r="Q435" s="13">
        <v>0.31336405529953898</v>
      </c>
      <c r="R435" s="13"/>
      <c r="S435" s="13">
        <v>0.34574468085106402</v>
      </c>
      <c r="T435" s="13">
        <v>0.38461538461538503</v>
      </c>
      <c r="U435" s="13">
        <v>0.35820895522388102</v>
      </c>
      <c r="V435" s="13">
        <v>0.37362637362637402</v>
      </c>
      <c r="W435" s="13">
        <v>0.390804597701149</v>
      </c>
      <c r="X435" s="13">
        <v>0.38636363636363602</v>
      </c>
      <c r="Y435" s="13">
        <v>0.30952380952380998</v>
      </c>
      <c r="Z435" s="13">
        <v>0.41463414634146301</v>
      </c>
      <c r="AA435" s="13">
        <v>0.37777777777777799</v>
      </c>
      <c r="AB435" s="13">
        <v>0.329113924050633</v>
      </c>
      <c r="AC435" s="13">
        <v>0.434782608695652</v>
      </c>
      <c r="AD435" s="13">
        <v>0.30769230769230799</v>
      </c>
      <c r="AE435" s="13"/>
      <c r="AF435" s="13">
        <v>0.39563862928348897</v>
      </c>
      <c r="AG435" s="13">
        <v>0.381818181818182</v>
      </c>
      <c r="AH435" s="13">
        <v>0.36363636363636398</v>
      </c>
      <c r="AI435" s="13">
        <v>0.41134751773049599</v>
      </c>
      <c r="AJ435" s="13">
        <v>0.24752475247524799</v>
      </c>
      <c r="AK435" s="13">
        <v>0.38709677419354799</v>
      </c>
      <c r="AL435" s="13"/>
      <c r="AM435" s="13">
        <v>0.31055900621117999</v>
      </c>
      <c r="AN435" s="13">
        <v>0.31979695431472099</v>
      </c>
      <c r="AO435" s="13">
        <v>0.36778115501519798</v>
      </c>
      <c r="AP435" s="13">
        <v>0.44444444444444398</v>
      </c>
      <c r="AQ435" s="13">
        <v>0.55555555555555602</v>
      </c>
      <c r="AR435" s="13"/>
      <c r="AS435" s="13">
        <v>0.36679536679536701</v>
      </c>
      <c r="AT435" s="13" t="s">
        <v>97</v>
      </c>
      <c r="AU435" s="13"/>
      <c r="AV435" s="13">
        <v>0.495</v>
      </c>
      <c r="AW435" s="13">
        <v>0.46808510638297901</v>
      </c>
      <c r="AX435" s="13">
        <v>0.25430210325047797</v>
      </c>
      <c r="AY435" s="13"/>
      <c r="AZ435" s="13">
        <v>0.71559633027522895</v>
      </c>
      <c r="BA435" s="13">
        <v>0.43333333333333302</v>
      </c>
      <c r="BB435" s="13">
        <v>0.35682819383259901</v>
      </c>
      <c r="BC435" s="13"/>
      <c r="BD435" s="13">
        <v>0.36687306501548</v>
      </c>
      <c r="BE435" s="13">
        <v>0.36458333333333298</v>
      </c>
      <c r="BF435" s="13"/>
      <c r="BG435" s="13">
        <v>0.43788819875776402</v>
      </c>
      <c r="BH435" s="13">
        <v>0.33567415730337102</v>
      </c>
      <c r="BI435" s="13"/>
      <c r="BJ435" s="13">
        <v>0.32903225806451603</v>
      </c>
      <c r="BK435" s="13">
        <v>0.367869615832363</v>
      </c>
      <c r="BL435" s="13"/>
      <c r="BM435" s="13">
        <v>0.308457711442786</v>
      </c>
      <c r="BN435" s="13">
        <v>0.38339438339438298</v>
      </c>
      <c r="BO435" s="13"/>
      <c r="BP435" s="13">
        <v>0.31135531135531103</v>
      </c>
      <c r="BQ435" s="13">
        <v>0.390309555854643</v>
      </c>
      <c r="BR435" s="13"/>
      <c r="BS435" s="13">
        <v>0.39592760180995501</v>
      </c>
      <c r="BT435" s="13">
        <v>0.34505494505494499</v>
      </c>
      <c r="BU435" s="13"/>
      <c r="BV435" s="13">
        <v>0.51006711409395999</v>
      </c>
      <c r="BW435" s="13">
        <v>0.33788395904436902</v>
      </c>
      <c r="BX435" s="13"/>
      <c r="BY435" s="13">
        <v>0.29059829059829101</v>
      </c>
      <c r="BZ435" s="13">
        <v>0.38079470198675502</v>
      </c>
      <c r="CA435" s="13"/>
      <c r="CB435" s="13">
        <v>0.34655532359081398</v>
      </c>
      <c r="CC435" s="13">
        <v>0.38992537313432801</v>
      </c>
    </row>
    <row r="436" spans="2:81" x14ac:dyDescent="0.3">
      <c r="B436" t="s">
        <v>272</v>
      </c>
      <c r="C436" s="13">
        <v>0.27606177606177601</v>
      </c>
      <c r="D436" s="13">
        <v>0.30739299610894899</v>
      </c>
      <c r="E436" s="13">
        <v>0.24517374517374499</v>
      </c>
      <c r="F436" s="13"/>
      <c r="G436" s="13">
        <v>0.24836601307189499</v>
      </c>
      <c r="H436" s="13">
        <v>0.24907063197026</v>
      </c>
      <c r="I436" s="13">
        <v>0.294416243654822</v>
      </c>
      <c r="J436" s="13">
        <v>0.31481481481481499</v>
      </c>
      <c r="K436" s="13">
        <v>0.256410256410256</v>
      </c>
      <c r="L436" s="13">
        <v>0.30434782608695699</v>
      </c>
      <c r="M436" s="13"/>
      <c r="N436" s="13">
        <v>0.30649350649350598</v>
      </c>
      <c r="O436" s="13">
        <v>0.30923694779116501</v>
      </c>
      <c r="P436" s="13">
        <v>0.23728813559322001</v>
      </c>
      <c r="Q436" s="13">
        <v>0.225806451612903</v>
      </c>
      <c r="R436" s="13"/>
      <c r="S436" s="13">
        <v>0.30319148936170198</v>
      </c>
      <c r="T436" s="13">
        <v>0.29914529914529903</v>
      </c>
      <c r="U436" s="13">
        <v>0.29850746268656703</v>
      </c>
      <c r="V436" s="13">
        <v>0.29670329670329698</v>
      </c>
      <c r="W436" s="13">
        <v>0.31034482758620702</v>
      </c>
      <c r="X436" s="13">
        <v>0.19318181818181801</v>
      </c>
      <c r="Y436" s="13">
        <v>0.34523809523809501</v>
      </c>
      <c r="Z436" s="13">
        <v>0.12195121951219499</v>
      </c>
      <c r="AA436" s="13">
        <v>0.296296296296296</v>
      </c>
      <c r="AB436" s="13">
        <v>0.164556962025316</v>
      </c>
      <c r="AC436" s="13">
        <v>0.23913043478260901</v>
      </c>
      <c r="AD436" s="13">
        <v>0.38461538461538503</v>
      </c>
      <c r="AE436" s="13"/>
      <c r="AF436" s="13">
        <v>0.30218068535825499</v>
      </c>
      <c r="AG436" s="13">
        <v>0.30303030303030298</v>
      </c>
      <c r="AH436" s="13">
        <v>0.236363636363636</v>
      </c>
      <c r="AI436" s="13">
        <v>0.25531914893617003</v>
      </c>
      <c r="AJ436" s="13">
        <v>0.287128712871287</v>
      </c>
      <c r="AK436" s="13">
        <v>0.204301075268817</v>
      </c>
      <c r="AL436" s="13"/>
      <c r="AM436" s="13">
        <v>0.29813664596273298</v>
      </c>
      <c r="AN436" s="13">
        <v>0.25380710659898498</v>
      </c>
      <c r="AO436" s="13">
        <v>0.28267477203647401</v>
      </c>
      <c r="AP436" s="13">
        <v>0.28042328042328002</v>
      </c>
      <c r="AQ436" s="13">
        <v>0.27777777777777801</v>
      </c>
      <c r="AR436" s="13"/>
      <c r="AS436" s="13">
        <v>0.27606177606177601</v>
      </c>
      <c r="AT436" s="13" t="s">
        <v>97</v>
      </c>
      <c r="AU436" s="13"/>
      <c r="AV436" s="13">
        <v>0.315</v>
      </c>
      <c r="AW436" s="13">
        <v>0.24468085106383</v>
      </c>
      <c r="AX436" s="13">
        <v>0.25239005736137698</v>
      </c>
      <c r="AY436" s="13"/>
      <c r="AZ436" s="13">
        <v>0.17431192660550501</v>
      </c>
      <c r="BA436" s="13">
        <v>0.35555555555555601</v>
      </c>
      <c r="BB436" s="13">
        <v>0.36563876651982402</v>
      </c>
      <c r="BC436" s="13"/>
      <c r="BD436" s="13">
        <v>0.25077399380804999</v>
      </c>
      <c r="BE436" s="13">
        <v>0.31770833333333298</v>
      </c>
      <c r="BF436" s="13"/>
      <c r="BG436" s="13">
        <v>0.220496894409938</v>
      </c>
      <c r="BH436" s="13">
        <v>0.300561797752809</v>
      </c>
      <c r="BI436" s="13"/>
      <c r="BJ436" s="13">
        <v>0.29677419354838702</v>
      </c>
      <c r="BK436" s="13">
        <v>0.272409778812573</v>
      </c>
      <c r="BL436" s="13"/>
      <c r="BM436" s="13">
        <v>0.26865671641791</v>
      </c>
      <c r="BN436" s="13">
        <v>0.27960927960928</v>
      </c>
      <c r="BO436" s="13"/>
      <c r="BP436" s="13">
        <v>0.267399267399267</v>
      </c>
      <c r="BQ436" s="13">
        <v>0.27994616419919199</v>
      </c>
      <c r="BR436" s="13"/>
      <c r="BS436" s="13">
        <v>0.25339366515837097</v>
      </c>
      <c r="BT436" s="13">
        <v>0.27912087912087902</v>
      </c>
      <c r="BU436" s="13"/>
      <c r="BV436" s="13">
        <v>0.20134228187919501</v>
      </c>
      <c r="BW436" s="13">
        <v>0.279863481228669</v>
      </c>
      <c r="BX436" s="13"/>
      <c r="BY436" s="13">
        <v>0.28205128205128199</v>
      </c>
      <c r="BZ436" s="13">
        <v>0.27483443708609301</v>
      </c>
      <c r="CA436" s="13"/>
      <c r="CB436" s="13">
        <v>0.26722338204592899</v>
      </c>
      <c r="CC436" s="13">
        <v>0.27985074626865702</v>
      </c>
    </row>
    <row r="437" spans="2:81" x14ac:dyDescent="0.3">
      <c r="B437" t="s">
        <v>273</v>
      </c>
      <c r="C437" s="13">
        <v>6.9498069498069498E-2</v>
      </c>
      <c r="D437" s="13">
        <v>8.1712062256809298E-2</v>
      </c>
      <c r="E437" s="13">
        <v>5.5984555984555998E-2</v>
      </c>
      <c r="F437" s="13"/>
      <c r="G437" s="13">
        <v>0.11111111111111099</v>
      </c>
      <c r="H437" s="13">
        <v>6.31970260223048E-2</v>
      </c>
      <c r="I437" s="13">
        <v>5.5837563451776699E-2</v>
      </c>
      <c r="J437" s="13">
        <v>8.0246913580246895E-2</v>
      </c>
      <c r="K437" s="13">
        <v>5.9829059829059797E-2</v>
      </c>
      <c r="L437" s="13">
        <v>5.0724637681159403E-2</v>
      </c>
      <c r="M437" s="13"/>
      <c r="N437" s="13">
        <v>5.9740259740259698E-2</v>
      </c>
      <c r="O437" s="13">
        <v>9.2369477911646597E-2</v>
      </c>
      <c r="P437" s="13">
        <v>5.6497175141242903E-2</v>
      </c>
      <c r="Q437" s="13">
        <v>6.9124423963133605E-2</v>
      </c>
      <c r="R437" s="13"/>
      <c r="S437" s="13">
        <v>9.5744680851063801E-2</v>
      </c>
      <c r="T437" s="13">
        <v>1.7094017094017099E-2</v>
      </c>
      <c r="U437" s="13">
        <v>4.47761194029851E-2</v>
      </c>
      <c r="V437" s="13">
        <v>7.69230769230769E-2</v>
      </c>
      <c r="W437" s="13">
        <v>5.7471264367816098E-2</v>
      </c>
      <c r="X437" s="13">
        <v>5.6818181818181802E-2</v>
      </c>
      <c r="Y437" s="13">
        <v>4.7619047619047603E-2</v>
      </c>
      <c r="Z437" s="13">
        <v>0.17073170731707299</v>
      </c>
      <c r="AA437" s="13">
        <v>5.9259259259259303E-2</v>
      </c>
      <c r="AB437" s="13">
        <v>8.8607594936708903E-2</v>
      </c>
      <c r="AC437" s="13">
        <v>8.6956521739130405E-2</v>
      </c>
      <c r="AD437" s="13">
        <v>0.15384615384615399</v>
      </c>
      <c r="AE437" s="13"/>
      <c r="AF437" s="13">
        <v>6.2305295950155798E-2</v>
      </c>
      <c r="AG437" s="13">
        <v>7.2727272727272696E-2</v>
      </c>
      <c r="AH437" s="13">
        <v>8.1818181818181804E-2</v>
      </c>
      <c r="AI437" s="13">
        <v>9.2198581560283696E-2</v>
      </c>
      <c r="AJ437" s="13">
        <v>2.9702970297029702E-2</v>
      </c>
      <c r="AK437" s="13">
        <v>9.6774193548387094E-2</v>
      </c>
      <c r="AL437" s="13"/>
      <c r="AM437" s="13">
        <v>3.1055900621118002E-2</v>
      </c>
      <c r="AN437" s="13">
        <v>0.10659898477157401</v>
      </c>
      <c r="AO437" s="13">
        <v>6.9908814589665594E-2</v>
      </c>
      <c r="AP437" s="13">
        <v>5.8201058201058198E-2</v>
      </c>
      <c r="AQ437" s="13">
        <v>5.5555555555555601E-2</v>
      </c>
      <c r="AR437" s="13"/>
      <c r="AS437" s="13">
        <v>6.9498069498069498E-2</v>
      </c>
      <c r="AT437" s="13" t="s">
        <v>97</v>
      </c>
      <c r="AU437" s="13"/>
      <c r="AV437" s="13">
        <v>5.7500000000000002E-2</v>
      </c>
      <c r="AW437" s="13">
        <v>0.10638297872340401</v>
      </c>
      <c r="AX437" s="13">
        <v>7.0745697896749504E-2</v>
      </c>
      <c r="AY437" s="13"/>
      <c r="AZ437" s="13">
        <v>2.7522935779816501E-2</v>
      </c>
      <c r="BA437" s="13">
        <v>0.11111111111111099</v>
      </c>
      <c r="BB437" s="13">
        <v>7.0484581497797405E-2</v>
      </c>
      <c r="BC437" s="13"/>
      <c r="BD437" s="13">
        <v>7.1207430340557307E-2</v>
      </c>
      <c r="BE437" s="13">
        <v>6.7708333333333301E-2</v>
      </c>
      <c r="BF437" s="13"/>
      <c r="BG437" s="13">
        <v>6.8322981366459604E-2</v>
      </c>
      <c r="BH437" s="13">
        <v>6.8820224719101097E-2</v>
      </c>
      <c r="BI437" s="13"/>
      <c r="BJ437" s="13">
        <v>7.09677419354839E-2</v>
      </c>
      <c r="BK437" s="13">
        <v>6.9848661233992998E-2</v>
      </c>
      <c r="BL437" s="13"/>
      <c r="BM437" s="13">
        <v>6.9651741293532299E-2</v>
      </c>
      <c r="BN437" s="13">
        <v>6.95970695970696E-2</v>
      </c>
      <c r="BO437" s="13"/>
      <c r="BP437" s="13">
        <v>7.3260073260073305E-2</v>
      </c>
      <c r="BQ437" s="13">
        <v>6.7294751009421297E-2</v>
      </c>
      <c r="BR437" s="13"/>
      <c r="BS437" s="13">
        <v>7.2398190045248903E-2</v>
      </c>
      <c r="BT437" s="13">
        <v>7.2527472527472506E-2</v>
      </c>
      <c r="BU437" s="13"/>
      <c r="BV437" s="13">
        <v>6.0402684563758399E-2</v>
      </c>
      <c r="BW437" s="13">
        <v>7.8498293515358405E-2</v>
      </c>
      <c r="BX437" s="13"/>
      <c r="BY437" s="13">
        <v>0.128205128205128</v>
      </c>
      <c r="BZ437" s="13">
        <v>6.0706401766004399E-2</v>
      </c>
      <c r="CA437" s="13"/>
      <c r="CB437" s="13">
        <v>7.5156576200417505E-2</v>
      </c>
      <c r="CC437" s="13">
        <v>6.1567164179104503E-2</v>
      </c>
    </row>
    <row r="438" spans="2:81" x14ac:dyDescent="0.3">
      <c r="B438" t="s">
        <v>274</v>
      </c>
      <c r="C438" s="13">
        <v>4.3436293436293398E-2</v>
      </c>
      <c r="D438" s="13">
        <v>3.8910505836575897E-2</v>
      </c>
      <c r="E438" s="13">
        <v>4.6332046332046302E-2</v>
      </c>
      <c r="F438" s="13"/>
      <c r="G438" s="13">
        <v>6.5359477124182996E-2</v>
      </c>
      <c r="H438" s="13">
        <v>4.8327137546468397E-2</v>
      </c>
      <c r="I438" s="13">
        <v>4.5685279187817299E-2</v>
      </c>
      <c r="J438" s="13">
        <v>3.0864197530864199E-2</v>
      </c>
      <c r="K438" s="13">
        <v>1.7094017094017099E-2</v>
      </c>
      <c r="L438" s="13">
        <v>4.3478260869565202E-2</v>
      </c>
      <c r="M438" s="13"/>
      <c r="N438" s="13">
        <v>2.5974025974026E-2</v>
      </c>
      <c r="O438" s="13">
        <v>4.81927710843374E-2</v>
      </c>
      <c r="P438" s="13">
        <v>2.82485875706215E-2</v>
      </c>
      <c r="Q438" s="13">
        <v>7.3732718894009203E-2</v>
      </c>
      <c r="R438" s="13"/>
      <c r="S438" s="13">
        <v>3.1914893617021302E-2</v>
      </c>
      <c r="T438" s="13">
        <v>4.2735042735042701E-2</v>
      </c>
      <c r="U438" s="13">
        <v>5.9701492537313397E-2</v>
      </c>
      <c r="V438" s="13">
        <v>5.4945054945054903E-2</v>
      </c>
      <c r="W438" s="13">
        <v>5.7471264367816098E-2</v>
      </c>
      <c r="X438" s="13">
        <v>7.9545454545454503E-2</v>
      </c>
      <c r="Y438" s="13">
        <v>5.95238095238095E-2</v>
      </c>
      <c r="Z438" s="13">
        <v>0</v>
      </c>
      <c r="AA438" s="13">
        <v>7.4074074074074103E-3</v>
      </c>
      <c r="AB438" s="13">
        <v>6.3291139240506306E-2</v>
      </c>
      <c r="AC438" s="13">
        <v>4.3478260869565202E-2</v>
      </c>
      <c r="AD438" s="13">
        <v>0</v>
      </c>
      <c r="AE438" s="13"/>
      <c r="AF438" s="13">
        <v>3.1152647975077899E-2</v>
      </c>
      <c r="AG438" s="13">
        <v>3.6363636363636397E-2</v>
      </c>
      <c r="AH438" s="13">
        <v>1.8181818181818198E-2</v>
      </c>
      <c r="AI438" s="13">
        <v>3.54609929078014E-2</v>
      </c>
      <c r="AJ438" s="13">
        <v>0.118811881188119</v>
      </c>
      <c r="AK438" s="13">
        <v>4.3010752688171998E-2</v>
      </c>
      <c r="AL438" s="13"/>
      <c r="AM438" s="13">
        <v>6.2111801242236003E-2</v>
      </c>
      <c r="AN438" s="13">
        <v>5.0761421319797002E-2</v>
      </c>
      <c r="AO438" s="13">
        <v>4.2553191489361701E-2</v>
      </c>
      <c r="AP438" s="13">
        <v>3.1746031746031703E-2</v>
      </c>
      <c r="AQ438" s="13">
        <v>2.7777777777777801E-2</v>
      </c>
      <c r="AR438" s="13"/>
      <c r="AS438" s="13">
        <v>4.3436293436293398E-2</v>
      </c>
      <c r="AT438" s="13" t="s">
        <v>97</v>
      </c>
      <c r="AU438" s="13"/>
      <c r="AV438" s="13">
        <v>0.03</v>
      </c>
      <c r="AW438" s="13">
        <v>8.5106382978723402E-2</v>
      </c>
      <c r="AX438" s="13">
        <v>4.5889101338432103E-2</v>
      </c>
      <c r="AY438" s="13"/>
      <c r="AZ438" s="13">
        <v>1.8348623853211E-2</v>
      </c>
      <c r="BA438" s="13">
        <v>5.5555555555555601E-2</v>
      </c>
      <c r="BB438" s="13">
        <v>5.2863436123347998E-2</v>
      </c>
      <c r="BC438" s="13"/>
      <c r="BD438" s="13">
        <v>5.8823529411764698E-2</v>
      </c>
      <c r="BE438" s="13">
        <v>1.8229166666666699E-2</v>
      </c>
      <c r="BF438" s="13"/>
      <c r="BG438" s="13">
        <v>4.9689440993788803E-2</v>
      </c>
      <c r="BH438" s="13">
        <v>4.0730337078651702E-2</v>
      </c>
      <c r="BI438" s="13"/>
      <c r="BJ438" s="13">
        <v>4.5161290322580601E-2</v>
      </c>
      <c r="BK438" s="13">
        <v>4.3073341094295697E-2</v>
      </c>
      <c r="BL438" s="13"/>
      <c r="BM438" s="13">
        <v>5.9701492537313397E-2</v>
      </c>
      <c r="BN438" s="13">
        <v>4.0293040293040303E-2</v>
      </c>
      <c r="BO438" s="13"/>
      <c r="BP438" s="13">
        <v>6.5934065934065894E-2</v>
      </c>
      <c r="BQ438" s="13">
        <v>3.36473755047106E-2</v>
      </c>
      <c r="BR438" s="13"/>
      <c r="BS438" s="13">
        <v>4.0723981900452497E-2</v>
      </c>
      <c r="BT438" s="13">
        <v>4.3956043956044001E-2</v>
      </c>
      <c r="BU438" s="13"/>
      <c r="BV438" s="13">
        <v>2.68456375838926E-2</v>
      </c>
      <c r="BW438" s="13">
        <v>4.7781569965870303E-2</v>
      </c>
      <c r="BX438" s="13"/>
      <c r="BY438" s="13">
        <v>8.54700854700855E-2</v>
      </c>
      <c r="BZ438" s="13">
        <v>3.86313465783664E-2</v>
      </c>
      <c r="CA438" s="13"/>
      <c r="CB438" s="13">
        <v>4.5929018789144099E-2</v>
      </c>
      <c r="CC438" s="13">
        <v>4.1044776119402999E-2</v>
      </c>
    </row>
    <row r="439" spans="2:81" x14ac:dyDescent="0.3">
      <c r="B439" t="s">
        <v>275</v>
      </c>
      <c r="C439" s="13">
        <v>0.23552123552123599</v>
      </c>
      <c r="D439" s="13">
        <v>0.237354085603113</v>
      </c>
      <c r="E439" s="13">
        <v>0.23552123552123599</v>
      </c>
      <c r="F439" s="13"/>
      <c r="G439" s="13">
        <v>0.25490196078431399</v>
      </c>
      <c r="H439" s="13">
        <v>0.178438661710037</v>
      </c>
      <c r="I439" s="13">
        <v>0.20304568527918801</v>
      </c>
      <c r="J439" s="13">
        <v>0.27160493827160498</v>
      </c>
      <c r="K439" s="13">
        <v>0.32478632478632502</v>
      </c>
      <c r="L439" s="13">
        <v>0.25362318840579701</v>
      </c>
      <c r="M439" s="13"/>
      <c r="N439" s="13">
        <v>0.18961038961039001</v>
      </c>
      <c r="O439" s="13">
        <v>0.22489959839357401</v>
      </c>
      <c r="P439" s="13">
        <v>0.25988700564971801</v>
      </c>
      <c r="Q439" s="13">
        <v>0.30414746543778798</v>
      </c>
      <c r="R439" s="13"/>
      <c r="S439" s="13">
        <v>0.21808510638297901</v>
      </c>
      <c r="T439" s="13">
        <v>0.23931623931623899</v>
      </c>
      <c r="U439" s="13">
        <v>0.22388059701492499</v>
      </c>
      <c r="V439" s="13">
        <v>0.18681318681318701</v>
      </c>
      <c r="W439" s="13">
        <v>0.18390804597701099</v>
      </c>
      <c r="X439" s="13">
        <v>0.27272727272727298</v>
      </c>
      <c r="Y439" s="13">
        <v>0.238095238095238</v>
      </c>
      <c r="Z439" s="13">
        <v>0.26829268292682901</v>
      </c>
      <c r="AA439" s="13">
        <v>0.25185185185185199</v>
      </c>
      <c r="AB439" s="13">
        <v>0.341772151898734</v>
      </c>
      <c r="AC439" s="13">
        <v>0.19565217391304299</v>
      </c>
      <c r="AD439" s="13">
        <v>0.15384615384615399</v>
      </c>
      <c r="AE439" s="13"/>
      <c r="AF439" s="13">
        <v>0.20560747663551401</v>
      </c>
      <c r="AG439" s="13">
        <v>0.19393939393939399</v>
      </c>
      <c r="AH439" s="13">
        <v>0.3</v>
      </c>
      <c r="AI439" s="13">
        <v>0.19858156028368801</v>
      </c>
      <c r="AJ439" s="13">
        <v>0.316831683168317</v>
      </c>
      <c r="AK439" s="13">
        <v>0.225806451612903</v>
      </c>
      <c r="AL439" s="13"/>
      <c r="AM439" s="13">
        <v>0.27950310559006197</v>
      </c>
      <c r="AN439" s="13">
        <v>0.26395939086294401</v>
      </c>
      <c r="AO439" s="13">
        <v>0.23404255319148901</v>
      </c>
      <c r="AP439" s="13">
        <v>0.17989417989418</v>
      </c>
      <c r="AQ439" s="13">
        <v>8.3333333333333301E-2</v>
      </c>
      <c r="AR439" s="13"/>
      <c r="AS439" s="13">
        <v>0.23552123552123599</v>
      </c>
      <c r="AT439" s="13" t="s">
        <v>97</v>
      </c>
      <c r="AU439" s="13"/>
      <c r="AV439" s="13">
        <v>0.1</v>
      </c>
      <c r="AW439" s="13">
        <v>9.5744680851063801E-2</v>
      </c>
      <c r="AX439" s="13">
        <v>0.36520076481835601</v>
      </c>
      <c r="AY439" s="13"/>
      <c r="AZ439" s="13">
        <v>6.4220183486238494E-2</v>
      </c>
      <c r="BA439" s="13">
        <v>4.4444444444444398E-2</v>
      </c>
      <c r="BB439" s="13">
        <v>0.14977973568281899</v>
      </c>
      <c r="BC439" s="13"/>
      <c r="BD439" s="13">
        <v>0.24458204334365299</v>
      </c>
      <c r="BE439" s="13">
        <v>0.22135416666666699</v>
      </c>
      <c r="BF439" s="13"/>
      <c r="BG439" s="13">
        <v>0.214285714285714</v>
      </c>
      <c r="BH439" s="13">
        <v>0.24578651685393299</v>
      </c>
      <c r="BI439" s="13"/>
      <c r="BJ439" s="13">
        <v>0.25161290322580598</v>
      </c>
      <c r="BK439" s="13">
        <v>0.23748544819557599</v>
      </c>
      <c r="BL439" s="13"/>
      <c r="BM439" s="13">
        <v>0.29353233830845799</v>
      </c>
      <c r="BN439" s="13">
        <v>0.21611721611721599</v>
      </c>
      <c r="BO439" s="13"/>
      <c r="BP439" s="13">
        <v>0.27472527472527503</v>
      </c>
      <c r="BQ439" s="13">
        <v>0.22072678331090201</v>
      </c>
      <c r="BR439" s="13"/>
      <c r="BS439" s="13">
        <v>0.233031674208145</v>
      </c>
      <c r="BT439" s="13">
        <v>0.24395604395604401</v>
      </c>
      <c r="BU439" s="13"/>
      <c r="BV439" s="13">
        <v>0.20134228187919501</v>
      </c>
      <c r="BW439" s="13">
        <v>0.24914675767918101</v>
      </c>
      <c r="BX439" s="13"/>
      <c r="BY439" s="13">
        <v>0.213675213675214</v>
      </c>
      <c r="BZ439" s="13">
        <v>0.236203090507726</v>
      </c>
      <c r="CA439" s="13"/>
      <c r="CB439" s="13">
        <v>0.25678496868475997</v>
      </c>
      <c r="CC439" s="13">
        <v>0.220149253731343</v>
      </c>
    </row>
    <row r="440" spans="2:81" x14ac:dyDescent="0.3">
      <c r="B440" t="s">
        <v>106</v>
      </c>
      <c r="C440" s="13">
        <v>8.6872586872586907E-3</v>
      </c>
      <c r="D440" s="13">
        <v>3.8910505836575902E-3</v>
      </c>
      <c r="E440" s="13">
        <v>1.35135135135135E-2</v>
      </c>
      <c r="F440" s="13"/>
      <c r="G440" s="13">
        <v>6.5359477124183E-3</v>
      </c>
      <c r="H440" s="13">
        <v>3.7174721189591098E-3</v>
      </c>
      <c r="I440" s="13">
        <v>1.01522842639594E-2</v>
      </c>
      <c r="J440" s="13">
        <v>1.85185185185185E-2</v>
      </c>
      <c r="K440" s="13">
        <v>8.5470085470085496E-3</v>
      </c>
      <c r="L440" s="13">
        <v>7.2463768115942004E-3</v>
      </c>
      <c r="M440" s="13"/>
      <c r="N440" s="13">
        <v>2.5974025974026E-3</v>
      </c>
      <c r="O440" s="13">
        <v>1.20481927710843E-2</v>
      </c>
      <c r="P440" s="13">
        <v>1.12994350282486E-2</v>
      </c>
      <c r="Q440" s="13">
        <v>1.3824884792626699E-2</v>
      </c>
      <c r="R440" s="13"/>
      <c r="S440" s="13">
        <v>5.31914893617021E-3</v>
      </c>
      <c r="T440" s="13">
        <v>1.7094017094017099E-2</v>
      </c>
      <c r="U440" s="13">
        <v>1.49253731343284E-2</v>
      </c>
      <c r="V440" s="13">
        <v>1.0989010989011E-2</v>
      </c>
      <c r="W440" s="13">
        <v>0</v>
      </c>
      <c r="X440" s="13">
        <v>1.13636363636364E-2</v>
      </c>
      <c r="Y440" s="13">
        <v>0</v>
      </c>
      <c r="Z440" s="13">
        <v>2.4390243902439001E-2</v>
      </c>
      <c r="AA440" s="13">
        <v>7.4074074074074103E-3</v>
      </c>
      <c r="AB440" s="13">
        <v>1.26582278481013E-2</v>
      </c>
      <c r="AC440" s="13">
        <v>0</v>
      </c>
      <c r="AD440" s="13">
        <v>0</v>
      </c>
      <c r="AE440" s="13"/>
      <c r="AF440" s="13">
        <v>3.1152647975077898E-3</v>
      </c>
      <c r="AG440" s="13">
        <v>1.21212121212121E-2</v>
      </c>
      <c r="AH440" s="13">
        <v>0</v>
      </c>
      <c r="AI440" s="13">
        <v>7.09219858156028E-3</v>
      </c>
      <c r="AJ440" s="13">
        <v>0</v>
      </c>
      <c r="AK440" s="13">
        <v>4.3010752688171998E-2</v>
      </c>
      <c r="AL440" s="13"/>
      <c r="AM440" s="13">
        <v>1.8633540372670801E-2</v>
      </c>
      <c r="AN440" s="13">
        <v>5.0761421319797002E-3</v>
      </c>
      <c r="AO440" s="13">
        <v>3.0395136778115501E-3</v>
      </c>
      <c r="AP440" s="13">
        <v>5.2910052910052898E-3</v>
      </c>
      <c r="AQ440" s="13">
        <v>0</v>
      </c>
      <c r="AR440" s="13"/>
      <c r="AS440" s="13">
        <v>8.6872586872586907E-3</v>
      </c>
      <c r="AT440" s="13" t="s">
        <v>97</v>
      </c>
      <c r="AU440" s="13"/>
      <c r="AV440" s="13">
        <v>2.5000000000000001E-3</v>
      </c>
      <c r="AW440" s="13">
        <v>0</v>
      </c>
      <c r="AX440" s="13">
        <v>1.1472275334608E-2</v>
      </c>
      <c r="AY440" s="13"/>
      <c r="AZ440" s="13">
        <v>0</v>
      </c>
      <c r="BA440" s="13">
        <v>0</v>
      </c>
      <c r="BB440" s="13">
        <v>4.4052863436123404E-3</v>
      </c>
      <c r="BC440" s="13"/>
      <c r="BD440" s="13">
        <v>7.7399380804953604E-3</v>
      </c>
      <c r="BE440" s="13">
        <v>1.0416666666666701E-2</v>
      </c>
      <c r="BF440" s="13"/>
      <c r="BG440" s="13">
        <v>9.3167701863354005E-3</v>
      </c>
      <c r="BH440" s="13">
        <v>8.4269662921348295E-3</v>
      </c>
      <c r="BI440" s="13"/>
      <c r="BJ440" s="13">
        <v>6.4516129032258099E-3</v>
      </c>
      <c r="BK440" s="13">
        <v>9.3131548311990702E-3</v>
      </c>
      <c r="BL440" s="13"/>
      <c r="BM440" s="13">
        <v>0</v>
      </c>
      <c r="BN440" s="13">
        <v>1.0989010989011E-2</v>
      </c>
      <c r="BO440" s="13"/>
      <c r="BP440" s="13">
        <v>7.3260073260073303E-3</v>
      </c>
      <c r="BQ440" s="13">
        <v>8.0753701211305502E-3</v>
      </c>
      <c r="BR440" s="13"/>
      <c r="BS440" s="13">
        <v>4.5248868778280504E-3</v>
      </c>
      <c r="BT440" s="13">
        <v>1.5384615384615399E-2</v>
      </c>
      <c r="BU440" s="13"/>
      <c r="BV440" s="13">
        <v>0</v>
      </c>
      <c r="BW440" s="13">
        <v>6.8259385665529002E-3</v>
      </c>
      <c r="BX440" s="13"/>
      <c r="BY440" s="13">
        <v>0</v>
      </c>
      <c r="BZ440" s="13">
        <v>8.8300220750551894E-3</v>
      </c>
      <c r="CA440" s="13"/>
      <c r="CB440" s="13">
        <v>8.3507306889352793E-3</v>
      </c>
      <c r="CC440" s="13">
        <v>7.4626865671641798E-3</v>
      </c>
    </row>
    <row r="441" spans="2:81" x14ac:dyDescent="0.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BQ441" s="13"/>
      <c r="BR441" s="13"/>
      <c r="BS441" s="13"/>
      <c r="BT441" s="13"/>
      <c r="BU441" s="13"/>
      <c r="BV441" s="13"/>
      <c r="BW441" s="13"/>
      <c r="BX441" s="13"/>
      <c r="BY441" s="13"/>
      <c r="BZ441" s="13"/>
      <c r="CA441" s="13"/>
      <c r="CB441" s="13"/>
      <c r="CC441" s="13"/>
    </row>
    <row r="442" spans="2:81" x14ac:dyDescent="0.3">
      <c r="B442" s="6" t="s">
        <v>278</v>
      </c>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c r="BU442" s="13"/>
      <c r="BV442" s="13"/>
      <c r="BW442" s="13"/>
      <c r="BX442" s="13"/>
      <c r="BY442" s="13"/>
      <c r="BZ442" s="13"/>
      <c r="CA442" s="13"/>
      <c r="CB442" s="13"/>
      <c r="CC442" s="13"/>
    </row>
    <row r="443" spans="2:81" x14ac:dyDescent="0.3">
      <c r="B443" s="23" t="s">
        <v>196</v>
      </c>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c r="BK443" s="13"/>
      <c r="BL443" s="13"/>
      <c r="BM443" s="13"/>
      <c r="BN443" s="13"/>
      <c r="BO443" s="13"/>
      <c r="BP443" s="13"/>
      <c r="BQ443" s="13"/>
      <c r="BR443" s="13"/>
      <c r="BS443" s="13"/>
      <c r="BT443" s="13"/>
      <c r="BU443" s="13"/>
      <c r="BV443" s="13"/>
      <c r="BW443" s="13"/>
      <c r="BX443" s="13"/>
      <c r="BY443" s="13"/>
      <c r="BZ443" s="13"/>
      <c r="CA443" s="13"/>
      <c r="CB443" s="13"/>
      <c r="CC443" s="13"/>
    </row>
    <row r="444" spans="2:81" x14ac:dyDescent="0.3">
      <c r="B444" t="s">
        <v>271</v>
      </c>
      <c r="C444" s="13">
        <v>0.29922779922779902</v>
      </c>
      <c r="D444" s="13">
        <v>0.24708171206225699</v>
      </c>
      <c r="E444" s="13">
        <v>0.35135135135135098</v>
      </c>
      <c r="F444" s="13"/>
      <c r="G444" s="13">
        <v>0.28104575163398698</v>
      </c>
      <c r="H444" s="13">
        <v>0.39405204460966498</v>
      </c>
      <c r="I444" s="13">
        <v>0.28934010152284301</v>
      </c>
      <c r="J444" s="13">
        <v>0.25925925925925902</v>
      </c>
      <c r="K444" s="13">
        <v>0.230769230769231</v>
      </c>
      <c r="L444" s="13">
        <v>0.25362318840579701</v>
      </c>
      <c r="M444" s="13"/>
      <c r="N444" s="13">
        <v>0.35064935064935099</v>
      </c>
      <c r="O444" s="13">
        <v>0.27309236947791199</v>
      </c>
      <c r="P444" s="13">
        <v>0.305084745762712</v>
      </c>
      <c r="Q444" s="13">
        <v>0.23963133640553</v>
      </c>
      <c r="R444" s="13"/>
      <c r="S444" s="13">
        <v>0.319148936170213</v>
      </c>
      <c r="T444" s="13">
        <v>0.29914529914529903</v>
      </c>
      <c r="U444" s="13">
        <v>0.31343283582089598</v>
      </c>
      <c r="V444" s="13">
        <v>0.29670329670329698</v>
      </c>
      <c r="W444" s="13">
        <v>0.28735632183908</v>
      </c>
      <c r="X444" s="13">
        <v>0.30681818181818199</v>
      </c>
      <c r="Y444" s="13">
        <v>0.28571428571428598</v>
      </c>
      <c r="Z444" s="13">
        <v>0.292682926829268</v>
      </c>
      <c r="AA444" s="13">
        <v>0.266666666666667</v>
      </c>
      <c r="AB444" s="13">
        <v>0.291139240506329</v>
      </c>
      <c r="AC444" s="13">
        <v>0.36956521739130399</v>
      </c>
      <c r="AD444" s="13">
        <v>0.230769230769231</v>
      </c>
      <c r="AE444" s="13"/>
      <c r="AF444" s="13">
        <v>0.339563862928349</v>
      </c>
      <c r="AG444" s="13">
        <v>0.29696969696969699</v>
      </c>
      <c r="AH444" s="13">
        <v>0.34545454545454501</v>
      </c>
      <c r="AI444" s="13">
        <v>0.290780141843972</v>
      </c>
      <c r="AJ444" s="13">
        <v>0.24752475247524799</v>
      </c>
      <c r="AK444" s="13">
        <v>0.27956989247311798</v>
      </c>
      <c r="AL444" s="13"/>
      <c r="AM444" s="13">
        <v>0.19875776397515499</v>
      </c>
      <c r="AN444" s="13">
        <v>0.26395939086294401</v>
      </c>
      <c r="AO444" s="13">
        <v>0.30699088145896702</v>
      </c>
      <c r="AP444" s="13">
        <v>0.37566137566137597</v>
      </c>
      <c r="AQ444" s="13">
        <v>0.66666666666666696</v>
      </c>
      <c r="AR444" s="13"/>
      <c r="AS444" s="13">
        <v>0.29922779922779902</v>
      </c>
      <c r="AT444" s="13" t="s">
        <v>97</v>
      </c>
      <c r="AU444" s="13"/>
      <c r="AV444" s="13">
        <v>0.38500000000000001</v>
      </c>
      <c r="AW444" s="13">
        <v>0.35106382978723399</v>
      </c>
      <c r="AX444" s="13">
        <v>0.22562141491395801</v>
      </c>
      <c r="AY444" s="13"/>
      <c r="AZ444" s="13">
        <v>0.61467889908256901</v>
      </c>
      <c r="BA444" s="13">
        <v>0.35555555555555601</v>
      </c>
      <c r="BB444" s="13">
        <v>0.25110132158590298</v>
      </c>
      <c r="BC444" s="13"/>
      <c r="BD444" s="13">
        <v>0.31114551083591302</v>
      </c>
      <c r="BE444" s="13">
        <v>0.27864583333333298</v>
      </c>
      <c r="BF444" s="13"/>
      <c r="BG444" s="13">
        <v>0.34782608695652201</v>
      </c>
      <c r="BH444" s="13">
        <v>0.27808988764044901</v>
      </c>
      <c r="BI444" s="13"/>
      <c r="BJ444" s="13">
        <v>0.309677419354839</v>
      </c>
      <c r="BK444" s="13">
        <v>0.29452852153667097</v>
      </c>
      <c r="BL444" s="13"/>
      <c r="BM444" s="13">
        <v>0.29850746268656703</v>
      </c>
      <c r="BN444" s="13">
        <v>0.29792429792429798</v>
      </c>
      <c r="BO444" s="13"/>
      <c r="BP444" s="13">
        <v>0.28205128205128199</v>
      </c>
      <c r="BQ444" s="13">
        <v>0.30820995962314901</v>
      </c>
      <c r="BR444" s="13"/>
      <c r="BS444" s="13">
        <v>0.33484162895927599</v>
      </c>
      <c r="BT444" s="13">
        <v>0.28571428571428598</v>
      </c>
      <c r="BU444" s="13"/>
      <c r="BV444" s="13">
        <v>0.37583892617449699</v>
      </c>
      <c r="BW444" s="13">
        <v>0.31399317406143301</v>
      </c>
      <c r="BX444" s="13"/>
      <c r="BY444" s="13">
        <v>0.26495726495726502</v>
      </c>
      <c r="BZ444" s="13">
        <v>0.30794701986755002</v>
      </c>
      <c r="CA444" s="13"/>
      <c r="CB444" s="13">
        <v>0.286012526096033</v>
      </c>
      <c r="CC444" s="13">
        <v>0.31529850746268701</v>
      </c>
    </row>
    <row r="445" spans="2:81" x14ac:dyDescent="0.3">
      <c r="B445" t="s">
        <v>272</v>
      </c>
      <c r="C445" s="13">
        <v>0.337837837837838</v>
      </c>
      <c r="D445" s="13">
        <v>0.36381322957198398</v>
      </c>
      <c r="E445" s="13">
        <v>0.312741312741313</v>
      </c>
      <c r="F445" s="13"/>
      <c r="G445" s="13">
        <v>0.35294117647058798</v>
      </c>
      <c r="H445" s="13">
        <v>0.33828996282527901</v>
      </c>
      <c r="I445" s="13">
        <v>0.38071065989847702</v>
      </c>
      <c r="J445" s="13">
        <v>0.29012345679012302</v>
      </c>
      <c r="K445" s="13">
        <v>0.32478632478632502</v>
      </c>
      <c r="L445" s="13">
        <v>0.32608695652173902</v>
      </c>
      <c r="M445" s="13"/>
      <c r="N445" s="13">
        <v>0.29610389610389598</v>
      </c>
      <c r="O445" s="13">
        <v>0.43373493975903599</v>
      </c>
      <c r="P445" s="13">
        <v>0.34463276836158202</v>
      </c>
      <c r="Q445" s="13">
        <v>0.29032258064516098</v>
      </c>
      <c r="R445" s="13"/>
      <c r="S445" s="13">
        <v>0.319148936170213</v>
      </c>
      <c r="T445" s="13">
        <v>0.36752136752136799</v>
      </c>
      <c r="U445" s="13">
        <v>0.34328358208955201</v>
      </c>
      <c r="V445" s="13">
        <v>0.35164835164835201</v>
      </c>
      <c r="W445" s="13">
        <v>0.35632183908046</v>
      </c>
      <c r="X445" s="13">
        <v>0.29545454545454503</v>
      </c>
      <c r="Y445" s="13">
        <v>0.39285714285714302</v>
      </c>
      <c r="Z445" s="13">
        <v>0.19512195121951201</v>
      </c>
      <c r="AA445" s="13">
        <v>0.34814814814814798</v>
      </c>
      <c r="AB445" s="13">
        <v>0.316455696202532</v>
      </c>
      <c r="AC445" s="13">
        <v>0.36956521739130399</v>
      </c>
      <c r="AD445" s="13">
        <v>0.38461538461538503</v>
      </c>
      <c r="AE445" s="13"/>
      <c r="AF445" s="13">
        <v>0.37694704049844202</v>
      </c>
      <c r="AG445" s="13">
        <v>0.35757575757575799</v>
      </c>
      <c r="AH445" s="13">
        <v>0.27272727272727298</v>
      </c>
      <c r="AI445" s="13">
        <v>0.39716312056737602</v>
      </c>
      <c r="AJ445" s="13">
        <v>0.287128712871287</v>
      </c>
      <c r="AK445" s="13">
        <v>0.25806451612903197</v>
      </c>
      <c r="AL445" s="13"/>
      <c r="AM445" s="13">
        <v>0.335403726708075</v>
      </c>
      <c r="AN445" s="13">
        <v>0.35025380710659898</v>
      </c>
      <c r="AO445" s="13">
        <v>0.355623100303951</v>
      </c>
      <c r="AP445" s="13">
        <v>0.35978835978835999</v>
      </c>
      <c r="AQ445" s="13">
        <v>0.11111111111111099</v>
      </c>
      <c r="AR445" s="13"/>
      <c r="AS445" s="13">
        <v>0.337837837837838</v>
      </c>
      <c r="AT445" s="13" t="s">
        <v>97</v>
      </c>
      <c r="AU445" s="13"/>
      <c r="AV445" s="13">
        <v>0.37</v>
      </c>
      <c r="AW445" s="13">
        <v>0.39361702127659598</v>
      </c>
      <c r="AX445" s="13">
        <v>0.30783938814531497</v>
      </c>
      <c r="AY445" s="13"/>
      <c r="AZ445" s="13">
        <v>0.26605504587155998</v>
      </c>
      <c r="BA445" s="13">
        <v>0.47777777777777802</v>
      </c>
      <c r="BB445" s="13">
        <v>0.39207048458149801</v>
      </c>
      <c r="BC445" s="13"/>
      <c r="BD445" s="13">
        <v>0.32972136222910198</v>
      </c>
      <c r="BE445" s="13">
        <v>0.34895833333333298</v>
      </c>
      <c r="BF445" s="13"/>
      <c r="BG445" s="13">
        <v>0.31987577639751602</v>
      </c>
      <c r="BH445" s="13">
        <v>0.34691011235955099</v>
      </c>
      <c r="BI445" s="13"/>
      <c r="BJ445" s="13">
        <v>0.29032258064516098</v>
      </c>
      <c r="BK445" s="13">
        <v>0.34807916181606502</v>
      </c>
      <c r="BL445" s="13"/>
      <c r="BM445" s="13">
        <v>0.37313432835820898</v>
      </c>
      <c r="BN445" s="13">
        <v>0.33089133089133099</v>
      </c>
      <c r="BO445" s="13"/>
      <c r="BP445" s="13">
        <v>0.304029304029304</v>
      </c>
      <c r="BQ445" s="13">
        <v>0.34454912516823699</v>
      </c>
      <c r="BR445" s="13"/>
      <c r="BS445" s="13">
        <v>0.33936651583710398</v>
      </c>
      <c r="BT445" s="13">
        <v>0.32087912087912102</v>
      </c>
      <c r="BU445" s="13"/>
      <c r="BV445" s="13">
        <v>0.322147651006711</v>
      </c>
      <c r="BW445" s="13">
        <v>0.34812286689419802</v>
      </c>
      <c r="BX445" s="13"/>
      <c r="BY445" s="13">
        <v>0.35897435897435898</v>
      </c>
      <c r="BZ445" s="13">
        <v>0.334437086092715</v>
      </c>
      <c r="CA445" s="13"/>
      <c r="CB445" s="13">
        <v>0.35908141962421702</v>
      </c>
      <c r="CC445" s="13">
        <v>0.31529850746268701</v>
      </c>
    </row>
    <row r="446" spans="2:81" x14ac:dyDescent="0.3">
      <c r="B446" t="s">
        <v>273</v>
      </c>
      <c r="C446" s="13">
        <v>7.1428571428571397E-2</v>
      </c>
      <c r="D446" s="13">
        <v>9.5330739299610903E-2</v>
      </c>
      <c r="E446" s="13">
        <v>4.6332046332046302E-2</v>
      </c>
      <c r="F446" s="13"/>
      <c r="G446" s="13">
        <v>0.11764705882352899</v>
      </c>
      <c r="H446" s="13">
        <v>5.9479553903345701E-2</v>
      </c>
      <c r="I446" s="13">
        <v>6.5989847715736002E-2</v>
      </c>
      <c r="J446" s="13">
        <v>8.6419753086419707E-2</v>
      </c>
      <c r="K446" s="13">
        <v>7.69230769230769E-2</v>
      </c>
      <c r="L446" s="13">
        <v>2.8985507246376802E-2</v>
      </c>
      <c r="M446" s="13"/>
      <c r="N446" s="13">
        <v>8.0519480519480505E-2</v>
      </c>
      <c r="O446" s="13">
        <v>6.02409638554217E-2</v>
      </c>
      <c r="P446" s="13">
        <v>6.21468926553672E-2</v>
      </c>
      <c r="Q446" s="13">
        <v>6.9124423963133605E-2</v>
      </c>
      <c r="R446" s="13"/>
      <c r="S446" s="13">
        <v>0.10638297872340401</v>
      </c>
      <c r="T446" s="13">
        <v>5.9829059829059797E-2</v>
      </c>
      <c r="U446" s="13">
        <v>1.49253731343284E-2</v>
      </c>
      <c r="V446" s="13">
        <v>6.5934065934065894E-2</v>
      </c>
      <c r="W446" s="13">
        <v>9.1954022988505704E-2</v>
      </c>
      <c r="X446" s="13">
        <v>0.102272727272727</v>
      </c>
      <c r="Y446" s="13">
        <v>5.95238095238095E-2</v>
      </c>
      <c r="Z446" s="13">
        <v>9.7560975609756101E-2</v>
      </c>
      <c r="AA446" s="13">
        <v>5.1851851851851899E-2</v>
      </c>
      <c r="AB446" s="13">
        <v>5.0632911392405097E-2</v>
      </c>
      <c r="AC446" s="13">
        <v>4.3478260869565202E-2</v>
      </c>
      <c r="AD446" s="13">
        <v>7.69230769230769E-2</v>
      </c>
      <c r="AE446" s="13"/>
      <c r="AF446" s="13">
        <v>7.7881619937694699E-2</v>
      </c>
      <c r="AG446" s="13">
        <v>5.4545454545454501E-2</v>
      </c>
      <c r="AH446" s="13">
        <v>5.4545454545454501E-2</v>
      </c>
      <c r="AI446" s="13">
        <v>5.6737588652482303E-2</v>
      </c>
      <c r="AJ446" s="13">
        <v>0.10891089108910899</v>
      </c>
      <c r="AK446" s="13">
        <v>7.5268817204301106E-2</v>
      </c>
      <c r="AL446" s="13"/>
      <c r="AM446" s="13">
        <v>4.3478260869565202E-2</v>
      </c>
      <c r="AN446" s="13">
        <v>8.6294416243654803E-2</v>
      </c>
      <c r="AO446" s="13">
        <v>9.1185410334346503E-2</v>
      </c>
      <c r="AP446" s="13">
        <v>4.2328042328042298E-2</v>
      </c>
      <c r="AQ446" s="13">
        <v>5.5555555555555601E-2</v>
      </c>
      <c r="AR446" s="13"/>
      <c r="AS446" s="13">
        <v>7.1428571428571397E-2</v>
      </c>
      <c r="AT446" s="13" t="s">
        <v>97</v>
      </c>
      <c r="AU446" s="13"/>
      <c r="AV446" s="13">
        <v>7.4999999999999997E-2</v>
      </c>
      <c r="AW446" s="13">
        <v>9.5744680851063801E-2</v>
      </c>
      <c r="AX446" s="13">
        <v>6.11854684512428E-2</v>
      </c>
      <c r="AY446" s="13"/>
      <c r="AZ446" s="13">
        <v>4.5871559633027498E-2</v>
      </c>
      <c r="BA446" s="13">
        <v>8.8888888888888906E-2</v>
      </c>
      <c r="BB446" s="13">
        <v>8.3700440528634401E-2</v>
      </c>
      <c r="BC446" s="13"/>
      <c r="BD446" s="13">
        <v>7.8947368421052599E-2</v>
      </c>
      <c r="BE446" s="13">
        <v>5.9895833333333301E-2</v>
      </c>
      <c r="BF446" s="13"/>
      <c r="BG446" s="13">
        <v>8.3850931677018598E-2</v>
      </c>
      <c r="BH446" s="13">
        <v>6.6011235955056202E-2</v>
      </c>
      <c r="BI446" s="13"/>
      <c r="BJ446" s="13">
        <v>9.0322580645161299E-2</v>
      </c>
      <c r="BK446" s="13">
        <v>6.8684516880093097E-2</v>
      </c>
      <c r="BL446" s="13"/>
      <c r="BM446" s="13">
        <v>7.9601990049751201E-2</v>
      </c>
      <c r="BN446" s="13">
        <v>7.0818070818070802E-2</v>
      </c>
      <c r="BO446" s="13"/>
      <c r="BP446" s="13">
        <v>8.7912087912087905E-2</v>
      </c>
      <c r="BQ446" s="13">
        <v>6.5948855989232794E-2</v>
      </c>
      <c r="BR446" s="13"/>
      <c r="BS446" s="13">
        <v>6.7873303167420795E-2</v>
      </c>
      <c r="BT446" s="13">
        <v>7.0329670329670302E-2</v>
      </c>
      <c r="BU446" s="13"/>
      <c r="BV446" s="13">
        <v>8.7248322147651006E-2</v>
      </c>
      <c r="BW446" s="13">
        <v>5.8020477815699703E-2</v>
      </c>
      <c r="BX446" s="13"/>
      <c r="BY446" s="13">
        <v>8.54700854700855E-2</v>
      </c>
      <c r="BZ446" s="13">
        <v>6.6225165562913899E-2</v>
      </c>
      <c r="CA446" s="13"/>
      <c r="CB446" s="13">
        <v>6.2630480167014599E-2</v>
      </c>
      <c r="CC446" s="13">
        <v>7.0895522388059698E-2</v>
      </c>
    </row>
    <row r="447" spans="2:81" x14ac:dyDescent="0.3">
      <c r="B447" t="s">
        <v>274</v>
      </c>
      <c r="C447" s="13">
        <v>4.3436293436293398E-2</v>
      </c>
      <c r="D447" s="13">
        <v>4.66926070038911E-2</v>
      </c>
      <c r="E447" s="13">
        <v>4.0540540540540501E-2</v>
      </c>
      <c r="F447" s="13"/>
      <c r="G447" s="13">
        <v>5.22875816993464E-2</v>
      </c>
      <c r="H447" s="13">
        <v>2.9739776951672899E-2</v>
      </c>
      <c r="I447" s="13">
        <v>5.5837563451776699E-2</v>
      </c>
      <c r="J447" s="13">
        <v>3.7037037037037E-2</v>
      </c>
      <c r="K447" s="13">
        <v>3.4188034188034198E-2</v>
      </c>
      <c r="L447" s="13">
        <v>5.7971014492753603E-2</v>
      </c>
      <c r="M447" s="13"/>
      <c r="N447" s="13">
        <v>2.3376623376623398E-2</v>
      </c>
      <c r="O447" s="13">
        <v>4.0160642570281103E-2</v>
      </c>
      <c r="P447" s="13">
        <v>6.21468926553672E-2</v>
      </c>
      <c r="Q447" s="13">
        <v>6.4516129032258104E-2</v>
      </c>
      <c r="R447" s="13"/>
      <c r="S447" s="13">
        <v>5.31914893617021E-2</v>
      </c>
      <c r="T447" s="13">
        <v>1.7094017094017099E-2</v>
      </c>
      <c r="U447" s="13">
        <v>4.47761194029851E-2</v>
      </c>
      <c r="V447" s="13">
        <v>3.2967032967033003E-2</v>
      </c>
      <c r="W447" s="13">
        <v>5.7471264367816098E-2</v>
      </c>
      <c r="X447" s="13">
        <v>4.5454545454545497E-2</v>
      </c>
      <c r="Y447" s="13">
        <v>3.5714285714285698E-2</v>
      </c>
      <c r="Z447" s="13">
        <v>7.3170731707317097E-2</v>
      </c>
      <c r="AA447" s="13">
        <v>3.7037037037037E-2</v>
      </c>
      <c r="AB447" s="13">
        <v>3.7974683544303799E-2</v>
      </c>
      <c r="AC447" s="13">
        <v>8.6956521739130405E-2</v>
      </c>
      <c r="AD447" s="13">
        <v>0</v>
      </c>
      <c r="AE447" s="13"/>
      <c r="AF447" s="13">
        <v>2.1806853582554499E-2</v>
      </c>
      <c r="AG447" s="13">
        <v>4.8484848484848499E-2</v>
      </c>
      <c r="AH447" s="13">
        <v>4.5454545454545497E-2</v>
      </c>
      <c r="AI447" s="13">
        <v>4.9645390070922002E-2</v>
      </c>
      <c r="AJ447" s="13">
        <v>9.9009900990099001E-2</v>
      </c>
      <c r="AK447" s="13">
        <v>5.3763440860215103E-2</v>
      </c>
      <c r="AL447" s="13"/>
      <c r="AM447" s="13">
        <v>6.2111801242236003E-2</v>
      </c>
      <c r="AN447" s="13">
        <v>4.5685279187817299E-2</v>
      </c>
      <c r="AO447" s="13">
        <v>2.7355623100304E-2</v>
      </c>
      <c r="AP447" s="13">
        <v>3.1746031746031703E-2</v>
      </c>
      <c r="AQ447" s="13">
        <v>5.5555555555555601E-2</v>
      </c>
      <c r="AR447" s="13"/>
      <c r="AS447" s="13">
        <v>4.3436293436293398E-2</v>
      </c>
      <c r="AT447" s="13" t="s">
        <v>97</v>
      </c>
      <c r="AU447" s="13"/>
      <c r="AV447" s="13">
        <v>0.05</v>
      </c>
      <c r="AW447" s="13">
        <v>5.31914893617021E-2</v>
      </c>
      <c r="AX447" s="13">
        <v>3.4416826003824098E-2</v>
      </c>
      <c r="AY447" s="13"/>
      <c r="AZ447" s="13">
        <v>9.1743119266055103E-3</v>
      </c>
      <c r="BA447" s="13">
        <v>2.2222222222222199E-2</v>
      </c>
      <c r="BB447" s="13">
        <v>8.8105726872246701E-2</v>
      </c>
      <c r="BC447" s="13"/>
      <c r="BD447" s="13">
        <v>4.6439628482972103E-2</v>
      </c>
      <c r="BE447" s="13">
        <v>3.90625E-2</v>
      </c>
      <c r="BF447" s="13"/>
      <c r="BG447" s="13">
        <v>4.3478260869565202E-2</v>
      </c>
      <c r="BH447" s="13">
        <v>4.3539325842696597E-2</v>
      </c>
      <c r="BI447" s="13"/>
      <c r="BJ447" s="13">
        <v>6.4516129032258104E-2</v>
      </c>
      <c r="BK447" s="13">
        <v>3.9580908032596E-2</v>
      </c>
      <c r="BL447" s="13"/>
      <c r="BM447" s="13">
        <v>2.48756218905473E-2</v>
      </c>
      <c r="BN447" s="13">
        <v>4.8840048840048798E-2</v>
      </c>
      <c r="BO447" s="13"/>
      <c r="BP447" s="13">
        <v>6.22710622710623E-2</v>
      </c>
      <c r="BQ447" s="13">
        <v>3.6339165545087503E-2</v>
      </c>
      <c r="BR447" s="13"/>
      <c r="BS447" s="13">
        <v>2.48868778280543E-2</v>
      </c>
      <c r="BT447" s="13">
        <v>5.9340659340659303E-2</v>
      </c>
      <c r="BU447" s="13"/>
      <c r="BV447" s="13">
        <v>1.34228187919463E-2</v>
      </c>
      <c r="BW447" s="13">
        <v>3.0716723549488099E-2</v>
      </c>
      <c r="BX447" s="13"/>
      <c r="BY447" s="13">
        <v>8.54700854700855E-2</v>
      </c>
      <c r="BZ447" s="13">
        <v>3.86313465783664E-2</v>
      </c>
      <c r="CA447" s="13"/>
      <c r="CB447" s="13">
        <v>4.1753653444676402E-2</v>
      </c>
      <c r="CC447" s="13">
        <v>4.6641791044776101E-2</v>
      </c>
    </row>
    <row r="448" spans="2:81" x14ac:dyDescent="0.3">
      <c r="B448" t="s">
        <v>275</v>
      </c>
      <c r="C448" s="13">
        <v>0.23069498069498101</v>
      </c>
      <c r="D448" s="13">
        <v>0.23540856031128399</v>
      </c>
      <c r="E448" s="13">
        <v>0.225868725868726</v>
      </c>
      <c r="F448" s="13"/>
      <c r="G448" s="13">
        <v>0.18300653594771199</v>
      </c>
      <c r="H448" s="13">
        <v>0.15985130111524201</v>
      </c>
      <c r="I448" s="13">
        <v>0.20304568527918801</v>
      </c>
      <c r="J448" s="13">
        <v>0.31481481481481499</v>
      </c>
      <c r="K448" s="13">
        <v>0.29059829059829101</v>
      </c>
      <c r="L448" s="13">
        <v>0.311594202898551</v>
      </c>
      <c r="M448" s="13"/>
      <c r="N448" s="13">
        <v>0.241558441558442</v>
      </c>
      <c r="O448" s="13">
        <v>0.180722891566265</v>
      </c>
      <c r="P448" s="13">
        <v>0.21468926553672299</v>
      </c>
      <c r="Q448" s="13">
        <v>0.29032258064516098</v>
      </c>
      <c r="R448" s="13"/>
      <c r="S448" s="13">
        <v>0.19680851063829799</v>
      </c>
      <c r="T448" s="13">
        <v>0.22222222222222199</v>
      </c>
      <c r="U448" s="13">
        <v>0.26865671641791</v>
      </c>
      <c r="V448" s="13">
        <v>0.230769230769231</v>
      </c>
      <c r="W448" s="13">
        <v>0.195402298850575</v>
      </c>
      <c r="X448" s="13">
        <v>0.22727272727272699</v>
      </c>
      <c r="Y448" s="13">
        <v>0.226190476190476</v>
      </c>
      <c r="Z448" s="13">
        <v>0.31707317073170699</v>
      </c>
      <c r="AA448" s="13">
        <v>0.266666666666667</v>
      </c>
      <c r="AB448" s="13">
        <v>0.291139240506329</v>
      </c>
      <c r="AC448" s="13">
        <v>0.108695652173913</v>
      </c>
      <c r="AD448" s="13">
        <v>0.30769230769230799</v>
      </c>
      <c r="AE448" s="13"/>
      <c r="AF448" s="13">
        <v>0.177570093457944</v>
      </c>
      <c r="AG448" s="13">
        <v>0.22424242424242399</v>
      </c>
      <c r="AH448" s="13">
        <v>0.27272727272727298</v>
      </c>
      <c r="AI448" s="13">
        <v>0.19148936170212799</v>
      </c>
      <c r="AJ448" s="13">
        <v>0.22772277227722801</v>
      </c>
      <c r="AK448" s="13">
        <v>0.27956989247311798</v>
      </c>
      <c r="AL448" s="13"/>
      <c r="AM448" s="13">
        <v>0.31677018633540399</v>
      </c>
      <c r="AN448" s="13">
        <v>0.233502538071066</v>
      </c>
      <c r="AO448" s="13">
        <v>0.20668693009118499</v>
      </c>
      <c r="AP448" s="13">
        <v>0.19047619047618999</v>
      </c>
      <c r="AQ448" s="13">
        <v>0.11111111111111099</v>
      </c>
      <c r="AR448" s="13"/>
      <c r="AS448" s="13">
        <v>0.23069498069498101</v>
      </c>
      <c r="AT448" s="13" t="s">
        <v>97</v>
      </c>
      <c r="AU448" s="13"/>
      <c r="AV448" s="13">
        <v>0.11</v>
      </c>
      <c r="AW448" s="13">
        <v>8.5106382978723402E-2</v>
      </c>
      <c r="AX448" s="13">
        <v>0.35181644359464598</v>
      </c>
      <c r="AY448" s="13"/>
      <c r="AZ448" s="13">
        <v>6.4220183486238494E-2</v>
      </c>
      <c r="BA448" s="13">
        <v>5.5555555555555601E-2</v>
      </c>
      <c r="BB448" s="13">
        <v>0.16299559471365599</v>
      </c>
      <c r="BC448" s="13"/>
      <c r="BD448" s="13">
        <v>0.215170278637771</v>
      </c>
      <c r="BE448" s="13">
        <v>0.2578125</v>
      </c>
      <c r="BF448" s="13"/>
      <c r="BG448" s="13">
        <v>0.19254658385093201</v>
      </c>
      <c r="BH448" s="13">
        <v>0.24578651685393299</v>
      </c>
      <c r="BI448" s="13"/>
      <c r="BJ448" s="13">
        <v>0.225806451612903</v>
      </c>
      <c r="BK448" s="13">
        <v>0.23166472642607699</v>
      </c>
      <c r="BL448" s="13"/>
      <c r="BM448" s="13">
        <v>0.21393034825870599</v>
      </c>
      <c r="BN448" s="13">
        <v>0.23321123321123299</v>
      </c>
      <c r="BO448" s="13"/>
      <c r="BP448" s="13">
        <v>0.238095238095238</v>
      </c>
      <c r="BQ448" s="13">
        <v>0.23149394347240901</v>
      </c>
      <c r="BR448" s="13"/>
      <c r="BS448" s="13">
        <v>0.21945701357466099</v>
      </c>
      <c r="BT448" s="13">
        <v>0.23736263736263699</v>
      </c>
      <c r="BU448" s="13"/>
      <c r="BV448" s="13">
        <v>0.194630872483221</v>
      </c>
      <c r="BW448" s="13">
        <v>0.23208191126279901</v>
      </c>
      <c r="BX448" s="13"/>
      <c r="BY448" s="13">
        <v>0.19658119658119699</v>
      </c>
      <c r="BZ448" s="13">
        <v>0.233995584988962</v>
      </c>
      <c r="CA448" s="13"/>
      <c r="CB448" s="13">
        <v>0.23382045929018799</v>
      </c>
      <c r="CC448" s="13">
        <v>0.23320895522388099</v>
      </c>
    </row>
    <row r="449" spans="2:81" x14ac:dyDescent="0.3">
      <c r="B449" t="s">
        <v>106</v>
      </c>
      <c r="C449" s="13">
        <v>1.7374517374517399E-2</v>
      </c>
      <c r="D449" s="13">
        <v>1.1673151750972799E-2</v>
      </c>
      <c r="E449" s="13">
        <v>2.31660231660232E-2</v>
      </c>
      <c r="F449" s="13"/>
      <c r="G449" s="13">
        <v>1.30718954248366E-2</v>
      </c>
      <c r="H449" s="13">
        <v>1.8587360594795502E-2</v>
      </c>
      <c r="I449" s="13">
        <v>5.0761421319797002E-3</v>
      </c>
      <c r="J449" s="13">
        <v>1.2345679012345699E-2</v>
      </c>
      <c r="K449" s="13">
        <v>4.2735042735042701E-2</v>
      </c>
      <c r="L449" s="13">
        <v>2.1739130434782601E-2</v>
      </c>
      <c r="M449" s="13"/>
      <c r="N449" s="13">
        <v>7.7922077922077896E-3</v>
      </c>
      <c r="O449" s="13">
        <v>1.20481927710843E-2</v>
      </c>
      <c r="P449" s="13">
        <v>1.12994350282486E-2</v>
      </c>
      <c r="Q449" s="13">
        <v>4.6082949308755797E-2</v>
      </c>
      <c r="R449" s="13"/>
      <c r="S449" s="13">
        <v>5.31914893617021E-3</v>
      </c>
      <c r="T449" s="13">
        <v>3.4188034188034198E-2</v>
      </c>
      <c r="U449" s="13">
        <v>1.49253731343284E-2</v>
      </c>
      <c r="V449" s="13">
        <v>2.1978021978022001E-2</v>
      </c>
      <c r="W449" s="13">
        <v>1.1494252873563199E-2</v>
      </c>
      <c r="X449" s="13">
        <v>2.27272727272727E-2</v>
      </c>
      <c r="Y449" s="13">
        <v>0</v>
      </c>
      <c r="Z449" s="13">
        <v>2.4390243902439001E-2</v>
      </c>
      <c r="AA449" s="13">
        <v>2.96296296296296E-2</v>
      </c>
      <c r="AB449" s="13">
        <v>1.26582278481013E-2</v>
      </c>
      <c r="AC449" s="13">
        <v>2.1739130434782601E-2</v>
      </c>
      <c r="AD449" s="13">
        <v>0</v>
      </c>
      <c r="AE449" s="13"/>
      <c r="AF449" s="13">
        <v>6.2305295950155796E-3</v>
      </c>
      <c r="AG449" s="13">
        <v>1.8181818181818198E-2</v>
      </c>
      <c r="AH449" s="13">
        <v>9.0909090909090905E-3</v>
      </c>
      <c r="AI449" s="13">
        <v>1.41843971631206E-2</v>
      </c>
      <c r="AJ449" s="13">
        <v>2.9702970297029702E-2</v>
      </c>
      <c r="AK449" s="13">
        <v>5.3763440860215103E-2</v>
      </c>
      <c r="AL449" s="13"/>
      <c r="AM449" s="13">
        <v>4.3478260869565202E-2</v>
      </c>
      <c r="AN449" s="13">
        <v>2.0304568527918801E-2</v>
      </c>
      <c r="AO449" s="13">
        <v>1.2158054711246201E-2</v>
      </c>
      <c r="AP449" s="13">
        <v>0</v>
      </c>
      <c r="AQ449" s="13">
        <v>0</v>
      </c>
      <c r="AR449" s="13"/>
      <c r="AS449" s="13">
        <v>1.7374517374517399E-2</v>
      </c>
      <c r="AT449" s="13" t="s">
        <v>97</v>
      </c>
      <c r="AU449" s="13"/>
      <c r="AV449" s="13">
        <v>0.01</v>
      </c>
      <c r="AW449" s="13">
        <v>2.1276595744680899E-2</v>
      </c>
      <c r="AX449" s="13">
        <v>1.9120458891013398E-2</v>
      </c>
      <c r="AY449" s="13"/>
      <c r="AZ449" s="13">
        <v>0</v>
      </c>
      <c r="BA449" s="13">
        <v>0</v>
      </c>
      <c r="BB449" s="13">
        <v>2.2026431718061699E-2</v>
      </c>
      <c r="BC449" s="13"/>
      <c r="BD449" s="13">
        <v>1.8575851393188899E-2</v>
      </c>
      <c r="BE449" s="13">
        <v>1.5625E-2</v>
      </c>
      <c r="BF449" s="13"/>
      <c r="BG449" s="13">
        <v>1.2422360248447201E-2</v>
      </c>
      <c r="BH449" s="13">
        <v>1.9662921348314599E-2</v>
      </c>
      <c r="BI449" s="13"/>
      <c r="BJ449" s="13">
        <v>1.9354838709677399E-2</v>
      </c>
      <c r="BK449" s="13">
        <v>1.7462165308498302E-2</v>
      </c>
      <c r="BL449" s="13"/>
      <c r="BM449" s="13">
        <v>9.9502487562189105E-3</v>
      </c>
      <c r="BN449" s="13">
        <v>1.8315018315018299E-2</v>
      </c>
      <c r="BO449" s="13"/>
      <c r="BP449" s="13">
        <v>2.5641025641025599E-2</v>
      </c>
      <c r="BQ449" s="13">
        <v>1.34589502018843E-2</v>
      </c>
      <c r="BR449" s="13"/>
      <c r="BS449" s="13">
        <v>1.35746606334842E-2</v>
      </c>
      <c r="BT449" s="13">
        <v>2.6373626373626401E-2</v>
      </c>
      <c r="BU449" s="13"/>
      <c r="BV449" s="13">
        <v>6.7114093959731499E-3</v>
      </c>
      <c r="BW449" s="13">
        <v>1.7064846416382298E-2</v>
      </c>
      <c r="BX449" s="13"/>
      <c r="BY449" s="13">
        <v>8.5470085470085496E-3</v>
      </c>
      <c r="BZ449" s="13">
        <v>1.87637969094923E-2</v>
      </c>
      <c r="CA449" s="13"/>
      <c r="CB449" s="13">
        <v>1.67014613778706E-2</v>
      </c>
      <c r="CC449" s="13">
        <v>1.8656716417910401E-2</v>
      </c>
    </row>
    <row r="450" spans="2:81" x14ac:dyDescent="0.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c r="BU450" s="13"/>
      <c r="BV450" s="13"/>
      <c r="BW450" s="13"/>
      <c r="BX450" s="13"/>
      <c r="BY450" s="13"/>
      <c r="BZ450" s="13"/>
      <c r="CA450" s="13"/>
      <c r="CB450" s="13"/>
      <c r="CC450" s="13"/>
    </row>
    <row r="451" spans="2:81" x14ac:dyDescent="0.3">
      <c r="B451" s="6" t="s">
        <v>279</v>
      </c>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c r="BU451" s="13"/>
      <c r="BV451" s="13"/>
      <c r="BW451" s="13"/>
      <c r="BX451" s="13"/>
      <c r="BY451" s="13"/>
      <c r="BZ451" s="13"/>
      <c r="CA451" s="13"/>
      <c r="CB451" s="13"/>
      <c r="CC451" s="13"/>
    </row>
    <row r="452" spans="2:81" x14ac:dyDescent="0.3">
      <c r="B452" s="23" t="s">
        <v>196</v>
      </c>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c r="BU452" s="13"/>
      <c r="BV452" s="13"/>
      <c r="BW452" s="13"/>
      <c r="BX452" s="13"/>
      <c r="BY452" s="13"/>
      <c r="BZ452" s="13"/>
      <c r="CA452" s="13"/>
      <c r="CB452" s="13"/>
      <c r="CC452" s="13"/>
    </row>
    <row r="453" spans="2:81" x14ac:dyDescent="0.3">
      <c r="B453" t="s">
        <v>271</v>
      </c>
      <c r="C453" s="13">
        <v>0.111003861003861</v>
      </c>
      <c r="D453" s="13">
        <v>0.13229571984435801</v>
      </c>
      <c r="E453" s="13">
        <v>9.0733590733590705E-2</v>
      </c>
      <c r="F453" s="13"/>
      <c r="G453" s="13">
        <v>6.5359477124182996E-2</v>
      </c>
      <c r="H453" s="13">
        <v>0.19702602230483299</v>
      </c>
      <c r="I453" s="13">
        <v>0.157360406091371</v>
      </c>
      <c r="J453" s="13">
        <v>8.6419753086419707E-2</v>
      </c>
      <c r="K453" s="13">
        <v>5.1282051282051301E-2</v>
      </c>
      <c r="L453" s="13">
        <v>7.2463768115942004E-3</v>
      </c>
      <c r="M453" s="13"/>
      <c r="N453" s="13">
        <v>0.145454545454545</v>
      </c>
      <c r="O453" s="13">
        <v>0.104417670682731</v>
      </c>
      <c r="P453" s="13">
        <v>0.112994350282486</v>
      </c>
      <c r="Q453" s="13">
        <v>5.99078341013825E-2</v>
      </c>
      <c r="R453" s="13"/>
      <c r="S453" s="13">
        <v>0.14893617021276601</v>
      </c>
      <c r="T453" s="13">
        <v>0.11965811965812</v>
      </c>
      <c r="U453" s="13">
        <v>0.104477611940299</v>
      </c>
      <c r="V453" s="13">
        <v>0.120879120879121</v>
      </c>
      <c r="W453" s="13">
        <v>8.04597701149425E-2</v>
      </c>
      <c r="X453" s="13">
        <v>0.11363636363636399</v>
      </c>
      <c r="Y453" s="13">
        <v>8.3333333333333301E-2</v>
      </c>
      <c r="Z453" s="13">
        <v>0.146341463414634</v>
      </c>
      <c r="AA453" s="13">
        <v>6.6666666666666693E-2</v>
      </c>
      <c r="AB453" s="13">
        <v>6.3291139240506306E-2</v>
      </c>
      <c r="AC453" s="13">
        <v>0.217391304347826</v>
      </c>
      <c r="AD453" s="13">
        <v>7.69230769230769E-2</v>
      </c>
      <c r="AE453" s="13"/>
      <c r="AF453" s="13">
        <v>0.168224299065421</v>
      </c>
      <c r="AG453" s="13">
        <v>0.103030303030303</v>
      </c>
      <c r="AH453" s="13">
        <v>8.1818181818181804E-2</v>
      </c>
      <c r="AI453" s="13">
        <v>0.10638297872340401</v>
      </c>
      <c r="AJ453" s="13">
        <v>4.95049504950495E-2</v>
      </c>
      <c r="AK453" s="13">
        <v>4.3010752688171998E-2</v>
      </c>
      <c r="AL453" s="13"/>
      <c r="AM453" s="13">
        <v>6.2111801242236003E-2</v>
      </c>
      <c r="AN453" s="13">
        <v>6.5989847715736002E-2</v>
      </c>
      <c r="AO453" s="13">
        <v>0.133738601823708</v>
      </c>
      <c r="AP453" s="13">
        <v>0.148148148148148</v>
      </c>
      <c r="AQ453" s="13">
        <v>0.33333333333333298</v>
      </c>
      <c r="AR453" s="13"/>
      <c r="AS453" s="13">
        <v>0.111003861003861</v>
      </c>
      <c r="AT453" s="13" t="s">
        <v>97</v>
      </c>
      <c r="AU453" s="13"/>
      <c r="AV453" s="13">
        <v>0.1925</v>
      </c>
      <c r="AW453" s="13">
        <v>0.19148936170212799</v>
      </c>
      <c r="AX453" s="13">
        <v>3.8240917782026797E-2</v>
      </c>
      <c r="AY453" s="13"/>
      <c r="AZ453" s="13">
        <v>0.35779816513761498</v>
      </c>
      <c r="BA453" s="13">
        <v>0.22222222222222199</v>
      </c>
      <c r="BB453" s="13">
        <v>7.0484581497797405E-2</v>
      </c>
      <c r="BC453" s="13"/>
      <c r="BD453" s="13">
        <v>0.12538699690402499</v>
      </c>
      <c r="BE453" s="13">
        <v>8.8541666666666699E-2</v>
      </c>
      <c r="BF453" s="13"/>
      <c r="BG453" s="13">
        <v>0.167701863354037</v>
      </c>
      <c r="BH453" s="13">
        <v>8.5674157303370801E-2</v>
      </c>
      <c r="BI453" s="13"/>
      <c r="BJ453" s="13">
        <v>0.103225806451613</v>
      </c>
      <c r="BK453" s="13">
        <v>0.10477299185099</v>
      </c>
      <c r="BL453" s="13"/>
      <c r="BM453" s="13">
        <v>9.4527363184079602E-2</v>
      </c>
      <c r="BN453" s="13">
        <v>0.114774114774115</v>
      </c>
      <c r="BO453" s="13"/>
      <c r="BP453" s="13">
        <v>8.7912087912087905E-2</v>
      </c>
      <c r="BQ453" s="13">
        <v>0.121130551816958</v>
      </c>
      <c r="BR453" s="13"/>
      <c r="BS453" s="13">
        <v>0.13574660633484201</v>
      </c>
      <c r="BT453" s="13">
        <v>9.2307692307692299E-2</v>
      </c>
      <c r="BU453" s="13"/>
      <c r="BV453" s="13">
        <v>0.16778523489932901</v>
      </c>
      <c r="BW453" s="13">
        <v>0.119453924914676</v>
      </c>
      <c r="BX453" s="13"/>
      <c r="BY453" s="13">
        <v>9.4017094017094002E-2</v>
      </c>
      <c r="BZ453" s="13">
        <v>0.114790286975717</v>
      </c>
      <c r="CA453" s="13"/>
      <c r="CB453" s="13">
        <v>9.3945720250521905E-2</v>
      </c>
      <c r="CC453" s="13">
        <v>0.12686567164179099</v>
      </c>
    </row>
    <row r="454" spans="2:81" x14ac:dyDescent="0.3">
      <c r="B454" t="s">
        <v>272</v>
      </c>
      <c r="C454" s="13">
        <v>0.177606177606178</v>
      </c>
      <c r="D454" s="13">
        <v>0.18677042801556401</v>
      </c>
      <c r="E454" s="13">
        <v>0.16988416988416999</v>
      </c>
      <c r="F454" s="13"/>
      <c r="G454" s="13">
        <v>0.16993464052287599</v>
      </c>
      <c r="H454" s="13">
        <v>0.25278810408921898</v>
      </c>
      <c r="I454" s="13">
        <v>0.208121827411168</v>
      </c>
      <c r="J454" s="13">
        <v>0.117283950617284</v>
      </c>
      <c r="K454" s="13">
        <v>0.16239316239316201</v>
      </c>
      <c r="L454" s="13">
        <v>7.9710144927536197E-2</v>
      </c>
      <c r="M454" s="13"/>
      <c r="N454" s="13">
        <v>0.207792207792208</v>
      </c>
      <c r="O454" s="13">
        <v>0.188755020080321</v>
      </c>
      <c r="P454" s="13">
        <v>0.152542372881356</v>
      </c>
      <c r="Q454" s="13">
        <v>0.13824884792626699</v>
      </c>
      <c r="R454" s="13"/>
      <c r="S454" s="13">
        <v>0.23404255319148901</v>
      </c>
      <c r="T454" s="13">
        <v>0.102564102564103</v>
      </c>
      <c r="U454" s="13">
        <v>0.164179104477612</v>
      </c>
      <c r="V454" s="13">
        <v>0.15384615384615399</v>
      </c>
      <c r="W454" s="13">
        <v>0.195402298850575</v>
      </c>
      <c r="X454" s="13">
        <v>0.170454545454545</v>
      </c>
      <c r="Y454" s="13">
        <v>0.238095238095238</v>
      </c>
      <c r="Z454" s="13">
        <v>0.146341463414634</v>
      </c>
      <c r="AA454" s="13">
        <v>0.21481481481481501</v>
      </c>
      <c r="AB454" s="13">
        <v>8.8607594936708903E-2</v>
      </c>
      <c r="AC454" s="13">
        <v>0.108695652173913</v>
      </c>
      <c r="AD454" s="13">
        <v>0.30769230769230799</v>
      </c>
      <c r="AE454" s="13"/>
      <c r="AF454" s="13">
        <v>0.22741433021806901</v>
      </c>
      <c r="AG454" s="13">
        <v>0.18787878787878801</v>
      </c>
      <c r="AH454" s="13">
        <v>0.2</v>
      </c>
      <c r="AI454" s="13">
        <v>0.184397163120567</v>
      </c>
      <c r="AJ454" s="13">
        <v>0.12871287128712899</v>
      </c>
      <c r="AK454" s="13">
        <v>0.10752688172043</v>
      </c>
      <c r="AL454" s="13"/>
      <c r="AM454" s="13">
        <v>0.14906832298136599</v>
      </c>
      <c r="AN454" s="13">
        <v>0.121827411167513</v>
      </c>
      <c r="AO454" s="13">
        <v>0.17933130699088101</v>
      </c>
      <c r="AP454" s="13">
        <v>0.26984126984126999</v>
      </c>
      <c r="AQ454" s="13">
        <v>0.27777777777777801</v>
      </c>
      <c r="AR454" s="13"/>
      <c r="AS454" s="13">
        <v>0.177606177606178</v>
      </c>
      <c r="AT454" s="13" t="s">
        <v>97</v>
      </c>
      <c r="AU454" s="13"/>
      <c r="AV454" s="13">
        <v>0.23250000000000001</v>
      </c>
      <c r="AW454" s="13">
        <v>0.30851063829787201</v>
      </c>
      <c r="AX454" s="13">
        <v>0.107074569789675</v>
      </c>
      <c r="AY454" s="13"/>
      <c r="AZ454" s="13">
        <v>0.22018348623853201</v>
      </c>
      <c r="BA454" s="13">
        <v>0.4</v>
      </c>
      <c r="BB454" s="13">
        <v>0.19383259911894299</v>
      </c>
      <c r="BC454" s="13"/>
      <c r="BD454" s="13">
        <v>0.195046439628483</v>
      </c>
      <c r="BE454" s="13">
        <v>0.15104166666666699</v>
      </c>
      <c r="BF454" s="13"/>
      <c r="BG454" s="13">
        <v>0.229813664596273</v>
      </c>
      <c r="BH454" s="13">
        <v>0.15308988764044901</v>
      </c>
      <c r="BI454" s="13"/>
      <c r="BJ454" s="13">
        <v>0.225806451612903</v>
      </c>
      <c r="BK454" s="13">
        <v>0.16880093131548299</v>
      </c>
      <c r="BL454" s="13"/>
      <c r="BM454" s="13">
        <v>0.19402985074626899</v>
      </c>
      <c r="BN454" s="13">
        <v>0.175824175824176</v>
      </c>
      <c r="BO454" s="13"/>
      <c r="BP454" s="13">
        <v>0.13186813186813201</v>
      </c>
      <c r="BQ454" s="13">
        <v>0.19650067294751</v>
      </c>
      <c r="BR454" s="13"/>
      <c r="BS454" s="13">
        <v>0.20135746606334801</v>
      </c>
      <c r="BT454" s="13">
        <v>0.17142857142857101</v>
      </c>
      <c r="BU454" s="13"/>
      <c r="BV454" s="13">
        <v>0.221476510067114</v>
      </c>
      <c r="BW454" s="13">
        <v>0.19112627986348099</v>
      </c>
      <c r="BX454" s="13"/>
      <c r="BY454" s="13">
        <v>0.23931623931623899</v>
      </c>
      <c r="BZ454" s="13">
        <v>0.16997792494481201</v>
      </c>
      <c r="CA454" s="13"/>
      <c r="CB454" s="13">
        <v>0.15240083507306901</v>
      </c>
      <c r="CC454" s="13">
        <v>0.192164179104478</v>
      </c>
    </row>
    <row r="455" spans="2:81" x14ac:dyDescent="0.3">
      <c r="B455" t="s">
        <v>273</v>
      </c>
      <c r="C455" s="13">
        <v>8.6872586872586893E-2</v>
      </c>
      <c r="D455" s="13">
        <v>0.101167315175097</v>
      </c>
      <c r="E455" s="13">
        <v>7.3359073359073407E-2</v>
      </c>
      <c r="F455" s="13"/>
      <c r="G455" s="13">
        <v>0.14379084967320299</v>
      </c>
      <c r="H455" s="13">
        <v>9.2936802973977703E-2</v>
      </c>
      <c r="I455" s="13">
        <v>7.6142131979695396E-2</v>
      </c>
      <c r="J455" s="13">
        <v>7.4074074074074098E-2</v>
      </c>
      <c r="K455" s="13">
        <v>8.54700854700855E-2</v>
      </c>
      <c r="L455" s="13">
        <v>4.3478260869565202E-2</v>
      </c>
      <c r="M455" s="13"/>
      <c r="N455" s="13">
        <v>7.7922077922077906E-2</v>
      </c>
      <c r="O455" s="13">
        <v>8.4337349397590397E-2</v>
      </c>
      <c r="P455" s="13">
        <v>9.6045197740112997E-2</v>
      </c>
      <c r="Q455" s="13">
        <v>9.6774193548387094E-2</v>
      </c>
      <c r="R455" s="13"/>
      <c r="S455" s="13">
        <v>9.5744680851063801E-2</v>
      </c>
      <c r="T455" s="13">
        <v>6.8376068376068397E-2</v>
      </c>
      <c r="U455" s="13">
        <v>0.104477611940299</v>
      </c>
      <c r="V455" s="13">
        <v>9.8901098901098897E-2</v>
      </c>
      <c r="W455" s="13">
        <v>9.1954022988505704E-2</v>
      </c>
      <c r="X455" s="13">
        <v>0.102272727272727</v>
      </c>
      <c r="Y455" s="13">
        <v>7.1428571428571397E-2</v>
      </c>
      <c r="Z455" s="13">
        <v>4.8780487804878099E-2</v>
      </c>
      <c r="AA455" s="13">
        <v>8.8888888888888906E-2</v>
      </c>
      <c r="AB455" s="13">
        <v>6.3291139240506306E-2</v>
      </c>
      <c r="AC455" s="13">
        <v>8.6956521739130405E-2</v>
      </c>
      <c r="AD455" s="13">
        <v>0.15384615384615399</v>
      </c>
      <c r="AE455" s="13"/>
      <c r="AF455" s="13">
        <v>8.0996884735202501E-2</v>
      </c>
      <c r="AG455" s="13">
        <v>0.13939393939393899</v>
      </c>
      <c r="AH455" s="13">
        <v>4.5454545454545497E-2</v>
      </c>
      <c r="AI455" s="13">
        <v>0.10638297872340401</v>
      </c>
      <c r="AJ455" s="13">
        <v>6.9306930693069299E-2</v>
      </c>
      <c r="AK455" s="13">
        <v>8.6021505376344107E-2</v>
      </c>
      <c r="AL455" s="13"/>
      <c r="AM455" s="13">
        <v>9.3167701863354005E-2</v>
      </c>
      <c r="AN455" s="13">
        <v>0.101522842639594</v>
      </c>
      <c r="AO455" s="13">
        <v>8.2066869300911893E-2</v>
      </c>
      <c r="AP455" s="13">
        <v>6.3492063492063502E-2</v>
      </c>
      <c r="AQ455" s="13">
        <v>5.5555555555555601E-2</v>
      </c>
      <c r="AR455" s="13"/>
      <c r="AS455" s="13">
        <v>8.6872586872586893E-2</v>
      </c>
      <c r="AT455" s="13" t="s">
        <v>97</v>
      </c>
      <c r="AU455" s="13"/>
      <c r="AV455" s="13">
        <v>0.12</v>
      </c>
      <c r="AW455" s="13">
        <v>0.117021276595745</v>
      </c>
      <c r="AX455" s="13">
        <v>5.35372848948375E-2</v>
      </c>
      <c r="AY455" s="13"/>
      <c r="AZ455" s="13">
        <v>5.5045871559633003E-2</v>
      </c>
      <c r="BA455" s="13">
        <v>0.122222222222222</v>
      </c>
      <c r="BB455" s="13">
        <v>0.136563876651982</v>
      </c>
      <c r="BC455" s="13"/>
      <c r="BD455" s="13">
        <v>7.7399380804953594E-2</v>
      </c>
      <c r="BE455" s="13">
        <v>0.1015625</v>
      </c>
      <c r="BF455" s="13"/>
      <c r="BG455" s="13">
        <v>9.6273291925465798E-2</v>
      </c>
      <c r="BH455" s="13">
        <v>8.2865168539325795E-2</v>
      </c>
      <c r="BI455" s="13"/>
      <c r="BJ455" s="13">
        <v>8.3870967741935504E-2</v>
      </c>
      <c r="BK455" s="13">
        <v>8.9639115250291002E-2</v>
      </c>
      <c r="BL455" s="13"/>
      <c r="BM455" s="13">
        <v>7.4626865671641798E-2</v>
      </c>
      <c r="BN455" s="13">
        <v>8.9133089133089094E-2</v>
      </c>
      <c r="BO455" s="13"/>
      <c r="BP455" s="13">
        <v>6.95970695970696E-2</v>
      </c>
      <c r="BQ455" s="13">
        <v>9.2866756393001307E-2</v>
      </c>
      <c r="BR455" s="13"/>
      <c r="BS455" s="13">
        <v>9.5022624434389094E-2</v>
      </c>
      <c r="BT455" s="13">
        <v>8.7912087912087905E-2</v>
      </c>
      <c r="BU455" s="13"/>
      <c r="BV455" s="13">
        <v>9.3959731543624206E-2</v>
      </c>
      <c r="BW455" s="13">
        <v>9.5563139931740607E-2</v>
      </c>
      <c r="BX455" s="13"/>
      <c r="BY455" s="13">
        <v>0.15384615384615399</v>
      </c>
      <c r="BZ455" s="13">
        <v>7.8366445916114802E-2</v>
      </c>
      <c r="CA455" s="13"/>
      <c r="CB455" s="13">
        <v>9.3945720250521905E-2</v>
      </c>
      <c r="CC455" s="13">
        <v>8.0223880597014893E-2</v>
      </c>
    </row>
    <row r="456" spans="2:81" x14ac:dyDescent="0.3">
      <c r="B456" t="s">
        <v>274</v>
      </c>
      <c r="C456" s="13">
        <v>8.4942084942084897E-2</v>
      </c>
      <c r="D456" s="13">
        <v>9.1439688715953302E-2</v>
      </c>
      <c r="E456" s="13">
        <v>7.9150579150579103E-2</v>
      </c>
      <c r="F456" s="13"/>
      <c r="G456" s="13">
        <v>7.1895424836601302E-2</v>
      </c>
      <c r="H456" s="13">
        <v>8.5501858736059505E-2</v>
      </c>
      <c r="I456" s="13">
        <v>0.10659898477157401</v>
      </c>
      <c r="J456" s="13">
        <v>0.11111111111111099</v>
      </c>
      <c r="K456" s="13">
        <v>5.9829059829059797E-2</v>
      </c>
      <c r="L456" s="13">
        <v>5.7971014492753603E-2</v>
      </c>
      <c r="M456" s="13"/>
      <c r="N456" s="13">
        <v>8.5714285714285701E-2</v>
      </c>
      <c r="O456" s="13">
        <v>7.63052208835341E-2</v>
      </c>
      <c r="P456" s="13">
        <v>7.9096045197740106E-2</v>
      </c>
      <c r="Q456" s="13">
        <v>9.6774193548387094E-2</v>
      </c>
      <c r="R456" s="13"/>
      <c r="S456" s="13">
        <v>9.0425531914893595E-2</v>
      </c>
      <c r="T456" s="13">
        <v>0.11111111111111099</v>
      </c>
      <c r="U456" s="13">
        <v>2.9850746268656699E-2</v>
      </c>
      <c r="V456" s="13">
        <v>6.5934065934065894E-2</v>
      </c>
      <c r="W456" s="13">
        <v>0.114942528735632</v>
      </c>
      <c r="X456" s="13">
        <v>0.102272727272727</v>
      </c>
      <c r="Y456" s="13">
        <v>3.5714285714285698E-2</v>
      </c>
      <c r="Z456" s="13">
        <v>7.3170731707317097E-2</v>
      </c>
      <c r="AA456" s="13">
        <v>5.9259259259259303E-2</v>
      </c>
      <c r="AB456" s="13">
        <v>0.151898734177215</v>
      </c>
      <c r="AC456" s="13">
        <v>8.6956521739130405E-2</v>
      </c>
      <c r="AD456" s="13">
        <v>7.69230769230769E-2</v>
      </c>
      <c r="AE456" s="13"/>
      <c r="AF456" s="13">
        <v>8.4112149532710304E-2</v>
      </c>
      <c r="AG456" s="13">
        <v>9.6969696969696997E-2</v>
      </c>
      <c r="AH456" s="13">
        <v>6.3636363636363602E-2</v>
      </c>
      <c r="AI456" s="13">
        <v>8.5106382978723402E-2</v>
      </c>
      <c r="AJ456" s="13">
        <v>4.95049504950495E-2</v>
      </c>
      <c r="AK456" s="13">
        <v>6.4516129032258104E-2</v>
      </c>
      <c r="AL456" s="13"/>
      <c r="AM456" s="13">
        <v>6.2111801242236003E-2</v>
      </c>
      <c r="AN456" s="13">
        <v>8.1218274111675107E-2</v>
      </c>
      <c r="AO456" s="13">
        <v>9.7264437689969604E-2</v>
      </c>
      <c r="AP456" s="13">
        <v>0.10582010582010599</v>
      </c>
      <c r="AQ456" s="13">
        <v>8.3333333333333301E-2</v>
      </c>
      <c r="AR456" s="13"/>
      <c r="AS456" s="13">
        <v>8.4942084942084897E-2</v>
      </c>
      <c r="AT456" s="13" t="s">
        <v>97</v>
      </c>
      <c r="AU456" s="13"/>
      <c r="AV456" s="13">
        <v>0.09</v>
      </c>
      <c r="AW456" s="13">
        <v>0.159574468085106</v>
      </c>
      <c r="AX456" s="13">
        <v>6.8833652007648197E-2</v>
      </c>
      <c r="AY456" s="13"/>
      <c r="AZ456" s="13">
        <v>5.5045871559633003E-2</v>
      </c>
      <c r="BA456" s="13">
        <v>0.1</v>
      </c>
      <c r="BB456" s="13">
        <v>0.136563876651982</v>
      </c>
      <c r="BC456" s="13"/>
      <c r="BD456" s="13">
        <v>8.0495356037151702E-2</v>
      </c>
      <c r="BE456" s="13">
        <v>9.375E-2</v>
      </c>
      <c r="BF456" s="13"/>
      <c r="BG456" s="13">
        <v>9.0062111801242198E-2</v>
      </c>
      <c r="BH456" s="13">
        <v>8.2865168539325795E-2</v>
      </c>
      <c r="BI456" s="13"/>
      <c r="BJ456" s="13">
        <v>8.3870967741935504E-2</v>
      </c>
      <c r="BK456" s="13">
        <v>8.6146682188591395E-2</v>
      </c>
      <c r="BL456" s="13"/>
      <c r="BM456" s="13">
        <v>0.104477611940299</v>
      </c>
      <c r="BN456" s="13">
        <v>8.0586080586080605E-2</v>
      </c>
      <c r="BO456" s="13"/>
      <c r="BP456" s="13">
        <v>8.4249084249084297E-2</v>
      </c>
      <c r="BQ456" s="13">
        <v>8.7483176312247599E-2</v>
      </c>
      <c r="BR456" s="13"/>
      <c r="BS456" s="13">
        <v>8.8235294117647106E-2</v>
      </c>
      <c r="BT456" s="13">
        <v>7.2527472527472506E-2</v>
      </c>
      <c r="BU456" s="13"/>
      <c r="BV456" s="13">
        <v>8.7248322147651006E-2</v>
      </c>
      <c r="BW456" s="13">
        <v>8.8737201365187701E-2</v>
      </c>
      <c r="BX456" s="13"/>
      <c r="BY456" s="13">
        <v>7.69230769230769E-2</v>
      </c>
      <c r="BZ456" s="13">
        <v>8.3885209713024295E-2</v>
      </c>
      <c r="CA456" s="13"/>
      <c r="CB456" s="13">
        <v>8.1419624217118999E-2</v>
      </c>
      <c r="CC456" s="13">
        <v>8.5820895522388099E-2</v>
      </c>
    </row>
    <row r="457" spans="2:81" x14ac:dyDescent="0.3">
      <c r="B457" t="s">
        <v>275</v>
      </c>
      <c r="C457" s="13">
        <v>0.51447876447876495</v>
      </c>
      <c r="D457" s="13">
        <v>0.47470817120622599</v>
      </c>
      <c r="E457" s="13">
        <v>0.55019305019304998</v>
      </c>
      <c r="F457" s="13"/>
      <c r="G457" s="13">
        <v>0.53594771241830097</v>
      </c>
      <c r="H457" s="13">
        <v>0.34944237918215598</v>
      </c>
      <c r="I457" s="13">
        <v>0.44162436548223299</v>
      </c>
      <c r="J457" s="13">
        <v>0.56790123456790098</v>
      </c>
      <c r="K457" s="13">
        <v>0.60683760683760701</v>
      </c>
      <c r="L457" s="13">
        <v>0.77536231884058004</v>
      </c>
      <c r="M457" s="13"/>
      <c r="N457" s="13">
        <v>0.46493506493506498</v>
      </c>
      <c r="O457" s="13">
        <v>0.53413654618473905</v>
      </c>
      <c r="P457" s="13">
        <v>0.53107344632768405</v>
      </c>
      <c r="Q457" s="13">
        <v>0.55760368663594495</v>
      </c>
      <c r="R457" s="13"/>
      <c r="S457" s="13">
        <v>0.41489361702127697</v>
      </c>
      <c r="T457" s="13">
        <v>0.54700854700854695</v>
      </c>
      <c r="U457" s="13">
        <v>0.59701492537313405</v>
      </c>
      <c r="V457" s="13">
        <v>0.53846153846153799</v>
      </c>
      <c r="W457" s="13">
        <v>0.48275862068965503</v>
      </c>
      <c r="X457" s="13">
        <v>0.46590909090909099</v>
      </c>
      <c r="Y457" s="13">
        <v>0.547619047619048</v>
      </c>
      <c r="Z457" s="13">
        <v>0.56097560975609795</v>
      </c>
      <c r="AA457" s="13">
        <v>0.55555555555555602</v>
      </c>
      <c r="AB457" s="13">
        <v>0.620253164556962</v>
      </c>
      <c r="AC457" s="13">
        <v>0.45652173913043498</v>
      </c>
      <c r="AD457" s="13">
        <v>0.38461538461538503</v>
      </c>
      <c r="AE457" s="13"/>
      <c r="AF457" s="13">
        <v>0.42367601246105902</v>
      </c>
      <c r="AG457" s="13">
        <v>0.45454545454545497</v>
      </c>
      <c r="AH457" s="13">
        <v>0.6</v>
      </c>
      <c r="AI457" s="13">
        <v>0.48936170212766</v>
      </c>
      <c r="AJ457" s="13">
        <v>0.66336633663366296</v>
      </c>
      <c r="AK457" s="13">
        <v>0.63440860215053796</v>
      </c>
      <c r="AL457" s="13"/>
      <c r="AM457" s="13">
        <v>0.57763975155279501</v>
      </c>
      <c r="AN457" s="13">
        <v>0.60406091370558401</v>
      </c>
      <c r="AO457" s="13">
        <v>0.48936170212766</v>
      </c>
      <c r="AP457" s="13">
        <v>0.41269841269841301</v>
      </c>
      <c r="AQ457" s="13">
        <v>0.25</v>
      </c>
      <c r="AR457" s="13"/>
      <c r="AS457" s="13">
        <v>0.51447876447876495</v>
      </c>
      <c r="AT457" s="13" t="s">
        <v>97</v>
      </c>
      <c r="AU457" s="13"/>
      <c r="AV457" s="13">
        <v>0.34499999999999997</v>
      </c>
      <c r="AW457" s="13">
        <v>0.20212765957446799</v>
      </c>
      <c r="AX457" s="13">
        <v>0.70363288718929295</v>
      </c>
      <c r="AY457" s="13"/>
      <c r="AZ457" s="13">
        <v>0.293577981651376</v>
      </c>
      <c r="BA457" s="13">
        <v>0.155555555555556</v>
      </c>
      <c r="BB457" s="13">
        <v>0.43612334801762098</v>
      </c>
      <c r="BC457" s="13"/>
      <c r="BD457" s="13">
        <v>0.49690402476780199</v>
      </c>
      <c r="BE457" s="13">
        <v>0.5390625</v>
      </c>
      <c r="BF457" s="13"/>
      <c r="BG457" s="13">
        <v>0.39751552795031098</v>
      </c>
      <c r="BH457" s="13">
        <v>0.56741573033707904</v>
      </c>
      <c r="BI457" s="13"/>
      <c r="BJ457" s="13">
        <v>0.46451612903225797</v>
      </c>
      <c r="BK457" s="13">
        <v>0.52735739231664702</v>
      </c>
      <c r="BL457" s="13"/>
      <c r="BM457" s="13">
        <v>0.52238805970149205</v>
      </c>
      <c r="BN457" s="13">
        <v>0.51037851037851001</v>
      </c>
      <c r="BO457" s="13"/>
      <c r="BP457" s="13">
        <v>0.59340659340659296</v>
      </c>
      <c r="BQ457" s="13">
        <v>0.48048452220726801</v>
      </c>
      <c r="BR457" s="13"/>
      <c r="BS457" s="13">
        <v>0.46606334841628999</v>
      </c>
      <c r="BT457" s="13">
        <v>0.53626373626373602</v>
      </c>
      <c r="BU457" s="13"/>
      <c r="BV457" s="13">
        <v>0.422818791946309</v>
      </c>
      <c r="BW457" s="13">
        <v>0.48805460750853202</v>
      </c>
      <c r="BX457" s="13"/>
      <c r="BY457" s="13">
        <v>0.43589743589743601</v>
      </c>
      <c r="BZ457" s="13">
        <v>0.52538631346578402</v>
      </c>
      <c r="CA457" s="13"/>
      <c r="CB457" s="13">
        <v>0.553235908141962</v>
      </c>
      <c r="CC457" s="13">
        <v>0.48880597014925398</v>
      </c>
    </row>
    <row r="458" spans="2:81" x14ac:dyDescent="0.3">
      <c r="B458" t="s">
        <v>106</v>
      </c>
      <c r="C458" s="13">
        <v>2.5096525096525098E-2</v>
      </c>
      <c r="D458" s="13">
        <v>1.36186770428016E-2</v>
      </c>
      <c r="E458" s="13">
        <v>3.6679536679536703E-2</v>
      </c>
      <c r="F458" s="13"/>
      <c r="G458" s="13">
        <v>1.30718954248366E-2</v>
      </c>
      <c r="H458" s="13">
        <v>2.2304832713754601E-2</v>
      </c>
      <c r="I458" s="13">
        <v>1.01522842639594E-2</v>
      </c>
      <c r="J458" s="13">
        <v>4.3209876543209902E-2</v>
      </c>
      <c r="K458" s="13">
        <v>3.4188034188034198E-2</v>
      </c>
      <c r="L458" s="13">
        <v>3.6231884057971002E-2</v>
      </c>
      <c r="M458" s="13"/>
      <c r="N458" s="13">
        <v>1.8181818181818198E-2</v>
      </c>
      <c r="O458" s="13">
        <v>1.20481927710843E-2</v>
      </c>
      <c r="P458" s="13">
        <v>2.82485875706215E-2</v>
      </c>
      <c r="Q458" s="13">
        <v>5.0691244239631297E-2</v>
      </c>
      <c r="R458" s="13"/>
      <c r="S458" s="13">
        <v>1.5957446808510599E-2</v>
      </c>
      <c r="T458" s="13">
        <v>5.1282051282051301E-2</v>
      </c>
      <c r="U458" s="13">
        <v>0</v>
      </c>
      <c r="V458" s="13">
        <v>2.1978021978022001E-2</v>
      </c>
      <c r="W458" s="13">
        <v>3.4482758620689703E-2</v>
      </c>
      <c r="X458" s="13">
        <v>4.5454545454545497E-2</v>
      </c>
      <c r="Y458" s="13">
        <v>2.3809523809523801E-2</v>
      </c>
      <c r="Z458" s="13">
        <v>2.4390243902439001E-2</v>
      </c>
      <c r="AA458" s="13">
        <v>1.48148148148148E-2</v>
      </c>
      <c r="AB458" s="13">
        <v>1.26582278481013E-2</v>
      </c>
      <c r="AC458" s="13">
        <v>4.3478260869565202E-2</v>
      </c>
      <c r="AD458" s="13">
        <v>0</v>
      </c>
      <c r="AE458" s="13"/>
      <c r="AF458" s="13">
        <v>1.5576323987538899E-2</v>
      </c>
      <c r="AG458" s="13">
        <v>1.8181818181818198E-2</v>
      </c>
      <c r="AH458" s="13">
        <v>9.0909090909090905E-3</v>
      </c>
      <c r="AI458" s="13">
        <v>2.8368794326241099E-2</v>
      </c>
      <c r="AJ458" s="13">
        <v>3.9603960396039598E-2</v>
      </c>
      <c r="AK458" s="13">
        <v>6.4516129032258104E-2</v>
      </c>
      <c r="AL458" s="13"/>
      <c r="AM458" s="13">
        <v>5.5900621118012403E-2</v>
      </c>
      <c r="AN458" s="13">
        <v>2.5380710659898501E-2</v>
      </c>
      <c r="AO458" s="13">
        <v>1.82370820668693E-2</v>
      </c>
      <c r="AP458" s="13">
        <v>0</v>
      </c>
      <c r="AQ458" s="13">
        <v>0</v>
      </c>
      <c r="AR458" s="13"/>
      <c r="AS458" s="13">
        <v>2.5096525096525098E-2</v>
      </c>
      <c r="AT458" s="13" t="s">
        <v>97</v>
      </c>
      <c r="AU458" s="13"/>
      <c r="AV458" s="13">
        <v>0.02</v>
      </c>
      <c r="AW458" s="13">
        <v>2.1276595744680899E-2</v>
      </c>
      <c r="AX458" s="13">
        <v>2.8680688336520099E-2</v>
      </c>
      <c r="AY458" s="13"/>
      <c r="AZ458" s="13">
        <v>1.8348623853211E-2</v>
      </c>
      <c r="BA458" s="13">
        <v>0</v>
      </c>
      <c r="BB458" s="13">
        <v>2.6431718061673999E-2</v>
      </c>
      <c r="BC458" s="13"/>
      <c r="BD458" s="13">
        <v>2.4767801857585099E-2</v>
      </c>
      <c r="BE458" s="13">
        <v>2.6041666666666699E-2</v>
      </c>
      <c r="BF458" s="13"/>
      <c r="BG458" s="13">
        <v>1.8633540372670801E-2</v>
      </c>
      <c r="BH458" s="13">
        <v>2.8089887640449399E-2</v>
      </c>
      <c r="BI458" s="13"/>
      <c r="BJ458" s="13">
        <v>3.8709677419354799E-2</v>
      </c>
      <c r="BK458" s="13">
        <v>2.3282887077997701E-2</v>
      </c>
      <c r="BL458" s="13"/>
      <c r="BM458" s="13">
        <v>9.9502487562189105E-3</v>
      </c>
      <c r="BN458" s="13">
        <v>2.9304029304029301E-2</v>
      </c>
      <c r="BO458" s="13"/>
      <c r="BP458" s="13">
        <v>3.2967032967033003E-2</v>
      </c>
      <c r="BQ458" s="13">
        <v>2.1534320323014802E-2</v>
      </c>
      <c r="BR458" s="13"/>
      <c r="BS458" s="13">
        <v>1.35746606334842E-2</v>
      </c>
      <c r="BT458" s="13">
        <v>3.95604395604396E-2</v>
      </c>
      <c r="BU458" s="13"/>
      <c r="BV458" s="13">
        <v>6.7114093959731499E-3</v>
      </c>
      <c r="BW458" s="13">
        <v>1.7064846416382298E-2</v>
      </c>
      <c r="BX458" s="13"/>
      <c r="BY458" s="13">
        <v>0</v>
      </c>
      <c r="BZ458" s="13">
        <v>2.7593818984547502E-2</v>
      </c>
      <c r="CA458" s="13"/>
      <c r="CB458" s="13">
        <v>2.5052192066805801E-2</v>
      </c>
      <c r="CC458" s="13">
        <v>2.6119402985074602E-2</v>
      </c>
    </row>
    <row r="459" spans="2:81" x14ac:dyDescent="0.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c r="BU459" s="13"/>
      <c r="BV459" s="13"/>
      <c r="BW459" s="13"/>
      <c r="BX459" s="13"/>
      <c r="BY459" s="13"/>
      <c r="BZ459" s="13"/>
      <c r="CA459" s="13"/>
      <c r="CB459" s="13"/>
      <c r="CC459" s="13"/>
    </row>
    <row r="460" spans="2:81" x14ac:dyDescent="0.3">
      <c r="B460" s="6" t="s">
        <v>280</v>
      </c>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c r="BU460" s="13"/>
      <c r="BV460" s="13"/>
      <c r="BW460" s="13"/>
      <c r="BX460" s="13"/>
      <c r="BY460" s="13"/>
      <c r="BZ460" s="13"/>
      <c r="CA460" s="13"/>
      <c r="CB460" s="13"/>
      <c r="CC460" s="13"/>
    </row>
    <row r="461" spans="2:81" x14ac:dyDescent="0.3">
      <c r="B461" s="23" t="s">
        <v>196</v>
      </c>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c r="BU461" s="13"/>
      <c r="BV461" s="13"/>
      <c r="BW461" s="13"/>
      <c r="BX461" s="13"/>
      <c r="BY461" s="13"/>
      <c r="BZ461" s="13"/>
      <c r="CA461" s="13"/>
      <c r="CB461" s="13"/>
      <c r="CC461" s="13"/>
    </row>
    <row r="462" spans="2:81" x14ac:dyDescent="0.3">
      <c r="B462" t="s">
        <v>271</v>
      </c>
      <c r="C462" s="13">
        <v>8.3976833976834003E-2</v>
      </c>
      <c r="D462" s="13">
        <v>9.1439688715953302E-2</v>
      </c>
      <c r="E462" s="13">
        <v>7.7220077220077205E-2</v>
      </c>
      <c r="F462" s="13"/>
      <c r="G462" s="13">
        <v>8.4967320261437898E-2</v>
      </c>
      <c r="H462" s="13">
        <v>0.13382899628252801</v>
      </c>
      <c r="I462" s="13">
        <v>0.111675126903553</v>
      </c>
      <c r="J462" s="13">
        <v>3.7037037037037E-2</v>
      </c>
      <c r="K462" s="13">
        <v>5.9829059829059797E-2</v>
      </c>
      <c r="L462" s="13">
        <v>2.1739130434782601E-2</v>
      </c>
      <c r="M462" s="13"/>
      <c r="N462" s="13">
        <v>0.111688311688312</v>
      </c>
      <c r="O462" s="13">
        <v>5.62248995983936E-2</v>
      </c>
      <c r="P462" s="13">
        <v>3.3898305084745797E-2</v>
      </c>
      <c r="Q462" s="13">
        <v>0.105990783410138</v>
      </c>
      <c r="R462" s="13"/>
      <c r="S462" s="13">
        <v>0.111702127659574</v>
      </c>
      <c r="T462" s="13">
        <v>6.8376068376068397E-2</v>
      </c>
      <c r="U462" s="13">
        <v>7.4626865671641798E-2</v>
      </c>
      <c r="V462" s="13">
        <v>9.8901098901098897E-2</v>
      </c>
      <c r="W462" s="13">
        <v>0.114942528735632</v>
      </c>
      <c r="X462" s="13">
        <v>9.0909090909090898E-2</v>
      </c>
      <c r="Y462" s="13">
        <v>3.5714285714285698E-2</v>
      </c>
      <c r="Z462" s="13">
        <v>4.8780487804878099E-2</v>
      </c>
      <c r="AA462" s="13">
        <v>5.9259259259259303E-2</v>
      </c>
      <c r="AB462" s="13">
        <v>8.8607594936708903E-2</v>
      </c>
      <c r="AC462" s="13">
        <v>0.108695652173913</v>
      </c>
      <c r="AD462" s="13">
        <v>7.69230769230769E-2</v>
      </c>
      <c r="AE462" s="13"/>
      <c r="AF462" s="13">
        <v>0.124610591900312</v>
      </c>
      <c r="AG462" s="13">
        <v>7.8787878787878796E-2</v>
      </c>
      <c r="AH462" s="13">
        <v>7.2727272727272696E-2</v>
      </c>
      <c r="AI462" s="13">
        <v>5.6737588652482303E-2</v>
      </c>
      <c r="AJ462" s="13">
        <v>1.9801980198019799E-2</v>
      </c>
      <c r="AK462" s="13">
        <v>7.5268817204301106E-2</v>
      </c>
      <c r="AL462" s="13"/>
      <c r="AM462" s="13">
        <v>6.8322981366459604E-2</v>
      </c>
      <c r="AN462" s="13">
        <v>4.5685279187817299E-2</v>
      </c>
      <c r="AO462" s="13">
        <v>8.2066869300911893E-2</v>
      </c>
      <c r="AP462" s="13">
        <v>0.126984126984127</v>
      </c>
      <c r="AQ462" s="13">
        <v>0.22222222222222199</v>
      </c>
      <c r="AR462" s="13"/>
      <c r="AS462" s="13">
        <v>8.3976833976834003E-2</v>
      </c>
      <c r="AT462" s="13" t="s">
        <v>97</v>
      </c>
      <c r="AU462" s="13"/>
      <c r="AV462" s="13">
        <v>0.16250000000000001</v>
      </c>
      <c r="AW462" s="13">
        <v>0.14893617021276601</v>
      </c>
      <c r="AX462" s="13">
        <v>1.3384321223709399E-2</v>
      </c>
      <c r="AY462" s="13"/>
      <c r="AZ462" s="13">
        <v>0.34862385321100903</v>
      </c>
      <c r="BA462" s="13">
        <v>0.17777777777777801</v>
      </c>
      <c r="BB462" s="13">
        <v>6.6079295154184994E-2</v>
      </c>
      <c r="BC462" s="13"/>
      <c r="BD462" s="13">
        <v>9.9071207430340605E-2</v>
      </c>
      <c r="BE462" s="13">
        <v>5.9895833333333301E-2</v>
      </c>
      <c r="BF462" s="13"/>
      <c r="BG462" s="13">
        <v>0.108695652173913</v>
      </c>
      <c r="BH462" s="13">
        <v>7.3033707865168496E-2</v>
      </c>
      <c r="BI462" s="13"/>
      <c r="BJ462" s="13">
        <v>9.6774193548387094E-2</v>
      </c>
      <c r="BK462" s="13">
        <v>8.0325960419091999E-2</v>
      </c>
      <c r="BL462" s="13"/>
      <c r="BM462" s="13">
        <v>0.104477611940299</v>
      </c>
      <c r="BN462" s="13">
        <v>7.9365079365079402E-2</v>
      </c>
      <c r="BO462" s="13"/>
      <c r="BP462" s="13">
        <v>8.4249084249084297E-2</v>
      </c>
      <c r="BQ462" s="13">
        <v>8.47913862718708E-2</v>
      </c>
      <c r="BR462" s="13"/>
      <c r="BS462" s="13">
        <v>0.115384615384615</v>
      </c>
      <c r="BT462" s="13">
        <v>6.15384615384615E-2</v>
      </c>
      <c r="BU462" s="13"/>
      <c r="BV462" s="13">
        <v>0.10738255033557</v>
      </c>
      <c r="BW462" s="13">
        <v>0.119453924914676</v>
      </c>
      <c r="BX462" s="13"/>
      <c r="BY462" s="13">
        <v>0.11111111111111099</v>
      </c>
      <c r="BZ462" s="13">
        <v>8.16777041942605E-2</v>
      </c>
      <c r="CA462" s="13"/>
      <c r="CB462" s="13">
        <v>6.6805845511482206E-2</v>
      </c>
      <c r="CC462" s="13">
        <v>0.100746268656716</v>
      </c>
    </row>
    <row r="463" spans="2:81" x14ac:dyDescent="0.3">
      <c r="B463" t="s">
        <v>272</v>
      </c>
      <c r="C463" s="13">
        <v>0.193050193050193</v>
      </c>
      <c r="D463" s="13">
        <v>0.20038910505836599</v>
      </c>
      <c r="E463" s="13">
        <v>0.187258687258687</v>
      </c>
      <c r="F463" s="13"/>
      <c r="G463" s="13">
        <v>0.20915032679738599</v>
      </c>
      <c r="H463" s="13">
        <v>0.23048327137546501</v>
      </c>
      <c r="I463" s="13">
        <v>0.21319796954314699</v>
      </c>
      <c r="J463" s="13">
        <v>0.16666666666666699</v>
      </c>
      <c r="K463" s="13">
        <v>0.11111111111111099</v>
      </c>
      <c r="L463" s="13">
        <v>0.173913043478261</v>
      </c>
      <c r="M463" s="13"/>
      <c r="N463" s="13">
        <v>0.197402597402597</v>
      </c>
      <c r="O463" s="13">
        <v>0.22489959839357401</v>
      </c>
      <c r="P463" s="13">
        <v>0.20338983050847501</v>
      </c>
      <c r="Q463" s="13">
        <v>0.13824884792626699</v>
      </c>
      <c r="R463" s="13"/>
      <c r="S463" s="13">
        <v>0.20744680851063799</v>
      </c>
      <c r="T463" s="13">
        <v>0.213675213675214</v>
      </c>
      <c r="U463" s="13">
        <v>0.14925373134328401</v>
      </c>
      <c r="V463" s="13">
        <v>0.20879120879120899</v>
      </c>
      <c r="W463" s="13">
        <v>0.24137931034482801</v>
      </c>
      <c r="X463" s="13">
        <v>0.170454545454545</v>
      </c>
      <c r="Y463" s="13">
        <v>0.226190476190476</v>
      </c>
      <c r="Z463" s="13">
        <v>0.17073170731707299</v>
      </c>
      <c r="AA463" s="13">
        <v>0.21481481481481501</v>
      </c>
      <c r="AB463" s="13">
        <v>0.113924050632911</v>
      </c>
      <c r="AC463" s="13">
        <v>0.108695652173913</v>
      </c>
      <c r="AD463" s="13">
        <v>0.15384615384615399</v>
      </c>
      <c r="AE463" s="13"/>
      <c r="AF463" s="13">
        <v>0.21183800623053001</v>
      </c>
      <c r="AG463" s="13">
        <v>0.25454545454545502</v>
      </c>
      <c r="AH463" s="13">
        <v>0.18181818181818199</v>
      </c>
      <c r="AI463" s="13">
        <v>0.24822695035461001</v>
      </c>
      <c r="AJ463" s="13">
        <v>9.9009900990099001E-2</v>
      </c>
      <c r="AK463" s="13">
        <v>0.12903225806451599</v>
      </c>
      <c r="AL463" s="13"/>
      <c r="AM463" s="13">
        <v>0.161490683229814</v>
      </c>
      <c r="AN463" s="13">
        <v>0.19289340101522801</v>
      </c>
      <c r="AO463" s="13">
        <v>0.221884498480243</v>
      </c>
      <c r="AP463" s="13">
        <v>0.206349206349206</v>
      </c>
      <c r="AQ463" s="13">
        <v>0.25</v>
      </c>
      <c r="AR463" s="13"/>
      <c r="AS463" s="13">
        <v>0.193050193050193</v>
      </c>
      <c r="AT463" s="13" t="s">
        <v>97</v>
      </c>
      <c r="AU463" s="13"/>
      <c r="AV463" s="13">
        <v>0.3725</v>
      </c>
      <c r="AW463" s="13">
        <v>0.23404255319148901</v>
      </c>
      <c r="AX463" s="13">
        <v>4.9713193116634802E-2</v>
      </c>
      <c r="AY463" s="13"/>
      <c r="AZ463" s="13">
        <v>0.403669724770642</v>
      </c>
      <c r="BA463" s="13">
        <v>0.52222222222222203</v>
      </c>
      <c r="BB463" s="13">
        <v>0.26431718061673998</v>
      </c>
      <c r="BC463" s="13"/>
      <c r="BD463" s="13">
        <v>0.187306501547988</v>
      </c>
      <c r="BE463" s="13">
        <v>0.20052083333333301</v>
      </c>
      <c r="BF463" s="13"/>
      <c r="BG463" s="13">
        <v>0.24223602484472101</v>
      </c>
      <c r="BH463" s="13">
        <v>0.17134831460674199</v>
      </c>
      <c r="BI463" s="13"/>
      <c r="BJ463" s="13">
        <v>0.21935483870967701</v>
      </c>
      <c r="BK463" s="13">
        <v>0.18742724097788099</v>
      </c>
      <c r="BL463" s="13"/>
      <c r="BM463" s="13">
        <v>0.144278606965174</v>
      </c>
      <c r="BN463" s="13">
        <v>0.20390720390720399</v>
      </c>
      <c r="BO463" s="13"/>
      <c r="BP463" s="13">
        <v>0.16117216117216099</v>
      </c>
      <c r="BQ463" s="13">
        <v>0.205921938088829</v>
      </c>
      <c r="BR463" s="13"/>
      <c r="BS463" s="13">
        <v>0.194570135746606</v>
      </c>
      <c r="BT463" s="13">
        <v>0.193406593406593</v>
      </c>
      <c r="BU463" s="13"/>
      <c r="BV463" s="13">
        <v>0.221476510067114</v>
      </c>
      <c r="BW463" s="13">
        <v>0.18088737201365199</v>
      </c>
      <c r="BX463" s="13"/>
      <c r="BY463" s="13">
        <v>0.230769230769231</v>
      </c>
      <c r="BZ463" s="13">
        <v>0.187637969094923</v>
      </c>
      <c r="CA463" s="13"/>
      <c r="CB463" s="13">
        <v>0.16701461377870599</v>
      </c>
      <c r="CC463" s="13">
        <v>0.20708955223880601</v>
      </c>
    </row>
    <row r="464" spans="2:81" x14ac:dyDescent="0.3">
      <c r="B464" t="s">
        <v>273</v>
      </c>
      <c r="C464" s="13">
        <v>0.12258687258687299</v>
      </c>
      <c r="D464" s="13">
        <v>0.13229571984435801</v>
      </c>
      <c r="E464" s="13">
        <v>0.111969111969112</v>
      </c>
      <c r="F464" s="13"/>
      <c r="G464" s="13">
        <v>0.10457516339869299</v>
      </c>
      <c r="H464" s="13">
        <v>0.118959107806691</v>
      </c>
      <c r="I464" s="13">
        <v>0.14213197969543101</v>
      </c>
      <c r="J464" s="13">
        <v>0.12345679012345701</v>
      </c>
      <c r="K464" s="13">
        <v>0.15384615384615399</v>
      </c>
      <c r="L464" s="13">
        <v>9.4202898550724598E-2</v>
      </c>
      <c r="M464" s="13"/>
      <c r="N464" s="13">
        <v>0.12987012987013</v>
      </c>
      <c r="O464" s="13">
        <v>8.0321285140562207E-2</v>
      </c>
      <c r="P464" s="13">
        <v>0.14689265536723201</v>
      </c>
      <c r="Q464" s="13">
        <v>0.13824884792626699</v>
      </c>
      <c r="R464" s="13"/>
      <c r="S464" s="13">
        <v>0.154255319148936</v>
      </c>
      <c r="T464" s="13">
        <v>0.11965811965812</v>
      </c>
      <c r="U464" s="13">
        <v>0.14925373134328401</v>
      </c>
      <c r="V464" s="13">
        <v>9.8901098901098897E-2</v>
      </c>
      <c r="W464" s="13">
        <v>0.126436781609195</v>
      </c>
      <c r="X464" s="13">
        <v>0.11363636363636399</v>
      </c>
      <c r="Y464" s="13">
        <v>0.107142857142857</v>
      </c>
      <c r="Z464" s="13">
        <v>0.12195121951219499</v>
      </c>
      <c r="AA464" s="13">
        <v>5.9259259259259303E-2</v>
      </c>
      <c r="AB464" s="13">
        <v>0.164556962025316</v>
      </c>
      <c r="AC464" s="13">
        <v>0.15217391304347799</v>
      </c>
      <c r="AD464" s="13">
        <v>0.15384615384615399</v>
      </c>
      <c r="AE464" s="13"/>
      <c r="AF464" s="13">
        <v>0.146417445482866</v>
      </c>
      <c r="AG464" s="13">
        <v>0.133333333333333</v>
      </c>
      <c r="AH464" s="13">
        <v>8.1818181818181804E-2</v>
      </c>
      <c r="AI464" s="13">
        <v>0.120567375886525</v>
      </c>
      <c r="AJ464" s="13">
        <v>0.14851485148514901</v>
      </c>
      <c r="AK464" s="13">
        <v>7.5268817204301106E-2</v>
      </c>
      <c r="AL464" s="13"/>
      <c r="AM464" s="13">
        <v>0.13664596273291901</v>
      </c>
      <c r="AN464" s="13">
        <v>8.6294416243654803E-2</v>
      </c>
      <c r="AO464" s="13">
        <v>0.121580547112462</v>
      </c>
      <c r="AP464" s="13">
        <v>0.12169312169312201</v>
      </c>
      <c r="AQ464" s="13">
        <v>0.194444444444444</v>
      </c>
      <c r="AR464" s="13"/>
      <c r="AS464" s="13">
        <v>0.12258687258687299</v>
      </c>
      <c r="AT464" s="13" t="s">
        <v>97</v>
      </c>
      <c r="AU464" s="13"/>
      <c r="AV464" s="13">
        <v>0.2</v>
      </c>
      <c r="AW464" s="13">
        <v>0.19148936170212799</v>
      </c>
      <c r="AX464" s="13">
        <v>4.5889101338432103E-2</v>
      </c>
      <c r="AY464" s="13"/>
      <c r="AZ464" s="13">
        <v>0.13761467889908299</v>
      </c>
      <c r="BA464" s="13">
        <v>0.14444444444444399</v>
      </c>
      <c r="BB464" s="13">
        <v>0.24229074889867799</v>
      </c>
      <c r="BC464" s="13"/>
      <c r="BD464" s="13">
        <v>0.12538699690402499</v>
      </c>
      <c r="BE464" s="13">
        <v>0.119791666666667</v>
      </c>
      <c r="BF464" s="13"/>
      <c r="BG464" s="13">
        <v>0.13043478260869601</v>
      </c>
      <c r="BH464" s="13">
        <v>0.11938202247191</v>
      </c>
      <c r="BI464" s="13"/>
      <c r="BJ464" s="13">
        <v>0.12903225806451599</v>
      </c>
      <c r="BK464" s="13">
        <v>0.122235157159488</v>
      </c>
      <c r="BL464" s="13"/>
      <c r="BM464" s="13">
        <v>0.154228855721393</v>
      </c>
      <c r="BN464" s="13">
        <v>0.115995115995116</v>
      </c>
      <c r="BO464" s="13"/>
      <c r="BP464" s="13">
        <v>0.11721611721611699</v>
      </c>
      <c r="BQ464" s="13">
        <v>0.12651413189771199</v>
      </c>
      <c r="BR464" s="13"/>
      <c r="BS464" s="13">
        <v>0.12669683257918599</v>
      </c>
      <c r="BT464" s="13">
        <v>0.136263736263736</v>
      </c>
      <c r="BU464" s="13"/>
      <c r="BV464" s="13">
        <v>0.134228187919463</v>
      </c>
      <c r="BW464" s="13">
        <v>0.12286689419795201</v>
      </c>
      <c r="BX464" s="13"/>
      <c r="BY464" s="13">
        <v>0.11111111111111099</v>
      </c>
      <c r="BZ464" s="13">
        <v>0.12582781456953601</v>
      </c>
      <c r="CA464" s="13"/>
      <c r="CB464" s="13">
        <v>0.12108559498956201</v>
      </c>
      <c r="CC464" s="13">
        <v>0.125</v>
      </c>
    </row>
    <row r="465" spans="2:81" x14ac:dyDescent="0.3">
      <c r="B465" t="s">
        <v>274</v>
      </c>
      <c r="C465" s="13">
        <v>0.13030888030887999</v>
      </c>
      <c r="D465" s="13">
        <v>0.130350194552529</v>
      </c>
      <c r="E465" s="13">
        <v>0.13127413127413101</v>
      </c>
      <c r="F465" s="13"/>
      <c r="G465" s="13">
        <v>0.11111111111111099</v>
      </c>
      <c r="H465" s="13">
        <v>0.118959107806691</v>
      </c>
      <c r="I465" s="13">
        <v>0.121827411167513</v>
      </c>
      <c r="J465" s="13">
        <v>0.148148148148148</v>
      </c>
      <c r="K465" s="13">
        <v>0.20512820512820501</v>
      </c>
      <c r="L465" s="13">
        <v>0.101449275362319</v>
      </c>
      <c r="M465" s="13"/>
      <c r="N465" s="13">
        <v>0.12727272727272701</v>
      </c>
      <c r="O465" s="13">
        <v>0.132530120481928</v>
      </c>
      <c r="P465" s="13">
        <v>0.124293785310734</v>
      </c>
      <c r="Q465" s="13">
        <v>0.13364055299539199</v>
      </c>
      <c r="R465" s="13"/>
      <c r="S465" s="13">
        <v>0.122340425531915</v>
      </c>
      <c r="T465" s="13">
        <v>0.128205128205128</v>
      </c>
      <c r="U465" s="13">
        <v>7.4626865671641798E-2</v>
      </c>
      <c r="V465" s="13">
        <v>0.14285714285714299</v>
      </c>
      <c r="W465" s="13">
        <v>0.114942528735632</v>
      </c>
      <c r="X465" s="13">
        <v>0.18181818181818199</v>
      </c>
      <c r="Y465" s="13">
        <v>0.119047619047619</v>
      </c>
      <c r="Z465" s="13">
        <v>0.17073170731707299</v>
      </c>
      <c r="AA465" s="13">
        <v>0.11851851851851899</v>
      </c>
      <c r="AB465" s="13">
        <v>0.10126582278481</v>
      </c>
      <c r="AC465" s="13">
        <v>0.19565217391304299</v>
      </c>
      <c r="AD465" s="13">
        <v>0.230769230769231</v>
      </c>
      <c r="AE465" s="13"/>
      <c r="AF465" s="13">
        <v>0.10280373831775701</v>
      </c>
      <c r="AG465" s="13">
        <v>0.12727272727272701</v>
      </c>
      <c r="AH465" s="13">
        <v>8.1818181818181804E-2</v>
      </c>
      <c r="AI465" s="13">
        <v>0.14893617021276601</v>
      </c>
      <c r="AJ465" s="13">
        <v>0.158415841584158</v>
      </c>
      <c r="AK465" s="13">
        <v>0.15053763440860199</v>
      </c>
      <c r="AL465" s="13"/>
      <c r="AM465" s="13">
        <v>0.118012422360248</v>
      </c>
      <c r="AN465" s="13">
        <v>0.157360406091371</v>
      </c>
      <c r="AO465" s="13">
        <v>0.121580547112462</v>
      </c>
      <c r="AP465" s="13">
        <v>0.10582010582010599</v>
      </c>
      <c r="AQ465" s="13">
        <v>5.5555555555555601E-2</v>
      </c>
      <c r="AR465" s="13"/>
      <c r="AS465" s="13">
        <v>0.13030888030887999</v>
      </c>
      <c r="AT465" s="13" t="s">
        <v>97</v>
      </c>
      <c r="AU465" s="13"/>
      <c r="AV465" s="13">
        <v>0.24249999999999999</v>
      </c>
      <c r="AW465" s="13">
        <v>8.5106382978723402E-2</v>
      </c>
      <c r="AX465" s="13">
        <v>5.35372848948375E-2</v>
      </c>
      <c r="AY465" s="13"/>
      <c r="AZ465" s="13">
        <v>9.1743119266055106E-2</v>
      </c>
      <c r="BA465" s="13">
        <v>0.11111111111111099</v>
      </c>
      <c r="BB465" s="13">
        <v>0.33039647577092501</v>
      </c>
      <c r="BC465" s="13"/>
      <c r="BD465" s="13">
        <v>0.13003095975232201</v>
      </c>
      <c r="BE465" s="13">
        <v>0.13020833333333301</v>
      </c>
      <c r="BF465" s="13"/>
      <c r="BG465" s="13">
        <v>0.102484472049689</v>
      </c>
      <c r="BH465" s="13">
        <v>0.14185393258427001</v>
      </c>
      <c r="BI465" s="13"/>
      <c r="BJ465" s="13">
        <v>0.135483870967742</v>
      </c>
      <c r="BK465" s="13">
        <v>0.12922002328288701</v>
      </c>
      <c r="BL465" s="13"/>
      <c r="BM465" s="13">
        <v>0.119402985074627</v>
      </c>
      <c r="BN465" s="13">
        <v>0.134310134310134</v>
      </c>
      <c r="BO465" s="13"/>
      <c r="BP465" s="13">
        <v>0.157509157509158</v>
      </c>
      <c r="BQ465" s="13">
        <v>0.11978465679677</v>
      </c>
      <c r="BR465" s="13"/>
      <c r="BS465" s="13">
        <v>0.11085972850678701</v>
      </c>
      <c r="BT465" s="13">
        <v>0.14285714285714299</v>
      </c>
      <c r="BU465" s="13"/>
      <c r="BV465" s="13">
        <v>0.12080536912751701</v>
      </c>
      <c r="BW465" s="13">
        <v>0.10580204778157</v>
      </c>
      <c r="BX465" s="13"/>
      <c r="BY465" s="13">
        <v>0.16239316239316201</v>
      </c>
      <c r="BZ465" s="13">
        <v>0.124724061810155</v>
      </c>
      <c r="CA465" s="13"/>
      <c r="CB465" s="13">
        <v>0.15448851774530301</v>
      </c>
      <c r="CC465" s="13">
        <v>0.10634328358209</v>
      </c>
    </row>
    <row r="466" spans="2:81" x14ac:dyDescent="0.3">
      <c r="B466" t="s">
        <v>275</v>
      </c>
      <c r="C466" s="13">
        <v>0.454633204633205</v>
      </c>
      <c r="D466" s="13">
        <v>0.43190661478599202</v>
      </c>
      <c r="E466" s="13">
        <v>0.47490347490347501</v>
      </c>
      <c r="F466" s="13"/>
      <c r="G466" s="13">
        <v>0.48366013071895397</v>
      </c>
      <c r="H466" s="13">
        <v>0.37174721189591098</v>
      </c>
      <c r="I466" s="13">
        <v>0.390862944162437</v>
      </c>
      <c r="J466" s="13">
        <v>0.52469135802469102</v>
      </c>
      <c r="K466" s="13">
        <v>0.46153846153846201</v>
      </c>
      <c r="L466" s="13">
        <v>0.58695652173913004</v>
      </c>
      <c r="M466" s="13"/>
      <c r="N466" s="13">
        <v>0.42337662337662302</v>
      </c>
      <c r="O466" s="13">
        <v>0.49397590361445798</v>
      </c>
      <c r="P466" s="13">
        <v>0.47457627118644102</v>
      </c>
      <c r="Q466" s="13">
        <v>0.456221198156682</v>
      </c>
      <c r="R466" s="13"/>
      <c r="S466" s="13">
        <v>0.39893617021276601</v>
      </c>
      <c r="T466" s="13">
        <v>0.44444444444444398</v>
      </c>
      <c r="U466" s="13">
        <v>0.55223880597014896</v>
      </c>
      <c r="V466" s="13">
        <v>0.450549450549451</v>
      </c>
      <c r="W466" s="13">
        <v>0.390804597701149</v>
      </c>
      <c r="X466" s="13">
        <v>0.42045454545454503</v>
      </c>
      <c r="Y466" s="13">
        <v>0.5</v>
      </c>
      <c r="Z466" s="13">
        <v>0.46341463414634099</v>
      </c>
      <c r="AA466" s="13">
        <v>0.52592592592592602</v>
      </c>
      <c r="AB466" s="13">
        <v>0.493670886075949</v>
      </c>
      <c r="AC466" s="13">
        <v>0.41304347826087001</v>
      </c>
      <c r="AD466" s="13">
        <v>0.38461538461538503</v>
      </c>
      <c r="AE466" s="13"/>
      <c r="AF466" s="13">
        <v>0.39563862928348897</v>
      </c>
      <c r="AG466" s="13">
        <v>0.39393939393939398</v>
      </c>
      <c r="AH466" s="13">
        <v>0.57272727272727297</v>
      </c>
      <c r="AI466" s="13">
        <v>0.41843971631205701</v>
      </c>
      <c r="AJ466" s="13">
        <v>0.56435643564356397</v>
      </c>
      <c r="AK466" s="13">
        <v>0.53763440860215095</v>
      </c>
      <c r="AL466" s="13"/>
      <c r="AM466" s="13">
        <v>0.48447204968944102</v>
      </c>
      <c r="AN466" s="13">
        <v>0.50761421319796995</v>
      </c>
      <c r="AO466" s="13">
        <v>0.43768996960486301</v>
      </c>
      <c r="AP466" s="13">
        <v>0.43915343915343902</v>
      </c>
      <c r="AQ466" s="13">
        <v>0.22222222222222199</v>
      </c>
      <c r="AR466" s="13"/>
      <c r="AS466" s="13">
        <v>0.454633204633205</v>
      </c>
      <c r="AT466" s="13" t="s">
        <v>97</v>
      </c>
      <c r="AU466" s="13"/>
      <c r="AV466" s="13">
        <v>1.7500000000000002E-2</v>
      </c>
      <c r="AW466" s="13">
        <v>0.319148936170213</v>
      </c>
      <c r="AX466" s="13">
        <v>0.81453154875717004</v>
      </c>
      <c r="AY466" s="13"/>
      <c r="AZ466" s="13">
        <v>1.8348623853211E-2</v>
      </c>
      <c r="BA466" s="13">
        <v>2.2222222222222199E-2</v>
      </c>
      <c r="BB466" s="13">
        <v>9.6916299559471397E-2</v>
      </c>
      <c r="BC466" s="13"/>
      <c r="BD466" s="13">
        <v>0.43962848297213603</v>
      </c>
      <c r="BE466" s="13">
        <v>0.47916666666666702</v>
      </c>
      <c r="BF466" s="13"/>
      <c r="BG466" s="13">
        <v>0.39751552795031098</v>
      </c>
      <c r="BH466" s="13">
        <v>0.48033707865168501</v>
      </c>
      <c r="BI466" s="13"/>
      <c r="BJ466" s="13">
        <v>0.4</v>
      </c>
      <c r="BK466" s="13">
        <v>0.46565774155995299</v>
      </c>
      <c r="BL466" s="13"/>
      <c r="BM466" s="13">
        <v>0.462686567164179</v>
      </c>
      <c r="BN466" s="13">
        <v>0.450549450549451</v>
      </c>
      <c r="BO466" s="13"/>
      <c r="BP466" s="13">
        <v>0.45787545787545803</v>
      </c>
      <c r="BQ466" s="13">
        <v>0.44952893674293398</v>
      </c>
      <c r="BR466" s="13"/>
      <c r="BS466" s="13">
        <v>0.434389140271493</v>
      </c>
      <c r="BT466" s="13">
        <v>0.450549450549451</v>
      </c>
      <c r="BU466" s="13"/>
      <c r="BV466" s="13">
        <v>0.39597315436241598</v>
      </c>
      <c r="BW466" s="13">
        <v>0.45392491467576801</v>
      </c>
      <c r="BX466" s="13"/>
      <c r="BY466" s="13">
        <v>0.35897435897435898</v>
      </c>
      <c r="BZ466" s="13">
        <v>0.46578366445916097</v>
      </c>
      <c r="CA466" s="13"/>
      <c r="CB466" s="13">
        <v>0.47599164926931098</v>
      </c>
      <c r="CC466" s="13">
        <v>0.44589552238806002</v>
      </c>
    </row>
    <row r="467" spans="2:81" x14ac:dyDescent="0.3">
      <c r="B467" t="s">
        <v>106</v>
      </c>
      <c r="C467" s="13">
        <v>1.5444015444015399E-2</v>
      </c>
      <c r="D467" s="13">
        <v>1.36186770428016E-2</v>
      </c>
      <c r="E467" s="13">
        <v>1.7374517374517399E-2</v>
      </c>
      <c r="F467" s="13"/>
      <c r="G467" s="13">
        <v>6.5359477124183E-3</v>
      </c>
      <c r="H467" s="13">
        <v>2.60223048327138E-2</v>
      </c>
      <c r="I467" s="13">
        <v>2.0304568527918801E-2</v>
      </c>
      <c r="J467" s="13">
        <v>0</v>
      </c>
      <c r="K467" s="13">
        <v>8.5470085470085496E-3</v>
      </c>
      <c r="L467" s="13">
        <v>2.1739130434782601E-2</v>
      </c>
      <c r="M467" s="13"/>
      <c r="N467" s="13">
        <v>1.03896103896104E-2</v>
      </c>
      <c r="O467" s="13">
        <v>1.20481927710843E-2</v>
      </c>
      <c r="P467" s="13">
        <v>1.6949152542372899E-2</v>
      </c>
      <c r="Q467" s="13">
        <v>2.76497695852535E-2</v>
      </c>
      <c r="R467" s="13"/>
      <c r="S467" s="13">
        <v>5.31914893617021E-3</v>
      </c>
      <c r="T467" s="13">
        <v>2.5641025641025599E-2</v>
      </c>
      <c r="U467" s="13">
        <v>0</v>
      </c>
      <c r="V467" s="13">
        <v>0</v>
      </c>
      <c r="W467" s="13">
        <v>1.1494252873563199E-2</v>
      </c>
      <c r="X467" s="13">
        <v>2.27272727272727E-2</v>
      </c>
      <c r="Y467" s="13">
        <v>1.1904761904761901E-2</v>
      </c>
      <c r="Z467" s="13">
        <v>2.4390243902439001E-2</v>
      </c>
      <c r="AA467" s="13">
        <v>2.2222222222222199E-2</v>
      </c>
      <c r="AB467" s="13">
        <v>3.7974683544303799E-2</v>
      </c>
      <c r="AC467" s="13">
        <v>2.1739130434782601E-2</v>
      </c>
      <c r="AD467" s="13">
        <v>0</v>
      </c>
      <c r="AE467" s="13"/>
      <c r="AF467" s="13">
        <v>1.86915887850467E-2</v>
      </c>
      <c r="AG467" s="13">
        <v>1.21212121212121E-2</v>
      </c>
      <c r="AH467" s="13">
        <v>9.0909090909090905E-3</v>
      </c>
      <c r="AI467" s="13">
        <v>7.09219858156028E-3</v>
      </c>
      <c r="AJ467" s="13">
        <v>9.9009900990098994E-3</v>
      </c>
      <c r="AK467" s="13">
        <v>3.2258064516128997E-2</v>
      </c>
      <c r="AL467" s="13"/>
      <c r="AM467" s="13">
        <v>3.1055900621118002E-2</v>
      </c>
      <c r="AN467" s="13">
        <v>1.01522842639594E-2</v>
      </c>
      <c r="AO467" s="13">
        <v>1.51975683890578E-2</v>
      </c>
      <c r="AP467" s="13">
        <v>0</v>
      </c>
      <c r="AQ467" s="13">
        <v>5.5555555555555601E-2</v>
      </c>
      <c r="AR467" s="13"/>
      <c r="AS467" s="13">
        <v>1.5444015444015399E-2</v>
      </c>
      <c r="AT467" s="13" t="s">
        <v>97</v>
      </c>
      <c r="AU467" s="13"/>
      <c r="AV467" s="13">
        <v>5.0000000000000001E-3</v>
      </c>
      <c r="AW467" s="13">
        <v>2.1276595744680899E-2</v>
      </c>
      <c r="AX467" s="13">
        <v>2.29445506692161E-2</v>
      </c>
      <c r="AY467" s="13"/>
      <c r="AZ467" s="13">
        <v>0</v>
      </c>
      <c r="BA467" s="13">
        <v>2.2222222222222199E-2</v>
      </c>
      <c r="BB467" s="13">
        <v>0</v>
      </c>
      <c r="BC467" s="13"/>
      <c r="BD467" s="13">
        <v>1.8575851393188899E-2</v>
      </c>
      <c r="BE467" s="13">
        <v>1.0416666666666701E-2</v>
      </c>
      <c r="BF467" s="13"/>
      <c r="BG467" s="13">
        <v>1.8633540372670801E-2</v>
      </c>
      <c r="BH467" s="13">
        <v>1.40449438202247E-2</v>
      </c>
      <c r="BI467" s="13"/>
      <c r="BJ467" s="13">
        <v>1.9354838709677399E-2</v>
      </c>
      <c r="BK467" s="13">
        <v>1.5133876600698501E-2</v>
      </c>
      <c r="BL467" s="13"/>
      <c r="BM467" s="13">
        <v>1.49253731343284E-2</v>
      </c>
      <c r="BN467" s="13">
        <v>1.58730158730159E-2</v>
      </c>
      <c r="BO467" s="13"/>
      <c r="BP467" s="13">
        <v>2.1978021978022001E-2</v>
      </c>
      <c r="BQ467" s="13">
        <v>1.34589502018843E-2</v>
      </c>
      <c r="BR467" s="13"/>
      <c r="BS467" s="13">
        <v>1.8099547511312201E-2</v>
      </c>
      <c r="BT467" s="13">
        <v>1.5384615384615399E-2</v>
      </c>
      <c r="BU467" s="13"/>
      <c r="BV467" s="13">
        <v>2.01342281879195E-2</v>
      </c>
      <c r="BW467" s="13">
        <v>1.7064846416382298E-2</v>
      </c>
      <c r="BX467" s="13"/>
      <c r="BY467" s="13">
        <v>2.5641025641025599E-2</v>
      </c>
      <c r="BZ467" s="13">
        <v>1.4348785871964699E-2</v>
      </c>
      <c r="CA467" s="13"/>
      <c r="CB467" s="13">
        <v>1.4613778705636699E-2</v>
      </c>
      <c r="CC467" s="13">
        <v>1.49253731343284E-2</v>
      </c>
    </row>
    <row r="468" spans="2:81" x14ac:dyDescent="0.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c r="BU468" s="13"/>
      <c r="BV468" s="13"/>
      <c r="BW468" s="13"/>
      <c r="BX468" s="13"/>
      <c r="BY468" s="13"/>
      <c r="BZ468" s="13"/>
      <c r="CA468" s="13"/>
      <c r="CB468" s="13"/>
      <c r="CC468" s="13"/>
    </row>
    <row r="469" spans="2:81" x14ac:dyDescent="0.3">
      <c r="B469" s="6" t="s">
        <v>281</v>
      </c>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c r="BU469" s="13"/>
      <c r="BV469" s="13"/>
      <c r="BW469" s="13"/>
      <c r="BX469" s="13"/>
      <c r="BY469" s="13"/>
      <c r="BZ469" s="13"/>
      <c r="CA469" s="13"/>
      <c r="CB469" s="13"/>
      <c r="CC469" s="13"/>
    </row>
    <row r="470" spans="2:81" x14ac:dyDescent="0.3">
      <c r="B470" s="23" t="s">
        <v>196</v>
      </c>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c r="BU470" s="13"/>
      <c r="BV470" s="13"/>
      <c r="BW470" s="13"/>
      <c r="BX470" s="13"/>
      <c r="BY470" s="13"/>
      <c r="BZ470" s="13"/>
      <c r="CA470" s="13"/>
      <c r="CB470" s="13"/>
      <c r="CC470" s="13"/>
    </row>
    <row r="471" spans="2:81" x14ac:dyDescent="0.3">
      <c r="B471" t="s">
        <v>271</v>
      </c>
      <c r="C471" s="13">
        <v>6.8532818532818507E-2</v>
      </c>
      <c r="D471" s="13">
        <v>7.5875486381323007E-2</v>
      </c>
      <c r="E471" s="13">
        <v>6.1776061776061798E-2</v>
      </c>
      <c r="F471" s="13"/>
      <c r="G471" s="13">
        <v>6.5359477124182996E-2</v>
      </c>
      <c r="H471" s="13">
        <v>0.130111524163569</v>
      </c>
      <c r="I471" s="13">
        <v>0.101522842639594</v>
      </c>
      <c r="J471" s="13">
        <v>1.85185185185185E-2</v>
      </c>
      <c r="K471" s="13">
        <v>2.5641025641025599E-2</v>
      </c>
      <c r="L471" s="13">
        <v>0</v>
      </c>
      <c r="M471" s="13"/>
      <c r="N471" s="13">
        <v>8.3116883116883103E-2</v>
      </c>
      <c r="O471" s="13">
        <v>3.2128514056224897E-2</v>
      </c>
      <c r="P471" s="13">
        <v>6.7796610169491497E-2</v>
      </c>
      <c r="Q471" s="13">
        <v>8.7557603686635899E-2</v>
      </c>
      <c r="R471" s="13"/>
      <c r="S471" s="13">
        <v>9.5744680851063801E-2</v>
      </c>
      <c r="T471" s="13">
        <v>6.8376068376068397E-2</v>
      </c>
      <c r="U471" s="13">
        <v>4.47761194029851E-2</v>
      </c>
      <c r="V471" s="13">
        <v>4.3956043956044001E-2</v>
      </c>
      <c r="W471" s="13">
        <v>6.8965517241379296E-2</v>
      </c>
      <c r="X471" s="13">
        <v>5.6818181818181802E-2</v>
      </c>
      <c r="Y471" s="13">
        <v>7.1428571428571397E-2</v>
      </c>
      <c r="Z471" s="13">
        <v>7.3170731707317097E-2</v>
      </c>
      <c r="AA471" s="13">
        <v>7.4074074074074098E-2</v>
      </c>
      <c r="AB471" s="13">
        <v>3.7974683544303799E-2</v>
      </c>
      <c r="AC471" s="13">
        <v>8.6956521739130405E-2</v>
      </c>
      <c r="AD471" s="13">
        <v>7.69230769230769E-2</v>
      </c>
      <c r="AE471" s="13"/>
      <c r="AF471" s="13">
        <v>0.109034267912773</v>
      </c>
      <c r="AG471" s="13">
        <v>6.0606060606060601E-2</v>
      </c>
      <c r="AH471" s="13">
        <v>6.3636363636363602E-2</v>
      </c>
      <c r="AI471" s="13">
        <v>4.2553191489361701E-2</v>
      </c>
      <c r="AJ471" s="13">
        <v>1.9801980198019799E-2</v>
      </c>
      <c r="AK471" s="13">
        <v>4.3010752688171998E-2</v>
      </c>
      <c r="AL471" s="13"/>
      <c r="AM471" s="13">
        <v>6.2111801242236003E-2</v>
      </c>
      <c r="AN471" s="13">
        <v>2.5380710659898501E-2</v>
      </c>
      <c r="AO471" s="13">
        <v>6.6869300911854099E-2</v>
      </c>
      <c r="AP471" s="13">
        <v>0.10582010582010599</v>
      </c>
      <c r="AQ471" s="13">
        <v>0.25</v>
      </c>
      <c r="AR471" s="13"/>
      <c r="AS471" s="13">
        <v>6.8532818532818507E-2</v>
      </c>
      <c r="AT471" s="13" t="s">
        <v>97</v>
      </c>
      <c r="AU471" s="13"/>
      <c r="AV471" s="13">
        <v>0.11749999999999999</v>
      </c>
      <c r="AW471" s="13">
        <v>0.14893617021276601</v>
      </c>
      <c r="AX471" s="13">
        <v>1.9120458891013398E-2</v>
      </c>
      <c r="AY471" s="13"/>
      <c r="AZ471" s="13">
        <v>0.21100917431192701</v>
      </c>
      <c r="BA471" s="13">
        <v>0.2</v>
      </c>
      <c r="BB471" s="13">
        <v>3.5242290748898703E-2</v>
      </c>
      <c r="BC471" s="13"/>
      <c r="BD471" s="13">
        <v>8.6687306501548003E-2</v>
      </c>
      <c r="BE471" s="13">
        <v>3.90625E-2</v>
      </c>
      <c r="BF471" s="13"/>
      <c r="BG471" s="13">
        <v>0.118012422360248</v>
      </c>
      <c r="BH471" s="13">
        <v>4.6348314606741603E-2</v>
      </c>
      <c r="BI471" s="13"/>
      <c r="BJ471" s="13">
        <v>9.6774193548387094E-2</v>
      </c>
      <c r="BK471" s="13">
        <v>5.9371362048894101E-2</v>
      </c>
      <c r="BL471" s="13"/>
      <c r="BM471" s="13">
        <v>8.9552238805970102E-2</v>
      </c>
      <c r="BN471" s="13">
        <v>6.4713064713064705E-2</v>
      </c>
      <c r="BO471" s="13"/>
      <c r="BP471" s="13">
        <v>6.22710622710623E-2</v>
      </c>
      <c r="BQ471" s="13">
        <v>7.1332436069986502E-2</v>
      </c>
      <c r="BR471" s="13"/>
      <c r="BS471" s="13">
        <v>0.106334841628959</v>
      </c>
      <c r="BT471" s="13">
        <v>4.6153846153846198E-2</v>
      </c>
      <c r="BU471" s="13"/>
      <c r="BV471" s="13">
        <v>0.12751677852349</v>
      </c>
      <c r="BW471" s="13">
        <v>9.5563139931740607E-2</v>
      </c>
      <c r="BX471" s="13"/>
      <c r="BY471" s="13">
        <v>0.11965811965812</v>
      </c>
      <c r="BZ471" s="13">
        <v>6.1810154525386303E-2</v>
      </c>
      <c r="CA471" s="13"/>
      <c r="CB471" s="13">
        <v>3.9665970772442598E-2</v>
      </c>
      <c r="CC471" s="13">
        <v>9.3283582089552203E-2</v>
      </c>
    </row>
    <row r="472" spans="2:81" x14ac:dyDescent="0.3">
      <c r="B472" t="s">
        <v>272</v>
      </c>
      <c r="C472" s="13">
        <v>0.13030888030887999</v>
      </c>
      <c r="D472" s="13">
        <v>0.130350194552529</v>
      </c>
      <c r="E472" s="13">
        <v>0.13127413127413101</v>
      </c>
      <c r="F472" s="13"/>
      <c r="G472" s="13">
        <v>0.14379084967320299</v>
      </c>
      <c r="H472" s="13">
        <v>0.215613382899628</v>
      </c>
      <c r="I472" s="13">
        <v>0.131979695431472</v>
      </c>
      <c r="J472" s="13">
        <v>0.104938271604938</v>
      </c>
      <c r="K472" s="13">
        <v>6.8376068376068397E-2</v>
      </c>
      <c r="L472" s="13">
        <v>2.8985507246376802E-2</v>
      </c>
      <c r="M472" s="13"/>
      <c r="N472" s="13">
        <v>0.15584415584415601</v>
      </c>
      <c r="O472" s="13">
        <v>0.14859437751004001</v>
      </c>
      <c r="P472" s="13">
        <v>0.112994350282486</v>
      </c>
      <c r="Q472" s="13">
        <v>8.2949308755760398E-2</v>
      </c>
      <c r="R472" s="13"/>
      <c r="S472" s="13">
        <v>0.180851063829787</v>
      </c>
      <c r="T472" s="13">
        <v>0.11111111111111099</v>
      </c>
      <c r="U472" s="13">
        <v>8.9552238805970102E-2</v>
      </c>
      <c r="V472" s="13">
        <v>0.13186813186813201</v>
      </c>
      <c r="W472" s="13">
        <v>0.13793103448275901</v>
      </c>
      <c r="X472" s="13">
        <v>0.14772727272727301</v>
      </c>
      <c r="Y472" s="13">
        <v>9.5238095238095205E-2</v>
      </c>
      <c r="Z472" s="13">
        <v>7.3170731707317097E-2</v>
      </c>
      <c r="AA472" s="13">
        <v>0.148148148148148</v>
      </c>
      <c r="AB472" s="13">
        <v>7.5949367088607597E-2</v>
      </c>
      <c r="AC472" s="13">
        <v>0.13043478260869601</v>
      </c>
      <c r="AD472" s="13">
        <v>0.15384615384615399</v>
      </c>
      <c r="AE472" s="13"/>
      <c r="AF472" s="13">
        <v>0.19626168224299101</v>
      </c>
      <c r="AG472" s="13">
        <v>0.163636363636364</v>
      </c>
      <c r="AH472" s="13">
        <v>0.12727272727272701</v>
      </c>
      <c r="AI472" s="13">
        <v>0.11347517730496499</v>
      </c>
      <c r="AJ472" s="13">
        <v>3.9603960396039598E-2</v>
      </c>
      <c r="AK472" s="13">
        <v>3.2258064516128997E-2</v>
      </c>
      <c r="AL472" s="13"/>
      <c r="AM472" s="13">
        <v>9.3167701863354005E-2</v>
      </c>
      <c r="AN472" s="13">
        <v>0.101522842639594</v>
      </c>
      <c r="AO472" s="13">
        <v>0.133738601823708</v>
      </c>
      <c r="AP472" s="13">
        <v>0.19576719576719601</v>
      </c>
      <c r="AQ472" s="13">
        <v>0.194444444444444</v>
      </c>
      <c r="AR472" s="13"/>
      <c r="AS472" s="13">
        <v>0.13030888030887999</v>
      </c>
      <c r="AT472" s="13" t="s">
        <v>97</v>
      </c>
      <c r="AU472" s="13"/>
      <c r="AV472" s="13">
        <v>0.22500000000000001</v>
      </c>
      <c r="AW472" s="13">
        <v>0.19148936170212799</v>
      </c>
      <c r="AX472" s="13">
        <v>4.5889101338432103E-2</v>
      </c>
      <c r="AY472" s="13"/>
      <c r="AZ472" s="13">
        <v>0.28440366972477099</v>
      </c>
      <c r="BA472" s="13">
        <v>0.5</v>
      </c>
      <c r="BB472" s="13">
        <v>3.9647577092511002E-2</v>
      </c>
      <c r="BC472" s="13"/>
      <c r="BD472" s="13">
        <v>0.13777089783281701</v>
      </c>
      <c r="BE472" s="13">
        <v>0.1171875</v>
      </c>
      <c r="BF472" s="13"/>
      <c r="BG472" s="13">
        <v>0.173913043478261</v>
      </c>
      <c r="BH472" s="13">
        <v>0.110955056179775</v>
      </c>
      <c r="BI472" s="13"/>
      <c r="BJ472" s="13">
        <v>0.12903225806451599</v>
      </c>
      <c r="BK472" s="13">
        <v>0.12922002328288701</v>
      </c>
      <c r="BL472" s="13"/>
      <c r="BM472" s="13">
        <v>0.13930348258706499</v>
      </c>
      <c r="BN472" s="13">
        <v>0.124542124542125</v>
      </c>
      <c r="BO472" s="13"/>
      <c r="BP472" s="13">
        <v>0.106227106227106</v>
      </c>
      <c r="BQ472" s="13">
        <v>0.139973082099596</v>
      </c>
      <c r="BR472" s="13"/>
      <c r="BS472" s="13">
        <v>0.17647058823529399</v>
      </c>
      <c r="BT472" s="13">
        <v>9.4505494505494503E-2</v>
      </c>
      <c r="BU472" s="13"/>
      <c r="BV472" s="13">
        <v>0.221476510067114</v>
      </c>
      <c r="BW472" s="13">
        <v>0.15358361774744</v>
      </c>
      <c r="BX472" s="13"/>
      <c r="BY472" s="13">
        <v>0.13675213675213699</v>
      </c>
      <c r="BZ472" s="13">
        <v>0.12803532008829999</v>
      </c>
      <c r="CA472" s="13"/>
      <c r="CB472" s="13">
        <v>0.110647181628392</v>
      </c>
      <c r="CC472" s="13">
        <v>0.14179104477611901</v>
      </c>
    </row>
    <row r="473" spans="2:81" x14ac:dyDescent="0.3">
      <c r="B473" t="s">
        <v>273</v>
      </c>
      <c r="C473" s="13">
        <v>8.6872586872586893E-2</v>
      </c>
      <c r="D473" s="13">
        <v>0.110894941634241</v>
      </c>
      <c r="E473" s="13">
        <v>6.3706563706563704E-2</v>
      </c>
      <c r="F473" s="13"/>
      <c r="G473" s="13">
        <v>0.11111111111111099</v>
      </c>
      <c r="H473" s="13">
        <v>8.1784386617100399E-2</v>
      </c>
      <c r="I473" s="13">
        <v>0.111675126903553</v>
      </c>
      <c r="J473" s="13">
        <v>9.8765432098765399E-2</v>
      </c>
      <c r="K473" s="13">
        <v>9.4017094017094002E-2</v>
      </c>
      <c r="L473" s="13">
        <v>1.4492753623188401E-2</v>
      </c>
      <c r="M473" s="13"/>
      <c r="N473" s="13">
        <v>7.2727272727272696E-2</v>
      </c>
      <c r="O473" s="13">
        <v>7.63052208835341E-2</v>
      </c>
      <c r="P473" s="13">
        <v>0.11864406779661001</v>
      </c>
      <c r="Q473" s="13">
        <v>9.6774193548387094E-2</v>
      </c>
      <c r="R473" s="13"/>
      <c r="S473" s="13">
        <v>0.111702127659574</v>
      </c>
      <c r="T473" s="13">
        <v>6.8376068376068397E-2</v>
      </c>
      <c r="U473" s="13">
        <v>7.4626865671641798E-2</v>
      </c>
      <c r="V473" s="13">
        <v>5.4945054945054903E-2</v>
      </c>
      <c r="W473" s="13">
        <v>0.126436781609195</v>
      </c>
      <c r="X473" s="13">
        <v>9.0909090909090898E-2</v>
      </c>
      <c r="Y473" s="13">
        <v>5.95238095238095E-2</v>
      </c>
      <c r="Z473" s="13">
        <v>0.12195121951219499</v>
      </c>
      <c r="AA473" s="13">
        <v>2.96296296296296E-2</v>
      </c>
      <c r="AB473" s="13">
        <v>0.139240506329114</v>
      </c>
      <c r="AC473" s="13">
        <v>0.108695652173913</v>
      </c>
      <c r="AD473" s="13">
        <v>0.15384615384615399</v>
      </c>
      <c r="AE473" s="13"/>
      <c r="AF473" s="13">
        <v>8.0996884735202501E-2</v>
      </c>
      <c r="AG473" s="13">
        <v>9.6969696969696997E-2</v>
      </c>
      <c r="AH473" s="13">
        <v>7.2727272727272696E-2</v>
      </c>
      <c r="AI473" s="13">
        <v>0.120567375886525</v>
      </c>
      <c r="AJ473" s="13">
        <v>6.9306930693069299E-2</v>
      </c>
      <c r="AK473" s="13">
        <v>6.4516129032258104E-2</v>
      </c>
      <c r="AL473" s="13"/>
      <c r="AM473" s="13">
        <v>8.0745341614906804E-2</v>
      </c>
      <c r="AN473" s="13">
        <v>8.6294416243654803E-2</v>
      </c>
      <c r="AO473" s="13">
        <v>9.7264437689969604E-2</v>
      </c>
      <c r="AP473" s="13">
        <v>5.29100529100529E-2</v>
      </c>
      <c r="AQ473" s="13">
        <v>0.16666666666666699</v>
      </c>
      <c r="AR473" s="13"/>
      <c r="AS473" s="13">
        <v>8.6872586872586893E-2</v>
      </c>
      <c r="AT473" s="13" t="s">
        <v>97</v>
      </c>
      <c r="AU473" s="13"/>
      <c r="AV473" s="13">
        <v>0.13250000000000001</v>
      </c>
      <c r="AW473" s="13">
        <v>0.12765957446808501</v>
      </c>
      <c r="AX473" s="13">
        <v>4.2065009560229398E-2</v>
      </c>
      <c r="AY473" s="13"/>
      <c r="AZ473" s="13">
        <v>0.192660550458716</v>
      </c>
      <c r="BA473" s="13">
        <v>0.11111111111111099</v>
      </c>
      <c r="BB473" s="13">
        <v>0.123348017621145</v>
      </c>
      <c r="BC473" s="13"/>
      <c r="BD473" s="13">
        <v>9.2879256965944304E-2</v>
      </c>
      <c r="BE473" s="13">
        <v>7.5520833333333301E-2</v>
      </c>
      <c r="BF473" s="13"/>
      <c r="BG473" s="13">
        <v>9.6273291925465798E-2</v>
      </c>
      <c r="BH473" s="13">
        <v>8.1460674157303403E-2</v>
      </c>
      <c r="BI473" s="13"/>
      <c r="BJ473" s="13">
        <v>9.6774193548387094E-2</v>
      </c>
      <c r="BK473" s="13">
        <v>8.3818393480791606E-2</v>
      </c>
      <c r="BL473" s="13"/>
      <c r="BM473" s="13">
        <v>9.4527363184079602E-2</v>
      </c>
      <c r="BN473" s="13">
        <v>8.6691086691086702E-2</v>
      </c>
      <c r="BO473" s="13"/>
      <c r="BP473" s="13">
        <v>9.5238095238095205E-2</v>
      </c>
      <c r="BQ473" s="13">
        <v>8.2099596231493904E-2</v>
      </c>
      <c r="BR473" s="13"/>
      <c r="BS473" s="13">
        <v>9.9547511312217202E-2</v>
      </c>
      <c r="BT473" s="13">
        <v>8.5714285714285701E-2</v>
      </c>
      <c r="BU473" s="13"/>
      <c r="BV473" s="13">
        <v>8.0536912751677805E-2</v>
      </c>
      <c r="BW473" s="13">
        <v>0.109215017064846</v>
      </c>
      <c r="BX473" s="13"/>
      <c r="BY473" s="13">
        <v>0.102564102564103</v>
      </c>
      <c r="BZ473" s="13">
        <v>8.3885209713024295E-2</v>
      </c>
      <c r="CA473" s="13"/>
      <c r="CB473" s="13">
        <v>9.3945720250521905E-2</v>
      </c>
      <c r="CC473" s="13">
        <v>7.6492537313432807E-2</v>
      </c>
    </row>
    <row r="474" spans="2:81" x14ac:dyDescent="0.3">
      <c r="B474" t="s">
        <v>274</v>
      </c>
      <c r="C474" s="13">
        <v>0.114864864864865</v>
      </c>
      <c r="D474" s="13">
        <v>0.13229571984435801</v>
      </c>
      <c r="E474" s="13">
        <v>9.6525096525096499E-2</v>
      </c>
      <c r="F474" s="13"/>
      <c r="G474" s="13">
        <v>0.11764705882352899</v>
      </c>
      <c r="H474" s="13">
        <v>0.100371747211896</v>
      </c>
      <c r="I474" s="13">
        <v>0.12690355329949199</v>
      </c>
      <c r="J474" s="13">
        <v>0.12962962962963001</v>
      </c>
      <c r="K474" s="13">
        <v>0.145299145299145</v>
      </c>
      <c r="L474" s="13">
        <v>7.9710144927536197E-2</v>
      </c>
      <c r="M474" s="13"/>
      <c r="N474" s="13">
        <v>0.12207792207792199</v>
      </c>
      <c r="O474" s="13">
        <v>8.8353413654618504E-2</v>
      </c>
      <c r="P474" s="13">
        <v>0.112994350282486</v>
      </c>
      <c r="Q474" s="13">
        <v>0.13364055299539199</v>
      </c>
      <c r="R474" s="13"/>
      <c r="S474" s="13">
        <v>8.5106382978723402E-2</v>
      </c>
      <c r="T474" s="13">
        <v>8.54700854700855E-2</v>
      </c>
      <c r="U474" s="13">
        <v>0.119402985074627</v>
      </c>
      <c r="V474" s="13">
        <v>0.14285714285714299</v>
      </c>
      <c r="W474" s="13">
        <v>0.114942528735632</v>
      </c>
      <c r="X474" s="13">
        <v>0.18181818181818199</v>
      </c>
      <c r="Y474" s="13">
        <v>0.13095238095238099</v>
      </c>
      <c r="Z474" s="13">
        <v>7.3170731707317097E-2</v>
      </c>
      <c r="AA474" s="13">
        <v>0.11111111111111099</v>
      </c>
      <c r="AB474" s="13">
        <v>0.126582278481013</v>
      </c>
      <c r="AC474" s="13">
        <v>0.15217391304347799</v>
      </c>
      <c r="AD474" s="13">
        <v>0</v>
      </c>
      <c r="AE474" s="13"/>
      <c r="AF474" s="13">
        <v>0.109034267912773</v>
      </c>
      <c r="AG474" s="13">
        <v>0.12121212121212099</v>
      </c>
      <c r="AH474" s="13">
        <v>2.7272727272727299E-2</v>
      </c>
      <c r="AI474" s="13">
        <v>0.17730496453900699</v>
      </c>
      <c r="AJ474" s="13">
        <v>0.13861386138613899</v>
      </c>
      <c r="AK474" s="13">
        <v>0.10752688172043</v>
      </c>
      <c r="AL474" s="13"/>
      <c r="AM474" s="13">
        <v>0.111801242236025</v>
      </c>
      <c r="AN474" s="13">
        <v>0.121827411167513</v>
      </c>
      <c r="AO474" s="13">
        <v>0.11854103343465</v>
      </c>
      <c r="AP474" s="13">
        <v>0.100529100529101</v>
      </c>
      <c r="AQ474" s="13">
        <v>8.3333333333333301E-2</v>
      </c>
      <c r="AR474" s="13"/>
      <c r="AS474" s="13">
        <v>0.114864864864865</v>
      </c>
      <c r="AT474" s="13" t="s">
        <v>97</v>
      </c>
      <c r="AU474" s="13"/>
      <c r="AV474" s="13">
        <v>0.19500000000000001</v>
      </c>
      <c r="AW474" s="13">
        <v>0.117021276595745</v>
      </c>
      <c r="AX474" s="13">
        <v>5.5449330783938801E-2</v>
      </c>
      <c r="AY474" s="13"/>
      <c r="AZ474" s="13">
        <v>7.3394495412843999E-2</v>
      </c>
      <c r="BA474" s="13">
        <v>0.16666666666666699</v>
      </c>
      <c r="BB474" s="13">
        <v>0.25550660792951502</v>
      </c>
      <c r="BC474" s="13"/>
      <c r="BD474" s="13">
        <v>0.111455108359133</v>
      </c>
      <c r="BE474" s="13">
        <v>0.122395833333333</v>
      </c>
      <c r="BF474" s="13"/>
      <c r="BG474" s="13">
        <v>0.111801242236025</v>
      </c>
      <c r="BH474" s="13">
        <v>0.116573033707865</v>
      </c>
      <c r="BI474" s="13"/>
      <c r="BJ474" s="13">
        <v>0.14838709677419401</v>
      </c>
      <c r="BK474" s="13">
        <v>0.110593713620489</v>
      </c>
      <c r="BL474" s="13"/>
      <c r="BM474" s="13">
        <v>0.124378109452736</v>
      </c>
      <c r="BN474" s="13">
        <v>0.113553113553114</v>
      </c>
      <c r="BO474" s="13"/>
      <c r="BP474" s="13">
        <v>0.11721611721611699</v>
      </c>
      <c r="BQ474" s="13">
        <v>0.11709286675639299</v>
      </c>
      <c r="BR474" s="13"/>
      <c r="BS474" s="13">
        <v>9.9547511312217202E-2</v>
      </c>
      <c r="BT474" s="13">
        <v>0.136263736263736</v>
      </c>
      <c r="BU474" s="13"/>
      <c r="BV474" s="13">
        <v>0.10738255033557</v>
      </c>
      <c r="BW474" s="13">
        <v>9.5563139931740607E-2</v>
      </c>
      <c r="BX474" s="13"/>
      <c r="BY474" s="13">
        <v>0.230769230769231</v>
      </c>
      <c r="BZ474" s="13">
        <v>0.101545253863135</v>
      </c>
      <c r="CA474" s="13"/>
      <c r="CB474" s="13">
        <v>0.13569937369519799</v>
      </c>
      <c r="CC474" s="13">
        <v>9.5149253731343295E-2</v>
      </c>
    </row>
    <row r="475" spans="2:81" x14ac:dyDescent="0.3">
      <c r="B475" t="s">
        <v>275</v>
      </c>
      <c r="C475" s="13">
        <v>0.57722007722007695</v>
      </c>
      <c r="D475" s="13">
        <v>0.53112840466926103</v>
      </c>
      <c r="E475" s="13">
        <v>0.62162162162162204</v>
      </c>
      <c r="F475" s="13"/>
      <c r="G475" s="13">
        <v>0.54248366013071903</v>
      </c>
      <c r="H475" s="13">
        <v>0.45724907063197001</v>
      </c>
      <c r="I475" s="13">
        <v>0.51776649746192904</v>
      </c>
      <c r="J475" s="13">
        <v>0.62962962962962998</v>
      </c>
      <c r="K475" s="13">
        <v>0.63247863247863201</v>
      </c>
      <c r="L475" s="13">
        <v>0.82608695652173902</v>
      </c>
      <c r="M475" s="13"/>
      <c r="N475" s="13">
        <v>0.54805194805194801</v>
      </c>
      <c r="O475" s="13">
        <v>0.63052208835341395</v>
      </c>
      <c r="P475" s="13">
        <v>0.57627118644067798</v>
      </c>
      <c r="Q475" s="13">
        <v>0.56221198156681995</v>
      </c>
      <c r="R475" s="13"/>
      <c r="S475" s="13">
        <v>0.51063829787234005</v>
      </c>
      <c r="T475" s="13">
        <v>0.63247863247863201</v>
      </c>
      <c r="U475" s="13">
        <v>0.65671641791044799</v>
      </c>
      <c r="V475" s="13">
        <v>0.62637362637362604</v>
      </c>
      <c r="W475" s="13">
        <v>0.52873563218390796</v>
      </c>
      <c r="X475" s="13">
        <v>0.5</v>
      </c>
      <c r="Y475" s="13">
        <v>0.61904761904761896</v>
      </c>
      <c r="Z475" s="13">
        <v>0.63414634146341498</v>
      </c>
      <c r="AA475" s="13">
        <v>0.6</v>
      </c>
      <c r="AB475" s="13">
        <v>0.594936708860759</v>
      </c>
      <c r="AC475" s="13">
        <v>0.5</v>
      </c>
      <c r="AD475" s="13">
        <v>0.61538461538461497</v>
      </c>
      <c r="AE475" s="13"/>
      <c r="AF475" s="13">
        <v>0.47975077881619899</v>
      </c>
      <c r="AG475" s="13">
        <v>0.53939393939393898</v>
      </c>
      <c r="AH475" s="13">
        <v>0.70909090909090899</v>
      </c>
      <c r="AI475" s="13">
        <v>0.53900709219858201</v>
      </c>
      <c r="AJ475" s="13">
        <v>0.71287128712871295</v>
      </c>
      <c r="AK475" s="13">
        <v>0.66666666666666696</v>
      </c>
      <c r="AL475" s="13"/>
      <c r="AM475" s="13">
        <v>0.63354037267080698</v>
      </c>
      <c r="AN475" s="13">
        <v>0.63959390862944199</v>
      </c>
      <c r="AO475" s="13">
        <v>0.56838905775075999</v>
      </c>
      <c r="AP475" s="13">
        <v>0.52910052910052896</v>
      </c>
      <c r="AQ475" s="13">
        <v>0.27777777777777801</v>
      </c>
      <c r="AR475" s="13"/>
      <c r="AS475" s="13">
        <v>0.57722007722007695</v>
      </c>
      <c r="AT475" s="13" t="s">
        <v>97</v>
      </c>
      <c r="AU475" s="13"/>
      <c r="AV475" s="13">
        <v>0.3125</v>
      </c>
      <c r="AW475" s="13">
        <v>0.39361702127659598</v>
      </c>
      <c r="AX475" s="13">
        <v>0.81644359464627103</v>
      </c>
      <c r="AY475" s="13"/>
      <c r="AZ475" s="13">
        <v>0.22018348623853201</v>
      </c>
      <c r="BA475" s="13">
        <v>1.1111111111111099E-2</v>
      </c>
      <c r="BB475" s="13">
        <v>0.52422907488986803</v>
      </c>
      <c r="BC475" s="13"/>
      <c r="BD475" s="13">
        <v>0.54953560371516996</v>
      </c>
      <c r="BE475" s="13">
        <v>0.625</v>
      </c>
      <c r="BF475" s="13"/>
      <c r="BG475" s="13">
        <v>0.47826086956521702</v>
      </c>
      <c r="BH475" s="13">
        <v>0.62219101123595499</v>
      </c>
      <c r="BI475" s="13"/>
      <c r="BJ475" s="13">
        <v>0.49677419354838698</v>
      </c>
      <c r="BK475" s="13">
        <v>0.59604190919674005</v>
      </c>
      <c r="BL475" s="13"/>
      <c r="BM475" s="13">
        <v>0.54726368159203997</v>
      </c>
      <c r="BN475" s="13">
        <v>0.58363858363858401</v>
      </c>
      <c r="BO475" s="13"/>
      <c r="BP475" s="13">
        <v>0.59340659340659296</v>
      </c>
      <c r="BQ475" s="13">
        <v>0.57065948855989201</v>
      </c>
      <c r="BR475" s="13"/>
      <c r="BS475" s="13">
        <v>0.49773755656108598</v>
      </c>
      <c r="BT475" s="13">
        <v>0.61318681318681301</v>
      </c>
      <c r="BU475" s="13"/>
      <c r="BV475" s="13">
        <v>0.44966442953020103</v>
      </c>
      <c r="BW475" s="13">
        <v>0.52218430034129704</v>
      </c>
      <c r="BX475" s="13"/>
      <c r="BY475" s="13">
        <v>0.41025641025641002</v>
      </c>
      <c r="BZ475" s="13">
        <v>0.60044150110375305</v>
      </c>
      <c r="CA475" s="13"/>
      <c r="CB475" s="13">
        <v>0.59916492693110601</v>
      </c>
      <c r="CC475" s="13">
        <v>0.57089552238805996</v>
      </c>
    </row>
    <row r="476" spans="2:81" x14ac:dyDescent="0.3">
      <c r="B476" t="s">
        <v>106</v>
      </c>
      <c r="C476" s="13">
        <v>2.2200772200772202E-2</v>
      </c>
      <c r="D476" s="13">
        <v>1.94552529182879E-2</v>
      </c>
      <c r="E476" s="13">
        <v>2.5096525096525098E-2</v>
      </c>
      <c r="F476" s="13"/>
      <c r="G476" s="13">
        <v>1.9607843137254902E-2</v>
      </c>
      <c r="H476" s="13">
        <v>1.4869888475836399E-2</v>
      </c>
      <c r="I476" s="13">
        <v>1.01522842639594E-2</v>
      </c>
      <c r="J476" s="13">
        <v>1.85185185185185E-2</v>
      </c>
      <c r="K476" s="13">
        <v>3.4188034188034198E-2</v>
      </c>
      <c r="L476" s="13">
        <v>5.0724637681159403E-2</v>
      </c>
      <c r="M476" s="13"/>
      <c r="N476" s="13">
        <v>1.8181818181818198E-2</v>
      </c>
      <c r="O476" s="13">
        <v>2.40963855421687E-2</v>
      </c>
      <c r="P476" s="13">
        <v>1.12994350282486E-2</v>
      </c>
      <c r="Q476" s="13">
        <v>3.6866359447004601E-2</v>
      </c>
      <c r="R476" s="13"/>
      <c r="S476" s="13">
        <v>1.5957446808510599E-2</v>
      </c>
      <c r="T476" s="13">
        <v>3.4188034188034198E-2</v>
      </c>
      <c r="U476" s="13">
        <v>1.49253731343284E-2</v>
      </c>
      <c r="V476" s="13">
        <v>0</v>
      </c>
      <c r="W476" s="13">
        <v>2.2988505747126398E-2</v>
      </c>
      <c r="X476" s="13">
        <v>2.27272727272727E-2</v>
      </c>
      <c r="Y476" s="13">
        <v>2.3809523809523801E-2</v>
      </c>
      <c r="Z476" s="13">
        <v>2.4390243902439001E-2</v>
      </c>
      <c r="AA476" s="13">
        <v>3.7037037037037E-2</v>
      </c>
      <c r="AB476" s="13">
        <v>2.53164556962025E-2</v>
      </c>
      <c r="AC476" s="13">
        <v>2.1739130434782601E-2</v>
      </c>
      <c r="AD476" s="13">
        <v>0</v>
      </c>
      <c r="AE476" s="13"/>
      <c r="AF476" s="13">
        <v>2.4922118380062301E-2</v>
      </c>
      <c r="AG476" s="13">
        <v>1.8181818181818198E-2</v>
      </c>
      <c r="AH476" s="13">
        <v>0</v>
      </c>
      <c r="AI476" s="13">
        <v>7.09219858156028E-3</v>
      </c>
      <c r="AJ476" s="13">
        <v>1.9801980198019799E-2</v>
      </c>
      <c r="AK476" s="13">
        <v>8.6021505376344107E-2</v>
      </c>
      <c r="AL476" s="13"/>
      <c r="AM476" s="13">
        <v>1.8633540372670801E-2</v>
      </c>
      <c r="AN476" s="13">
        <v>2.5380710659898501E-2</v>
      </c>
      <c r="AO476" s="13">
        <v>1.51975683890578E-2</v>
      </c>
      <c r="AP476" s="13">
        <v>1.58730158730159E-2</v>
      </c>
      <c r="AQ476" s="13">
        <v>2.7777777777777801E-2</v>
      </c>
      <c r="AR476" s="13"/>
      <c r="AS476" s="13">
        <v>2.2200772200772202E-2</v>
      </c>
      <c r="AT476" s="13" t="s">
        <v>97</v>
      </c>
      <c r="AU476" s="13"/>
      <c r="AV476" s="13">
        <v>1.7500000000000002E-2</v>
      </c>
      <c r="AW476" s="13">
        <v>2.1276595744680899E-2</v>
      </c>
      <c r="AX476" s="13">
        <v>2.1032504780114699E-2</v>
      </c>
      <c r="AY476" s="13"/>
      <c r="AZ476" s="13">
        <v>1.8348623853211E-2</v>
      </c>
      <c r="BA476" s="13">
        <v>1.1111111111111099E-2</v>
      </c>
      <c r="BB476" s="13">
        <v>2.2026431718061699E-2</v>
      </c>
      <c r="BC476" s="13"/>
      <c r="BD476" s="13">
        <v>2.1671826625387001E-2</v>
      </c>
      <c r="BE476" s="13">
        <v>2.0833333333333301E-2</v>
      </c>
      <c r="BF476" s="13"/>
      <c r="BG476" s="13">
        <v>2.1739130434782601E-2</v>
      </c>
      <c r="BH476" s="13">
        <v>2.2471910112359501E-2</v>
      </c>
      <c r="BI476" s="13"/>
      <c r="BJ476" s="13">
        <v>3.2258064516128997E-2</v>
      </c>
      <c r="BK476" s="13">
        <v>2.0954598370197901E-2</v>
      </c>
      <c r="BL476" s="13"/>
      <c r="BM476" s="13">
        <v>4.97512437810945E-3</v>
      </c>
      <c r="BN476" s="13">
        <v>2.6862026862026898E-2</v>
      </c>
      <c r="BO476" s="13"/>
      <c r="BP476" s="13">
        <v>2.5641025641025599E-2</v>
      </c>
      <c r="BQ476" s="13">
        <v>1.8842530282638E-2</v>
      </c>
      <c r="BR476" s="13"/>
      <c r="BS476" s="13">
        <v>2.03619909502262E-2</v>
      </c>
      <c r="BT476" s="13">
        <v>2.4175824175824201E-2</v>
      </c>
      <c r="BU476" s="13"/>
      <c r="BV476" s="13">
        <v>1.34228187919463E-2</v>
      </c>
      <c r="BW476" s="13">
        <v>2.38907849829352E-2</v>
      </c>
      <c r="BX476" s="13"/>
      <c r="BY476" s="13">
        <v>0</v>
      </c>
      <c r="BZ476" s="13">
        <v>2.42825607064018E-2</v>
      </c>
      <c r="CA476" s="13"/>
      <c r="CB476" s="13">
        <v>2.0876826722338201E-2</v>
      </c>
      <c r="CC476" s="13">
        <v>2.2388059701492501E-2</v>
      </c>
    </row>
    <row r="477" spans="2:81" x14ac:dyDescent="0.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c r="BU477" s="13"/>
      <c r="BV477" s="13"/>
      <c r="BW477" s="13"/>
      <c r="BX477" s="13"/>
      <c r="BY477" s="13"/>
      <c r="BZ477" s="13"/>
      <c r="CA477" s="13"/>
      <c r="CB477" s="13"/>
      <c r="CC477" s="13"/>
    </row>
    <row r="478" spans="2:81" x14ac:dyDescent="0.3">
      <c r="B478" s="6" t="s">
        <v>282</v>
      </c>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c r="BU478" s="13"/>
      <c r="BV478" s="13"/>
      <c r="BW478" s="13"/>
      <c r="BX478" s="13"/>
      <c r="BY478" s="13"/>
      <c r="BZ478" s="13"/>
      <c r="CA478" s="13"/>
      <c r="CB478" s="13"/>
      <c r="CC478" s="13"/>
    </row>
    <row r="479" spans="2:81" x14ac:dyDescent="0.3">
      <c r="B479" s="23" t="s">
        <v>196</v>
      </c>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c r="BU479" s="13"/>
      <c r="BV479" s="13"/>
      <c r="BW479" s="13"/>
      <c r="BX479" s="13"/>
      <c r="BY479" s="13"/>
      <c r="BZ479" s="13"/>
      <c r="CA479" s="13"/>
      <c r="CB479" s="13"/>
      <c r="CC479" s="13"/>
    </row>
    <row r="480" spans="2:81" x14ac:dyDescent="0.3">
      <c r="B480" t="s">
        <v>271</v>
      </c>
      <c r="C480" s="13">
        <v>5.7915057915057903E-2</v>
      </c>
      <c r="D480" s="13">
        <v>5.2529182879377398E-2</v>
      </c>
      <c r="E480" s="13">
        <v>6.3706563706563704E-2</v>
      </c>
      <c r="F480" s="13"/>
      <c r="G480" s="13">
        <v>5.22875816993464E-2</v>
      </c>
      <c r="H480" s="13">
        <v>0.100371747211896</v>
      </c>
      <c r="I480" s="13">
        <v>6.5989847715736002E-2</v>
      </c>
      <c r="J480" s="13">
        <v>3.7037037037037E-2</v>
      </c>
      <c r="K480" s="13">
        <v>2.5641025641025599E-2</v>
      </c>
      <c r="L480" s="13">
        <v>2.1739130434782601E-2</v>
      </c>
      <c r="M480" s="13"/>
      <c r="N480" s="13">
        <v>5.7142857142857099E-2</v>
      </c>
      <c r="O480" s="13">
        <v>3.2128514056224897E-2</v>
      </c>
      <c r="P480" s="13">
        <v>6.7796610169491497E-2</v>
      </c>
      <c r="Q480" s="13">
        <v>8.2949308755760398E-2</v>
      </c>
      <c r="R480" s="13"/>
      <c r="S480" s="13">
        <v>5.31914893617021E-2</v>
      </c>
      <c r="T480" s="13">
        <v>7.69230769230769E-2</v>
      </c>
      <c r="U480" s="13">
        <v>5.9701492537313397E-2</v>
      </c>
      <c r="V480" s="13">
        <v>4.3956043956044001E-2</v>
      </c>
      <c r="W480" s="13">
        <v>3.4482758620689703E-2</v>
      </c>
      <c r="X480" s="13">
        <v>7.9545454545454503E-2</v>
      </c>
      <c r="Y480" s="13">
        <v>3.5714285714285698E-2</v>
      </c>
      <c r="Z480" s="13">
        <v>4.8780487804878099E-2</v>
      </c>
      <c r="AA480" s="13">
        <v>5.9259259259259303E-2</v>
      </c>
      <c r="AB480" s="13">
        <v>8.8607594936708903E-2</v>
      </c>
      <c r="AC480" s="13">
        <v>4.3478260869565202E-2</v>
      </c>
      <c r="AD480" s="13">
        <v>7.69230769230769E-2</v>
      </c>
      <c r="AE480" s="13"/>
      <c r="AF480" s="13">
        <v>7.7881619937694699E-2</v>
      </c>
      <c r="AG480" s="13">
        <v>6.6666666666666693E-2</v>
      </c>
      <c r="AH480" s="13">
        <v>5.4545454545454501E-2</v>
      </c>
      <c r="AI480" s="13">
        <v>4.2553191489361701E-2</v>
      </c>
      <c r="AJ480" s="13">
        <v>2.9702970297029702E-2</v>
      </c>
      <c r="AK480" s="13">
        <v>4.3010752688171998E-2</v>
      </c>
      <c r="AL480" s="13"/>
      <c r="AM480" s="13">
        <v>4.3478260869565202E-2</v>
      </c>
      <c r="AN480" s="13">
        <v>3.5532994923857898E-2</v>
      </c>
      <c r="AO480" s="13">
        <v>6.6869300911854099E-2</v>
      </c>
      <c r="AP480" s="13">
        <v>7.4074074074074098E-2</v>
      </c>
      <c r="AQ480" s="13">
        <v>0.11111111111111099</v>
      </c>
      <c r="AR480" s="13"/>
      <c r="AS480" s="13">
        <v>5.7915057915057903E-2</v>
      </c>
      <c r="AT480" s="13" t="s">
        <v>97</v>
      </c>
      <c r="AU480" s="13"/>
      <c r="AV480" s="13">
        <v>0.115</v>
      </c>
      <c r="AW480" s="13">
        <v>7.4468085106383003E-2</v>
      </c>
      <c r="AX480" s="13">
        <v>9.5602294455066905E-3</v>
      </c>
      <c r="AY480" s="13"/>
      <c r="AZ480" s="13">
        <v>0.192660550458716</v>
      </c>
      <c r="BA480" s="13">
        <v>0.18888888888888899</v>
      </c>
      <c r="BB480" s="13">
        <v>5.2863436123347998E-2</v>
      </c>
      <c r="BC480" s="13"/>
      <c r="BD480" s="13">
        <v>6.6563467492260095E-2</v>
      </c>
      <c r="BE480" s="13">
        <v>4.4270833333333301E-2</v>
      </c>
      <c r="BF480" s="13"/>
      <c r="BG480" s="13">
        <v>7.1428571428571397E-2</v>
      </c>
      <c r="BH480" s="13">
        <v>5.1966292134831497E-2</v>
      </c>
      <c r="BI480" s="13"/>
      <c r="BJ480" s="13">
        <v>6.4516129032258104E-2</v>
      </c>
      <c r="BK480" s="13">
        <v>5.4714784633294503E-2</v>
      </c>
      <c r="BL480" s="13"/>
      <c r="BM480" s="13">
        <v>8.45771144278607E-2</v>
      </c>
      <c r="BN480" s="13">
        <v>5.1282051282051301E-2</v>
      </c>
      <c r="BO480" s="13"/>
      <c r="BP480" s="13">
        <v>6.5934065934065894E-2</v>
      </c>
      <c r="BQ480" s="13">
        <v>5.6527590847913901E-2</v>
      </c>
      <c r="BR480" s="13"/>
      <c r="BS480" s="13">
        <v>7.9185520361990905E-2</v>
      </c>
      <c r="BT480" s="13">
        <v>4.3956043956044001E-2</v>
      </c>
      <c r="BU480" s="13"/>
      <c r="BV480" s="13">
        <v>5.3691275167785199E-2</v>
      </c>
      <c r="BW480" s="13">
        <v>9.2150170648464202E-2</v>
      </c>
      <c r="BX480" s="13"/>
      <c r="BY480" s="13">
        <v>7.69230769230769E-2</v>
      </c>
      <c r="BZ480" s="13">
        <v>5.4083885209713002E-2</v>
      </c>
      <c r="CA480" s="13"/>
      <c r="CB480" s="13">
        <v>4.3841336116910198E-2</v>
      </c>
      <c r="CC480" s="13">
        <v>6.7164179104477598E-2</v>
      </c>
    </row>
    <row r="481" spans="2:81" x14ac:dyDescent="0.3">
      <c r="B481" t="s">
        <v>272</v>
      </c>
      <c r="C481" s="13">
        <v>0.150579150579151</v>
      </c>
      <c r="D481" s="13">
        <v>0.147859922178988</v>
      </c>
      <c r="E481" s="13">
        <v>0.15444015444015399</v>
      </c>
      <c r="F481" s="13"/>
      <c r="G481" s="13">
        <v>0.19607843137254899</v>
      </c>
      <c r="H481" s="13">
        <v>0.226765799256506</v>
      </c>
      <c r="I481" s="13">
        <v>0.157360406091371</v>
      </c>
      <c r="J481" s="13">
        <v>0.141975308641975</v>
      </c>
      <c r="K481" s="13">
        <v>9.4017094017094002E-2</v>
      </c>
      <c r="L481" s="13">
        <v>0</v>
      </c>
      <c r="M481" s="13"/>
      <c r="N481" s="13">
        <v>0.150649350649351</v>
      </c>
      <c r="O481" s="13">
        <v>0.156626506024096</v>
      </c>
      <c r="P481" s="13">
        <v>0.15819209039547999</v>
      </c>
      <c r="Q481" s="13">
        <v>0.13824884792626699</v>
      </c>
      <c r="R481" s="13"/>
      <c r="S481" s="13">
        <v>0.19680851063829799</v>
      </c>
      <c r="T481" s="13">
        <v>0.102564102564103</v>
      </c>
      <c r="U481" s="13">
        <v>0.14925373134328401</v>
      </c>
      <c r="V481" s="13">
        <v>8.7912087912087905E-2</v>
      </c>
      <c r="W481" s="13">
        <v>0.24137931034482801</v>
      </c>
      <c r="X481" s="13">
        <v>0.102272727272727</v>
      </c>
      <c r="Y481" s="13">
        <v>0.107142857142857</v>
      </c>
      <c r="Z481" s="13">
        <v>0.12195121951219499</v>
      </c>
      <c r="AA481" s="13">
        <v>0.155555555555556</v>
      </c>
      <c r="AB481" s="13">
        <v>0.10126582278481</v>
      </c>
      <c r="AC481" s="13">
        <v>0.26086956521739102</v>
      </c>
      <c r="AD481" s="13">
        <v>0.30769230769230799</v>
      </c>
      <c r="AE481" s="13"/>
      <c r="AF481" s="13">
        <v>0.202492211838006</v>
      </c>
      <c r="AG481" s="13">
        <v>0.15151515151515199</v>
      </c>
      <c r="AH481" s="13">
        <v>0.145454545454545</v>
      </c>
      <c r="AI481" s="13">
        <v>0.170212765957447</v>
      </c>
      <c r="AJ481" s="13">
        <v>9.9009900990099001E-2</v>
      </c>
      <c r="AK481" s="13">
        <v>5.3763440860215103E-2</v>
      </c>
      <c r="AL481" s="13"/>
      <c r="AM481" s="13">
        <v>0.14906832298136599</v>
      </c>
      <c r="AN481" s="13">
        <v>0.101522842639594</v>
      </c>
      <c r="AO481" s="13">
        <v>0.16413373860182401</v>
      </c>
      <c r="AP481" s="13">
        <v>0.17460317460317501</v>
      </c>
      <c r="AQ481" s="13">
        <v>0.22222222222222199</v>
      </c>
      <c r="AR481" s="13"/>
      <c r="AS481" s="13">
        <v>0.150579150579151</v>
      </c>
      <c r="AT481" s="13" t="s">
        <v>97</v>
      </c>
      <c r="AU481" s="13"/>
      <c r="AV481" s="13">
        <v>0.215</v>
      </c>
      <c r="AW481" s="13">
        <v>0.24468085106383</v>
      </c>
      <c r="AX481" s="13">
        <v>8.4130019120458893E-2</v>
      </c>
      <c r="AY481" s="13"/>
      <c r="AZ481" s="13">
        <v>0.247706422018349</v>
      </c>
      <c r="BA481" s="13">
        <v>0.38888888888888901</v>
      </c>
      <c r="BB481" s="13">
        <v>0.110132158590308</v>
      </c>
      <c r="BC481" s="13"/>
      <c r="BD481" s="13">
        <v>0.18266253869969001</v>
      </c>
      <c r="BE481" s="13">
        <v>9.8958333333333301E-2</v>
      </c>
      <c r="BF481" s="13"/>
      <c r="BG481" s="13">
        <v>0.20496894409937899</v>
      </c>
      <c r="BH481" s="13">
        <v>0.126404494382022</v>
      </c>
      <c r="BI481" s="13"/>
      <c r="BJ481" s="13">
        <v>0.19354838709677399</v>
      </c>
      <c r="BK481" s="13">
        <v>0.14318975552968599</v>
      </c>
      <c r="BL481" s="13"/>
      <c r="BM481" s="13">
        <v>0.19402985074626899</v>
      </c>
      <c r="BN481" s="13">
        <v>0.13797313797313801</v>
      </c>
      <c r="BO481" s="13"/>
      <c r="BP481" s="13">
        <v>0.164835164835165</v>
      </c>
      <c r="BQ481" s="13">
        <v>0.14804845222072699</v>
      </c>
      <c r="BR481" s="13"/>
      <c r="BS481" s="13">
        <v>0.20588235294117599</v>
      </c>
      <c r="BT481" s="13">
        <v>0.114285714285714</v>
      </c>
      <c r="BU481" s="13"/>
      <c r="BV481" s="13">
        <v>0.221476510067114</v>
      </c>
      <c r="BW481" s="13">
        <v>0.19795221843003399</v>
      </c>
      <c r="BX481" s="13"/>
      <c r="BY481" s="13">
        <v>0.22222222222222199</v>
      </c>
      <c r="BZ481" s="13">
        <v>0.14238410596026499</v>
      </c>
      <c r="CA481" s="13"/>
      <c r="CB481" s="13">
        <v>0.11899791231732799</v>
      </c>
      <c r="CC481" s="13">
        <v>0.171641791044776</v>
      </c>
    </row>
    <row r="482" spans="2:81" x14ac:dyDescent="0.3">
      <c r="B482" t="s">
        <v>273</v>
      </c>
      <c r="C482" s="13">
        <v>8.4942084942084897E-2</v>
      </c>
      <c r="D482" s="13">
        <v>0.103112840466926</v>
      </c>
      <c r="E482" s="13">
        <v>6.7567567567567599E-2</v>
      </c>
      <c r="F482" s="13"/>
      <c r="G482" s="13">
        <v>0.12418300653594801</v>
      </c>
      <c r="H482" s="13">
        <v>9.6654275092936795E-2</v>
      </c>
      <c r="I482" s="13">
        <v>0.101522842639594</v>
      </c>
      <c r="J482" s="13">
        <v>6.7901234567901203E-2</v>
      </c>
      <c r="K482" s="13">
        <v>5.9829059829059797E-2</v>
      </c>
      <c r="L482" s="13">
        <v>3.6231884057971002E-2</v>
      </c>
      <c r="M482" s="13"/>
      <c r="N482" s="13">
        <v>0.101298701298701</v>
      </c>
      <c r="O482" s="13">
        <v>6.82730923694779E-2</v>
      </c>
      <c r="P482" s="13">
        <v>9.6045197740112997E-2</v>
      </c>
      <c r="Q482" s="13">
        <v>6.4516129032258104E-2</v>
      </c>
      <c r="R482" s="13"/>
      <c r="S482" s="13">
        <v>9.0425531914893595E-2</v>
      </c>
      <c r="T482" s="13">
        <v>6.8376068376068397E-2</v>
      </c>
      <c r="U482" s="13">
        <v>7.4626865671641798E-2</v>
      </c>
      <c r="V482" s="13">
        <v>9.8901098901098897E-2</v>
      </c>
      <c r="W482" s="13">
        <v>0.10344827586206901</v>
      </c>
      <c r="X482" s="13">
        <v>6.8181818181818205E-2</v>
      </c>
      <c r="Y482" s="13">
        <v>0.119047619047619</v>
      </c>
      <c r="Z482" s="13">
        <v>9.7560975609756101E-2</v>
      </c>
      <c r="AA482" s="13">
        <v>6.6666666666666693E-2</v>
      </c>
      <c r="AB482" s="13">
        <v>5.0632911392405097E-2</v>
      </c>
      <c r="AC482" s="13">
        <v>0.108695652173913</v>
      </c>
      <c r="AD482" s="13">
        <v>0.15384615384615399</v>
      </c>
      <c r="AE482" s="13"/>
      <c r="AF482" s="13">
        <v>9.34579439252336E-2</v>
      </c>
      <c r="AG482" s="13">
        <v>0.12727272727272701</v>
      </c>
      <c r="AH482" s="13">
        <v>6.3636363636363602E-2</v>
      </c>
      <c r="AI482" s="13">
        <v>7.09219858156028E-2</v>
      </c>
      <c r="AJ482" s="13">
        <v>9.9009900990099001E-2</v>
      </c>
      <c r="AK482" s="13">
        <v>5.3763440860215103E-2</v>
      </c>
      <c r="AL482" s="13"/>
      <c r="AM482" s="13">
        <v>4.3478260869565202E-2</v>
      </c>
      <c r="AN482" s="13">
        <v>8.1218274111675107E-2</v>
      </c>
      <c r="AO482" s="13">
        <v>0.10638297872340401</v>
      </c>
      <c r="AP482" s="13">
        <v>8.4656084656084707E-2</v>
      </c>
      <c r="AQ482" s="13">
        <v>0.16666666666666699</v>
      </c>
      <c r="AR482" s="13"/>
      <c r="AS482" s="13">
        <v>8.4942084942084897E-2</v>
      </c>
      <c r="AT482" s="13" t="s">
        <v>97</v>
      </c>
      <c r="AU482" s="13"/>
      <c r="AV482" s="13">
        <v>0.1225</v>
      </c>
      <c r="AW482" s="13">
        <v>0.170212765957447</v>
      </c>
      <c r="AX482" s="13">
        <v>4.0152963671128097E-2</v>
      </c>
      <c r="AY482" s="13"/>
      <c r="AZ482" s="13">
        <v>0.100917431192661</v>
      </c>
      <c r="BA482" s="13">
        <v>0.1</v>
      </c>
      <c r="BB482" s="13">
        <v>0.140969162995595</v>
      </c>
      <c r="BC482" s="13"/>
      <c r="BD482" s="13">
        <v>9.2879256965944304E-2</v>
      </c>
      <c r="BE482" s="13">
        <v>7.2916666666666699E-2</v>
      </c>
      <c r="BF482" s="13"/>
      <c r="BG482" s="13">
        <v>0.108695652173913</v>
      </c>
      <c r="BH482" s="13">
        <v>7.3033707865168496E-2</v>
      </c>
      <c r="BI482" s="13"/>
      <c r="BJ482" s="13">
        <v>0.11612903225806499</v>
      </c>
      <c r="BK482" s="13">
        <v>7.9161816065192098E-2</v>
      </c>
      <c r="BL482" s="13"/>
      <c r="BM482" s="13">
        <v>6.9651741293532299E-2</v>
      </c>
      <c r="BN482" s="13">
        <v>9.0354090354090394E-2</v>
      </c>
      <c r="BO482" s="13"/>
      <c r="BP482" s="13">
        <v>8.0586080586080605E-2</v>
      </c>
      <c r="BQ482" s="13">
        <v>8.7483176312247599E-2</v>
      </c>
      <c r="BR482" s="13"/>
      <c r="BS482" s="13">
        <v>0.104072398190045</v>
      </c>
      <c r="BT482" s="13">
        <v>7.9120879120879103E-2</v>
      </c>
      <c r="BU482" s="13"/>
      <c r="BV482" s="13">
        <v>0.134228187919463</v>
      </c>
      <c r="BW482" s="13">
        <v>8.8737201365187701E-2</v>
      </c>
      <c r="BX482" s="13"/>
      <c r="BY482" s="13">
        <v>8.54700854700855E-2</v>
      </c>
      <c r="BZ482" s="13">
        <v>8.2781456953642404E-2</v>
      </c>
      <c r="CA482" s="13"/>
      <c r="CB482" s="13">
        <v>8.1419624217118999E-2</v>
      </c>
      <c r="CC482" s="13">
        <v>8.5820895522388099E-2</v>
      </c>
    </row>
    <row r="483" spans="2:81" x14ac:dyDescent="0.3">
      <c r="B483" t="s">
        <v>274</v>
      </c>
      <c r="C483" s="13">
        <v>8.0115830115830095E-2</v>
      </c>
      <c r="D483" s="13">
        <v>0.105058365758755</v>
      </c>
      <c r="E483" s="13">
        <v>5.5984555984555998E-2</v>
      </c>
      <c r="F483" s="13"/>
      <c r="G483" s="13">
        <v>5.8823529411764698E-2</v>
      </c>
      <c r="H483" s="13">
        <v>9.6654275092936795E-2</v>
      </c>
      <c r="I483" s="13">
        <v>8.1218274111675107E-2</v>
      </c>
      <c r="J483" s="13">
        <v>8.0246913580246895E-2</v>
      </c>
      <c r="K483" s="13">
        <v>5.9829059829059797E-2</v>
      </c>
      <c r="L483" s="13">
        <v>8.6956521739130405E-2</v>
      </c>
      <c r="M483" s="13"/>
      <c r="N483" s="13">
        <v>9.0909090909090898E-2</v>
      </c>
      <c r="O483" s="13">
        <v>6.4257028112449793E-2</v>
      </c>
      <c r="P483" s="13">
        <v>6.7796610169491497E-2</v>
      </c>
      <c r="Q483" s="13">
        <v>9.2165898617511496E-2</v>
      </c>
      <c r="R483" s="13"/>
      <c r="S483" s="13">
        <v>0.10106382978723399</v>
      </c>
      <c r="T483" s="13">
        <v>8.54700854700855E-2</v>
      </c>
      <c r="U483" s="13">
        <v>0</v>
      </c>
      <c r="V483" s="13">
        <v>7.69230769230769E-2</v>
      </c>
      <c r="W483" s="13">
        <v>9.1954022988505704E-2</v>
      </c>
      <c r="X483" s="13">
        <v>0.14772727272727301</v>
      </c>
      <c r="Y483" s="13">
        <v>7.1428571428571397E-2</v>
      </c>
      <c r="Z483" s="13">
        <v>9.7560975609756101E-2</v>
      </c>
      <c r="AA483" s="13">
        <v>5.9259259259259303E-2</v>
      </c>
      <c r="AB483" s="13">
        <v>5.0632911392405097E-2</v>
      </c>
      <c r="AC483" s="13">
        <v>8.6956521739130405E-2</v>
      </c>
      <c r="AD483" s="13">
        <v>0</v>
      </c>
      <c r="AE483" s="13"/>
      <c r="AF483" s="13">
        <v>9.34579439252336E-2</v>
      </c>
      <c r="AG483" s="13">
        <v>6.6666666666666693E-2</v>
      </c>
      <c r="AH483" s="13">
        <v>4.5454545454545497E-2</v>
      </c>
      <c r="AI483" s="13">
        <v>0.120567375886525</v>
      </c>
      <c r="AJ483" s="13">
        <v>5.9405940594059403E-2</v>
      </c>
      <c r="AK483" s="13">
        <v>2.1505376344085999E-2</v>
      </c>
      <c r="AL483" s="13"/>
      <c r="AM483" s="13">
        <v>8.0745341614906804E-2</v>
      </c>
      <c r="AN483" s="13">
        <v>7.1065989847715699E-2</v>
      </c>
      <c r="AO483" s="13">
        <v>7.5987841945288806E-2</v>
      </c>
      <c r="AP483" s="13">
        <v>6.8783068783068793E-2</v>
      </c>
      <c r="AQ483" s="13">
        <v>0.13888888888888901</v>
      </c>
      <c r="AR483" s="13"/>
      <c r="AS483" s="13">
        <v>8.0115830115830095E-2</v>
      </c>
      <c r="AT483" s="13" t="s">
        <v>97</v>
      </c>
      <c r="AU483" s="13"/>
      <c r="AV483" s="13">
        <v>0.13750000000000001</v>
      </c>
      <c r="AW483" s="13">
        <v>7.4468085106383003E-2</v>
      </c>
      <c r="AX483" s="13">
        <v>4.0152963671128097E-2</v>
      </c>
      <c r="AY483" s="13"/>
      <c r="AZ483" s="13">
        <v>7.3394495412843999E-2</v>
      </c>
      <c r="BA483" s="13">
        <v>0.14444444444444399</v>
      </c>
      <c r="BB483" s="13">
        <v>0.140969162995595</v>
      </c>
      <c r="BC483" s="13"/>
      <c r="BD483" s="13">
        <v>8.8235294117647106E-2</v>
      </c>
      <c r="BE483" s="13">
        <v>6.7708333333333301E-2</v>
      </c>
      <c r="BF483" s="13"/>
      <c r="BG483" s="13">
        <v>9.6273291925465798E-2</v>
      </c>
      <c r="BH483" s="13">
        <v>7.3033707865168496E-2</v>
      </c>
      <c r="BI483" s="13"/>
      <c r="BJ483" s="13">
        <v>7.09677419354839E-2</v>
      </c>
      <c r="BK483" s="13">
        <v>8.2654249126891705E-2</v>
      </c>
      <c r="BL483" s="13"/>
      <c r="BM483" s="13">
        <v>9.9502487562189101E-2</v>
      </c>
      <c r="BN483" s="13">
        <v>7.5702075702075697E-2</v>
      </c>
      <c r="BO483" s="13"/>
      <c r="BP483" s="13">
        <v>9.8901098901098897E-2</v>
      </c>
      <c r="BQ483" s="13">
        <v>7.5370121130551804E-2</v>
      </c>
      <c r="BR483" s="13"/>
      <c r="BS483" s="13">
        <v>9.5022624434389094E-2</v>
      </c>
      <c r="BT483" s="13">
        <v>7.2527472527472506E-2</v>
      </c>
      <c r="BU483" s="13"/>
      <c r="BV483" s="13">
        <v>0.10738255033557</v>
      </c>
      <c r="BW483" s="13">
        <v>8.8737201365187701E-2</v>
      </c>
      <c r="BX483" s="13"/>
      <c r="BY483" s="13">
        <v>0.11111111111111099</v>
      </c>
      <c r="BZ483" s="13">
        <v>7.6158940397350994E-2</v>
      </c>
      <c r="CA483" s="13"/>
      <c r="CB483" s="13">
        <v>8.3507306889352803E-2</v>
      </c>
      <c r="CC483" s="13">
        <v>7.4626865671641798E-2</v>
      </c>
    </row>
    <row r="484" spans="2:81" x14ac:dyDescent="0.3">
      <c r="B484" t="s">
        <v>275</v>
      </c>
      <c r="C484" s="13">
        <v>0.60328185328185302</v>
      </c>
      <c r="D484" s="13">
        <v>0.57392996108949401</v>
      </c>
      <c r="E484" s="13">
        <v>0.62934362934362897</v>
      </c>
      <c r="F484" s="13"/>
      <c r="G484" s="13">
        <v>0.56209150326797397</v>
      </c>
      <c r="H484" s="13">
        <v>0.47211895910780699</v>
      </c>
      <c r="I484" s="13">
        <v>0.57360406091370597</v>
      </c>
      <c r="J484" s="13">
        <v>0.62345679012345701</v>
      </c>
      <c r="K484" s="13">
        <v>0.73504273504273498</v>
      </c>
      <c r="L484" s="13">
        <v>0.811594202898551</v>
      </c>
      <c r="M484" s="13"/>
      <c r="N484" s="13">
        <v>0.57662337662337704</v>
      </c>
      <c r="O484" s="13">
        <v>0.66666666666666696</v>
      </c>
      <c r="P484" s="13">
        <v>0.581920903954802</v>
      </c>
      <c r="Q484" s="13">
        <v>0.58986175115207395</v>
      </c>
      <c r="R484" s="13"/>
      <c r="S484" s="13">
        <v>0.54787234042553201</v>
      </c>
      <c r="T484" s="13">
        <v>0.61538461538461497</v>
      </c>
      <c r="U484" s="13">
        <v>0.70149253731343297</v>
      </c>
      <c r="V484" s="13">
        <v>0.68131868131868101</v>
      </c>
      <c r="W484" s="13">
        <v>0.50574712643678199</v>
      </c>
      <c r="X484" s="13">
        <v>0.54545454545454497</v>
      </c>
      <c r="Y484" s="13">
        <v>0.66666666666666696</v>
      </c>
      <c r="Z484" s="13">
        <v>0.58536585365853699</v>
      </c>
      <c r="AA484" s="13">
        <v>0.64444444444444404</v>
      </c>
      <c r="AB484" s="13">
        <v>0.683544303797468</v>
      </c>
      <c r="AC484" s="13">
        <v>0.47826086956521702</v>
      </c>
      <c r="AD484" s="13">
        <v>0.46153846153846201</v>
      </c>
      <c r="AE484" s="13"/>
      <c r="AF484" s="13">
        <v>0.517133956386293</v>
      </c>
      <c r="AG484" s="13">
        <v>0.56363636363636405</v>
      </c>
      <c r="AH484" s="13">
        <v>0.69090909090909103</v>
      </c>
      <c r="AI484" s="13">
        <v>0.560283687943262</v>
      </c>
      <c r="AJ484" s="13">
        <v>0.683168316831683</v>
      </c>
      <c r="AK484" s="13">
        <v>0.76344086021505397</v>
      </c>
      <c r="AL484" s="13"/>
      <c r="AM484" s="13">
        <v>0.63354037267080698</v>
      </c>
      <c r="AN484" s="13">
        <v>0.70050761421319796</v>
      </c>
      <c r="AO484" s="13">
        <v>0.56534954407294802</v>
      </c>
      <c r="AP484" s="13">
        <v>0.592592592592593</v>
      </c>
      <c r="AQ484" s="13">
        <v>0.36111111111111099</v>
      </c>
      <c r="AR484" s="13"/>
      <c r="AS484" s="13">
        <v>0.60328185328185302</v>
      </c>
      <c r="AT484" s="13" t="s">
        <v>97</v>
      </c>
      <c r="AU484" s="13"/>
      <c r="AV484" s="13">
        <v>0.4</v>
      </c>
      <c r="AW484" s="13">
        <v>0.41489361702127697</v>
      </c>
      <c r="AX484" s="13">
        <v>0.79732313575525804</v>
      </c>
      <c r="AY484" s="13"/>
      <c r="AZ484" s="13">
        <v>0.37614678899082599</v>
      </c>
      <c r="BA484" s="13">
        <v>0.155555555555556</v>
      </c>
      <c r="BB484" s="13">
        <v>0.54625550660792999</v>
      </c>
      <c r="BC484" s="13"/>
      <c r="BD484" s="13">
        <v>0.55108359133126905</v>
      </c>
      <c r="BE484" s="13">
        <v>0.68489583333333304</v>
      </c>
      <c r="BF484" s="13"/>
      <c r="BG484" s="13">
        <v>0.50310559006211197</v>
      </c>
      <c r="BH484" s="13">
        <v>0.648876404494382</v>
      </c>
      <c r="BI484" s="13"/>
      <c r="BJ484" s="13">
        <v>0.54193548387096802</v>
      </c>
      <c r="BK484" s="13">
        <v>0.61466821885913903</v>
      </c>
      <c r="BL484" s="13"/>
      <c r="BM484" s="13">
        <v>0.537313432835821</v>
      </c>
      <c r="BN484" s="13">
        <v>0.61904761904761896</v>
      </c>
      <c r="BO484" s="13"/>
      <c r="BP484" s="13">
        <v>0.56776556776556797</v>
      </c>
      <c r="BQ484" s="13">
        <v>0.609690444145357</v>
      </c>
      <c r="BR484" s="13"/>
      <c r="BS484" s="13">
        <v>0.50226244343891402</v>
      </c>
      <c r="BT484" s="13">
        <v>0.65274725274725298</v>
      </c>
      <c r="BU484" s="13"/>
      <c r="BV484" s="13">
        <v>0.48322147651006703</v>
      </c>
      <c r="BW484" s="13">
        <v>0.51194539249146798</v>
      </c>
      <c r="BX484" s="13"/>
      <c r="BY484" s="13">
        <v>0.47863247863247899</v>
      </c>
      <c r="BZ484" s="13">
        <v>0.62251655629139102</v>
      </c>
      <c r="CA484" s="13"/>
      <c r="CB484" s="13">
        <v>0.65135699373695199</v>
      </c>
      <c r="CC484" s="13">
        <v>0.57835820895522405</v>
      </c>
    </row>
    <row r="485" spans="2:81" x14ac:dyDescent="0.3">
      <c r="B485" t="s">
        <v>106</v>
      </c>
      <c r="C485" s="13">
        <v>2.31660231660232E-2</v>
      </c>
      <c r="D485" s="13">
        <v>1.7509727626459099E-2</v>
      </c>
      <c r="E485" s="13">
        <v>2.8957528957529E-2</v>
      </c>
      <c r="F485" s="13"/>
      <c r="G485" s="13">
        <v>6.5359477124183E-3</v>
      </c>
      <c r="H485" s="13">
        <v>7.4349442379182196E-3</v>
      </c>
      <c r="I485" s="13">
        <v>2.0304568527918801E-2</v>
      </c>
      <c r="J485" s="13">
        <v>4.9382716049382699E-2</v>
      </c>
      <c r="K485" s="13">
        <v>2.5641025641025599E-2</v>
      </c>
      <c r="L485" s="13">
        <v>4.3478260869565202E-2</v>
      </c>
      <c r="M485" s="13"/>
      <c r="N485" s="13">
        <v>2.3376623376623398E-2</v>
      </c>
      <c r="O485" s="13">
        <v>1.20481927710843E-2</v>
      </c>
      <c r="P485" s="13">
        <v>2.82485875706215E-2</v>
      </c>
      <c r="Q485" s="13">
        <v>3.2258064516128997E-2</v>
      </c>
      <c r="R485" s="13"/>
      <c r="S485" s="13">
        <v>1.0638297872340399E-2</v>
      </c>
      <c r="T485" s="13">
        <v>5.1282051282051301E-2</v>
      </c>
      <c r="U485" s="13">
        <v>1.49253731343284E-2</v>
      </c>
      <c r="V485" s="13">
        <v>1.0989010989011E-2</v>
      </c>
      <c r="W485" s="13">
        <v>2.2988505747126398E-2</v>
      </c>
      <c r="X485" s="13">
        <v>5.6818181818181802E-2</v>
      </c>
      <c r="Y485" s="13">
        <v>0</v>
      </c>
      <c r="Z485" s="13">
        <v>4.8780487804878099E-2</v>
      </c>
      <c r="AA485" s="13">
        <v>1.48148148148148E-2</v>
      </c>
      <c r="AB485" s="13">
        <v>2.53164556962025E-2</v>
      </c>
      <c r="AC485" s="13">
        <v>2.1739130434782601E-2</v>
      </c>
      <c r="AD485" s="13">
        <v>0</v>
      </c>
      <c r="AE485" s="13"/>
      <c r="AF485" s="13">
        <v>1.5576323987538899E-2</v>
      </c>
      <c r="AG485" s="13">
        <v>2.4242424242424201E-2</v>
      </c>
      <c r="AH485" s="13">
        <v>0</v>
      </c>
      <c r="AI485" s="13">
        <v>3.54609929078014E-2</v>
      </c>
      <c r="AJ485" s="13">
        <v>2.9702970297029702E-2</v>
      </c>
      <c r="AK485" s="13">
        <v>6.4516129032258104E-2</v>
      </c>
      <c r="AL485" s="13"/>
      <c r="AM485" s="13">
        <v>4.9689440993788803E-2</v>
      </c>
      <c r="AN485" s="13">
        <v>1.01522842639594E-2</v>
      </c>
      <c r="AO485" s="13">
        <v>2.1276595744680899E-2</v>
      </c>
      <c r="AP485" s="13">
        <v>5.2910052910052898E-3</v>
      </c>
      <c r="AQ485" s="13">
        <v>0</v>
      </c>
      <c r="AR485" s="13"/>
      <c r="AS485" s="13">
        <v>2.31660231660232E-2</v>
      </c>
      <c r="AT485" s="13" t="s">
        <v>97</v>
      </c>
      <c r="AU485" s="13"/>
      <c r="AV485" s="13">
        <v>0.01</v>
      </c>
      <c r="AW485" s="13">
        <v>2.1276595744680899E-2</v>
      </c>
      <c r="AX485" s="13">
        <v>2.8680688336520099E-2</v>
      </c>
      <c r="AY485" s="13"/>
      <c r="AZ485" s="13">
        <v>9.1743119266055103E-3</v>
      </c>
      <c r="BA485" s="13">
        <v>2.2222222222222199E-2</v>
      </c>
      <c r="BB485" s="13">
        <v>8.8105726872246704E-3</v>
      </c>
      <c r="BC485" s="13"/>
      <c r="BD485" s="13">
        <v>1.8575851393188899E-2</v>
      </c>
      <c r="BE485" s="13">
        <v>3.125E-2</v>
      </c>
      <c r="BF485" s="13"/>
      <c r="BG485" s="13">
        <v>1.5527950310559001E-2</v>
      </c>
      <c r="BH485" s="13">
        <v>2.6685393258427E-2</v>
      </c>
      <c r="BI485" s="13"/>
      <c r="BJ485" s="13">
        <v>1.2903225806451601E-2</v>
      </c>
      <c r="BK485" s="13">
        <v>2.5611175785797399E-2</v>
      </c>
      <c r="BL485" s="13"/>
      <c r="BM485" s="13">
        <v>1.49253731343284E-2</v>
      </c>
      <c r="BN485" s="13">
        <v>2.5641025641025599E-2</v>
      </c>
      <c r="BO485" s="13"/>
      <c r="BP485" s="13">
        <v>2.1978021978022001E-2</v>
      </c>
      <c r="BQ485" s="13">
        <v>2.2880215343203201E-2</v>
      </c>
      <c r="BR485" s="13"/>
      <c r="BS485" s="13">
        <v>1.35746606334842E-2</v>
      </c>
      <c r="BT485" s="13">
        <v>3.7362637362637403E-2</v>
      </c>
      <c r="BU485" s="13"/>
      <c r="BV485" s="13">
        <v>0</v>
      </c>
      <c r="BW485" s="13">
        <v>2.0477815699658699E-2</v>
      </c>
      <c r="BX485" s="13"/>
      <c r="BY485" s="13">
        <v>2.5641025641025599E-2</v>
      </c>
      <c r="BZ485" s="13">
        <v>2.2075055187637999E-2</v>
      </c>
      <c r="CA485" s="13"/>
      <c r="CB485" s="13">
        <v>2.0876826722338201E-2</v>
      </c>
      <c r="CC485" s="13">
        <v>2.2388059701492501E-2</v>
      </c>
    </row>
    <row r="486" spans="2:81" x14ac:dyDescent="0.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c r="BU486" s="13"/>
      <c r="BV486" s="13"/>
      <c r="BW486" s="13"/>
      <c r="BX486" s="13"/>
      <c r="BY486" s="13"/>
      <c r="BZ486" s="13"/>
      <c r="CA486" s="13"/>
      <c r="CB486" s="13"/>
      <c r="CC486" s="13"/>
    </row>
    <row r="487" spans="2:81" x14ac:dyDescent="0.3">
      <c r="B487" s="6" t="s">
        <v>288</v>
      </c>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13"/>
      <c r="BS487" s="13"/>
      <c r="BT487" s="13"/>
      <c r="BU487" s="13"/>
      <c r="BV487" s="13"/>
      <c r="BW487" s="13"/>
      <c r="BX487" s="13"/>
      <c r="BY487" s="13"/>
      <c r="BZ487" s="13"/>
      <c r="CA487" s="13"/>
      <c r="CB487" s="13"/>
      <c r="CC487" s="13"/>
    </row>
    <row r="488" spans="2:81" x14ac:dyDescent="0.3">
      <c r="B488" s="23" t="s">
        <v>289</v>
      </c>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c r="BU488" s="13"/>
      <c r="BV488" s="13"/>
      <c r="BW488" s="13"/>
      <c r="BX488" s="13"/>
      <c r="BY488" s="13"/>
      <c r="BZ488" s="13"/>
      <c r="CA488" s="13"/>
      <c r="CB488" s="13"/>
      <c r="CC488" s="13"/>
    </row>
    <row r="489" spans="2:81" x14ac:dyDescent="0.3">
      <c r="B489" t="s">
        <v>283</v>
      </c>
      <c r="C489" s="13">
        <v>0.248987854251012</v>
      </c>
      <c r="D489" s="13">
        <v>0.21199999999999999</v>
      </c>
      <c r="E489" s="13">
        <v>0.28806584362139898</v>
      </c>
      <c r="F489" s="13"/>
      <c r="G489" s="13">
        <v>0.28125</v>
      </c>
      <c r="H489" s="13">
        <v>0.32876712328767099</v>
      </c>
      <c r="I489" s="13">
        <v>0.28431372549019601</v>
      </c>
      <c r="J489" s="13">
        <v>0.14925373134328401</v>
      </c>
      <c r="K489" s="13">
        <v>0.169491525423729</v>
      </c>
      <c r="L489" s="13">
        <v>0.14285714285714299</v>
      </c>
      <c r="M489" s="13"/>
      <c r="N489" s="13">
        <v>0.28205128205128199</v>
      </c>
      <c r="O489" s="13">
        <v>0.168224299065421</v>
      </c>
      <c r="P489" s="13">
        <v>0.269230769230769</v>
      </c>
      <c r="Q489" s="13">
        <v>0.26126126126126098</v>
      </c>
      <c r="R489" s="13"/>
      <c r="S489" s="13">
        <v>0.27551020408163301</v>
      </c>
      <c r="T489" s="13">
        <v>0.35714285714285698</v>
      </c>
      <c r="U489" s="13">
        <v>0.2</v>
      </c>
      <c r="V489" s="13">
        <v>0.22448979591836701</v>
      </c>
      <c r="W489" s="13">
        <v>0.15217391304347799</v>
      </c>
      <c r="X489" s="13">
        <v>0.35555555555555601</v>
      </c>
      <c r="Y489" s="13">
        <v>0.21212121212121199</v>
      </c>
      <c r="Z489" s="13">
        <v>0.2</v>
      </c>
      <c r="AA489" s="13">
        <v>0.186440677966102</v>
      </c>
      <c r="AB489" s="13">
        <v>0.23529411764705899</v>
      </c>
      <c r="AC489" s="13">
        <v>0.30434782608695699</v>
      </c>
      <c r="AD489" s="13">
        <v>0</v>
      </c>
      <c r="AE489" s="13"/>
      <c r="AF489" s="13">
        <v>0.27607361963190202</v>
      </c>
      <c r="AG489" s="13">
        <v>0.247058823529412</v>
      </c>
      <c r="AH489" s="13">
        <v>0.35897435897435898</v>
      </c>
      <c r="AI489" s="13">
        <v>0.194444444444444</v>
      </c>
      <c r="AJ489" s="13">
        <v>0.133333333333333</v>
      </c>
      <c r="AK489" s="13">
        <v>0.3</v>
      </c>
      <c r="AL489" s="13"/>
      <c r="AM489" s="13">
        <v>0.20833333333333301</v>
      </c>
      <c r="AN489" s="13">
        <v>0.172839506172839</v>
      </c>
      <c r="AO489" s="13">
        <v>0.286549707602339</v>
      </c>
      <c r="AP489" s="13">
        <v>0.26966292134831499</v>
      </c>
      <c r="AQ489" s="13">
        <v>0.39130434782608697</v>
      </c>
      <c r="AR489" s="13"/>
      <c r="AS489" s="13">
        <v>0.248987854251012</v>
      </c>
      <c r="AT489" s="13" t="s">
        <v>97</v>
      </c>
      <c r="AU489" s="13"/>
      <c r="AV489" s="13">
        <v>0.2525</v>
      </c>
      <c r="AW489" s="13">
        <v>0.23404255319148901</v>
      </c>
      <c r="AX489" s="13" t="s">
        <v>97</v>
      </c>
      <c r="AY489" s="13"/>
      <c r="AZ489" s="13">
        <v>1</v>
      </c>
      <c r="BA489" s="13">
        <v>0</v>
      </c>
      <c r="BB489" s="13">
        <v>0</v>
      </c>
      <c r="BC489" s="13"/>
      <c r="BD489" s="13">
        <v>0.26245847176079701</v>
      </c>
      <c r="BE489" s="13">
        <v>0.215789473684211</v>
      </c>
      <c r="BF489" s="13"/>
      <c r="BG489" s="13">
        <v>0.26380368098159501</v>
      </c>
      <c r="BH489" s="13">
        <v>0.24169184290030199</v>
      </c>
      <c r="BI489" s="13"/>
      <c r="BJ489" s="13">
        <v>0.197368421052632</v>
      </c>
      <c r="BK489" s="13">
        <v>0.25369458128078798</v>
      </c>
      <c r="BL489" s="13"/>
      <c r="BM489" s="13">
        <v>0.24444444444444399</v>
      </c>
      <c r="BN489" s="13">
        <v>0.24371859296482401</v>
      </c>
      <c r="BO489" s="13"/>
      <c r="BP489" s="13">
        <v>0.248</v>
      </c>
      <c r="BQ489" s="13">
        <v>0.243093922651934</v>
      </c>
      <c r="BR489" s="13"/>
      <c r="BS489" s="13">
        <v>0.27500000000000002</v>
      </c>
      <c r="BT489" s="13">
        <v>0.2</v>
      </c>
      <c r="BU489" s="13"/>
      <c r="BV489" s="13">
        <v>0.28571428571428598</v>
      </c>
      <c r="BW489" s="13">
        <v>0.269230769230769</v>
      </c>
      <c r="BX489" s="13"/>
      <c r="BY489" s="13">
        <v>0.14492753623188401</v>
      </c>
      <c r="BZ489" s="13">
        <v>0.27033492822966498</v>
      </c>
      <c r="CA489" s="13"/>
      <c r="CB489" s="13">
        <v>0.222727272727273</v>
      </c>
      <c r="CC489" s="13">
        <v>0.28185328185328201</v>
      </c>
    </row>
    <row r="490" spans="2:81" x14ac:dyDescent="0.3">
      <c r="B490" t="s">
        <v>284</v>
      </c>
      <c r="C490" s="13">
        <v>0.22267206477732801</v>
      </c>
      <c r="D490" s="13">
        <v>0.26400000000000001</v>
      </c>
      <c r="E490" s="13">
        <v>0.18106995884773699</v>
      </c>
      <c r="F490" s="13"/>
      <c r="G490" s="13">
        <v>0.34375</v>
      </c>
      <c r="H490" s="13">
        <v>0.232876712328767</v>
      </c>
      <c r="I490" s="13">
        <v>0.23529411764705899</v>
      </c>
      <c r="J490" s="13">
        <v>0.238805970149254</v>
      </c>
      <c r="K490" s="13">
        <v>0.169491525423729</v>
      </c>
      <c r="L490" s="13">
        <v>7.1428571428571397E-2</v>
      </c>
      <c r="M490" s="13"/>
      <c r="N490" s="13">
        <v>0.20512820512820501</v>
      </c>
      <c r="O490" s="13">
        <v>0.26168224299065401</v>
      </c>
      <c r="P490" s="13">
        <v>0.20512820512820501</v>
      </c>
      <c r="Q490" s="13">
        <v>0.23423423423423401</v>
      </c>
      <c r="R490" s="13"/>
      <c r="S490" s="13">
        <v>0.24489795918367299</v>
      </c>
      <c r="T490" s="13">
        <v>0.19642857142857101</v>
      </c>
      <c r="U490" s="13">
        <v>0.12</v>
      </c>
      <c r="V490" s="13">
        <v>0.22448979591836701</v>
      </c>
      <c r="W490" s="13">
        <v>0.23913043478260901</v>
      </c>
      <c r="X490" s="13">
        <v>0.17777777777777801</v>
      </c>
      <c r="Y490" s="13">
        <v>9.0909090909090898E-2</v>
      </c>
      <c r="Z490" s="13">
        <v>0.2</v>
      </c>
      <c r="AA490" s="13">
        <v>0.23728813559322001</v>
      </c>
      <c r="AB490" s="13">
        <v>0.38235294117647101</v>
      </c>
      <c r="AC490" s="13">
        <v>0.26086956521739102</v>
      </c>
      <c r="AD490" s="13">
        <v>0.33333333333333298</v>
      </c>
      <c r="AE490" s="13"/>
      <c r="AF490" s="13">
        <v>0.26993865030674802</v>
      </c>
      <c r="AG490" s="13">
        <v>0.23529411764705899</v>
      </c>
      <c r="AH490" s="13">
        <v>0.230769230769231</v>
      </c>
      <c r="AI490" s="13">
        <v>0.26388888888888901</v>
      </c>
      <c r="AJ490" s="13">
        <v>0.11111111111111099</v>
      </c>
      <c r="AK490" s="13">
        <v>0.1</v>
      </c>
      <c r="AL490" s="13"/>
      <c r="AM490" s="13">
        <v>0.25</v>
      </c>
      <c r="AN490" s="13">
        <v>0.19753086419753099</v>
      </c>
      <c r="AO490" s="13">
        <v>0.21052631578947401</v>
      </c>
      <c r="AP490" s="13">
        <v>0.224719101123595</v>
      </c>
      <c r="AQ490" s="13">
        <v>0.26086956521739102</v>
      </c>
      <c r="AR490" s="13"/>
      <c r="AS490" s="13">
        <v>0.22267206477732801</v>
      </c>
      <c r="AT490" s="13" t="s">
        <v>97</v>
      </c>
      <c r="AU490" s="13"/>
      <c r="AV490" s="13">
        <v>0.23</v>
      </c>
      <c r="AW490" s="13">
        <v>0.19148936170212799</v>
      </c>
      <c r="AX490" s="13" t="s">
        <v>97</v>
      </c>
      <c r="AY490" s="13"/>
      <c r="AZ490" s="13">
        <v>0</v>
      </c>
      <c r="BA490" s="13">
        <v>1</v>
      </c>
      <c r="BB490" s="13">
        <v>0</v>
      </c>
      <c r="BC490" s="13"/>
      <c r="BD490" s="13">
        <v>0.235880398671096</v>
      </c>
      <c r="BE490" s="13">
        <v>0.20526315789473701</v>
      </c>
      <c r="BF490" s="13"/>
      <c r="BG490" s="13">
        <v>0.22699386503067501</v>
      </c>
      <c r="BH490" s="13">
        <v>0.22054380664652601</v>
      </c>
      <c r="BI490" s="13"/>
      <c r="BJ490" s="13">
        <v>0.197368421052632</v>
      </c>
      <c r="BK490" s="13">
        <v>0.22906403940886699</v>
      </c>
      <c r="BL490" s="13"/>
      <c r="BM490" s="13">
        <v>0.35555555555555601</v>
      </c>
      <c r="BN490" s="13">
        <v>0.19095477386934701</v>
      </c>
      <c r="BO490" s="13"/>
      <c r="BP490" s="13">
        <v>0.248</v>
      </c>
      <c r="BQ490" s="13">
        <v>0.212707182320442</v>
      </c>
      <c r="BR490" s="13"/>
      <c r="BS490" s="13">
        <v>0.32</v>
      </c>
      <c r="BT490" s="13">
        <v>0.16521739130434801</v>
      </c>
      <c r="BU490" s="13"/>
      <c r="BV490" s="13">
        <v>0.314285714285714</v>
      </c>
      <c r="BW490" s="13">
        <v>0.32307692307692298</v>
      </c>
      <c r="BX490" s="13"/>
      <c r="BY490" s="13">
        <v>0.39130434782608697</v>
      </c>
      <c r="BZ490" s="13">
        <v>0.191387559808612</v>
      </c>
      <c r="CA490" s="13"/>
      <c r="CB490" s="13">
        <v>0.22727272727272699</v>
      </c>
      <c r="CC490" s="13">
        <v>0.20849420849420799</v>
      </c>
    </row>
    <row r="491" spans="2:81" x14ac:dyDescent="0.3">
      <c r="B491" t="s">
        <v>285</v>
      </c>
      <c r="C491" s="13">
        <v>0.28744939271255099</v>
      </c>
      <c r="D491" s="13">
        <v>0.30399999999999999</v>
      </c>
      <c r="E491" s="13">
        <v>0.27160493827160498</v>
      </c>
      <c r="F491" s="13"/>
      <c r="G491" s="13">
        <v>0.15625</v>
      </c>
      <c r="H491" s="13">
        <v>0.27397260273972601</v>
      </c>
      <c r="I491" s="13">
        <v>0.25490196078431399</v>
      </c>
      <c r="J491" s="13">
        <v>0.41791044776119401</v>
      </c>
      <c r="K491" s="13">
        <v>0.338983050847458</v>
      </c>
      <c r="L491" s="13">
        <v>0.32142857142857101</v>
      </c>
      <c r="M491" s="13"/>
      <c r="N491" s="13">
        <v>0.28205128205128199</v>
      </c>
      <c r="O491" s="13">
        <v>0.29906542056074797</v>
      </c>
      <c r="P491" s="13">
        <v>0.29487179487179499</v>
      </c>
      <c r="Q491" s="13">
        <v>0.27027027027027001</v>
      </c>
      <c r="R491" s="13"/>
      <c r="S491" s="13">
        <v>0.28571428571428598</v>
      </c>
      <c r="T491" s="13">
        <v>0.30357142857142899</v>
      </c>
      <c r="U491" s="13">
        <v>0.28000000000000003</v>
      </c>
      <c r="V491" s="13">
        <v>0.24489795918367299</v>
      </c>
      <c r="W491" s="13">
        <v>0.36956521739130399</v>
      </c>
      <c r="X491" s="13">
        <v>0.2</v>
      </c>
      <c r="Y491" s="13">
        <v>0.51515151515151503</v>
      </c>
      <c r="Z491" s="13">
        <v>0.3</v>
      </c>
      <c r="AA491" s="13">
        <v>0.305084745762712</v>
      </c>
      <c r="AB491" s="13">
        <v>0.20588235294117599</v>
      </c>
      <c r="AC491" s="13">
        <v>0.13043478260869601</v>
      </c>
      <c r="AD491" s="13">
        <v>0.16666666666666699</v>
      </c>
      <c r="AE491" s="13"/>
      <c r="AF491" s="13">
        <v>0.26380368098159501</v>
      </c>
      <c r="AG491" s="13">
        <v>0.25882352941176501</v>
      </c>
      <c r="AH491" s="13">
        <v>0.230769230769231</v>
      </c>
      <c r="AI491" s="13">
        <v>0.30555555555555602</v>
      </c>
      <c r="AJ491" s="13">
        <v>0.37777777777777799</v>
      </c>
      <c r="AK491" s="13">
        <v>0.4</v>
      </c>
      <c r="AL491" s="13"/>
      <c r="AM491" s="13">
        <v>0.30555555555555602</v>
      </c>
      <c r="AN491" s="13">
        <v>0.37037037037037002</v>
      </c>
      <c r="AO491" s="13">
        <v>0.28070175438596501</v>
      </c>
      <c r="AP491" s="13">
        <v>0.24719101123595499</v>
      </c>
      <c r="AQ491" s="13">
        <v>0.173913043478261</v>
      </c>
      <c r="AR491" s="13"/>
      <c r="AS491" s="13">
        <v>0.28744939271255099</v>
      </c>
      <c r="AT491" s="13" t="s">
        <v>97</v>
      </c>
      <c r="AU491" s="13"/>
      <c r="AV491" s="13">
        <v>0.3</v>
      </c>
      <c r="AW491" s="13">
        <v>0.23404255319148901</v>
      </c>
      <c r="AX491" s="13" t="s">
        <v>97</v>
      </c>
      <c r="AY491" s="13"/>
      <c r="AZ491" s="13">
        <v>0</v>
      </c>
      <c r="BA491" s="13">
        <v>0</v>
      </c>
      <c r="BB491" s="13">
        <v>0.59030837004405301</v>
      </c>
      <c r="BC491" s="13"/>
      <c r="BD491" s="13">
        <v>0.282392026578073</v>
      </c>
      <c r="BE491" s="13">
        <v>0.3</v>
      </c>
      <c r="BF491" s="13"/>
      <c r="BG491" s="13">
        <v>0.28220858895705497</v>
      </c>
      <c r="BH491" s="13">
        <v>0.29003021148036301</v>
      </c>
      <c r="BI491" s="13"/>
      <c r="BJ491" s="13">
        <v>0.36842105263157898</v>
      </c>
      <c r="BK491" s="13">
        <v>0.27339901477832501</v>
      </c>
      <c r="BL491" s="13"/>
      <c r="BM491" s="13">
        <v>0.17777777777777801</v>
      </c>
      <c r="BN491" s="13">
        <v>0.31658291457286403</v>
      </c>
      <c r="BO491" s="13"/>
      <c r="BP491" s="13">
        <v>0.28799999999999998</v>
      </c>
      <c r="BQ491" s="13">
        <v>0.29005524861878501</v>
      </c>
      <c r="BR491" s="13"/>
      <c r="BS491" s="13">
        <v>0.22500000000000001</v>
      </c>
      <c r="BT491" s="13">
        <v>0.33478260869565202</v>
      </c>
      <c r="BU491" s="13"/>
      <c r="BV491" s="13">
        <v>0.17142857142857101</v>
      </c>
      <c r="BW491" s="13">
        <v>0.253846153846154</v>
      </c>
      <c r="BX491" s="13"/>
      <c r="BY491" s="13">
        <v>0.231884057971014</v>
      </c>
      <c r="BZ491" s="13">
        <v>0.296650717703349</v>
      </c>
      <c r="CA491" s="13"/>
      <c r="CB491" s="13">
        <v>0.28181818181818202</v>
      </c>
      <c r="CC491" s="13">
        <v>0.29729729729729698</v>
      </c>
    </row>
    <row r="492" spans="2:81" x14ac:dyDescent="0.3">
      <c r="B492" t="s">
        <v>286</v>
      </c>
      <c r="C492" s="13">
        <v>0.12955465587044501</v>
      </c>
      <c r="D492" s="13">
        <v>0.128</v>
      </c>
      <c r="E492" s="13">
        <v>0.131687242798354</v>
      </c>
      <c r="F492" s="13"/>
      <c r="G492" s="13">
        <v>7.8125E-2</v>
      </c>
      <c r="H492" s="13">
        <v>0.123287671232877</v>
      </c>
      <c r="I492" s="13">
        <v>0.11764705882352899</v>
      </c>
      <c r="J492" s="13">
        <v>0.134328358208955</v>
      </c>
      <c r="K492" s="13">
        <v>0.101694915254237</v>
      </c>
      <c r="L492" s="13">
        <v>0.25</v>
      </c>
      <c r="M492" s="13"/>
      <c r="N492" s="13">
        <v>0.15384615384615399</v>
      </c>
      <c r="O492" s="13">
        <v>0.14018691588785001</v>
      </c>
      <c r="P492" s="13">
        <v>0.102564102564103</v>
      </c>
      <c r="Q492" s="13">
        <v>9.00900900900901E-2</v>
      </c>
      <c r="R492" s="13"/>
      <c r="S492" s="13">
        <v>0.102040816326531</v>
      </c>
      <c r="T492" s="13">
        <v>5.3571428571428603E-2</v>
      </c>
      <c r="U492" s="13">
        <v>0.2</v>
      </c>
      <c r="V492" s="13">
        <v>0.20408163265306101</v>
      </c>
      <c r="W492" s="13">
        <v>0.108695652173913</v>
      </c>
      <c r="X492" s="13">
        <v>0.155555555555556</v>
      </c>
      <c r="Y492" s="13">
        <v>9.0909090909090898E-2</v>
      </c>
      <c r="Z492" s="13">
        <v>0.1</v>
      </c>
      <c r="AA492" s="13">
        <v>0.152542372881356</v>
      </c>
      <c r="AB492" s="13">
        <v>5.8823529411764698E-2</v>
      </c>
      <c r="AC492" s="13">
        <v>0.217391304347826</v>
      </c>
      <c r="AD492" s="13">
        <v>0.5</v>
      </c>
      <c r="AE492" s="13"/>
      <c r="AF492" s="13">
        <v>0.110429447852761</v>
      </c>
      <c r="AG492" s="13">
        <v>0.152941176470588</v>
      </c>
      <c r="AH492" s="13">
        <v>0.128205128205128</v>
      </c>
      <c r="AI492" s="13">
        <v>0.13888888888888901</v>
      </c>
      <c r="AJ492" s="13">
        <v>0.133333333333333</v>
      </c>
      <c r="AK492" s="13">
        <v>0.05</v>
      </c>
      <c r="AL492" s="13"/>
      <c r="AM492" s="13">
        <v>0.11111111111111099</v>
      </c>
      <c r="AN492" s="13">
        <v>9.8765432098765399E-2</v>
      </c>
      <c r="AO492" s="13">
        <v>0.12280701754386</v>
      </c>
      <c r="AP492" s="13">
        <v>0.17977528089887601</v>
      </c>
      <c r="AQ492" s="13">
        <v>0.13043478260869601</v>
      </c>
      <c r="AR492" s="13"/>
      <c r="AS492" s="13">
        <v>0.12955465587044501</v>
      </c>
      <c r="AT492" s="13" t="s">
        <v>97</v>
      </c>
      <c r="AU492" s="13"/>
      <c r="AV492" s="13">
        <v>0.13250000000000001</v>
      </c>
      <c r="AW492" s="13">
        <v>0.117021276595745</v>
      </c>
      <c r="AX492" s="13" t="s">
        <v>97</v>
      </c>
      <c r="AY492" s="13"/>
      <c r="AZ492" s="13">
        <v>0</v>
      </c>
      <c r="BA492" s="13">
        <v>0</v>
      </c>
      <c r="BB492" s="13">
        <v>0.24229074889867799</v>
      </c>
      <c r="BC492" s="13"/>
      <c r="BD492" s="13">
        <v>0.12956810631229199</v>
      </c>
      <c r="BE492" s="13">
        <v>0.13157894736842099</v>
      </c>
      <c r="BF492" s="13"/>
      <c r="BG492" s="13">
        <v>0.128834355828221</v>
      </c>
      <c r="BH492" s="13">
        <v>0.129909365558912</v>
      </c>
      <c r="BI492" s="13"/>
      <c r="BJ492" s="13">
        <v>0.144736842105263</v>
      </c>
      <c r="BK492" s="13">
        <v>0.130541871921182</v>
      </c>
      <c r="BL492" s="13"/>
      <c r="BM492" s="13">
        <v>0.16666666666666699</v>
      </c>
      <c r="BN492" s="13">
        <v>0.12311557788944701</v>
      </c>
      <c r="BO492" s="13"/>
      <c r="BP492" s="13">
        <v>0.112</v>
      </c>
      <c r="BQ492" s="13">
        <v>0.138121546961326</v>
      </c>
      <c r="BR492" s="13"/>
      <c r="BS492" s="13">
        <v>0.105</v>
      </c>
      <c r="BT492" s="13">
        <v>0.16086956521739099</v>
      </c>
      <c r="BU492" s="13"/>
      <c r="BV492" s="13">
        <v>0.14285714285714299</v>
      </c>
      <c r="BW492" s="13">
        <v>8.4615384615384606E-2</v>
      </c>
      <c r="BX492" s="13"/>
      <c r="BY492" s="13">
        <v>0.14492753623188401</v>
      </c>
      <c r="BZ492" s="13">
        <v>0.12679425837320599</v>
      </c>
      <c r="CA492" s="13"/>
      <c r="CB492" s="13">
        <v>0.145454545454545</v>
      </c>
      <c r="CC492" s="13">
        <v>0.111969111969112</v>
      </c>
    </row>
    <row r="493" spans="2:81" x14ac:dyDescent="0.3">
      <c r="B493" t="s">
        <v>287</v>
      </c>
      <c r="C493" s="13">
        <v>8.2995951417004096E-2</v>
      </c>
      <c r="D493" s="13">
        <v>0.08</v>
      </c>
      <c r="E493" s="13">
        <v>8.2304526748971193E-2</v>
      </c>
      <c r="F493" s="13"/>
      <c r="G493" s="13">
        <v>0.109375</v>
      </c>
      <c r="H493" s="13">
        <v>2.0547945205479499E-2</v>
      </c>
      <c r="I493" s="13">
        <v>5.8823529411764698E-2</v>
      </c>
      <c r="J493" s="13">
        <v>5.9701492537313397E-2</v>
      </c>
      <c r="K493" s="13">
        <v>0.186440677966102</v>
      </c>
      <c r="L493" s="13">
        <v>0.17857142857142899</v>
      </c>
      <c r="M493" s="13"/>
      <c r="N493" s="13">
        <v>6.15384615384615E-2</v>
      </c>
      <c r="O493" s="13">
        <v>0.10280373831775701</v>
      </c>
      <c r="P493" s="13">
        <v>0.115384615384615</v>
      </c>
      <c r="Q493" s="13">
        <v>8.1081081081081099E-2</v>
      </c>
      <c r="R493" s="13"/>
      <c r="S493" s="13">
        <v>7.1428571428571397E-2</v>
      </c>
      <c r="T493" s="13">
        <v>5.3571428571428603E-2</v>
      </c>
      <c r="U493" s="13">
        <v>0.2</v>
      </c>
      <c r="V493" s="13">
        <v>8.1632653061224497E-2</v>
      </c>
      <c r="W493" s="13">
        <v>8.6956521739130405E-2</v>
      </c>
      <c r="X493" s="13">
        <v>6.6666666666666693E-2</v>
      </c>
      <c r="Y493" s="13">
        <v>6.0606060606060601E-2</v>
      </c>
      <c r="Z493" s="13">
        <v>0.15</v>
      </c>
      <c r="AA493" s="13">
        <v>8.4745762711864403E-2</v>
      </c>
      <c r="AB493" s="13">
        <v>0.11764705882352899</v>
      </c>
      <c r="AC493" s="13">
        <v>4.3478260869565202E-2</v>
      </c>
      <c r="AD493" s="13">
        <v>0</v>
      </c>
      <c r="AE493" s="13"/>
      <c r="AF493" s="13">
        <v>5.5214723926380403E-2</v>
      </c>
      <c r="AG493" s="13">
        <v>0.105882352941176</v>
      </c>
      <c r="AH493" s="13">
        <v>2.5641025641025599E-2</v>
      </c>
      <c r="AI493" s="13">
        <v>8.3333333333333301E-2</v>
      </c>
      <c r="AJ493" s="13">
        <v>0.155555555555556</v>
      </c>
      <c r="AK493" s="13">
        <v>0.125</v>
      </c>
      <c r="AL493" s="13"/>
      <c r="AM493" s="13">
        <v>0.11111111111111099</v>
      </c>
      <c r="AN493" s="13">
        <v>0.12345679012345701</v>
      </c>
      <c r="AO493" s="13">
        <v>7.0175438596491196E-2</v>
      </c>
      <c r="AP493" s="13">
        <v>5.6179775280898903E-2</v>
      </c>
      <c r="AQ493" s="13">
        <v>4.3478260869565202E-2</v>
      </c>
      <c r="AR493" s="13"/>
      <c r="AS493" s="13">
        <v>8.2995951417004096E-2</v>
      </c>
      <c r="AT493" s="13" t="s">
        <v>97</v>
      </c>
      <c r="AU493" s="13"/>
      <c r="AV493" s="13">
        <v>7.2499999999999995E-2</v>
      </c>
      <c r="AW493" s="13">
        <v>0.12765957446808501</v>
      </c>
      <c r="AX493" s="13" t="s">
        <v>97</v>
      </c>
      <c r="AY493" s="13"/>
      <c r="AZ493" s="13">
        <v>0</v>
      </c>
      <c r="BA493" s="13">
        <v>0</v>
      </c>
      <c r="BB493" s="13">
        <v>0.167400881057269</v>
      </c>
      <c r="BC493" s="13"/>
      <c r="BD493" s="13">
        <v>6.3122923588039906E-2</v>
      </c>
      <c r="BE493" s="13">
        <v>0.115789473684211</v>
      </c>
      <c r="BF493" s="13"/>
      <c r="BG493" s="13">
        <v>7.3619631901840496E-2</v>
      </c>
      <c r="BH493" s="13">
        <v>8.7613293051359495E-2</v>
      </c>
      <c r="BI493" s="13"/>
      <c r="BJ493" s="13">
        <v>6.5789473684210495E-2</v>
      </c>
      <c r="BK493" s="13">
        <v>8.6206896551724102E-2</v>
      </c>
      <c r="BL493" s="13"/>
      <c r="BM493" s="13">
        <v>4.4444444444444398E-2</v>
      </c>
      <c r="BN493" s="13">
        <v>9.2964824120603001E-2</v>
      </c>
      <c r="BO493" s="13"/>
      <c r="BP493" s="13">
        <v>4.8000000000000001E-2</v>
      </c>
      <c r="BQ493" s="13">
        <v>9.6685082872928194E-2</v>
      </c>
      <c r="BR493" s="13"/>
      <c r="BS493" s="13">
        <v>4.4999999999999998E-2</v>
      </c>
      <c r="BT493" s="13">
        <v>0.108695652173913</v>
      </c>
      <c r="BU493" s="13"/>
      <c r="BV493" s="13">
        <v>5.7142857142857099E-2</v>
      </c>
      <c r="BW493" s="13">
        <v>3.8461538461538498E-2</v>
      </c>
      <c r="BX493" s="13"/>
      <c r="BY493" s="13">
        <v>4.3478260869565202E-2</v>
      </c>
      <c r="BZ493" s="13">
        <v>9.0909090909090898E-2</v>
      </c>
      <c r="CA493" s="13"/>
      <c r="CB493" s="13">
        <v>9.0909090909090898E-2</v>
      </c>
      <c r="CC493" s="13">
        <v>7.7220077220077205E-2</v>
      </c>
    </row>
    <row r="494" spans="2:81" x14ac:dyDescent="0.3">
      <c r="B494" t="s">
        <v>194</v>
      </c>
      <c r="C494" s="13">
        <v>2.8340080971659899E-2</v>
      </c>
      <c r="D494" s="13">
        <v>1.2E-2</v>
      </c>
      <c r="E494" s="13">
        <v>4.52674897119342E-2</v>
      </c>
      <c r="F494" s="13"/>
      <c r="G494" s="13">
        <v>3.125E-2</v>
      </c>
      <c r="H494" s="13">
        <v>2.0547945205479499E-2</v>
      </c>
      <c r="I494" s="13">
        <v>4.9019607843137303E-2</v>
      </c>
      <c r="J494" s="13">
        <v>0</v>
      </c>
      <c r="K494" s="13">
        <v>3.3898305084745797E-2</v>
      </c>
      <c r="L494" s="13">
        <v>3.5714285714285698E-2</v>
      </c>
      <c r="M494" s="13"/>
      <c r="N494" s="13">
        <v>1.5384615384615399E-2</v>
      </c>
      <c r="O494" s="13">
        <v>2.80373831775701E-2</v>
      </c>
      <c r="P494" s="13">
        <v>1.2820512820512799E-2</v>
      </c>
      <c r="Q494" s="13">
        <v>6.3063063063063099E-2</v>
      </c>
      <c r="R494" s="13"/>
      <c r="S494" s="13">
        <v>2.04081632653061E-2</v>
      </c>
      <c r="T494" s="13">
        <v>3.5714285714285698E-2</v>
      </c>
      <c r="U494" s="13">
        <v>0</v>
      </c>
      <c r="V494" s="13">
        <v>2.04081632653061E-2</v>
      </c>
      <c r="W494" s="13">
        <v>4.3478260869565202E-2</v>
      </c>
      <c r="X494" s="13">
        <v>4.4444444444444398E-2</v>
      </c>
      <c r="Y494" s="13">
        <v>3.03030303030303E-2</v>
      </c>
      <c r="Z494" s="13">
        <v>0.05</v>
      </c>
      <c r="AA494" s="13">
        <v>3.3898305084745797E-2</v>
      </c>
      <c r="AB494" s="13">
        <v>0</v>
      </c>
      <c r="AC494" s="13">
        <v>4.3478260869565202E-2</v>
      </c>
      <c r="AD494" s="13">
        <v>0</v>
      </c>
      <c r="AE494" s="13"/>
      <c r="AF494" s="13">
        <v>2.4539877300613501E-2</v>
      </c>
      <c r="AG494" s="13">
        <v>0</v>
      </c>
      <c r="AH494" s="13">
        <v>2.5641025641025599E-2</v>
      </c>
      <c r="AI494" s="13">
        <v>1.38888888888889E-2</v>
      </c>
      <c r="AJ494" s="13">
        <v>8.8888888888888906E-2</v>
      </c>
      <c r="AK494" s="13">
        <v>2.5000000000000001E-2</v>
      </c>
      <c r="AL494" s="13"/>
      <c r="AM494" s="13">
        <v>1.38888888888889E-2</v>
      </c>
      <c r="AN494" s="13">
        <v>3.7037037037037E-2</v>
      </c>
      <c r="AO494" s="13">
        <v>2.9239766081871298E-2</v>
      </c>
      <c r="AP494" s="13">
        <v>2.2471910112359501E-2</v>
      </c>
      <c r="AQ494" s="13">
        <v>0</v>
      </c>
      <c r="AR494" s="13"/>
      <c r="AS494" s="13">
        <v>2.8340080971659899E-2</v>
      </c>
      <c r="AT494" s="13" t="s">
        <v>97</v>
      </c>
      <c r="AU494" s="13"/>
      <c r="AV494" s="13">
        <v>1.2500000000000001E-2</v>
      </c>
      <c r="AW494" s="13">
        <v>9.5744680851063801E-2</v>
      </c>
      <c r="AX494" s="13" t="s">
        <v>97</v>
      </c>
      <c r="AY494" s="13"/>
      <c r="AZ494" s="13">
        <v>0</v>
      </c>
      <c r="BA494" s="13">
        <v>0</v>
      </c>
      <c r="BB494" s="13">
        <v>0</v>
      </c>
      <c r="BC494" s="13"/>
      <c r="BD494" s="13">
        <v>2.6578073089701001E-2</v>
      </c>
      <c r="BE494" s="13">
        <v>3.1578947368421102E-2</v>
      </c>
      <c r="BF494" s="13"/>
      <c r="BG494" s="13">
        <v>2.4539877300613501E-2</v>
      </c>
      <c r="BH494" s="13">
        <v>3.0211480362537801E-2</v>
      </c>
      <c r="BI494" s="13"/>
      <c r="BJ494" s="13">
        <v>2.6315789473684199E-2</v>
      </c>
      <c r="BK494" s="13">
        <v>2.7093596059113299E-2</v>
      </c>
      <c r="BL494" s="13"/>
      <c r="BM494" s="13">
        <v>1.1111111111111099E-2</v>
      </c>
      <c r="BN494" s="13">
        <v>3.2663316582914603E-2</v>
      </c>
      <c r="BO494" s="13"/>
      <c r="BP494" s="13">
        <v>5.6000000000000001E-2</v>
      </c>
      <c r="BQ494" s="13">
        <v>1.93370165745856E-2</v>
      </c>
      <c r="BR494" s="13"/>
      <c r="BS494" s="13">
        <v>0.03</v>
      </c>
      <c r="BT494" s="13">
        <v>3.0434782608695699E-2</v>
      </c>
      <c r="BU494" s="13"/>
      <c r="BV494" s="13">
        <v>2.8571428571428598E-2</v>
      </c>
      <c r="BW494" s="13">
        <v>3.0769230769230799E-2</v>
      </c>
      <c r="BX494" s="13"/>
      <c r="BY494" s="13">
        <v>4.3478260869565202E-2</v>
      </c>
      <c r="BZ494" s="13">
        <v>2.39234449760766E-2</v>
      </c>
      <c r="CA494" s="13"/>
      <c r="CB494" s="13">
        <v>3.1818181818181801E-2</v>
      </c>
      <c r="CC494" s="13">
        <v>2.31660231660232E-2</v>
      </c>
    </row>
    <row r="495" spans="2:81" x14ac:dyDescent="0.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c r="BU495" s="13"/>
      <c r="BV495" s="13"/>
      <c r="BW495" s="13"/>
      <c r="BX495" s="13"/>
      <c r="BY495" s="13"/>
      <c r="BZ495" s="13"/>
      <c r="CA495" s="13"/>
      <c r="CB495" s="13"/>
      <c r="CC495" s="13"/>
    </row>
    <row r="496" spans="2:81" x14ac:dyDescent="0.3">
      <c r="B496" s="6" t="s">
        <v>302</v>
      </c>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c r="BU496" s="13"/>
      <c r="BV496" s="13"/>
      <c r="BW496" s="13"/>
      <c r="BX496" s="13"/>
      <c r="BY496" s="13"/>
      <c r="BZ496" s="13"/>
      <c r="CA496" s="13"/>
      <c r="CB496" s="13"/>
      <c r="CC496" s="13"/>
    </row>
    <row r="497" spans="2:81" x14ac:dyDescent="0.3">
      <c r="B497" s="23" t="s">
        <v>301</v>
      </c>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c r="BU497" s="13"/>
      <c r="BV497" s="13"/>
      <c r="BW497" s="13"/>
      <c r="BX497" s="13"/>
      <c r="BY497" s="13"/>
      <c r="BZ497" s="13"/>
      <c r="CA497" s="13"/>
      <c r="CB497" s="13"/>
      <c r="CC497" s="13"/>
    </row>
    <row r="498" spans="2:81" x14ac:dyDescent="0.3">
      <c r="B498" t="s">
        <v>298</v>
      </c>
      <c r="C498" s="13">
        <v>0.39024390243902402</v>
      </c>
      <c r="D498" s="13">
        <v>0.490566037735849</v>
      </c>
      <c r="E498" s="13">
        <v>0.314285714285714</v>
      </c>
      <c r="F498" s="13"/>
      <c r="G498" s="13">
        <v>0.27777777777777801</v>
      </c>
      <c r="H498" s="13">
        <v>0.5625</v>
      </c>
      <c r="I498" s="13">
        <v>0.41379310344827602</v>
      </c>
      <c r="J498" s="13">
        <v>0.1</v>
      </c>
      <c r="K498" s="13">
        <v>0.1</v>
      </c>
      <c r="L498" s="13">
        <v>0.25</v>
      </c>
      <c r="M498" s="13"/>
      <c r="N498" s="13">
        <v>0.49090909090909102</v>
      </c>
      <c r="O498" s="13">
        <v>0.27777777777777801</v>
      </c>
      <c r="P498" s="13">
        <v>0.38095238095238099</v>
      </c>
      <c r="Q498" s="13">
        <v>0.27586206896551702</v>
      </c>
      <c r="R498" s="13"/>
      <c r="S498" s="13">
        <v>0.55555555555555602</v>
      </c>
      <c r="T498" s="13">
        <v>0.35</v>
      </c>
      <c r="U498" s="13">
        <v>0.2</v>
      </c>
      <c r="V498" s="13">
        <v>0.54545454545454497</v>
      </c>
      <c r="W498" s="13">
        <v>0.14285714285714299</v>
      </c>
      <c r="X498" s="13">
        <v>0.375</v>
      </c>
      <c r="Y498" s="13">
        <v>0.57142857142857095</v>
      </c>
      <c r="Z498" s="13">
        <v>0.5</v>
      </c>
      <c r="AA498" s="13">
        <v>0.18181818181818199</v>
      </c>
      <c r="AB498" s="13">
        <v>0.25</v>
      </c>
      <c r="AC498" s="13">
        <v>0.28571428571428598</v>
      </c>
      <c r="AD498" s="13" t="s">
        <v>97</v>
      </c>
      <c r="AE498" s="13"/>
      <c r="AF498" s="13">
        <v>0.48888888888888898</v>
      </c>
      <c r="AG498" s="13">
        <v>0.42857142857142899</v>
      </c>
      <c r="AH498" s="13">
        <v>0.5</v>
      </c>
      <c r="AI498" s="13">
        <v>0.14285714285714299</v>
      </c>
      <c r="AJ498" s="13">
        <v>0.16666666666666699</v>
      </c>
      <c r="AK498" s="13">
        <v>8.3333333333333301E-2</v>
      </c>
      <c r="AL498" s="13"/>
      <c r="AM498" s="13">
        <v>0.133333333333333</v>
      </c>
      <c r="AN498" s="13">
        <v>0.28571428571428598</v>
      </c>
      <c r="AO498" s="13">
        <v>0.48979591836734698</v>
      </c>
      <c r="AP498" s="13">
        <v>0.45833333333333298</v>
      </c>
      <c r="AQ498" s="13">
        <v>0.55555555555555602</v>
      </c>
      <c r="AR498" s="13"/>
      <c r="AS498" s="13">
        <v>0.39024390243902402</v>
      </c>
      <c r="AT498" s="13" t="s">
        <v>97</v>
      </c>
      <c r="AU498" s="13"/>
      <c r="AV498" s="13">
        <v>0.38613861386138598</v>
      </c>
      <c r="AW498" s="13">
        <v>0.40909090909090901</v>
      </c>
      <c r="AX498" s="13" t="s">
        <v>97</v>
      </c>
      <c r="AY498" s="13"/>
      <c r="AZ498" s="13">
        <v>0.38532110091743099</v>
      </c>
      <c r="BA498" s="13" t="s">
        <v>97</v>
      </c>
      <c r="BB498" s="13" t="s">
        <v>97</v>
      </c>
      <c r="BC498" s="13"/>
      <c r="BD498" s="13">
        <v>0.430379746835443</v>
      </c>
      <c r="BE498" s="13">
        <v>0.34146341463414598</v>
      </c>
      <c r="BF498" s="13"/>
      <c r="BG498" s="13">
        <v>0.581395348837209</v>
      </c>
      <c r="BH498" s="13">
        <v>0.28749999999999998</v>
      </c>
      <c r="BI498" s="13"/>
      <c r="BJ498" s="13">
        <v>0.33333333333333298</v>
      </c>
      <c r="BK498" s="13">
        <v>0.37864077669902901</v>
      </c>
      <c r="BL498" s="13"/>
      <c r="BM498" s="13">
        <v>0.40909090909090901</v>
      </c>
      <c r="BN498" s="13">
        <v>0.38144329896907198</v>
      </c>
      <c r="BO498" s="13"/>
      <c r="BP498" s="13">
        <v>0.225806451612903</v>
      </c>
      <c r="BQ498" s="13">
        <v>0.46590909090909099</v>
      </c>
      <c r="BR498" s="13"/>
      <c r="BS498" s="13">
        <v>0.49090909090909102</v>
      </c>
      <c r="BT498" s="13">
        <v>0.30434782608695699</v>
      </c>
      <c r="BU498" s="13"/>
      <c r="BV498" s="13">
        <v>0.5</v>
      </c>
      <c r="BW498" s="13">
        <v>0.48571428571428599</v>
      </c>
      <c r="BX498" s="13"/>
      <c r="BY498" s="13">
        <v>0.2</v>
      </c>
      <c r="BZ498" s="13">
        <v>0.40707964601769903</v>
      </c>
      <c r="CA498" s="13"/>
      <c r="CB498" s="13">
        <v>0.42857142857142899</v>
      </c>
      <c r="CC498" s="13">
        <v>0.35616438356164398</v>
      </c>
    </row>
    <row r="499" spans="2:81" x14ac:dyDescent="0.3">
      <c r="B499" t="s">
        <v>299</v>
      </c>
      <c r="C499" s="13">
        <v>0.60162601626016299</v>
      </c>
      <c r="D499" s="13">
        <v>0.50943396226415105</v>
      </c>
      <c r="E499" s="13">
        <v>0.67142857142857104</v>
      </c>
      <c r="F499" s="13"/>
      <c r="G499" s="13">
        <v>0.66666666666666696</v>
      </c>
      <c r="H499" s="13">
        <v>0.4375</v>
      </c>
      <c r="I499" s="13">
        <v>0.58620689655172398</v>
      </c>
      <c r="J499" s="13">
        <v>0.9</v>
      </c>
      <c r="K499" s="13">
        <v>0.9</v>
      </c>
      <c r="L499" s="13">
        <v>0.75</v>
      </c>
      <c r="M499" s="13"/>
      <c r="N499" s="13">
        <v>0.50909090909090904</v>
      </c>
      <c r="O499" s="13">
        <v>0.72222222222222199</v>
      </c>
      <c r="P499" s="13">
        <v>0.61904761904761896</v>
      </c>
      <c r="Q499" s="13">
        <v>0.68965517241379304</v>
      </c>
      <c r="R499" s="13"/>
      <c r="S499" s="13">
        <v>0.44444444444444398</v>
      </c>
      <c r="T499" s="13">
        <v>0.65</v>
      </c>
      <c r="U499" s="13">
        <v>0.8</v>
      </c>
      <c r="V499" s="13">
        <v>0.45454545454545497</v>
      </c>
      <c r="W499" s="13">
        <v>0.85714285714285698</v>
      </c>
      <c r="X499" s="13">
        <v>0.625</v>
      </c>
      <c r="Y499" s="13">
        <v>0.42857142857142899</v>
      </c>
      <c r="Z499" s="13">
        <v>0.5</v>
      </c>
      <c r="AA499" s="13">
        <v>0.72727272727272696</v>
      </c>
      <c r="AB499" s="13">
        <v>0.75</v>
      </c>
      <c r="AC499" s="13">
        <v>0.71428571428571397</v>
      </c>
      <c r="AD499" s="13" t="s">
        <v>97</v>
      </c>
      <c r="AE499" s="13"/>
      <c r="AF499" s="13">
        <v>0.51111111111111096</v>
      </c>
      <c r="AG499" s="13">
        <v>0.52380952380952395</v>
      </c>
      <c r="AH499" s="13">
        <v>0.5</v>
      </c>
      <c r="AI499" s="13">
        <v>0.85714285714285698</v>
      </c>
      <c r="AJ499" s="13">
        <v>0.83333333333333304</v>
      </c>
      <c r="AK499" s="13">
        <v>0.91666666666666696</v>
      </c>
      <c r="AL499" s="13"/>
      <c r="AM499" s="13">
        <v>0.86666666666666703</v>
      </c>
      <c r="AN499" s="13">
        <v>0.64285714285714302</v>
      </c>
      <c r="AO499" s="13">
        <v>0.51020408163265296</v>
      </c>
      <c r="AP499" s="13">
        <v>0.54166666666666696</v>
      </c>
      <c r="AQ499" s="13">
        <v>0.44444444444444398</v>
      </c>
      <c r="AR499" s="13"/>
      <c r="AS499" s="13">
        <v>0.60162601626016299</v>
      </c>
      <c r="AT499" s="13" t="s">
        <v>97</v>
      </c>
      <c r="AU499" s="13"/>
      <c r="AV499" s="13">
        <v>0.60396039603960405</v>
      </c>
      <c r="AW499" s="13">
        <v>0.59090909090909105</v>
      </c>
      <c r="AX499" s="13" t="s">
        <v>97</v>
      </c>
      <c r="AY499" s="13"/>
      <c r="AZ499" s="13">
        <v>0.605504587155963</v>
      </c>
      <c r="BA499" s="13" t="s">
        <v>97</v>
      </c>
      <c r="BB499" s="13" t="s">
        <v>97</v>
      </c>
      <c r="BC499" s="13"/>
      <c r="BD499" s="13">
        <v>0.556962025316456</v>
      </c>
      <c r="BE499" s="13">
        <v>0.65853658536585402</v>
      </c>
      <c r="BF499" s="13"/>
      <c r="BG499" s="13">
        <v>0.39534883720930197</v>
      </c>
      <c r="BH499" s="13">
        <v>0.71250000000000002</v>
      </c>
      <c r="BI499" s="13"/>
      <c r="BJ499" s="13">
        <v>0.6</v>
      </c>
      <c r="BK499" s="13">
        <v>0.62135922330097104</v>
      </c>
      <c r="BL499" s="13"/>
      <c r="BM499" s="13">
        <v>0.59090909090909105</v>
      </c>
      <c r="BN499" s="13">
        <v>0.60824742268041199</v>
      </c>
      <c r="BO499" s="13"/>
      <c r="BP499" s="13">
        <v>0.77419354838709697</v>
      </c>
      <c r="BQ499" s="13">
        <v>0.52272727272727304</v>
      </c>
      <c r="BR499" s="13"/>
      <c r="BS499" s="13">
        <v>0.50909090909090904</v>
      </c>
      <c r="BT499" s="13">
        <v>0.67391304347826098</v>
      </c>
      <c r="BU499" s="13"/>
      <c r="BV499" s="13">
        <v>0.5</v>
      </c>
      <c r="BW499" s="13">
        <v>0.51428571428571401</v>
      </c>
      <c r="BX499" s="13"/>
      <c r="BY499" s="13">
        <v>0.8</v>
      </c>
      <c r="BZ499" s="13">
        <v>0.58407079646017701</v>
      </c>
      <c r="CA499" s="13"/>
      <c r="CB499" s="13">
        <v>0.57142857142857095</v>
      </c>
      <c r="CC499" s="13">
        <v>0.63013698630137005</v>
      </c>
    </row>
    <row r="500" spans="2:81" x14ac:dyDescent="0.3">
      <c r="B500" t="s">
        <v>106</v>
      </c>
      <c r="C500" s="13">
        <v>8.1300813008130107E-3</v>
      </c>
      <c r="D500" s="13">
        <v>0</v>
      </c>
      <c r="E500" s="13">
        <v>1.4285714285714299E-2</v>
      </c>
      <c r="F500" s="13"/>
      <c r="G500" s="13">
        <v>5.5555555555555601E-2</v>
      </c>
      <c r="H500" s="13">
        <v>0</v>
      </c>
      <c r="I500" s="13">
        <v>0</v>
      </c>
      <c r="J500" s="13">
        <v>0</v>
      </c>
      <c r="K500" s="13">
        <v>0</v>
      </c>
      <c r="L500" s="13">
        <v>0</v>
      </c>
      <c r="M500" s="13"/>
      <c r="N500" s="13">
        <v>0</v>
      </c>
      <c r="O500" s="13">
        <v>0</v>
      </c>
      <c r="P500" s="13">
        <v>0</v>
      </c>
      <c r="Q500" s="13">
        <v>3.4482758620689703E-2</v>
      </c>
      <c r="R500" s="13"/>
      <c r="S500" s="13">
        <v>0</v>
      </c>
      <c r="T500" s="13">
        <v>0</v>
      </c>
      <c r="U500" s="13">
        <v>0</v>
      </c>
      <c r="V500" s="13">
        <v>0</v>
      </c>
      <c r="W500" s="13">
        <v>0</v>
      </c>
      <c r="X500" s="13">
        <v>0</v>
      </c>
      <c r="Y500" s="13">
        <v>0</v>
      </c>
      <c r="Z500" s="13">
        <v>0</v>
      </c>
      <c r="AA500" s="13">
        <v>9.0909090909090898E-2</v>
      </c>
      <c r="AB500" s="13">
        <v>0</v>
      </c>
      <c r="AC500" s="13">
        <v>0</v>
      </c>
      <c r="AD500" s="13" t="s">
        <v>97</v>
      </c>
      <c r="AE500" s="13"/>
      <c r="AF500" s="13">
        <v>0</v>
      </c>
      <c r="AG500" s="13">
        <v>4.7619047619047603E-2</v>
      </c>
      <c r="AH500" s="13">
        <v>0</v>
      </c>
      <c r="AI500" s="13">
        <v>0</v>
      </c>
      <c r="AJ500" s="13">
        <v>0</v>
      </c>
      <c r="AK500" s="13">
        <v>0</v>
      </c>
      <c r="AL500" s="13"/>
      <c r="AM500" s="13">
        <v>0</v>
      </c>
      <c r="AN500" s="13">
        <v>7.1428571428571397E-2</v>
      </c>
      <c r="AO500" s="13">
        <v>0</v>
      </c>
      <c r="AP500" s="13">
        <v>0</v>
      </c>
      <c r="AQ500" s="13">
        <v>0</v>
      </c>
      <c r="AR500" s="13"/>
      <c r="AS500" s="13">
        <v>8.1300813008130107E-3</v>
      </c>
      <c r="AT500" s="13" t="s">
        <v>97</v>
      </c>
      <c r="AU500" s="13"/>
      <c r="AV500" s="13">
        <v>9.9009900990098994E-3</v>
      </c>
      <c r="AW500" s="13">
        <v>0</v>
      </c>
      <c r="AX500" s="13" t="s">
        <v>97</v>
      </c>
      <c r="AY500" s="13"/>
      <c r="AZ500" s="13">
        <v>9.1743119266055103E-3</v>
      </c>
      <c r="BA500" s="13" t="s">
        <v>97</v>
      </c>
      <c r="BB500" s="13" t="s">
        <v>97</v>
      </c>
      <c r="BC500" s="13"/>
      <c r="BD500" s="13">
        <v>1.26582278481013E-2</v>
      </c>
      <c r="BE500" s="13">
        <v>0</v>
      </c>
      <c r="BF500" s="13"/>
      <c r="BG500" s="13">
        <v>2.32558139534884E-2</v>
      </c>
      <c r="BH500" s="13">
        <v>0</v>
      </c>
      <c r="BI500" s="13"/>
      <c r="BJ500" s="13">
        <v>6.6666666666666693E-2</v>
      </c>
      <c r="BK500" s="13">
        <v>0</v>
      </c>
      <c r="BL500" s="13"/>
      <c r="BM500" s="13">
        <v>0</v>
      </c>
      <c r="BN500" s="13">
        <v>1.03092783505155E-2</v>
      </c>
      <c r="BO500" s="13"/>
      <c r="BP500" s="13">
        <v>0</v>
      </c>
      <c r="BQ500" s="13">
        <v>1.13636363636364E-2</v>
      </c>
      <c r="BR500" s="13"/>
      <c r="BS500" s="13">
        <v>0</v>
      </c>
      <c r="BT500" s="13">
        <v>2.1739130434782601E-2</v>
      </c>
      <c r="BU500" s="13"/>
      <c r="BV500" s="13">
        <v>0</v>
      </c>
      <c r="BW500" s="13">
        <v>0</v>
      </c>
      <c r="BX500" s="13"/>
      <c r="BY500" s="13">
        <v>0</v>
      </c>
      <c r="BZ500" s="13">
        <v>8.8495575221238902E-3</v>
      </c>
      <c r="CA500" s="13"/>
      <c r="CB500" s="13">
        <v>0</v>
      </c>
      <c r="CC500" s="13">
        <v>1.3698630136986301E-2</v>
      </c>
    </row>
    <row r="501" spans="2:81" x14ac:dyDescent="0.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c r="BU501" s="13"/>
      <c r="BV501" s="13"/>
      <c r="BW501" s="13"/>
      <c r="BX501" s="13"/>
      <c r="BY501" s="13"/>
      <c r="BZ501" s="13"/>
      <c r="CA501" s="13"/>
      <c r="CB501" s="13"/>
      <c r="CC501" s="13"/>
    </row>
    <row r="502" spans="2:81" x14ac:dyDescent="0.3">
      <c r="B502" s="6" t="s">
        <v>303</v>
      </c>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c r="BU502" s="13"/>
      <c r="BV502" s="13"/>
      <c r="BW502" s="13"/>
      <c r="BX502" s="13"/>
      <c r="BY502" s="13"/>
      <c r="BZ502" s="13"/>
      <c r="CA502" s="13"/>
      <c r="CB502" s="13"/>
      <c r="CC502" s="13"/>
    </row>
    <row r="503" spans="2:81" x14ac:dyDescent="0.3">
      <c r="B503" s="23" t="s">
        <v>301</v>
      </c>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13"/>
      <c r="BS503" s="13"/>
      <c r="BT503" s="13"/>
      <c r="BU503" s="13"/>
      <c r="BV503" s="13"/>
      <c r="BW503" s="13"/>
      <c r="BX503" s="13"/>
      <c r="BY503" s="13"/>
      <c r="BZ503" s="13"/>
      <c r="CA503" s="13"/>
      <c r="CB503" s="13"/>
      <c r="CC503" s="13"/>
    </row>
    <row r="504" spans="2:81" x14ac:dyDescent="0.3">
      <c r="B504" t="s">
        <v>298</v>
      </c>
      <c r="C504" s="13">
        <v>0.26829268292682901</v>
      </c>
      <c r="D504" s="13">
        <v>0.245283018867925</v>
      </c>
      <c r="E504" s="13">
        <v>0.28571428571428598</v>
      </c>
      <c r="F504" s="13"/>
      <c r="G504" s="13">
        <v>0.11111111111111099</v>
      </c>
      <c r="H504" s="13">
        <v>0.39583333333333298</v>
      </c>
      <c r="I504" s="13">
        <v>0.24137931034482801</v>
      </c>
      <c r="J504" s="13">
        <v>0.1</v>
      </c>
      <c r="K504" s="13">
        <v>0.3</v>
      </c>
      <c r="L504" s="13">
        <v>0.125</v>
      </c>
      <c r="M504" s="13"/>
      <c r="N504" s="13">
        <v>0.34545454545454501</v>
      </c>
      <c r="O504" s="13">
        <v>0.16666666666666699</v>
      </c>
      <c r="P504" s="13">
        <v>0.14285714285714299</v>
      </c>
      <c r="Q504" s="13">
        <v>0.27586206896551702</v>
      </c>
      <c r="R504" s="13"/>
      <c r="S504" s="13">
        <v>0.37037037037037002</v>
      </c>
      <c r="T504" s="13">
        <v>0.1</v>
      </c>
      <c r="U504" s="13">
        <v>0.2</v>
      </c>
      <c r="V504" s="13">
        <v>0.27272727272727298</v>
      </c>
      <c r="W504" s="13">
        <v>0.14285714285714299</v>
      </c>
      <c r="X504" s="13">
        <v>0.375</v>
      </c>
      <c r="Y504" s="13">
        <v>0.57142857142857095</v>
      </c>
      <c r="Z504" s="13">
        <v>0</v>
      </c>
      <c r="AA504" s="13">
        <v>0.27272727272727298</v>
      </c>
      <c r="AB504" s="13">
        <v>0.25</v>
      </c>
      <c r="AC504" s="13">
        <v>0.14285714285714299</v>
      </c>
      <c r="AD504" s="13" t="s">
        <v>97</v>
      </c>
      <c r="AE504" s="13"/>
      <c r="AF504" s="13">
        <v>0.31111111111111101</v>
      </c>
      <c r="AG504" s="13">
        <v>0.14285714285714299</v>
      </c>
      <c r="AH504" s="13">
        <v>0.5</v>
      </c>
      <c r="AI504" s="13">
        <v>7.1428571428571397E-2</v>
      </c>
      <c r="AJ504" s="13">
        <v>0.33333333333333298</v>
      </c>
      <c r="AK504" s="13">
        <v>8.3333333333333301E-2</v>
      </c>
      <c r="AL504" s="13"/>
      <c r="AM504" s="13">
        <v>0.2</v>
      </c>
      <c r="AN504" s="13">
        <v>0.14285714285714299</v>
      </c>
      <c r="AO504" s="13">
        <v>0.24489795918367299</v>
      </c>
      <c r="AP504" s="13">
        <v>0.33333333333333298</v>
      </c>
      <c r="AQ504" s="13">
        <v>0.44444444444444398</v>
      </c>
      <c r="AR504" s="13"/>
      <c r="AS504" s="13">
        <v>0.26829268292682901</v>
      </c>
      <c r="AT504" s="13" t="s">
        <v>97</v>
      </c>
      <c r="AU504" s="13"/>
      <c r="AV504" s="13">
        <v>0.24752475247524799</v>
      </c>
      <c r="AW504" s="13">
        <v>0.36363636363636398</v>
      </c>
      <c r="AX504" s="13" t="s">
        <v>97</v>
      </c>
      <c r="AY504" s="13"/>
      <c r="AZ504" s="13">
        <v>0.26605504587155998</v>
      </c>
      <c r="BA504" s="13" t="s">
        <v>97</v>
      </c>
      <c r="BB504" s="13" t="s">
        <v>97</v>
      </c>
      <c r="BC504" s="13"/>
      <c r="BD504" s="13">
        <v>0.278481012658228</v>
      </c>
      <c r="BE504" s="13">
        <v>0.24390243902438999</v>
      </c>
      <c r="BF504" s="13"/>
      <c r="BG504" s="13">
        <v>0.34883720930232598</v>
      </c>
      <c r="BH504" s="13">
        <v>0.22500000000000001</v>
      </c>
      <c r="BI504" s="13"/>
      <c r="BJ504" s="13">
        <v>0.133333333333333</v>
      </c>
      <c r="BK504" s="13">
        <v>0.26213592233009703</v>
      </c>
      <c r="BL504" s="13"/>
      <c r="BM504" s="13">
        <v>0.27272727272727298</v>
      </c>
      <c r="BN504" s="13">
        <v>0.25773195876288701</v>
      </c>
      <c r="BO504" s="13"/>
      <c r="BP504" s="13">
        <v>0.16129032258064499</v>
      </c>
      <c r="BQ504" s="13">
        <v>0.30681818181818199</v>
      </c>
      <c r="BR504" s="13"/>
      <c r="BS504" s="13">
        <v>0.30909090909090903</v>
      </c>
      <c r="BT504" s="13">
        <v>0.23913043478260901</v>
      </c>
      <c r="BU504" s="13"/>
      <c r="BV504" s="13">
        <v>0.3</v>
      </c>
      <c r="BW504" s="13">
        <v>0.314285714285714</v>
      </c>
      <c r="BX504" s="13"/>
      <c r="BY504" s="13">
        <v>0.3</v>
      </c>
      <c r="BZ504" s="13">
        <v>0.265486725663717</v>
      </c>
      <c r="CA504" s="13"/>
      <c r="CB504" s="13">
        <v>0.24489795918367299</v>
      </c>
      <c r="CC504" s="13">
        <v>0.28767123287671198</v>
      </c>
    </row>
    <row r="505" spans="2:81" x14ac:dyDescent="0.3">
      <c r="B505" t="s">
        <v>299</v>
      </c>
      <c r="C505" s="13">
        <v>0.707317073170732</v>
      </c>
      <c r="D505" s="13">
        <v>0.71698113207547198</v>
      </c>
      <c r="E505" s="13">
        <v>0.7</v>
      </c>
      <c r="F505" s="13"/>
      <c r="G505" s="13">
        <v>0.72222222222222199</v>
      </c>
      <c r="H505" s="13">
        <v>0.60416666666666696</v>
      </c>
      <c r="I505" s="13">
        <v>0.75862068965517204</v>
      </c>
      <c r="J505" s="13">
        <v>0.9</v>
      </c>
      <c r="K505" s="13">
        <v>0.7</v>
      </c>
      <c r="L505" s="13">
        <v>0.875</v>
      </c>
      <c r="M505" s="13"/>
      <c r="N505" s="13">
        <v>0.65454545454545499</v>
      </c>
      <c r="O505" s="13">
        <v>0.83333333333333304</v>
      </c>
      <c r="P505" s="13">
        <v>0.80952380952380998</v>
      </c>
      <c r="Q505" s="13">
        <v>0.65517241379310298</v>
      </c>
      <c r="R505" s="13"/>
      <c r="S505" s="13">
        <v>0.62962962962962998</v>
      </c>
      <c r="T505" s="13">
        <v>0.9</v>
      </c>
      <c r="U505" s="13">
        <v>0.8</v>
      </c>
      <c r="V505" s="13">
        <v>0.63636363636363602</v>
      </c>
      <c r="W505" s="13">
        <v>0.85714285714285698</v>
      </c>
      <c r="X505" s="13">
        <v>0.5625</v>
      </c>
      <c r="Y505" s="13">
        <v>0.42857142857142899</v>
      </c>
      <c r="Z505" s="13">
        <v>1</v>
      </c>
      <c r="AA505" s="13">
        <v>0.63636363636363602</v>
      </c>
      <c r="AB505" s="13">
        <v>0.75</v>
      </c>
      <c r="AC505" s="13">
        <v>0.85714285714285698</v>
      </c>
      <c r="AD505" s="13" t="s">
        <v>97</v>
      </c>
      <c r="AE505" s="13"/>
      <c r="AF505" s="13">
        <v>0.64444444444444404</v>
      </c>
      <c r="AG505" s="13">
        <v>0.85714285714285698</v>
      </c>
      <c r="AH505" s="13">
        <v>0.5</v>
      </c>
      <c r="AI505" s="13">
        <v>0.92857142857142905</v>
      </c>
      <c r="AJ505" s="13">
        <v>0.66666666666666696</v>
      </c>
      <c r="AK505" s="13">
        <v>0.91666666666666696</v>
      </c>
      <c r="AL505" s="13"/>
      <c r="AM505" s="13">
        <v>0.73333333333333295</v>
      </c>
      <c r="AN505" s="13">
        <v>0.85714285714285698</v>
      </c>
      <c r="AO505" s="13">
        <v>0.71428571428571397</v>
      </c>
      <c r="AP505" s="13">
        <v>0.66666666666666696</v>
      </c>
      <c r="AQ505" s="13">
        <v>0.55555555555555602</v>
      </c>
      <c r="AR505" s="13"/>
      <c r="AS505" s="13">
        <v>0.707317073170732</v>
      </c>
      <c r="AT505" s="13" t="s">
        <v>97</v>
      </c>
      <c r="AU505" s="13"/>
      <c r="AV505" s="13">
        <v>0.72277227722772297</v>
      </c>
      <c r="AW505" s="13">
        <v>0.63636363636363602</v>
      </c>
      <c r="AX505" s="13" t="s">
        <v>97</v>
      </c>
      <c r="AY505" s="13"/>
      <c r="AZ505" s="13">
        <v>0.71559633027522895</v>
      </c>
      <c r="BA505" s="13" t="s">
        <v>97</v>
      </c>
      <c r="BB505" s="13" t="s">
        <v>97</v>
      </c>
      <c r="BC505" s="13"/>
      <c r="BD505" s="13">
        <v>0.683544303797468</v>
      </c>
      <c r="BE505" s="13">
        <v>0.75609756097560998</v>
      </c>
      <c r="BF505" s="13"/>
      <c r="BG505" s="13">
        <v>0.60465116279069797</v>
      </c>
      <c r="BH505" s="13">
        <v>0.76249999999999996</v>
      </c>
      <c r="BI505" s="13"/>
      <c r="BJ505" s="13">
        <v>0.8</v>
      </c>
      <c r="BK505" s="13">
        <v>0.71844660194174803</v>
      </c>
      <c r="BL505" s="13"/>
      <c r="BM505" s="13">
        <v>0.72727272727272696</v>
      </c>
      <c r="BN505" s="13">
        <v>0.71134020618556704</v>
      </c>
      <c r="BO505" s="13"/>
      <c r="BP505" s="13">
        <v>0.77419354838709697</v>
      </c>
      <c r="BQ505" s="13">
        <v>0.68181818181818199</v>
      </c>
      <c r="BR505" s="13"/>
      <c r="BS505" s="13">
        <v>0.65454545454545499</v>
      </c>
      <c r="BT505" s="13">
        <v>0.73913043478260898</v>
      </c>
      <c r="BU505" s="13"/>
      <c r="BV505" s="13">
        <v>0.65</v>
      </c>
      <c r="BW505" s="13">
        <v>0.65714285714285703</v>
      </c>
      <c r="BX505" s="13"/>
      <c r="BY505" s="13">
        <v>0.7</v>
      </c>
      <c r="BZ505" s="13">
        <v>0.70796460176991105</v>
      </c>
      <c r="CA505" s="13"/>
      <c r="CB505" s="13">
        <v>0.73469387755102</v>
      </c>
      <c r="CC505" s="13">
        <v>0.68493150684931503</v>
      </c>
    </row>
    <row r="506" spans="2:81" x14ac:dyDescent="0.3">
      <c r="B506" t="s">
        <v>106</v>
      </c>
      <c r="C506" s="13">
        <v>2.4390243902439001E-2</v>
      </c>
      <c r="D506" s="13">
        <v>3.77358490566038E-2</v>
      </c>
      <c r="E506" s="13">
        <v>1.4285714285714299E-2</v>
      </c>
      <c r="F506" s="13"/>
      <c r="G506" s="13">
        <v>0.16666666666666699</v>
      </c>
      <c r="H506" s="13">
        <v>0</v>
      </c>
      <c r="I506" s="13">
        <v>0</v>
      </c>
      <c r="J506" s="13">
        <v>0</v>
      </c>
      <c r="K506" s="13">
        <v>0</v>
      </c>
      <c r="L506" s="13">
        <v>0</v>
      </c>
      <c r="M506" s="13"/>
      <c r="N506" s="13">
        <v>0</v>
      </c>
      <c r="O506" s="13">
        <v>0</v>
      </c>
      <c r="P506" s="13">
        <v>4.7619047619047603E-2</v>
      </c>
      <c r="Q506" s="13">
        <v>6.8965517241379296E-2</v>
      </c>
      <c r="R506" s="13"/>
      <c r="S506" s="13">
        <v>0</v>
      </c>
      <c r="T506" s="13">
        <v>0</v>
      </c>
      <c r="U506" s="13">
        <v>0</v>
      </c>
      <c r="V506" s="13">
        <v>9.0909090909090898E-2</v>
      </c>
      <c r="W506" s="13">
        <v>0</v>
      </c>
      <c r="X506" s="13">
        <v>6.25E-2</v>
      </c>
      <c r="Y506" s="13">
        <v>0</v>
      </c>
      <c r="Z506" s="13">
        <v>0</v>
      </c>
      <c r="AA506" s="13">
        <v>9.0909090909090898E-2</v>
      </c>
      <c r="AB506" s="13">
        <v>0</v>
      </c>
      <c r="AC506" s="13">
        <v>0</v>
      </c>
      <c r="AD506" s="13" t="s">
        <v>97</v>
      </c>
      <c r="AE506" s="13"/>
      <c r="AF506" s="13">
        <v>4.4444444444444398E-2</v>
      </c>
      <c r="AG506" s="13">
        <v>0</v>
      </c>
      <c r="AH506" s="13">
        <v>0</v>
      </c>
      <c r="AI506" s="13">
        <v>0</v>
      </c>
      <c r="AJ506" s="13">
        <v>0</v>
      </c>
      <c r="AK506" s="13">
        <v>0</v>
      </c>
      <c r="AL506" s="13"/>
      <c r="AM506" s="13">
        <v>6.6666666666666693E-2</v>
      </c>
      <c r="AN506" s="13">
        <v>0</v>
      </c>
      <c r="AO506" s="13">
        <v>4.08163265306122E-2</v>
      </c>
      <c r="AP506" s="13">
        <v>0</v>
      </c>
      <c r="AQ506" s="13">
        <v>0</v>
      </c>
      <c r="AR506" s="13"/>
      <c r="AS506" s="13">
        <v>2.4390243902439001E-2</v>
      </c>
      <c r="AT506" s="13" t="s">
        <v>97</v>
      </c>
      <c r="AU506" s="13"/>
      <c r="AV506" s="13">
        <v>2.9702970297029702E-2</v>
      </c>
      <c r="AW506" s="13">
        <v>0</v>
      </c>
      <c r="AX506" s="13" t="s">
        <v>97</v>
      </c>
      <c r="AY506" s="13"/>
      <c r="AZ506" s="13">
        <v>1.8348623853211E-2</v>
      </c>
      <c r="BA506" s="13" t="s">
        <v>97</v>
      </c>
      <c r="BB506" s="13" t="s">
        <v>97</v>
      </c>
      <c r="BC506" s="13"/>
      <c r="BD506" s="13">
        <v>3.7974683544303799E-2</v>
      </c>
      <c r="BE506" s="13">
        <v>0</v>
      </c>
      <c r="BF506" s="13"/>
      <c r="BG506" s="13">
        <v>4.6511627906976702E-2</v>
      </c>
      <c r="BH506" s="13">
        <v>1.2500000000000001E-2</v>
      </c>
      <c r="BI506" s="13"/>
      <c r="BJ506" s="13">
        <v>6.6666666666666693E-2</v>
      </c>
      <c r="BK506" s="13">
        <v>1.94174757281553E-2</v>
      </c>
      <c r="BL506" s="13"/>
      <c r="BM506" s="13">
        <v>0</v>
      </c>
      <c r="BN506" s="13">
        <v>3.09278350515464E-2</v>
      </c>
      <c r="BO506" s="13"/>
      <c r="BP506" s="13">
        <v>6.4516129032258104E-2</v>
      </c>
      <c r="BQ506" s="13">
        <v>1.13636363636364E-2</v>
      </c>
      <c r="BR506" s="13"/>
      <c r="BS506" s="13">
        <v>3.6363636363636397E-2</v>
      </c>
      <c r="BT506" s="13">
        <v>2.1739130434782601E-2</v>
      </c>
      <c r="BU506" s="13"/>
      <c r="BV506" s="13">
        <v>0.05</v>
      </c>
      <c r="BW506" s="13">
        <v>2.8571428571428598E-2</v>
      </c>
      <c r="BX506" s="13"/>
      <c r="BY506" s="13">
        <v>0</v>
      </c>
      <c r="BZ506" s="13">
        <v>2.6548672566371698E-2</v>
      </c>
      <c r="CA506" s="13"/>
      <c r="CB506" s="13">
        <v>2.04081632653061E-2</v>
      </c>
      <c r="CC506" s="13">
        <v>2.7397260273972601E-2</v>
      </c>
    </row>
    <row r="507" spans="2:81" x14ac:dyDescent="0.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c r="BU507" s="13"/>
      <c r="BV507" s="13"/>
      <c r="BW507" s="13"/>
      <c r="BX507" s="13"/>
      <c r="BY507" s="13"/>
      <c r="BZ507" s="13"/>
      <c r="CA507" s="13"/>
      <c r="CB507" s="13"/>
      <c r="CC507" s="13"/>
    </row>
    <row r="508" spans="2:81" x14ac:dyDescent="0.3">
      <c r="B508" s="6" t="s">
        <v>304</v>
      </c>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c r="CA508" s="13"/>
      <c r="CB508" s="13"/>
      <c r="CC508" s="13"/>
    </row>
    <row r="509" spans="2:81" x14ac:dyDescent="0.3">
      <c r="B509" s="23" t="s">
        <v>301</v>
      </c>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Q509" s="13"/>
      <c r="BR509" s="13"/>
      <c r="BS509" s="13"/>
      <c r="BT509" s="13"/>
      <c r="BU509" s="13"/>
      <c r="BV509" s="13"/>
      <c r="BW509" s="13"/>
      <c r="BX509" s="13"/>
      <c r="BY509" s="13"/>
      <c r="BZ509" s="13"/>
      <c r="CA509" s="13"/>
      <c r="CB509" s="13"/>
      <c r="CC509" s="13"/>
    </row>
    <row r="510" spans="2:81" x14ac:dyDescent="0.3">
      <c r="B510" t="s">
        <v>298</v>
      </c>
      <c r="C510" s="13">
        <v>0.26016260162601601</v>
      </c>
      <c r="D510" s="13">
        <v>0.30188679245283001</v>
      </c>
      <c r="E510" s="13">
        <v>0.22857142857142901</v>
      </c>
      <c r="F510" s="13"/>
      <c r="G510" s="13">
        <v>0.11111111111111099</v>
      </c>
      <c r="H510" s="13">
        <v>0.375</v>
      </c>
      <c r="I510" s="13">
        <v>0.27586206896551702</v>
      </c>
      <c r="J510" s="13">
        <v>0.1</v>
      </c>
      <c r="K510" s="13">
        <v>0.2</v>
      </c>
      <c r="L510" s="13">
        <v>0.125</v>
      </c>
      <c r="M510" s="13"/>
      <c r="N510" s="13">
        <v>0.34545454545454501</v>
      </c>
      <c r="O510" s="13">
        <v>5.5555555555555601E-2</v>
      </c>
      <c r="P510" s="13">
        <v>0.14285714285714299</v>
      </c>
      <c r="Q510" s="13">
        <v>0.31034482758620702</v>
      </c>
      <c r="R510" s="13"/>
      <c r="S510" s="13">
        <v>0.33333333333333298</v>
      </c>
      <c r="T510" s="13">
        <v>0.2</v>
      </c>
      <c r="U510" s="13">
        <v>0</v>
      </c>
      <c r="V510" s="13">
        <v>0.27272727272727298</v>
      </c>
      <c r="W510" s="13">
        <v>0.14285714285714299</v>
      </c>
      <c r="X510" s="13">
        <v>0.25</v>
      </c>
      <c r="Y510" s="13">
        <v>0.28571428571428598</v>
      </c>
      <c r="Z510" s="13">
        <v>0.5</v>
      </c>
      <c r="AA510" s="13">
        <v>0.27272727272727298</v>
      </c>
      <c r="AB510" s="13">
        <v>0.25</v>
      </c>
      <c r="AC510" s="13">
        <v>0.28571428571428598</v>
      </c>
      <c r="AD510" s="13" t="s">
        <v>97</v>
      </c>
      <c r="AE510" s="13"/>
      <c r="AF510" s="13">
        <v>0.28888888888888897</v>
      </c>
      <c r="AG510" s="13">
        <v>0.33333333333333298</v>
      </c>
      <c r="AH510" s="13">
        <v>0.42857142857142899</v>
      </c>
      <c r="AI510" s="13">
        <v>0.14285714285714299</v>
      </c>
      <c r="AJ510" s="13">
        <v>0.16666666666666699</v>
      </c>
      <c r="AK510" s="13">
        <v>8.3333333333333301E-2</v>
      </c>
      <c r="AL510" s="13"/>
      <c r="AM510" s="13">
        <v>0.133333333333333</v>
      </c>
      <c r="AN510" s="13">
        <v>0.14285714285714299</v>
      </c>
      <c r="AO510" s="13">
        <v>0.38775510204081598</v>
      </c>
      <c r="AP510" s="13">
        <v>0.125</v>
      </c>
      <c r="AQ510" s="13">
        <v>0.44444444444444398</v>
      </c>
      <c r="AR510" s="13"/>
      <c r="AS510" s="13">
        <v>0.26016260162601601</v>
      </c>
      <c r="AT510" s="13" t="s">
        <v>97</v>
      </c>
      <c r="AU510" s="13"/>
      <c r="AV510" s="13">
        <v>0.237623762376238</v>
      </c>
      <c r="AW510" s="13">
        <v>0.36363636363636398</v>
      </c>
      <c r="AX510" s="13" t="s">
        <v>97</v>
      </c>
      <c r="AY510" s="13"/>
      <c r="AZ510" s="13">
        <v>0.247706422018349</v>
      </c>
      <c r="BA510" s="13" t="s">
        <v>97</v>
      </c>
      <c r="BB510" s="13" t="s">
        <v>97</v>
      </c>
      <c r="BC510" s="13"/>
      <c r="BD510" s="13">
        <v>0.265822784810127</v>
      </c>
      <c r="BE510" s="13">
        <v>0.26829268292682901</v>
      </c>
      <c r="BF510" s="13"/>
      <c r="BG510" s="13">
        <v>0.32558139534883701</v>
      </c>
      <c r="BH510" s="13">
        <v>0.22500000000000001</v>
      </c>
      <c r="BI510" s="13"/>
      <c r="BJ510" s="13">
        <v>0.2</v>
      </c>
      <c r="BK510" s="13">
        <v>0.25242718446601897</v>
      </c>
      <c r="BL510" s="13"/>
      <c r="BM510" s="13">
        <v>0.22727272727272699</v>
      </c>
      <c r="BN510" s="13">
        <v>0.27835051546391798</v>
      </c>
      <c r="BO510" s="13"/>
      <c r="BP510" s="13">
        <v>0.19354838709677399</v>
      </c>
      <c r="BQ510" s="13">
        <v>0.29545454545454503</v>
      </c>
      <c r="BR510" s="13"/>
      <c r="BS510" s="13">
        <v>0.34545454545454501</v>
      </c>
      <c r="BT510" s="13">
        <v>0.173913043478261</v>
      </c>
      <c r="BU510" s="13"/>
      <c r="BV510" s="13">
        <v>0.3</v>
      </c>
      <c r="BW510" s="13">
        <v>0.371428571428571</v>
      </c>
      <c r="BX510" s="13"/>
      <c r="BY510" s="13">
        <v>0.3</v>
      </c>
      <c r="BZ510" s="13">
        <v>0.25663716814159299</v>
      </c>
      <c r="CA510" s="13"/>
      <c r="CB510" s="13">
        <v>0.22448979591836701</v>
      </c>
      <c r="CC510" s="13">
        <v>0.28767123287671198</v>
      </c>
    </row>
    <row r="511" spans="2:81" x14ac:dyDescent="0.3">
      <c r="B511" t="s">
        <v>299</v>
      </c>
      <c r="C511" s="13">
        <v>0.56097560975609795</v>
      </c>
      <c r="D511" s="13">
        <v>0.52830188679245305</v>
      </c>
      <c r="E511" s="13">
        <v>0.58571428571428596</v>
      </c>
      <c r="F511" s="13"/>
      <c r="G511" s="13">
        <v>0.5</v>
      </c>
      <c r="H511" s="13">
        <v>0.58333333333333304</v>
      </c>
      <c r="I511" s="13">
        <v>0.55172413793103403</v>
      </c>
      <c r="J511" s="13">
        <v>0.7</v>
      </c>
      <c r="K511" s="13">
        <v>0.4</v>
      </c>
      <c r="L511" s="13">
        <v>0.625</v>
      </c>
      <c r="M511" s="13"/>
      <c r="N511" s="13">
        <v>0.527272727272727</v>
      </c>
      <c r="O511" s="13">
        <v>0.61111111111111105</v>
      </c>
      <c r="P511" s="13">
        <v>0.66666666666666696</v>
      </c>
      <c r="Q511" s="13">
        <v>0.51724137931034497</v>
      </c>
      <c r="R511" s="13"/>
      <c r="S511" s="13">
        <v>0.55555555555555602</v>
      </c>
      <c r="T511" s="13">
        <v>0.65</v>
      </c>
      <c r="U511" s="13">
        <v>0.6</v>
      </c>
      <c r="V511" s="13">
        <v>0.45454545454545497</v>
      </c>
      <c r="W511" s="13">
        <v>0.85714285714285698</v>
      </c>
      <c r="X511" s="13">
        <v>0.625</v>
      </c>
      <c r="Y511" s="13">
        <v>0.71428571428571397</v>
      </c>
      <c r="Z511" s="13">
        <v>0.5</v>
      </c>
      <c r="AA511" s="13">
        <v>0.36363636363636398</v>
      </c>
      <c r="AB511" s="13">
        <v>0.25</v>
      </c>
      <c r="AC511" s="13">
        <v>0.57142857142857095</v>
      </c>
      <c r="AD511" s="13" t="s">
        <v>97</v>
      </c>
      <c r="AE511" s="13"/>
      <c r="AF511" s="13">
        <v>0.51111111111111096</v>
      </c>
      <c r="AG511" s="13">
        <v>0.57142857142857095</v>
      </c>
      <c r="AH511" s="13">
        <v>0.42857142857142899</v>
      </c>
      <c r="AI511" s="13">
        <v>0.78571428571428603</v>
      </c>
      <c r="AJ511" s="13">
        <v>0.83333333333333304</v>
      </c>
      <c r="AK511" s="13">
        <v>0.33333333333333298</v>
      </c>
      <c r="AL511" s="13"/>
      <c r="AM511" s="13">
        <v>0.8</v>
      </c>
      <c r="AN511" s="13">
        <v>0.57142857142857095</v>
      </c>
      <c r="AO511" s="13">
        <v>0.42857142857142899</v>
      </c>
      <c r="AP511" s="13">
        <v>0.625</v>
      </c>
      <c r="AQ511" s="13">
        <v>0.55555555555555602</v>
      </c>
      <c r="AR511" s="13"/>
      <c r="AS511" s="13">
        <v>0.56097560975609795</v>
      </c>
      <c r="AT511" s="13" t="s">
        <v>97</v>
      </c>
      <c r="AU511" s="13"/>
      <c r="AV511" s="13">
        <v>0.54455445544554504</v>
      </c>
      <c r="AW511" s="13">
        <v>0.63636363636363602</v>
      </c>
      <c r="AX511" s="13" t="s">
        <v>97</v>
      </c>
      <c r="AY511" s="13"/>
      <c r="AZ511" s="13">
        <v>0.56880733944954098</v>
      </c>
      <c r="BA511" s="13" t="s">
        <v>97</v>
      </c>
      <c r="BB511" s="13" t="s">
        <v>97</v>
      </c>
      <c r="BC511" s="13"/>
      <c r="BD511" s="13">
        <v>0.582278481012658</v>
      </c>
      <c r="BE511" s="13">
        <v>0.53658536585365901</v>
      </c>
      <c r="BF511" s="13"/>
      <c r="BG511" s="13">
        <v>0.48837209302325602</v>
      </c>
      <c r="BH511" s="13">
        <v>0.6</v>
      </c>
      <c r="BI511" s="13"/>
      <c r="BJ511" s="13">
        <v>0.53333333333333299</v>
      </c>
      <c r="BK511" s="13">
        <v>0.57281553398058205</v>
      </c>
      <c r="BL511" s="13"/>
      <c r="BM511" s="13">
        <v>0.72727272727272696</v>
      </c>
      <c r="BN511" s="13">
        <v>0.51546391752577303</v>
      </c>
      <c r="BO511" s="13"/>
      <c r="BP511" s="13">
        <v>0.64516129032258096</v>
      </c>
      <c r="BQ511" s="13">
        <v>0.53409090909090895</v>
      </c>
      <c r="BR511" s="13"/>
      <c r="BS511" s="13">
        <v>0.58181818181818201</v>
      </c>
      <c r="BT511" s="13">
        <v>0.565217391304348</v>
      </c>
      <c r="BU511" s="13"/>
      <c r="BV511" s="13">
        <v>0.55000000000000004</v>
      </c>
      <c r="BW511" s="13">
        <v>0.6</v>
      </c>
      <c r="BX511" s="13"/>
      <c r="BY511" s="13">
        <v>0.7</v>
      </c>
      <c r="BZ511" s="13">
        <v>0.54867256637168105</v>
      </c>
      <c r="CA511" s="13"/>
      <c r="CB511" s="13">
        <v>0.57142857142857095</v>
      </c>
      <c r="CC511" s="13">
        <v>0.54794520547945202</v>
      </c>
    </row>
    <row r="512" spans="2:81" x14ac:dyDescent="0.3">
      <c r="B512" t="s">
        <v>106</v>
      </c>
      <c r="C512" s="13">
        <v>0.17886178861788599</v>
      </c>
      <c r="D512" s="13">
        <v>0.169811320754717</v>
      </c>
      <c r="E512" s="13">
        <v>0.185714285714286</v>
      </c>
      <c r="F512" s="13"/>
      <c r="G512" s="13">
        <v>0.38888888888888901</v>
      </c>
      <c r="H512" s="13">
        <v>4.1666666666666699E-2</v>
      </c>
      <c r="I512" s="13">
        <v>0.17241379310344801</v>
      </c>
      <c r="J512" s="13">
        <v>0.2</v>
      </c>
      <c r="K512" s="13">
        <v>0.4</v>
      </c>
      <c r="L512" s="13">
        <v>0.25</v>
      </c>
      <c r="M512" s="13"/>
      <c r="N512" s="13">
        <v>0.12727272727272701</v>
      </c>
      <c r="O512" s="13">
        <v>0.33333333333333298</v>
      </c>
      <c r="P512" s="13">
        <v>0.19047619047618999</v>
      </c>
      <c r="Q512" s="13">
        <v>0.17241379310344801</v>
      </c>
      <c r="R512" s="13"/>
      <c r="S512" s="13">
        <v>0.11111111111111099</v>
      </c>
      <c r="T512" s="13">
        <v>0.15</v>
      </c>
      <c r="U512" s="13">
        <v>0.4</v>
      </c>
      <c r="V512" s="13">
        <v>0.27272727272727298</v>
      </c>
      <c r="W512" s="13">
        <v>0</v>
      </c>
      <c r="X512" s="13">
        <v>0.125</v>
      </c>
      <c r="Y512" s="13">
        <v>0</v>
      </c>
      <c r="Z512" s="13">
        <v>0</v>
      </c>
      <c r="AA512" s="13">
        <v>0.36363636363636398</v>
      </c>
      <c r="AB512" s="13">
        <v>0.5</v>
      </c>
      <c r="AC512" s="13">
        <v>0.14285714285714299</v>
      </c>
      <c r="AD512" s="13" t="s">
        <v>97</v>
      </c>
      <c r="AE512" s="13"/>
      <c r="AF512" s="13">
        <v>0.2</v>
      </c>
      <c r="AG512" s="13">
        <v>9.5238095238095205E-2</v>
      </c>
      <c r="AH512" s="13">
        <v>0.14285714285714299</v>
      </c>
      <c r="AI512" s="13">
        <v>7.1428571428571397E-2</v>
      </c>
      <c r="AJ512" s="13">
        <v>0</v>
      </c>
      <c r="AK512" s="13">
        <v>0.58333333333333304</v>
      </c>
      <c r="AL512" s="13"/>
      <c r="AM512" s="13">
        <v>6.6666666666666693E-2</v>
      </c>
      <c r="AN512" s="13">
        <v>0.28571428571428598</v>
      </c>
      <c r="AO512" s="13">
        <v>0.183673469387755</v>
      </c>
      <c r="AP512" s="13">
        <v>0.25</v>
      </c>
      <c r="AQ512" s="13">
        <v>0</v>
      </c>
      <c r="AR512" s="13"/>
      <c r="AS512" s="13">
        <v>0.17886178861788599</v>
      </c>
      <c r="AT512" s="13" t="s">
        <v>97</v>
      </c>
      <c r="AU512" s="13"/>
      <c r="AV512" s="13">
        <v>0.21782178217821799</v>
      </c>
      <c r="AW512" s="13">
        <v>0</v>
      </c>
      <c r="AX512" s="13" t="s">
        <v>97</v>
      </c>
      <c r="AY512" s="13"/>
      <c r="AZ512" s="13">
        <v>0.18348623853210999</v>
      </c>
      <c r="BA512" s="13" t="s">
        <v>97</v>
      </c>
      <c r="BB512" s="13" t="s">
        <v>97</v>
      </c>
      <c r="BC512" s="13"/>
      <c r="BD512" s="13">
        <v>0.151898734177215</v>
      </c>
      <c r="BE512" s="13">
        <v>0.19512195121951201</v>
      </c>
      <c r="BF512" s="13"/>
      <c r="BG512" s="13">
        <v>0.186046511627907</v>
      </c>
      <c r="BH512" s="13">
        <v>0.17499999999999999</v>
      </c>
      <c r="BI512" s="13"/>
      <c r="BJ512" s="13">
        <v>0.266666666666667</v>
      </c>
      <c r="BK512" s="13">
        <v>0.17475728155339801</v>
      </c>
      <c r="BL512" s="13"/>
      <c r="BM512" s="13">
        <v>4.5454545454545497E-2</v>
      </c>
      <c r="BN512" s="13">
        <v>0.20618556701030899</v>
      </c>
      <c r="BO512" s="13"/>
      <c r="BP512" s="13">
        <v>0.16129032258064499</v>
      </c>
      <c r="BQ512" s="13">
        <v>0.170454545454545</v>
      </c>
      <c r="BR512" s="13"/>
      <c r="BS512" s="13">
        <v>7.2727272727272696E-2</v>
      </c>
      <c r="BT512" s="13">
        <v>0.26086956521739102</v>
      </c>
      <c r="BU512" s="13"/>
      <c r="BV512" s="13">
        <v>0.15</v>
      </c>
      <c r="BW512" s="13">
        <v>2.8571428571428598E-2</v>
      </c>
      <c r="BX512" s="13"/>
      <c r="BY512" s="13">
        <v>0</v>
      </c>
      <c r="BZ512" s="13">
        <v>0.19469026548672599</v>
      </c>
      <c r="CA512" s="13"/>
      <c r="CB512" s="13">
        <v>0.20408163265306101</v>
      </c>
      <c r="CC512" s="13">
        <v>0.164383561643836</v>
      </c>
    </row>
    <row r="513" spans="2:81" x14ac:dyDescent="0.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c r="BU513" s="13"/>
      <c r="BV513" s="13"/>
      <c r="BW513" s="13"/>
      <c r="BX513" s="13"/>
      <c r="BY513" s="13"/>
      <c r="BZ513" s="13"/>
      <c r="CA513" s="13"/>
      <c r="CB513" s="13"/>
      <c r="CC513" s="13"/>
    </row>
    <row r="514" spans="2:81" x14ac:dyDescent="0.3">
      <c r="B514" s="6" t="s">
        <v>305</v>
      </c>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c r="BU514" s="13"/>
      <c r="BV514" s="13"/>
      <c r="BW514" s="13"/>
      <c r="BX514" s="13"/>
      <c r="BY514" s="13"/>
      <c r="BZ514" s="13"/>
      <c r="CA514" s="13"/>
      <c r="CB514" s="13"/>
      <c r="CC514" s="13"/>
    </row>
    <row r="515" spans="2:81" x14ac:dyDescent="0.3">
      <c r="B515" s="23" t="s">
        <v>301</v>
      </c>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13"/>
      <c r="BS515" s="13"/>
      <c r="BT515" s="13"/>
      <c r="BU515" s="13"/>
      <c r="BV515" s="13"/>
      <c r="BW515" s="13"/>
      <c r="BX515" s="13"/>
      <c r="BY515" s="13"/>
      <c r="BZ515" s="13"/>
      <c r="CA515" s="13"/>
      <c r="CB515" s="13"/>
      <c r="CC515" s="13"/>
    </row>
    <row r="516" spans="2:81" x14ac:dyDescent="0.3">
      <c r="B516" t="s">
        <v>298</v>
      </c>
      <c r="C516" s="13">
        <v>0.31707317073170699</v>
      </c>
      <c r="D516" s="13">
        <v>0.39622641509433998</v>
      </c>
      <c r="E516" s="13">
        <v>0.25714285714285701</v>
      </c>
      <c r="F516" s="13"/>
      <c r="G516" s="13">
        <v>0.16666666666666699</v>
      </c>
      <c r="H516" s="13">
        <v>0.47916666666666702</v>
      </c>
      <c r="I516" s="13">
        <v>0.31034482758620702</v>
      </c>
      <c r="J516" s="13">
        <v>0.1</v>
      </c>
      <c r="K516" s="13">
        <v>0.2</v>
      </c>
      <c r="L516" s="13">
        <v>0.125</v>
      </c>
      <c r="M516" s="13"/>
      <c r="N516" s="13">
        <v>0.49090909090909102</v>
      </c>
      <c r="O516" s="13">
        <v>0.16666666666666699</v>
      </c>
      <c r="P516" s="13">
        <v>0.19047619047618999</v>
      </c>
      <c r="Q516" s="13">
        <v>0.17241379310344801</v>
      </c>
      <c r="R516" s="13"/>
      <c r="S516" s="13">
        <v>0.51851851851851805</v>
      </c>
      <c r="T516" s="13">
        <v>0.15</v>
      </c>
      <c r="U516" s="13">
        <v>0.4</v>
      </c>
      <c r="V516" s="13">
        <v>0.36363636363636398</v>
      </c>
      <c r="W516" s="13">
        <v>0.28571428571428598</v>
      </c>
      <c r="X516" s="13">
        <v>0.125</v>
      </c>
      <c r="Y516" s="13">
        <v>0.42857142857142899</v>
      </c>
      <c r="Z516" s="13">
        <v>0.25</v>
      </c>
      <c r="AA516" s="13">
        <v>0.36363636363636398</v>
      </c>
      <c r="AB516" s="13">
        <v>0.375</v>
      </c>
      <c r="AC516" s="13">
        <v>0.14285714285714299</v>
      </c>
      <c r="AD516" s="13" t="s">
        <v>97</v>
      </c>
      <c r="AE516" s="13"/>
      <c r="AF516" s="13">
        <v>0.4</v>
      </c>
      <c r="AG516" s="13">
        <v>0.28571428571428598</v>
      </c>
      <c r="AH516" s="13">
        <v>0.57142857142857095</v>
      </c>
      <c r="AI516" s="13">
        <v>7.1428571428571397E-2</v>
      </c>
      <c r="AJ516" s="13">
        <v>0.5</v>
      </c>
      <c r="AK516" s="13">
        <v>8.3333333333333301E-2</v>
      </c>
      <c r="AL516" s="13"/>
      <c r="AM516" s="13">
        <v>6.6666666666666693E-2</v>
      </c>
      <c r="AN516" s="13">
        <v>0.14285714285714299</v>
      </c>
      <c r="AO516" s="13">
        <v>0.44897959183673503</v>
      </c>
      <c r="AP516" s="13">
        <v>0.375</v>
      </c>
      <c r="AQ516" s="13">
        <v>0.44444444444444398</v>
      </c>
      <c r="AR516" s="13"/>
      <c r="AS516" s="13">
        <v>0.31707317073170699</v>
      </c>
      <c r="AT516" s="13" t="s">
        <v>97</v>
      </c>
      <c r="AU516" s="13"/>
      <c r="AV516" s="13">
        <v>0.34653465346534701</v>
      </c>
      <c r="AW516" s="13">
        <v>0.18181818181818199</v>
      </c>
      <c r="AX516" s="13" t="s">
        <v>97</v>
      </c>
      <c r="AY516" s="13"/>
      <c r="AZ516" s="13">
        <v>0.302752293577982</v>
      </c>
      <c r="BA516" s="13" t="s">
        <v>97</v>
      </c>
      <c r="BB516" s="13" t="s">
        <v>97</v>
      </c>
      <c r="BC516" s="13"/>
      <c r="BD516" s="13">
        <v>0.316455696202532</v>
      </c>
      <c r="BE516" s="13">
        <v>0.292682926829268</v>
      </c>
      <c r="BF516" s="13"/>
      <c r="BG516" s="13">
        <v>0.39534883720930197</v>
      </c>
      <c r="BH516" s="13">
        <v>0.27500000000000002</v>
      </c>
      <c r="BI516" s="13"/>
      <c r="BJ516" s="13">
        <v>0.2</v>
      </c>
      <c r="BK516" s="13">
        <v>0.31067961165048502</v>
      </c>
      <c r="BL516" s="13"/>
      <c r="BM516" s="13">
        <v>0.22727272727272699</v>
      </c>
      <c r="BN516" s="13">
        <v>0.32989690721649501</v>
      </c>
      <c r="BO516" s="13"/>
      <c r="BP516" s="13">
        <v>0.16129032258064499</v>
      </c>
      <c r="BQ516" s="13">
        <v>0.36363636363636398</v>
      </c>
      <c r="BR516" s="13"/>
      <c r="BS516" s="13">
        <v>0.381818181818182</v>
      </c>
      <c r="BT516" s="13">
        <v>0.23913043478260901</v>
      </c>
      <c r="BU516" s="13"/>
      <c r="BV516" s="13">
        <v>0.35</v>
      </c>
      <c r="BW516" s="13">
        <v>0.4</v>
      </c>
      <c r="BX516" s="13"/>
      <c r="BY516" s="13">
        <v>0.2</v>
      </c>
      <c r="BZ516" s="13">
        <v>0.32743362831858402</v>
      </c>
      <c r="CA516" s="13"/>
      <c r="CB516" s="13">
        <v>0.22448979591836701</v>
      </c>
      <c r="CC516" s="13">
        <v>0.38356164383561597</v>
      </c>
    </row>
    <row r="517" spans="2:81" x14ac:dyDescent="0.3">
      <c r="B517" t="s">
        <v>299</v>
      </c>
      <c r="C517" s="13">
        <v>0.55284552845528501</v>
      </c>
      <c r="D517" s="13">
        <v>0.490566037735849</v>
      </c>
      <c r="E517" s="13">
        <v>0.6</v>
      </c>
      <c r="F517" s="13"/>
      <c r="G517" s="13">
        <v>0.66666666666666696</v>
      </c>
      <c r="H517" s="13">
        <v>0.47916666666666702</v>
      </c>
      <c r="I517" s="13">
        <v>0.51724137931034497</v>
      </c>
      <c r="J517" s="13">
        <v>0.7</v>
      </c>
      <c r="K517" s="13">
        <v>0.6</v>
      </c>
      <c r="L517" s="13">
        <v>0.625</v>
      </c>
      <c r="M517" s="13"/>
      <c r="N517" s="13">
        <v>0.43636363636363601</v>
      </c>
      <c r="O517" s="13">
        <v>0.5</v>
      </c>
      <c r="P517" s="13">
        <v>0.71428571428571397</v>
      </c>
      <c r="Q517" s="13">
        <v>0.68965517241379304</v>
      </c>
      <c r="R517" s="13"/>
      <c r="S517" s="13">
        <v>0.37037037037037002</v>
      </c>
      <c r="T517" s="13">
        <v>0.8</v>
      </c>
      <c r="U517" s="13">
        <v>0.2</v>
      </c>
      <c r="V517" s="13">
        <v>0.54545454545454497</v>
      </c>
      <c r="W517" s="13">
        <v>0.57142857142857095</v>
      </c>
      <c r="X517" s="13">
        <v>0.75</v>
      </c>
      <c r="Y517" s="13">
        <v>0.57142857142857095</v>
      </c>
      <c r="Z517" s="13">
        <v>0.75</v>
      </c>
      <c r="AA517" s="13">
        <v>0.45454545454545497</v>
      </c>
      <c r="AB517" s="13">
        <v>0.375</v>
      </c>
      <c r="AC517" s="13">
        <v>0.57142857142857095</v>
      </c>
      <c r="AD517" s="13" t="s">
        <v>97</v>
      </c>
      <c r="AE517" s="13"/>
      <c r="AF517" s="13">
        <v>0.46666666666666701</v>
      </c>
      <c r="AG517" s="13">
        <v>0.66666666666666696</v>
      </c>
      <c r="AH517" s="13">
        <v>0.28571428571428598</v>
      </c>
      <c r="AI517" s="13">
        <v>0.78571428571428603</v>
      </c>
      <c r="AJ517" s="13">
        <v>0.5</v>
      </c>
      <c r="AK517" s="13">
        <v>0.5</v>
      </c>
      <c r="AL517" s="13"/>
      <c r="AM517" s="13">
        <v>0.8</v>
      </c>
      <c r="AN517" s="13">
        <v>0.78571428571428603</v>
      </c>
      <c r="AO517" s="13">
        <v>0.36734693877551</v>
      </c>
      <c r="AP517" s="13">
        <v>0.58333333333333304</v>
      </c>
      <c r="AQ517" s="13">
        <v>0.55555555555555602</v>
      </c>
      <c r="AR517" s="13"/>
      <c r="AS517" s="13">
        <v>0.55284552845528501</v>
      </c>
      <c r="AT517" s="13" t="s">
        <v>97</v>
      </c>
      <c r="AU517" s="13"/>
      <c r="AV517" s="13">
        <v>0.50495049504950495</v>
      </c>
      <c r="AW517" s="13">
        <v>0.77272727272727304</v>
      </c>
      <c r="AX517" s="13" t="s">
        <v>97</v>
      </c>
      <c r="AY517" s="13"/>
      <c r="AZ517" s="13">
        <v>0.55963302752293598</v>
      </c>
      <c r="BA517" s="13" t="s">
        <v>97</v>
      </c>
      <c r="BB517" s="13" t="s">
        <v>97</v>
      </c>
      <c r="BC517" s="13"/>
      <c r="BD517" s="13">
        <v>0.582278481012658</v>
      </c>
      <c r="BE517" s="13">
        <v>0.53658536585365901</v>
      </c>
      <c r="BF517" s="13"/>
      <c r="BG517" s="13">
        <v>0.53488372093023295</v>
      </c>
      <c r="BH517" s="13">
        <v>0.5625</v>
      </c>
      <c r="BI517" s="13"/>
      <c r="BJ517" s="13">
        <v>0.73333333333333295</v>
      </c>
      <c r="BK517" s="13">
        <v>0.54368932038834905</v>
      </c>
      <c r="BL517" s="13"/>
      <c r="BM517" s="13">
        <v>0.59090909090909105</v>
      </c>
      <c r="BN517" s="13">
        <v>0.54639175257731998</v>
      </c>
      <c r="BO517" s="13"/>
      <c r="BP517" s="13">
        <v>0.67741935483870996</v>
      </c>
      <c r="BQ517" s="13">
        <v>0.52272727272727304</v>
      </c>
      <c r="BR517" s="13"/>
      <c r="BS517" s="13">
        <v>0.527272727272727</v>
      </c>
      <c r="BT517" s="13">
        <v>0.60869565217391297</v>
      </c>
      <c r="BU517" s="13"/>
      <c r="BV517" s="13">
        <v>0.6</v>
      </c>
      <c r="BW517" s="13">
        <v>0.48571428571428599</v>
      </c>
      <c r="BX517" s="13"/>
      <c r="BY517" s="13">
        <v>0.8</v>
      </c>
      <c r="BZ517" s="13">
        <v>0.53097345132743401</v>
      </c>
      <c r="CA517" s="13"/>
      <c r="CB517" s="13">
        <v>0.61224489795918402</v>
      </c>
      <c r="CC517" s="13">
        <v>0.50684931506849296</v>
      </c>
    </row>
    <row r="518" spans="2:81" x14ac:dyDescent="0.3">
      <c r="B518" t="s">
        <v>106</v>
      </c>
      <c r="C518" s="13">
        <v>0.13008130081300801</v>
      </c>
      <c r="D518" s="13">
        <v>0.113207547169811</v>
      </c>
      <c r="E518" s="13">
        <v>0.14285714285714299</v>
      </c>
      <c r="F518" s="13"/>
      <c r="G518" s="13">
        <v>0.16666666666666699</v>
      </c>
      <c r="H518" s="13">
        <v>4.1666666666666699E-2</v>
      </c>
      <c r="I518" s="13">
        <v>0.17241379310344801</v>
      </c>
      <c r="J518" s="13">
        <v>0.2</v>
      </c>
      <c r="K518" s="13">
        <v>0.2</v>
      </c>
      <c r="L518" s="13">
        <v>0.25</v>
      </c>
      <c r="M518" s="13"/>
      <c r="N518" s="13">
        <v>7.2727272727272696E-2</v>
      </c>
      <c r="O518" s="13">
        <v>0.33333333333333298</v>
      </c>
      <c r="P518" s="13">
        <v>9.5238095238095205E-2</v>
      </c>
      <c r="Q518" s="13">
        <v>0.13793103448275901</v>
      </c>
      <c r="R518" s="13"/>
      <c r="S518" s="13">
        <v>0.11111111111111099</v>
      </c>
      <c r="T518" s="13">
        <v>0.05</v>
      </c>
      <c r="U518" s="13">
        <v>0.4</v>
      </c>
      <c r="V518" s="13">
        <v>9.0909090909090898E-2</v>
      </c>
      <c r="W518" s="13">
        <v>0.14285714285714299</v>
      </c>
      <c r="X518" s="13">
        <v>0.125</v>
      </c>
      <c r="Y518" s="13">
        <v>0</v>
      </c>
      <c r="Z518" s="13">
        <v>0</v>
      </c>
      <c r="AA518" s="13">
        <v>0.18181818181818199</v>
      </c>
      <c r="AB518" s="13">
        <v>0.25</v>
      </c>
      <c r="AC518" s="13">
        <v>0.28571428571428598</v>
      </c>
      <c r="AD518" s="13" t="s">
        <v>97</v>
      </c>
      <c r="AE518" s="13"/>
      <c r="AF518" s="13">
        <v>0.133333333333333</v>
      </c>
      <c r="AG518" s="13">
        <v>4.7619047619047603E-2</v>
      </c>
      <c r="AH518" s="13">
        <v>0.14285714285714299</v>
      </c>
      <c r="AI518" s="13">
        <v>0.14285714285714299</v>
      </c>
      <c r="AJ518" s="13">
        <v>0</v>
      </c>
      <c r="AK518" s="13">
        <v>0.41666666666666702</v>
      </c>
      <c r="AL518" s="13"/>
      <c r="AM518" s="13">
        <v>0.133333333333333</v>
      </c>
      <c r="AN518" s="13">
        <v>7.1428571428571397E-2</v>
      </c>
      <c r="AO518" s="13">
        <v>0.183673469387755</v>
      </c>
      <c r="AP518" s="13">
        <v>4.1666666666666699E-2</v>
      </c>
      <c r="AQ518" s="13">
        <v>0</v>
      </c>
      <c r="AR518" s="13"/>
      <c r="AS518" s="13">
        <v>0.13008130081300801</v>
      </c>
      <c r="AT518" s="13" t="s">
        <v>97</v>
      </c>
      <c r="AU518" s="13"/>
      <c r="AV518" s="13">
        <v>0.14851485148514901</v>
      </c>
      <c r="AW518" s="13">
        <v>4.5454545454545497E-2</v>
      </c>
      <c r="AX518" s="13" t="s">
        <v>97</v>
      </c>
      <c r="AY518" s="13"/>
      <c r="AZ518" s="13">
        <v>0.13761467889908299</v>
      </c>
      <c r="BA518" s="13" t="s">
        <v>97</v>
      </c>
      <c r="BB518" s="13" t="s">
        <v>97</v>
      </c>
      <c r="BC518" s="13"/>
      <c r="BD518" s="13">
        <v>0.10126582278481</v>
      </c>
      <c r="BE518" s="13">
        <v>0.17073170731707299</v>
      </c>
      <c r="BF518" s="13"/>
      <c r="BG518" s="13">
        <v>6.9767441860465101E-2</v>
      </c>
      <c r="BH518" s="13">
        <v>0.16250000000000001</v>
      </c>
      <c r="BI518" s="13"/>
      <c r="BJ518" s="13">
        <v>6.6666666666666693E-2</v>
      </c>
      <c r="BK518" s="13">
        <v>0.14563106796116501</v>
      </c>
      <c r="BL518" s="13"/>
      <c r="BM518" s="13">
        <v>0.18181818181818199</v>
      </c>
      <c r="BN518" s="13">
        <v>0.123711340206186</v>
      </c>
      <c r="BO518" s="13"/>
      <c r="BP518" s="13">
        <v>0.16129032258064499</v>
      </c>
      <c r="BQ518" s="13">
        <v>0.11363636363636399</v>
      </c>
      <c r="BR518" s="13"/>
      <c r="BS518" s="13">
        <v>9.0909090909090898E-2</v>
      </c>
      <c r="BT518" s="13">
        <v>0.15217391304347799</v>
      </c>
      <c r="BU518" s="13"/>
      <c r="BV518" s="13">
        <v>0.05</v>
      </c>
      <c r="BW518" s="13">
        <v>0.114285714285714</v>
      </c>
      <c r="BX518" s="13"/>
      <c r="BY518" s="13">
        <v>0</v>
      </c>
      <c r="BZ518" s="13">
        <v>0.14159292035398199</v>
      </c>
      <c r="CA518" s="13"/>
      <c r="CB518" s="13">
        <v>0.16326530612244899</v>
      </c>
      <c r="CC518" s="13">
        <v>0.10958904109589</v>
      </c>
    </row>
    <row r="519" spans="2:81" x14ac:dyDescent="0.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c r="BU519" s="13"/>
      <c r="BV519" s="13"/>
      <c r="BW519" s="13"/>
      <c r="BX519" s="13"/>
      <c r="BY519" s="13"/>
      <c r="BZ519" s="13"/>
      <c r="CA519" s="13"/>
      <c r="CB519" s="13"/>
      <c r="CC519" s="13"/>
    </row>
    <row r="520" spans="2:81" x14ac:dyDescent="0.3">
      <c r="B520" s="6" t="s">
        <v>306</v>
      </c>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c r="BU520" s="13"/>
      <c r="BV520" s="13"/>
      <c r="BW520" s="13"/>
      <c r="BX520" s="13"/>
      <c r="BY520" s="13"/>
      <c r="BZ520" s="13"/>
      <c r="CA520" s="13"/>
      <c r="CB520" s="13"/>
      <c r="CC520" s="13"/>
    </row>
    <row r="521" spans="2:81" x14ac:dyDescent="0.3">
      <c r="B521" s="23" t="s">
        <v>301</v>
      </c>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13"/>
      <c r="BS521" s="13"/>
      <c r="BT521" s="13"/>
      <c r="BU521" s="13"/>
      <c r="BV521" s="13"/>
      <c r="BW521" s="13"/>
      <c r="BX521" s="13"/>
      <c r="BY521" s="13"/>
      <c r="BZ521" s="13"/>
      <c r="CA521" s="13"/>
      <c r="CB521" s="13"/>
      <c r="CC521" s="13"/>
    </row>
    <row r="522" spans="2:81" x14ac:dyDescent="0.3">
      <c r="B522" t="s">
        <v>298</v>
      </c>
      <c r="C522" s="13">
        <v>0.25203252032520301</v>
      </c>
      <c r="D522" s="13">
        <v>0.30188679245283001</v>
      </c>
      <c r="E522" s="13">
        <v>0.214285714285714</v>
      </c>
      <c r="F522" s="13"/>
      <c r="G522" s="13">
        <v>0.27777777777777801</v>
      </c>
      <c r="H522" s="13">
        <v>0.41666666666666702</v>
      </c>
      <c r="I522" s="13">
        <v>0.13793103448275901</v>
      </c>
      <c r="J522" s="13">
        <v>0</v>
      </c>
      <c r="K522" s="13">
        <v>0.1</v>
      </c>
      <c r="L522" s="13">
        <v>0.125</v>
      </c>
      <c r="M522" s="13"/>
      <c r="N522" s="13">
        <v>0.25454545454545502</v>
      </c>
      <c r="O522" s="13">
        <v>0.22222222222222199</v>
      </c>
      <c r="P522" s="13">
        <v>0.33333333333333298</v>
      </c>
      <c r="Q522" s="13">
        <v>0.20689655172413801</v>
      </c>
      <c r="R522" s="13"/>
      <c r="S522" s="13">
        <v>0.37037037037037002</v>
      </c>
      <c r="T522" s="13">
        <v>0.3</v>
      </c>
      <c r="U522" s="13">
        <v>0.2</v>
      </c>
      <c r="V522" s="13">
        <v>0.18181818181818199</v>
      </c>
      <c r="W522" s="13">
        <v>0.28571428571428598</v>
      </c>
      <c r="X522" s="13">
        <v>0.25</v>
      </c>
      <c r="Y522" s="13">
        <v>0.28571428571428598</v>
      </c>
      <c r="Z522" s="13">
        <v>0.25</v>
      </c>
      <c r="AA522" s="13">
        <v>9.0909090909090898E-2</v>
      </c>
      <c r="AB522" s="13">
        <v>0.125</v>
      </c>
      <c r="AC522" s="13">
        <v>0.14285714285714299</v>
      </c>
      <c r="AD522" s="13" t="s">
        <v>97</v>
      </c>
      <c r="AE522" s="13"/>
      <c r="AF522" s="13">
        <v>0.266666666666667</v>
      </c>
      <c r="AG522" s="13">
        <v>0.33333333333333298</v>
      </c>
      <c r="AH522" s="13">
        <v>0.28571428571428598</v>
      </c>
      <c r="AI522" s="13">
        <v>0</v>
      </c>
      <c r="AJ522" s="13">
        <v>0.33333333333333298</v>
      </c>
      <c r="AK522" s="13">
        <v>8.3333333333333301E-2</v>
      </c>
      <c r="AL522" s="13"/>
      <c r="AM522" s="13">
        <v>0.2</v>
      </c>
      <c r="AN522" s="13">
        <v>0.214285714285714</v>
      </c>
      <c r="AO522" s="13">
        <v>0.28571428571428598</v>
      </c>
      <c r="AP522" s="13">
        <v>0.29166666666666702</v>
      </c>
      <c r="AQ522" s="13">
        <v>0.22222222222222199</v>
      </c>
      <c r="AR522" s="13"/>
      <c r="AS522" s="13">
        <v>0.25203252032520301</v>
      </c>
      <c r="AT522" s="13" t="s">
        <v>97</v>
      </c>
      <c r="AU522" s="13"/>
      <c r="AV522" s="13">
        <v>0.24752475247524799</v>
      </c>
      <c r="AW522" s="13">
        <v>0.27272727272727298</v>
      </c>
      <c r="AX522" s="13" t="s">
        <v>97</v>
      </c>
      <c r="AY522" s="13"/>
      <c r="AZ522" s="13">
        <v>0.247706422018349</v>
      </c>
      <c r="BA522" s="13" t="s">
        <v>97</v>
      </c>
      <c r="BB522" s="13" t="s">
        <v>97</v>
      </c>
      <c r="BC522" s="13"/>
      <c r="BD522" s="13">
        <v>0.316455696202532</v>
      </c>
      <c r="BE522" s="13">
        <v>0.12195121951219499</v>
      </c>
      <c r="BF522" s="13"/>
      <c r="BG522" s="13">
        <v>0.39534883720930197</v>
      </c>
      <c r="BH522" s="13">
        <v>0.17499999999999999</v>
      </c>
      <c r="BI522" s="13"/>
      <c r="BJ522" s="13">
        <v>0.4</v>
      </c>
      <c r="BK522" s="13">
        <v>0.213592233009709</v>
      </c>
      <c r="BL522" s="13"/>
      <c r="BM522" s="13">
        <v>0.27272727272727298</v>
      </c>
      <c r="BN522" s="13">
        <v>0.22680412371134001</v>
      </c>
      <c r="BO522" s="13"/>
      <c r="BP522" s="13">
        <v>0.25806451612903197</v>
      </c>
      <c r="BQ522" s="13">
        <v>0.25</v>
      </c>
      <c r="BR522" s="13"/>
      <c r="BS522" s="13">
        <v>0.30909090909090903</v>
      </c>
      <c r="BT522" s="13">
        <v>0.173913043478261</v>
      </c>
      <c r="BU522" s="13"/>
      <c r="BV522" s="13">
        <v>0.3</v>
      </c>
      <c r="BW522" s="13">
        <v>0.314285714285714</v>
      </c>
      <c r="BX522" s="13"/>
      <c r="BY522" s="13">
        <v>0.2</v>
      </c>
      <c r="BZ522" s="13">
        <v>0.25663716814159299</v>
      </c>
      <c r="CA522" s="13"/>
      <c r="CB522" s="13">
        <v>0.24489795918367299</v>
      </c>
      <c r="CC522" s="13">
        <v>0.24657534246575299</v>
      </c>
    </row>
    <row r="523" spans="2:81" x14ac:dyDescent="0.3">
      <c r="B523" t="s">
        <v>299</v>
      </c>
      <c r="C523" s="13">
        <v>0.64227642276422803</v>
      </c>
      <c r="D523" s="13">
        <v>0.60377358490566002</v>
      </c>
      <c r="E523" s="13">
        <v>0.67142857142857104</v>
      </c>
      <c r="F523" s="13"/>
      <c r="G523" s="13">
        <v>0.55555555555555602</v>
      </c>
      <c r="H523" s="13">
        <v>0.54166666666666696</v>
      </c>
      <c r="I523" s="13">
        <v>0.72413793103448298</v>
      </c>
      <c r="J523" s="13">
        <v>0.9</v>
      </c>
      <c r="K523" s="13">
        <v>0.7</v>
      </c>
      <c r="L523" s="13">
        <v>0.75</v>
      </c>
      <c r="M523" s="13"/>
      <c r="N523" s="13">
        <v>0.67272727272727295</v>
      </c>
      <c r="O523" s="13">
        <v>0.66666666666666696</v>
      </c>
      <c r="P523" s="13">
        <v>0.52380952380952395</v>
      </c>
      <c r="Q523" s="13">
        <v>0.65517241379310298</v>
      </c>
      <c r="R523" s="13"/>
      <c r="S523" s="13">
        <v>0.592592592592593</v>
      </c>
      <c r="T523" s="13">
        <v>0.7</v>
      </c>
      <c r="U523" s="13">
        <v>0.4</v>
      </c>
      <c r="V523" s="13">
        <v>0.63636363636363602</v>
      </c>
      <c r="W523" s="13">
        <v>0.57142857142857095</v>
      </c>
      <c r="X523" s="13">
        <v>0.75</v>
      </c>
      <c r="Y523" s="13">
        <v>0.71428571428571397</v>
      </c>
      <c r="Z523" s="13">
        <v>0.75</v>
      </c>
      <c r="AA523" s="13">
        <v>0.81818181818181801</v>
      </c>
      <c r="AB523" s="13">
        <v>0.375</v>
      </c>
      <c r="AC523" s="13">
        <v>0.57142857142857095</v>
      </c>
      <c r="AD523" s="13" t="s">
        <v>97</v>
      </c>
      <c r="AE523" s="13"/>
      <c r="AF523" s="13">
        <v>0.62222222222222201</v>
      </c>
      <c r="AG523" s="13">
        <v>0.61904761904761896</v>
      </c>
      <c r="AH523" s="13">
        <v>0.64285714285714302</v>
      </c>
      <c r="AI523" s="13">
        <v>0.85714285714285698</v>
      </c>
      <c r="AJ523" s="13">
        <v>0.66666666666666696</v>
      </c>
      <c r="AK523" s="13">
        <v>0.66666666666666696</v>
      </c>
      <c r="AL523" s="13"/>
      <c r="AM523" s="13">
        <v>0.66666666666666696</v>
      </c>
      <c r="AN523" s="13">
        <v>0.78571428571428603</v>
      </c>
      <c r="AO523" s="13">
        <v>0.57142857142857095</v>
      </c>
      <c r="AP523" s="13">
        <v>0.625</v>
      </c>
      <c r="AQ523" s="13">
        <v>0.77777777777777801</v>
      </c>
      <c r="AR523" s="13"/>
      <c r="AS523" s="13">
        <v>0.64227642276422803</v>
      </c>
      <c r="AT523" s="13" t="s">
        <v>97</v>
      </c>
      <c r="AU523" s="13"/>
      <c r="AV523" s="13">
        <v>0.64356435643564402</v>
      </c>
      <c r="AW523" s="13">
        <v>0.63636363636363602</v>
      </c>
      <c r="AX523" s="13" t="s">
        <v>97</v>
      </c>
      <c r="AY523" s="13"/>
      <c r="AZ523" s="13">
        <v>0.64220183486238502</v>
      </c>
      <c r="BA523" s="13" t="s">
        <v>97</v>
      </c>
      <c r="BB523" s="13" t="s">
        <v>97</v>
      </c>
      <c r="BC523" s="13"/>
      <c r="BD523" s="13">
        <v>0.594936708860759</v>
      </c>
      <c r="BE523" s="13">
        <v>0.75609756097560998</v>
      </c>
      <c r="BF523" s="13"/>
      <c r="BG523" s="13">
        <v>0.51162790697674398</v>
      </c>
      <c r="BH523" s="13">
        <v>0.71250000000000002</v>
      </c>
      <c r="BI523" s="13"/>
      <c r="BJ523" s="13">
        <v>0.46666666666666701</v>
      </c>
      <c r="BK523" s="13">
        <v>0.67961165048543704</v>
      </c>
      <c r="BL523" s="13"/>
      <c r="BM523" s="13">
        <v>0.63636363636363602</v>
      </c>
      <c r="BN523" s="13">
        <v>0.65979381443299001</v>
      </c>
      <c r="BO523" s="13"/>
      <c r="BP523" s="13">
        <v>0.64516129032258096</v>
      </c>
      <c r="BQ523" s="13">
        <v>0.64772727272727304</v>
      </c>
      <c r="BR523" s="13"/>
      <c r="BS523" s="13">
        <v>0.61818181818181805</v>
      </c>
      <c r="BT523" s="13">
        <v>0.69565217391304301</v>
      </c>
      <c r="BU523" s="13"/>
      <c r="BV523" s="13">
        <v>0.6</v>
      </c>
      <c r="BW523" s="13">
        <v>0.628571428571429</v>
      </c>
      <c r="BX523" s="13"/>
      <c r="BY523" s="13">
        <v>0.8</v>
      </c>
      <c r="BZ523" s="13">
        <v>0.62831858407079599</v>
      </c>
      <c r="CA523" s="13"/>
      <c r="CB523" s="13">
        <v>0.65306122448979598</v>
      </c>
      <c r="CC523" s="13">
        <v>0.64383561643835596</v>
      </c>
    </row>
    <row r="524" spans="2:81" x14ac:dyDescent="0.3">
      <c r="B524" t="s">
        <v>106</v>
      </c>
      <c r="C524" s="13">
        <v>0.105691056910569</v>
      </c>
      <c r="D524" s="13">
        <v>9.4339622641509399E-2</v>
      </c>
      <c r="E524" s="13">
        <v>0.114285714285714</v>
      </c>
      <c r="F524" s="13"/>
      <c r="G524" s="13">
        <v>0.16666666666666699</v>
      </c>
      <c r="H524" s="13">
        <v>4.1666666666666699E-2</v>
      </c>
      <c r="I524" s="13">
        <v>0.13793103448275901</v>
      </c>
      <c r="J524" s="13">
        <v>0.1</v>
      </c>
      <c r="K524" s="13">
        <v>0.2</v>
      </c>
      <c r="L524" s="13">
        <v>0.125</v>
      </c>
      <c r="M524" s="13"/>
      <c r="N524" s="13">
        <v>7.2727272727272696E-2</v>
      </c>
      <c r="O524" s="13">
        <v>0.11111111111111099</v>
      </c>
      <c r="P524" s="13">
        <v>0.14285714285714299</v>
      </c>
      <c r="Q524" s="13">
        <v>0.13793103448275901</v>
      </c>
      <c r="R524" s="13"/>
      <c r="S524" s="13">
        <v>3.7037037037037E-2</v>
      </c>
      <c r="T524" s="13">
        <v>0</v>
      </c>
      <c r="U524" s="13">
        <v>0.4</v>
      </c>
      <c r="V524" s="13">
        <v>0.18181818181818199</v>
      </c>
      <c r="W524" s="13">
        <v>0.14285714285714299</v>
      </c>
      <c r="X524" s="13">
        <v>0</v>
      </c>
      <c r="Y524" s="13">
        <v>0</v>
      </c>
      <c r="Z524" s="13">
        <v>0</v>
      </c>
      <c r="AA524" s="13">
        <v>9.0909090909090898E-2</v>
      </c>
      <c r="AB524" s="13">
        <v>0.5</v>
      </c>
      <c r="AC524" s="13">
        <v>0.28571428571428598</v>
      </c>
      <c r="AD524" s="13" t="s">
        <v>97</v>
      </c>
      <c r="AE524" s="13"/>
      <c r="AF524" s="13">
        <v>0.11111111111111099</v>
      </c>
      <c r="AG524" s="13">
        <v>4.7619047619047603E-2</v>
      </c>
      <c r="AH524" s="13">
        <v>7.1428571428571397E-2</v>
      </c>
      <c r="AI524" s="13">
        <v>0.14285714285714299</v>
      </c>
      <c r="AJ524" s="13">
        <v>0</v>
      </c>
      <c r="AK524" s="13">
        <v>0.25</v>
      </c>
      <c r="AL524" s="13"/>
      <c r="AM524" s="13">
        <v>0.133333333333333</v>
      </c>
      <c r="AN524" s="13">
        <v>0</v>
      </c>
      <c r="AO524" s="13">
        <v>0.14285714285714299</v>
      </c>
      <c r="AP524" s="13">
        <v>8.3333333333333301E-2</v>
      </c>
      <c r="AQ524" s="13">
        <v>0</v>
      </c>
      <c r="AR524" s="13"/>
      <c r="AS524" s="13">
        <v>0.105691056910569</v>
      </c>
      <c r="AT524" s="13" t="s">
        <v>97</v>
      </c>
      <c r="AU524" s="13"/>
      <c r="AV524" s="13">
        <v>0.10891089108910899</v>
      </c>
      <c r="AW524" s="13">
        <v>9.0909090909090898E-2</v>
      </c>
      <c r="AX524" s="13" t="s">
        <v>97</v>
      </c>
      <c r="AY524" s="13"/>
      <c r="AZ524" s="13">
        <v>0.11009174311926601</v>
      </c>
      <c r="BA524" s="13" t="s">
        <v>97</v>
      </c>
      <c r="BB524" s="13" t="s">
        <v>97</v>
      </c>
      <c r="BC524" s="13"/>
      <c r="BD524" s="13">
        <v>8.8607594936708903E-2</v>
      </c>
      <c r="BE524" s="13">
        <v>0.12195121951219499</v>
      </c>
      <c r="BF524" s="13"/>
      <c r="BG524" s="13">
        <v>9.3023255813953501E-2</v>
      </c>
      <c r="BH524" s="13">
        <v>0.1125</v>
      </c>
      <c r="BI524" s="13"/>
      <c r="BJ524" s="13">
        <v>0.133333333333333</v>
      </c>
      <c r="BK524" s="13">
        <v>0.106796116504854</v>
      </c>
      <c r="BL524" s="13"/>
      <c r="BM524" s="13">
        <v>9.0909090909090898E-2</v>
      </c>
      <c r="BN524" s="13">
        <v>0.11340206185567001</v>
      </c>
      <c r="BO524" s="13"/>
      <c r="BP524" s="13">
        <v>9.6774193548387094E-2</v>
      </c>
      <c r="BQ524" s="13">
        <v>0.102272727272727</v>
      </c>
      <c r="BR524" s="13"/>
      <c r="BS524" s="13">
        <v>7.2727272727272696E-2</v>
      </c>
      <c r="BT524" s="13">
        <v>0.13043478260869601</v>
      </c>
      <c r="BU524" s="13"/>
      <c r="BV524" s="13">
        <v>0.1</v>
      </c>
      <c r="BW524" s="13">
        <v>5.7142857142857099E-2</v>
      </c>
      <c r="BX524" s="13"/>
      <c r="BY524" s="13">
        <v>0</v>
      </c>
      <c r="BZ524" s="13">
        <v>0.11504424778761101</v>
      </c>
      <c r="CA524" s="13"/>
      <c r="CB524" s="13">
        <v>0.102040816326531</v>
      </c>
      <c r="CC524" s="13">
        <v>0.10958904109589</v>
      </c>
    </row>
    <row r="525" spans="2:81" x14ac:dyDescent="0.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c r="BU525" s="13"/>
      <c r="BV525" s="13"/>
      <c r="BW525" s="13"/>
      <c r="BX525" s="13"/>
      <c r="BY525" s="13"/>
      <c r="BZ525" s="13"/>
      <c r="CA525" s="13"/>
      <c r="CB525" s="13"/>
      <c r="CC525" s="13"/>
    </row>
    <row r="526" spans="2:81" x14ac:dyDescent="0.3">
      <c r="B526" s="6" t="s">
        <v>307</v>
      </c>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c r="BU526" s="13"/>
      <c r="BV526" s="13"/>
      <c r="BW526" s="13"/>
      <c r="BX526" s="13"/>
      <c r="BY526" s="13"/>
      <c r="BZ526" s="13"/>
      <c r="CA526" s="13"/>
      <c r="CB526" s="13"/>
      <c r="CC526" s="13"/>
    </row>
    <row r="527" spans="2:81" x14ac:dyDescent="0.3">
      <c r="B527" s="23" t="s">
        <v>301</v>
      </c>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c r="BU527" s="13"/>
      <c r="BV527" s="13"/>
      <c r="BW527" s="13"/>
      <c r="BX527" s="13"/>
      <c r="BY527" s="13"/>
      <c r="BZ527" s="13"/>
      <c r="CA527" s="13"/>
      <c r="CB527" s="13"/>
      <c r="CC527" s="13"/>
    </row>
    <row r="528" spans="2:81" x14ac:dyDescent="0.3">
      <c r="B528" t="s">
        <v>298</v>
      </c>
      <c r="C528" s="13">
        <v>0.292682926829268</v>
      </c>
      <c r="D528" s="13">
        <v>0.41509433962264197</v>
      </c>
      <c r="E528" s="13">
        <v>0.2</v>
      </c>
      <c r="F528" s="13"/>
      <c r="G528" s="13">
        <v>0.16666666666666699</v>
      </c>
      <c r="H528" s="13">
        <v>0.39583333333333298</v>
      </c>
      <c r="I528" s="13">
        <v>0.37931034482758602</v>
      </c>
      <c r="J528" s="13">
        <v>0.2</v>
      </c>
      <c r="K528" s="13">
        <v>0</v>
      </c>
      <c r="L528" s="13">
        <v>0.125</v>
      </c>
      <c r="M528" s="13"/>
      <c r="N528" s="13">
        <v>0.381818181818182</v>
      </c>
      <c r="O528" s="13">
        <v>0.27777777777777801</v>
      </c>
      <c r="P528" s="13">
        <v>0.28571428571428598</v>
      </c>
      <c r="Q528" s="13">
        <v>0.13793103448275901</v>
      </c>
      <c r="R528" s="13"/>
      <c r="S528" s="13">
        <v>0.37037037037037002</v>
      </c>
      <c r="T528" s="13">
        <v>0.25</v>
      </c>
      <c r="U528" s="13">
        <v>0.2</v>
      </c>
      <c r="V528" s="13">
        <v>0.54545454545454497</v>
      </c>
      <c r="W528" s="13">
        <v>0.14285714285714299</v>
      </c>
      <c r="X528" s="13">
        <v>0.3125</v>
      </c>
      <c r="Y528" s="13">
        <v>0.42857142857142899</v>
      </c>
      <c r="Z528" s="13">
        <v>0</v>
      </c>
      <c r="AA528" s="13">
        <v>0.18181818181818199</v>
      </c>
      <c r="AB528" s="13">
        <v>0.125</v>
      </c>
      <c r="AC528" s="13">
        <v>0.28571428571428598</v>
      </c>
      <c r="AD528" s="13" t="s">
        <v>97</v>
      </c>
      <c r="AE528" s="13"/>
      <c r="AF528" s="13">
        <v>0.44444444444444398</v>
      </c>
      <c r="AG528" s="13">
        <v>0.28571428571428598</v>
      </c>
      <c r="AH528" s="13">
        <v>0.35714285714285698</v>
      </c>
      <c r="AI528" s="13">
        <v>7.1428571428571397E-2</v>
      </c>
      <c r="AJ528" s="13">
        <v>0</v>
      </c>
      <c r="AK528" s="13">
        <v>0</v>
      </c>
      <c r="AL528" s="13"/>
      <c r="AM528" s="13">
        <v>6.6666666666666693E-2</v>
      </c>
      <c r="AN528" s="13">
        <v>0.214285714285714</v>
      </c>
      <c r="AO528" s="13">
        <v>0.32653061224489799</v>
      </c>
      <c r="AP528" s="13">
        <v>0.33333333333333298</v>
      </c>
      <c r="AQ528" s="13">
        <v>0.55555555555555602</v>
      </c>
      <c r="AR528" s="13"/>
      <c r="AS528" s="13">
        <v>0.292682926829268</v>
      </c>
      <c r="AT528" s="13" t="s">
        <v>97</v>
      </c>
      <c r="AU528" s="13"/>
      <c r="AV528" s="13">
        <v>0.26732673267326701</v>
      </c>
      <c r="AW528" s="13">
        <v>0.40909090909090901</v>
      </c>
      <c r="AX528" s="13" t="s">
        <v>97</v>
      </c>
      <c r="AY528" s="13"/>
      <c r="AZ528" s="13">
        <v>0.27522935779816499</v>
      </c>
      <c r="BA528" s="13" t="s">
        <v>97</v>
      </c>
      <c r="BB528" s="13" t="s">
        <v>97</v>
      </c>
      <c r="BC528" s="13"/>
      <c r="BD528" s="13">
        <v>0.30379746835443</v>
      </c>
      <c r="BE528" s="13">
        <v>0.292682926829268</v>
      </c>
      <c r="BF528" s="13"/>
      <c r="BG528" s="13">
        <v>0.372093023255814</v>
      </c>
      <c r="BH528" s="13">
        <v>0.25</v>
      </c>
      <c r="BI528" s="13"/>
      <c r="BJ528" s="13">
        <v>0</v>
      </c>
      <c r="BK528" s="13">
        <v>0.32038834951456302</v>
      </c>
      <c r="BL528" s="13"/>
      <c r="BM528" s="13">
        <v>0.31818181818181801</v>
      </c>
      <c r="BN528" s="13">
        <v>0.298969072164948</v>
      </c>
      <c r="BO528" s="13"/>
      <c r="BP528" s="13">
        <v>0.25806451612903197</v>
      </c>
      <c r="BQ528" s="13">
        <v>0.31818181818181801</v>
      </c>
      <c r="BR528" s="13"/>
      <c r="BS528" s="13">
        <v>0.4</v>
      </c>
      <c r="BT528" s="13">
        <v>0.217391304347826</v>
      </c>
      <c r="BU528" s="13"/>
      <c r="BV528" s="13">
        <v>0.35</v>
      </c>
      <c r="BW528" s="13">
        <v>0.42857142857142899</v>
      </c>
      <c r="BX528" s="13"/>
      <c r="BY528" s="13">
        <v>0.2</v>
      </c>
      <c r="BZ528" s="13">
        <v>0.30088495575221202</v>
      </c>
      <c r="CA528" s="13"/>
      <c r="CB528" s="13">
        <v>0.36734693877551</v>
      </c>
      <c r="CC528" s="13">
        <v>0.24657534246575299</v>
      </c>
    </row>
    <row r="529" spans="2:81" x14ac:dyDescent="0.3">
      <c r="B529" t="s">
        <v>299</v>
      </c>
      <c r="C529" s="13">
        <v>0.68292682926829296</v>
      </c>
      <c r="D529" s="13">
        <v>0.54716981132075504</v>
      </c>
      <c r="E529" s="13">
        <v>0.78571428571428603</v>
      </c>
      <c r="F529" s="13"/>
      <c r="G529" s="13">
        <v>0.77777777777777801</v>
      </c>
      <c r="H529" s="13">
        <v>0.60416666666666696</v>
      </c>
      <c r="I529" s="13">
        <v>0.58620689655172398</v>
      </c>
      <c r="J529" s="13">
        <v>0.8</v>
      </c>
      <c r="K529" s="13">
        <v>1</v>
      </c>
      <c r="L529" s="13">
        <v>0.75</v>
      </c>
      <c r="M529" s="13"/>
      <c r="N529" s="13">
        <v>0.58181818181818201</v>
      </c>
      <c r="O529" s="13">
        <v>0.72222222222222199</v>
      </c>
      <c r="P529" s="13">
        <v>0.66666666666666696</v>
      </c>
      <c r="Q529" s="13">
        <v>0.86206896551724099</v>
      </c>
      <c r="R529" s="13"/>
      <c r="S529" s="13">
        <v>0.592592592592593</v>
      </c>
      <c r="T529" s="13">
        <v>0.7</v>
      </c>
      <c r="U529" s="13">
        <v>0.8</v>
      </c>
      <c r="V529" s="13">
        <v>0.45454545454545497</v>
      </c>
      <c r="W529" s="13">
        <v>0.85714285714285698</v>
      </c>
      <c r="X529" s="13">
        <v>0.6875</v>
      </c>
      <c r="Y529" s="13">
        <v>0.57142857142857095</v>
      </c>
      <c r="Z529" s="13">
        <v>1</v>
      </c>
      <c r="AA529" s="13">
        <v>0.72727272727272696</v>
      </c>
      <c r="AB529" s="13">
        <v>0.875</v>
      </c>
      <c r="AC529" s="13">
        <v>0.71428571428571397</v>
      </c>
      <c r="AD529" s="13" t="s">
        <v>97</v>
      </c>
      <c r="AE529" s="13"/>
      <c r="AF529" s="13">
        <v>0.51111111111111096</v>
      </c>
      <c r="AG529" s="13">
        <v>0.71428571428571397</v>
      </c>
      <c r="AH529" s="13">
        <v>0.64285714285714302</v>
      </c>
      <c r="AI529" s="13">
        <v>0.92857142857142905</v>
      </c>
      <c r="AJ529" s="13">
        <v>1</v>
      </c>
      <c r="AK529" s="13">
        <v>0.91666666666666696</v>
      </c>
      <c r="AL529" s="13"/>
      <c r="AM529" s="13">
        <v>0.93333333333333302</v>
      </c>
      <c r="AN529" s="13">
        <v>0.78571428571428603</v>
      </c>
      <c r="AO529" s="13">
        <v>0.61224489795918402</v>
      </c>
      <c r="AP529" s="13">
        <v>0.66666666666666696</v>
      </c>
      <c r="AQ529" s="13">
        <v>0.44444444444444398</v>
      </c>
      <c r="AR529" s="13"/>
      <c r="AS529" s="13">
        <v>0.68292682926829296</v>
      </c>
      <c r="AT529" s="13" t="s">
        <v>97</v>
      </c>
      <c r="AU529" s="13"/>
      <c r="AV529" s="13">
        <v>0.70297029702970304</v>
      </c>
      <c r="AW529" s="13">
        <v>0.59090909090909105</v>
      </c>
      <c r="AX529" s="13" t="s">
        <v>97</v>
      </c>
      <c r="AY529" s="13"/>
      <c r="AZ529" s="13">
        <v>0.70642201834862395</v>
      </c>
      <c r="BA529" s="13" t="s">
        <v>97</v>
      </c>
      <c r="BB529" s="13" t="s">
        <v>97</v>
      </c>
      <c r="BC529" s="13"/>
      <c r="BD529" s="13">
        <v>0.670886075949367</v>
      </c>
      <c r="BE529" s="13">
        <v>0.68292682926829296</v>
      </c>
      <c r="BF529" s="13"/>
      <c r="BG529" s="13">
        <v>0.581395348837209</v>
      </c>
      <c r="BH529" s="13">
        <v>0.73750000000000004</v>
      </c>
      <c r="BI529" s="13"/>
      <c r="BJ529" s="13">
        <v>0.93333333333333302</v>
      </c>
      <c r="BK529" s="13">
        <v>0.66019417475728204</v>
      </c>
      <c r="BL529" s="13"/>
      <c r="BM529" s="13">
        <v>0.68181818181818199</v>
      </c>
      <c r="BN529" s="13">
        <v>0.67010309278350499</v>
      </c>
      <c r="BO529" s="13"/>
      <c r="BP529" s="13">
        <v>0.74193548387096797</v>
      </c>
      <c r="BQ529" s="13">
        <v>0.64772727272727304</v>
      </c>
      <c r="BR529" s="13"/>
      <c r="BS529" s="13">
        <v>0.58181818181818201</v>
      </c>
      <c r="BT529" s="13">
        <v>0.73913043478260898</v>
      </c>
      <c r="BU529" s="13"/>
      <c r="BV529" s="13">
        <v>0.6</v>
      </c>
      <c r="BW529" s="13">
        <v>0.57142857142857095</v>
      </c>
      <c r="BX529" s="13"/>
      <c r="BY529" s="13">
        <v>0.8</v>
      </c>
      <c r="BZ529" s="13">
        <v>0.67256637168141598</v>
      </c>
      <c r="CA529" s="13"/>
      <c r="CB529" s="13">
        <v>0.59183673469387799</v>
      </c>
      <c r="CC529" s="13">
        <v>0.73972602739726001</v>
      </c>
    </row>
    <row r="530" spans="2:81" x14ac:dyDescent="0.3">
      <c r="B530" t="s">
        <v>106</v>
      </c>
      <c r="C530" s="13">
        <v>2.4390243902439001E-2</v>
      </c>
      <c r="D530" s="13">
        <v>3.77358490566038E-2</v>
      </c>
      <c r="E530" s="13">
        <v>1.4285714285714299E-2</v>
      </c>
      <c r="F530" s="13"/>
      <c r="G530" s="13">
        <v>5.5555555555555601E-2</v>
      </c>
      <c r="H530" s="13">
        <v>0</v>
      </c>
      <c r="I530" s="13">
        <v>3.4482758620689703E-2</v>
      </c>
      <c r="J530" s="13">
        <v>0</v>
      </c>
      <c r="K530" s="13">
        <v>0</v>
      </c>
      <c r="L530" s="13">
        <v>0.125</v>
      </c>
      <c r="M530" s="13"/>
      <c r="N530" s="13">
        <v>3.6363636363636397E-2</v>
      </c>
      <c r="O530" s="13">
        <v>0</v>
      </c>
      <c r="P530" s="13">
        <v>4.7619047619047603E-2</v>
      </c>
      <c r="Q530" s="13">
        <v>0</v>
      </c>
      <c r="R530" s="13"/>
      <c r="S530" s="13">
        <v>3.7037037037037E-2</v>
      </c>
      <c r="T530" s="13">
        <v>0.05</v>
      </c>
      <c r="U530" s="13">
        <v>0</v>
      </c>
      <c r="V530" s="13">
        <v>0</v>
      </c>
      <c r="W530" s="13">
        <v>0</v>
      </c>
      <c r="X530" s="13">
        <v>0</v>
      </c>
      <c r="Y530" s="13">
        <v>0</v>
      </c>
      <c r="Z530" s="13">
        <v>0</v>
      </c>
      <c r="AA530" s="13">
        <v>9.0909090909090898E-2</v>
      </c>
      <c r="AB530" s="13">
        <v>0</v>
      </c>
      <c r="AC530" s="13">
        <v>0</v>
      </c>
      <c r="AD530" s="13" t="s">
        <v>97</v>
      </c>
      <c r="AE530" s="13"/>
      <c r="AF530" s="13">
        <v>4.4444444444444398E-2</v>
      </c>
      <c r="AG530" s="13">
        <v>0</v>
      </c>
      <c r="AH530" s="13">
        <v>0</v>
      </c>
      <c r="AI530" s="13">
        <v>0</v>
      </c>
      <c r="AJ530" s="13">
        <v>0</v>
      </c>
      <c r="AK530" s="13">
        <v>8.3333333333333301E-2</v>
      </c>
      <c r="AL530" s="13"/>
      <c r="AM530" s="13">
        <v>0</v>
      </c>
      <c r="AN530" s="13">
        <v>0</v>
      </c>
      <c r="AO530" s="13">
        <v>6.1224489795918401E-2</v>
      </c>
      <c r="AP530" s="13">
        <v>0</v>
      </c>
      <c r="AQ530" s="13">
        <v>0</v>
      </c>
      <c r="AR530" s="13"/>
      <c r="AS530" s="13">
        <v>2.4390243902439001E-2</v>
      </c>
      <c r="AT530" s="13" t="s">
        <v>97</v>
      </c>
      <c r="AU530" s="13"/>
      <c r="AV530" s="13">
        <v>2.9702970297029702E-2</v>
      </c>
      <c r="AW530" s="13">
        <v>0</v>
      </c>
      <c r="AX530" s="13" t="s">
        <v>97</v>
      </c>
      <c r="AY530" s="13"/>
      <c r="AZ530" s="13">
        <v>1.8348623853211E-2</v>
      </c>
      <c r="BA530" s="13" t="s">
        <v>97</v>
      </c>
      <c r="BB530" s="13" t="s">
        <v>97</v>
      </c>
      <c r="BC530" s="13"/>
      <c r="BD530" s="13">
        <v>2.53164556962025E-2</v>
      </c>
      <c r="BE530" s="13">
        <v>2.4390243902439001E-2</v>
      </c>
      <c r="BF530" s="13"/>
      <c r="BG530" s="13">
        <v>4.6511627906976702E-2</v>
      </c>
      <c r="BH530" s="13">
        <v>1.2500000000000001E-2</v>
      </c>
      <c r="BI530" s="13"/>
      <c r="BJ530" s="13">
        <v>6.6666666666666693E-2</v>
      </c>
      <c r="BK530" s="13">
        <v>1.94174757281553E-2</v>
      </c>
      <c r="BL530" s="13"/>
      <c r="BM530" s="13">
        <v>0</v>
      </c>
      <c r="BN530" s="13">
        <v>3.09278350515464E-2</v>
      </c>
      <c r="BO530" s="13"/>
      <c r="BP530" s="13">
        <v>0</v>
      </c>
      <c r="BQ530" s="13">
        <v>3.4090909090909102E-2</v>
      </c>
      <c r="BR530" s="13"/>
      <c r="BS530" s="13">
        <v>1.8181818181818198E-2</v>
      </c>
      <c r="BT530" s="13">
        <v>4.3478260869565202E-2</v>
      </c>
      <c r="BU530" s="13"/>
      <c r="BV530" s="13">
        <v>0.05</v>
      </c>
      <c r="BW530" s="13">
        <v>0</v>
      </c>
      <c r="BX530" s="13"/>
      <c r="BY530" s="13">
        <v>0</v>
      </c>
      <c r="BZ530" s="13">
        <v>2.6548672566371698E-2</v>
      </c>
      <c r="CA530" s="13"/>
      <c r="CB530" s="13">
        <v>4.08163265306122E-2</v>
      </c>
      <c r="CC530" s="13">
        <v>1.3698630136986301E-2</v>
      </c>
    </row>
    <row r="531" spans="2:81" x14ac:dyDescent="0.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c r="BU531" s="13"/>
      <c r="BV531" s="13"/>
      <c r="BW531" s="13"/>
      <c r="BX531" s="13"/>
      <c r="BY531" s="13"/>
      <c r="BZ531" s="13"/>
      <c r="CA531" s="13"/>
      <c r="CB531" s="13"/>
      <c r="CC531" s="13"/>
    </row>
    <row r="532" spans="2:81" x14ac:dyDescent="0.3">
      <c r="B532" s="6" t="s">
        <v>308</v>
      </c>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c r="BU532" s="13"/>
      <c r="BV532" s="13"/>
      <c r="BW532" s="13"/>
      <c r="BX532" s="13"/>
      <c r="BY532" s="13"/>
      <c r="BZ532" s="13"/>
      <c r="CA532" s="13"/>
      <c r="CB532" s="13"/>
      <c r="CC532" s="13"/>
    </row>
    <row r="533" spans="2:81" x14ac:dyDescent="0.3">
      <c r="B533" s="23" t="s">
        <v>301</v>
      </c>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c r="BU533" s="13"/>
      <c r="BV533" s="13"/>
      <c r="BW533" s="13"/>
      <c r="BX533" s="13"/>
      <c r="BY533" s="13"/>
      <c r="BZ533" s="13"/>
      <c r="CA533" s="13"/>
      <c r="CB533" s="13"/>
      <c r="CC533" s="13"/>
    </row>
    <row r="534" spans="2:81" x14ac:dyDescent="0.3">
      <c r="B534" t="s">
        <v>298</v>
      </c>
      <c r="C534" s="13">
        <v>0.292682926829268</v>
      </c>
      <c r="D534" s="13">
        <v>0.37735849056603799</v>
      </c>
      <c r="E534" s="13">
        <v>0.22857142857142901</v>
      </c>
      <c r="F534" s="13"/>
      <c r="G534" s="13">
        <v>0.27777777777777801</v>
      </c>
      <c r="H534" s="13">
        <v>0.39583333333333298</v>
      </c>
      <c r="I534" s="13">
        <v>0.24137931034482801</v>
      </c>
      <c r="J534" s="13">
        <v>0.3</v>
      </c>
      <c r="K534" s="13">
        <v>0</v>
      </c>
      <c r="L534" s="13">
        <v>0.25</v>
      </c>
      <c r="M534" s="13"/>
      <c r="N534" s="13">
        <v>0.34545454545454501</v>
      </c>
      <c r="O534" s="13">
        <v>0.27777777777777801</v>
      </c>
      <c r="P534" s="13">
        <v>0.238095238095238</v>
      </c>
      <c r="Q534" s="13">
        <v>0.24137931034482801</v>
      </c>
      <c r="R534" s="13"/>
      <c r="S534" s="13">
        <v>0.37037037037037002</v>
      </c>
      <c r="T534" s="13">
        <v>0.3</v>
      </c>
      <c r="U534" s="13">
        <v>0.4</v>
      </c>
      <c r="V534" s="13">
        <v>0.27272727272727298</v>
      </c>
      <c r="W534" s="13">
        <v>0.14285714285714299</v>
      </c>
      <c r="X534" s="13">
        <v>0.3125</v>
      </c>
      <c r="Y534" s="13">
        <v>0</v>
      </c>
      <c r="Z534" s="13">
        <v>0</v>
      </c>
      <c r="AA534" s="13">
        <v>0.45454545454545497</v>
      </c>
      <c r="AB534" s="13">
        <v>0.25</v>
      </c>
      <c r="AC534" s="13">
        <v>0.28571428571428598</v>
      </c>
      <c r="AD534" s="13" t="s">
        <v>97</v>
      </c>
      <c r="AE534" s="13"/>
      <c r="AF534" s="13">
        <v>0.37777777777777799</v>
      </c>
      <c r="AG534" s="13">
        <v>0.33333333333333298</v>
      </c>
      <c r="AH534" s="13">
        <v>0.28571428571428598</v>
      </c>
      <c r="AI534" s="13">
        <v>7.1428571428571397E-2</v>
      </c>
      <c r="AJ534" s="13">
        <v>0.33333333333333298</v>
      </c>
      <c r="AK534" s="13">
        <v>0</v>
      </c>
      <c r="AL534" s="13"/>
      <c r="AM534" s="13">
        <v>0.2</v>
      </c>
      <c r="AN534" s="13">
        <v>0.214285714285714</v>
      </c>
      <c r="AO534" s="13">
        <v>0.42857142857142899</v>
      </c>
      <c r="AP534" s="13">
        <v>0.20833333333333301</v>
      </c>
      <c r="AQ534" s="13">
        <v>0.33333333333333298</v>
      </c>
      <c r="AR534" s="13"/>
      <c r="AS534" s="13">
        <v>0.292682926829268</v>
      </c>
      <c r="AT534" s="13" t="s">
        <v>97</v>
      </c>
      <c r="AU534" s="13"/>
      <c r="AV534" s="13">
        <v>0.26732673267326701</v>
      </c>
      <c r="AW534" s="13">
        <v>0.40909090909090901</v>
      </c>
      <c r="AX534" s="13" t="s">
        <v>97</v>
      </c>
      <c r="AY534" s="13"/>
      <c r="AZ534" s="13">
        <v>0.27522935779816499</v>
      </c>
      <c r="BA534" s="13" t="s">
        <v>97</v>
      </c>
      <c r="BB534" s="13" t="s">
        <v>97</v>
      </c>
      <c r="BC534" s="13"/>
      <c r="BD534" s="13">
        <v>0.291139240506329</v>
      </c>
      <c r="BE534" s="13">
        <v>0.292682926829268</v>
      </c>
      <c r="BF534" s="13"/>
      <c r="BG534" s="13">
        <v>0.32558139534883701</v>
      </c>
      <c r="BH534" s="13">
        <v>0.27500000000000002</v>
      </c>
      <c r="BI534" s="13"/>
      <c r="BJ534" s="13">
        <v>0.2</v>
      </c>
      <c r="BK534" s="13">
        <v>0.29126213592233002</v>
      </c>
      <c r="BL534" s="13"/>
      <c r="BM534" s="13">
        <v>0.22727272727272699</v>
      </c>
      <c r="BN534" s="13">
        <v>0.298969072164948</v>
      </c>
      <c r="BO534" s="13"/>
      <c r="BP534" s="13">
        <v>0.25806451612903197</v>
      </c>
      <c r="BQ534" s="13">
        <v>0.29545454545454503</v>
      </c>
      <c r="BR534" s="13"/>
      <c r="BS534" s="13">
        <v>0.34545454545454501</v>
      </c>
      <c r="BT534" s="13">
        <v>0.23913043478260901</v>
      </c>
      <c r="BU534" s="13"/>
      <c r="BV534" s="13">
        <v>0.4</v>
      </c>
      <c r="BW534" s="13">
        <v>0.314285714285714</v>
      </c>
      <c r="BX534" s="13"/>
      <c r="BY534" s="13">
        <v>0.3</v>
      </c>
      <c r="BZ534" s="13">
        <v>0.29203539823008901</v>
      </c>
      <c r="CA534" s="13"/>
      <c r="CB534" s="13">
        <v>0.30612244897959201</v>
      </c>
      <c r="CC534" s="13">
        <v>0.28767123287671198</v>
      </c>
    </row>
    <row r="535" spans="2:81" x14ac:dyDescent="0.3">
      <c r="B535" t="s">
        <v>299</v>
      </c>
      <c r="C535" s="13">
        <v>0.49593495934959297</v>
      </c>
      <c r="D535" s="13">
        <v>0.47169811320754701</v>
      </c>
      <c r="E535" s="13">
        <v>0.51428571428571401</v>
      </c>
      <c r="F535" s="13"/>
      <c r="G535" s="13">
        <v>0.44444444444444398</v>
      </c>
      <c r="H535" s="13">
        <v>0.5</v>
      </c>
      <c r="I535" s="13">
        <v>0.62068965517241403</v>
      </c>
      <c r="J535" s="13">
        <v>0.4</v>
      </c>
      <c r="K535" s="13">
        <v>0.6</v>
      </c>
      <c r="L535" s="13">
        <v>0.125</v>
      </c>
      <c r="M535" s="13"/>
      <c r="N535" s="13">
        <v>0.49090909090909102</v>
      </c>
      <c r="O535" s="13">
        <v>0.44444444444444398</v>
      </c>
      <c r="P535" s="13">
        <v>0.57142857142857095</v>
      </c>
      <c r="Q535" s="13">
        <v>0.48275862068965503</v>
      </c>
      <c r="R535" s="13"/>
      <c r="S535" s="13">
        <v>0.55555555555555602</v>
      </c>
      <c r="T535" s="13">
        <v>0.55000000000000004</v>
      </c>
      <c r="U535" s="13">
        <v>0.2</v>
      </c>
      <c r="V535" s="13">
        <v>0.45454545454545497</v>
      </c>
      <c r="W535" s="13">
        <v>0.71428571428571397</v>
      </c>
      <c r="X535" s="13">
        <v>0.5625</v>
      </c>
      <c r="Y535" s="13">
        <v>0.71428571428571397</v>
      </c>
      <c r="Z535" s="13">
        <v>1</v>
      </c>
      <c r="AA535" s="13">
        <v>0.18181818181818199</v>
      </c>
      <c r="AB535" s="13">
        <v>0.25</v>
      </c>
      <c r="AC535" s="13">
        <v>0.28571428571428598</v>
      </c>
      <c r="AD535" s="13" t="s">
        <v>97</v>
      </c>
      <c r="AE535" s="13"/>
      <c r="AF535" s="13">
        <v>0.44444444444444398</v>
      </c>
      <c r="AG535" s="13">
        <v>0.42857142857142899</v>
      </c>
      <c r="AH535" s="13">
        <v>0.57142857142857095</v>
      </c>
      <c r="AI535" s="13">
        <v>0.78571428571428603</v>
      </c>
      <c r="AJ535" s="13">
        <v>0.33333333333333298</v>
      </c>
      <c r="AK535" s="13">
        <v>0.5</v>
      </c>
      <c r="AL535" s="13"/>
      <c r="AM535" s="13">
        <v>0.6</v>
      </c>
      <c r="AN535" s="13">
        <v>0.57142857142857095</v>
      </c>
      <c r="AO535" s="13">
        <v>0.32653061224489799</v>
      </c>
      <c r="AP535" s="13">
        <v>0.66666666666666696</v>
      </c>
      <c r="AQ535" s="13">
        <v>0.55555555555555602</v>
      </c>
      <c r="AR535" s="13"/>
      <c r="AS535" s="13">
        <v>0.49593495934959297</v>
      </c>
      <c r="AT535" s="13" t="s">
        <v>97</v>
      </c>
      <c r="AU535" s="13"/>
      <c r="AV535" s="13">
        <v>0.51485148514851498</v>
      </c>
      <c r="AW535" s="13">
        <v>0.40909090909090901</v>
      </c>
      <c r="AX535" s="13" t="s">
        <v>97</v>
      </c>
      <c r="AY535" s="13"/>
      <c r="AZ535" s="13">
        <v>0.50458715596330295</v>
      </c>
      <c r="BA535" s="13" t="s">
        <v>97</v>
      </c>
      <c r="BB535" s="13" t="s">
        <v>97</v>
      </c>
      <c r="BC535" s="13"/>
      <c r="BD535" s="13">
        <v>0.506329113924051</v>
      </c>
      <c r="BE535" s="13">
        <v>0.51219512195121997</v>
      </c>
      <c r="BF535" s="13"/>
      <c r="BG535" s="13">
        <v>0.55813953488372103</v>
      </c>
      <c r="BH535" s="13">
        <v>0.46250000000000002</v>
      </c>
      <c r="BI535" s="13"/>
      <c r="BJ535" s="13">
        <v>0.6</v>
      </c>
      <c r="BK535" s="13">
        <v>0.495145631067961</v>
      </c>
      <c r="BL535" s="13"/>
      <c r="BM535" s="13">
        <v>0.5</v>
      </c>
      <c r="BN535" s="13">
        <v>0.49484536082474201</v>
      </c>
      <c r="BO535" s="13"/>
      <c r="BP535" s="13">
        <v>0.483870967741935</v>
      </c>
      <c r="BQ535" s="13">
        <v>0.52272727272727304</v>
      </c>
      <c r="BR535" s="13"/>
      <c r="BS535" s="13">
        <v>0.50909090909090904</v>
      </c>
      <c r="BT535" s="13">
        <v>0.5</v>
      </c>
      <c r="BU535" s="13"/>
      <c r="BV535" s="13">
        <v>0.45</v>
      </c>
      <c r="BW535" s="13">
        <v>0.54285714285714304</v>
      </c>
      <c r="BX535" s="13"/>
      <c r="BY535" s="13">
        <v>0.7</v>
      </c>
      <c r="BZ535" s="13">
        <v>0.47787610619469001</v>
      </c>
      <c r="CA535" s="13"/>
      <c r="CB535" s="13">
        <v>0.44897959183673503</v>
      </c>
      <c r="CC535" s="13">
        <v>0.52054794520547898</v>
      </c>
    </row>
    <row r="536" spans="2:81" x14ac:dyDescent="0.3">
      <c r="B536" t="s">
        <v>106</v>
      </c>
      <c r="C536" s="13">
        <v>0.211382113821138</v>
      </c>
      <c r="D536" s="13">
        <v>0.15094339622641501</v>
      </c>
      <c r="E536" s="13">
        <v>0.25714285714285701</v>
      </c>
      <c r="F536" s="13"/>
      <c r="G536" s="13">
        <v>0.27777777777777801</v>
      </c>
      <c r="H536" s="13">
        <v>0.104166666666667</v>
      </c>
      <c r="I536" s="13">
        <v>0.13793103448275901</v>
      </c>
      <c r="J536" s="13">
        <v>0.3</v>
      </c>
      <c r="K536" s="13">
        <v>0.4</v>
      </c>
      <c r="L536" s="13">
        <v>0.625</v>
      </c>
      <c r="M536" s="13"/>
      <c r="N536" s="13">
        <v>0.163636363636364</v>
      </c>
      <c r="O536" s="13">
        <v>0.27777777777777801</v>
      </c>
      <c r="P536" s="13">
        <v>0.19047619047618999</v>
      </c>
      <c r="Q536" s="13">
        <v>0.27586206896551702</v>
      </c>
      <c r="R536" s="13"/>
      <c r="S536" s="13">
        <v>7.4074074074074098E-2</v>
      </c>
      <c r="T536" s="13">
        <v>0.15</v>
      </c>
      <c r="U536" s="13">
        <v>0.4</v>
      </c>
      <c r="V536" s="13">
        <v>0.27272727272727298</v>
      </c>
      <c r="W536" s="13">
        <v>0.14285714285714299</v>
      </c>
      <c r="X536" s="13">
        <v>0.125</v>
      </c>
      <c r="Y536" s="13">
        <v>0.28571428571428598</v>
      </c>
      <c r="Z536" s="13">
        <v>0</v>
      </c>
      <c r="AA536" s="13">
        <v>0.36363636363636398</v>
      </c>
      <c r="AB536" s="13">
        <v>0.5</v>
      </c>
      <c r="AC536" s="13">
        <v>0.42857142857142899</v>
      </c>
      <c r="AD536" s="13" t="s">
        <v>97</v>
      </c>
      <c r="AE536" s="13"/>
      <c r="AF536" s="13">
        <v>0.17777777777777801</v>
      </c>
      <c r="AG536" s="13">
        <v>0.238095238095238</v>
      </c>
      <c r="AH536" s="13">
        <v>0.14285714285714299</v>
      </c>
      <c r="AI536" s="13">
        <v>0.14285714285714299</v>
      </c>
      <c r="AJ536" s="13">
        <v>0.33333333333333298</v>
      </c>
      <c r="AK536" s="13">
        <v>0.5</v>
      </c>
      <c r="AL536" s="13"/>
      <c r="AM536" s="13">
        <v>0.2</v>
      </c>
      <c r="AN536" s="13">
        <v>0.214285714285714</v>
      </c>
      <c r="AO536" s="13">
        <v>0.24489795918367299</v>
      </c>
      <c r="AP536" s="13">
        <v>0.125</v>
      </c>
      <c r="AQ536" s="13">
        <v>0.11111111111111099</v>
      </c>
      <c r="AR536" s="13"/>
      <c r="AS536" s="13">
        <v>0.211382113821138</v>
      </c>
      <c r="AT536" s="13" t="s">
        <v>97</v>
      </c>
      <c r="AU536" s="13"/>
      <c r="AV536" s="13">
        <v>0.21782178217821799</v>
      </c>
      <c r="AW536" s="13">
        <v>0.18181818181818199</v>
      </c>
      <c r="AX536" s="13" t="s">
        <v>97</v>
      </c>
      <c r="AY536" s="13"/>
      <c r="AZ536" s="13">
        <v>0.22018348623853201</v>
      </c>
      <c r="BA536" s="13" t="s">
        <v>97</v>
      </c>
      <c r="BB536" s="13" t="s">
        <v>97</v>
      </c>
      <c r="BC536" s="13"/>
      <c r="BD536" s="13">
        <v>0.20253164556962</v>
      </c>
      <c r="BE536" s="13">
        <v>0.19512195121951201</v>
      </c>
      <c r="BF536" s="13"/>
      <c r="BG536" s="13">
        <v>0.116279069767442</v>
      </c>
      <c r="BH536" s="13">
        <v>0.26250000000000001</v>
      </c>
      <c r="BI536" s="13"/>
      <c r="BJ536" s="13">
        <v>0.2</v>
      </c>
      <c r="BK536" s="13">
        <v>0.213592233009709</v>
      </c>
      <c r="BL536" s="13"/>
      <c r="BM536" s="13">
        <v>0.27272727272727298</v>
      </c>
      <c r="BN536" s="13">
        <v>0.20618556701030899</v>
      </c>
      <c r="BO536" s="13"/>
      <c r="BP536" s="13">
        <v>0.25806451612903197</v>
      </c>
      <c r="BQ536" s="13">
        <v>0.18181818181818199</v>
      </c>
      <c r="BR536" s="13"/>
      <c r="BS536" s="13">
        <v>0.145454545454545</v>
      </c>
      <c r="BT536" s="13">
        <v>0.26086956521739102</v>
      </c>
      <c r="BU536" s="13"/>
      <c r="BV536" s="13">
        <v>0.15</v>
      </c>
      <c r="BW536" s="13">
        <v>0.14285714285714299</v>
      </c>
      <c r="BX536" s="13"/>
      <c r="BY536" s="13">
        <v>0</v>
      </c>
      <c r="BZ536" s="13">
        <v>0.23008849557522101</v>
      </c>
      <c r="CA536" s="13"/>
      <c r="CB536" s="13">
        <v>0.24489795918367299</v>
      </c>
      <c r="CC536" s="13">
        <v>0.19178082191780799</v>
      </c>
    </row>
    <row r="537" spans="2:81" x14ac:dyDescent="0.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row>
    <row r="538" spans="2:81" x14ac:dyDescent="0.3">
      <c r="B538" s="6" t="s">
        <v>309</v>
      </c>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row>
    <row r="539" spans="2:81" x14ac:dyDescent="0.3">
      <c r="B539" s="23" t="s">
        <v>301</v>
      </c>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row>
    <row r="540" spans="2:81" x14ac:dyDescent="0.3">
      <c r="B540" t="s">
        <v>298</v>
      </c>
      <c r="C540" s="13">
        <v>0.60975609756097604</v>
      </c>
      <c r="D540" s="13">
        <v>0.62264150943396201</v>
      </c>
      <c r="E540" s="13">
        <v>0.6</v>
      </c>
      <c r="F540" s="13"/>
      <c r="G540" s="13">
        <v>0.5</v>
      </c>
      <c r="H540" s="13">
        <v>0.70833333333333304</v>
      </c>
      <c r="I540" s="13">
        <v>0.62068965517241403</v>
      </c>
      <c r="J540" s="13">
        <v>0.5</v>
      </c>
      <c r="K540" s="13">
        <v>0.5</v>
      </c>
      <c r="L540" s="13">
        <v>0.5</v>
      </c>
      <c r="M540" s="13"/>
      <c r="N540" s="13">
        <v>0.65454545454545499</v>
      </c>
      <c r="O540" s="13">
        <v>0.55555555555555602</v>
      </c>
      <c r="P540" s="13">
        <v>0.66666666666666696</v>
      </c>
      <c r="Q540" s="13">
        <v>0.51724137931034497</v>
      </c>
      <c r="R540" s="13"/>
      <c r="S540" s="13">
        <v>0.70370370370370405</v>
      </c>
      <c r="T540" s="13">
        <v>0.45</v>
      </c>
      <c r="U540" s="13">
        <v>0.4</v>
      </c>
      <c r="V540" s="13">
        <v>0.72727272727272696</v>
      </c>
      <c r="W540" s="13">
        <v>0.42857142857142899</v>
      </c>
      <c r="X540" s="13">
        <v>0.6875</v>
      </c>
      <c r="Y540" s="13">
        <v>0.85714285714285698</v>
      </c>
      <c r="Z540" s="13">
        <v>0.5</v>
      </c>
      <c r="AA540" s="13">
        <v>0.54545454545454497</v>
      </c>
      <c r="AB540" s="13">
        <v>0.5</v>
      </c>
      <c r="AC540" s="13">
        <v>0.71428571428571397</v>
      </c>
      <c r="AD540" s="13" t="s">
        <v>97</v>
      </c>
      <c r="AE540" s="13"/>
      <c r="AF540" s="13">
        <v>0.64444444444444404</v>
      </c>
      <c r="AG540" s="13">
        <v>0.66666666666666696</v>
      </c>
      <c r="AH540" s="13">
        <v>0.64285714285714302</v>
      </c>
      <c r="AI540" s="13">
        <v>0.5</v>
      </c>
      <c r="AJ540" s="13">
        <v>0.5</v>
      </c>
      <c r="AK540" s="13">
        <v>0.41666666666666702</v>
      </c>
      <c r="AL540" s="13"/>
      <c r="AM540" s="13">
        <v>0.46666666666666701</v>
      </c>
      <c r="AN540" s="13">
        <v>0.5</v>
      </c>
      <c r="AO540" s="13">
        <v>0.63265306122449005</v>
      </c>
      <c r="AP540" s="13">
        <v>0.625</v>
      </c>
      <c r="AQ540" s="13">
        <v>0.88888888888888895</v>
      </c>
      <c r="AR540" s="13"/>
      <c r="AS540" s="13">
        <v>0.60975609756097604</v>
      </c>
      <c r="AT540" s="13" t="s">
        <v>97</v>
      </c>
      <c r="AU540" s="13"/>
      <c r="AV540" s="13">
        <v>0.60396039603960405</v>
      </c>
      <c r="AW540" s="13">
        <v>0.63636363636363602</v>
      </c>
      <c r="AX540" s="13" t="s">
        <v>97</v>
      </c>
      <c r="AY540" s="13"/>
      <c r="AZ540" s="13">
        <v>0.605504587155963</v>
      </c>
      <c r="BA540" s="13" t="s">
        <v>97</v>
      </c>
      <c r="BB540" s="13" t="s">
        <v>97</v>
      </c>
      <c r="BC540" s="13"/>
      <c r="BD540" s="13">
        <v>0.594936708860759</v>
      </c>
      <c r="BE540" s="13">
        <v>0.63414634146341498</v>
      </c>
      <c r="BF540" s="13"/>
      <c r="BG540" s="13">
        <v>0.74418604651162801</v>
      </c>
      <c r="BH540" s="13">
        <v>0.53749999999999998</v>
      </c>
      <c r="BI540" s="13"/>
      <c r="BJ540" s="13">
        <v>0.46666666666666701</v>
      </c>
      <c r="BK540" s="13">
        <v>0.62135922330097104</v>
      </c>
      <c r="BL540" s="13"/>
      <c r="BM540" s="13">
        <v>0.54545454545454497</v>
      </c>
      <c r="BN540" s="13">
        <v>0.61855670103092797</v>
      </c>
      <c r="BO540" s="13"/>
      <c r="BP540" s="13">
        <v>0.45161290322580599</v>
      </c>
      <c r="BQ540" s="13">
        <v>0.65909090909090895</v>
      </c>
      <c r="BR540" s="13"/>
      <c r="BS540" s="13">
        <v>0.67272727272727295</v>
      </c>
      <c r="BT540" s="13">
        <v>0.52173913043478304</v>
      </c>
      <c r="BU540" s="13"/>
      <c r="BV540" s="13">
        <v>0.7</v>
      </c>
      <c r="BW540" s="13">
        <v>0.65714285714285703</v>
      </c>
      <c r="BX540" s="13"/>
      <c r="BY540" s="13">
        <v>0.6</v>
      </c>
      <c r="BZ540" s="13">
        <v>0.61061946902654896</v>
      </c>
      <c r="CA540" s="13"/>
      <c r="CB540" s="13">
        <v>0.65306122448979598</v>
      </c>
      <c r="CC540" s="13">
        <v>0.57534246575342496</v>
      </c>
    </row>
    <row r="541" spans="2:81" x14ac:dyDescent="0.3">
      <c r="B541" t="s">
        <v>299</v>
      </c>
      <c r="C541" s="13">
        <v>0.25203252032520301</v>
      </c>
      <c r="D541" s="13">
        <v>0.26415094339622602</v>
      </c>
      <c r="E541" s="13">
        <v>0.24285714285714299</v>
      </c>
      <c r="F541" s="13"/>
      <c r="G541" s="13">
        <v>0.33333333333333298</v>
      </c>
      <c r="H541" s="13">
        <v>0.1875</v>
      </c>
      <c r="I541" s="13">
        <v>0.27586206896551702</v>
      </c>
      <c r="J541" s="13">
        <v>0.2</v>
      </c>
      <c r="K541" s="13">
        <v>0.3</v>
      </c>
      <c r="L541" s="13">
        <v>0.375</v>
      </c>
      <c r="M541" s="13"/>
      <c r="N541" s="13">
        <v>0.236363636363636</v>
      </c>
      <c r="O541" s="13">
        <v>0.22222222222222199</v>
      </c>
      <c r="P541" s="13">
        <v>0.14285714285714299</v>
      </c>
      <c r="Q541" s="13">
        <v>0.37931034482758602</v>
      </c>
      <c r="R541" s="13"/>
      <c r="S541" s="13">
        <v>0.25925925925925902</v>
      </c>
      <c r="T541" s="13">
        <v>0.5</v>
      </c>
      <c r="U541" s="13">
        <v>0.2</v>
      </c>
      <c r="V541" s="13">
        <v>0.18181818181818199</v>
      </c>
      <c r="W541" s="13">
        <v>0.28571428571428598</v>
      </c>
      <c r="X541" s="13">
        <v>0.25</v>
      </c>
      <c r="Y541" s="13">
        <v>0</v>
      </c>
      <c r="Z541" s="13">
        <v>0.5</v>
      </c>
      <c r="AA541" s="13">
        <v>0.27272727272727298</v>
      </c>
      <c r="AB541" s="13">
        <v>0</v>
      </c>
      <c r="AC541" s="13">
        <v>0</v>
      </c>
      <c r="AD541" s="13" t="s">
        <v>97</v>
      </c>
      <c r="AE541" s="13"/>
      <c r="AF541" s="13">
        <v>0.266666666666667</v>
      </c>
      <c r="AG541" s="13">
        <v>0.14285714285714299</v>
      </c>
      <c r="AH541" s="13">
        <v>0.14285714285714299</v>
      </c>
      <c r="AI541" s="13">
        <v>0.42857142857142899</v>
      </c>
      <c r="AJ541" s="13">
        <v>0.33333333333333298</v>
      </c>
      <c r="AK541" s="13">
        <v>0.33333333333333298</v>
      </c>
      <c r="AL541" s="13"/>
      <c r="AM541" s="13">
        <v>0.46666666666666701</v>
      </c>
      <c r="AN541" s="13">
        <v>0.42857142857142899</v>
      </c>
      <c r="AO541" s="13">
        <v>0.183673469387755</v>
      </c>
      <c r="AP541" s="13">
        <v>0.20833333333333301</v>
      </c>
      <c r="AQ541" s="13">
        <v>0.11111111111111099</v>
      </c>
      <c r="AR541" s="13"/>
      <c r="AS541" s="13">
        <v>0.25203252032520301</v>
      </c>
      <c r="AT541" s="13" t="s">
        <v>97</v>
      </c>
      <c r="AU541" s="13"/>
      <c r="AV541" s="13">
        <v>0.25742574257425699</v>
      </c>
      <c r="AW541" s="13">
        <v>0.22727272727272699</v>
      </c>
      <c r="AX541" s="13" t="s">
        <v>97</v>
      </c>
      <c r="AY541" s="13"/>
      <c r="AZ541" s="13">
        <v>0.26605504587155998</v>
      </c>
      <c r="BA541" s="13" t="s">
        <v>97</v>
      </c>
      <c r="BB541" s="13" t="s">
        <v>97</v>
      </c>
      <c r="BC541" s="13"/>
      <c r="BD541" s="13">
        <v>0.278481012658228</v>
      </c>
      <c r="BE541" s="13">
        <v>0.219512195121951</v>
      </c>
      <c r="BF541" s="13"/>
      <c r="BG541" s="13">
        <v>0.162790697674419</v>
      </c>
      <c r="BH541" s="13">
        <v>0.3</v>
      </c>
      <c r="BI541" s="13"/>
      <c r="BJ541" s="13">
        <v>0.266666666666667</v>
      </c>
      <c r="BK541" s="13">
        <v>0.26213592233009703</v>
      </c>
      <c r="BL541" s="13"/>
      <c r="BM541" s="13">
        <v>0.27272727272727298</v>
      </c>
      <c r="BN541" s="13">
        <v>0.247422680412371</v>
      </c>
      <c r="BO541" s="13"/>
      <c r="BP541" s="13">
        <v>0.38709677419354799</v>
      </c>
      <c r="BQ541" s="13">
        <v>0.21590909090909099</v>
      </c>
      <c r="BR541" s="13"/>
      <c r="BS541" s="13">
        <v>0.2</v>
      </c>
      <c r="BT541" s="13">
        <v>0.34782608695652201</v>
      </c>
      <c r="BU541" s="13"/>
      <c r="BV541" s="13">
        <v>0.1</v>
      </c>
      <c r="BW541" s="13">
        <v>0.25714285714285701</v>
      </c>
      <c r="BX541" s="13"/>
      <c r="BY541" s="13">
        <v>0.4</v>
      </c>
      <c r="BZ541" s="13">
        <v>0.238938053097345</v>
      </c>
      <c r="CA541" s="13"/>
      <c r="CB541" s="13">
        <v>0.28571428571428598</v>
      </c>
      <c r="CC541" s="13">
        <v>0.232876712328767</v>
      </c>
    </row>
    <row r="542" spans="2:81" x14ac:dyDescent="0.3">
      <c r="B542" t="s">
        <v>106</v>
      </c>
      <c r="C542" s="13">
        <v>0.138211382113821</v>
      </c>
      <c r="D542" s="13">
        <v>0.113207547169811</v>
      </c>
      <c r="E542" s="13">
        <v>0.157142857142857</v>
      </c>
      <c r="F542" s="13"/>
      <c r="G542" s="13">
        <v>0.16666666666666699</v>
      </c>
      <c r="H542" s="13">
        <v>0.104166666666667</v>
      </c>
      <c r="I542" s="13">
        <v>0.10344827586206901</v>
      </c>
      <c r="J542" s="13">
        <v>0.3</v>
      </c>
      <c r="K542" s="13">
        <v>0.2</v>
      </c>
      <c r="L542" s="13">
        <v>0.125</v>
      </c>
      <c r="M542" s="13"/>
      <c r="N542" s="13">
        <v>0.109090909090909</v>
      </c>
      <c r="O542" s="13">
        <v>0.22222222222222199</v>
      </c>
      <c r="P542" s="13">
        <v>0.19047619047618999</v>
      </c>
      <c r="Q542" s="13">
        <v>0.10344827586206901</v>
      </c>
      <c r="R542" s="13"/>
      <c r="S542" s="13">
        <v>3.7037037037037E-2</v>
      </c>
      <c r="T542" s="13">
        <v>0.05</v>
      </c>
      <c r="U542" s="13">
        <v>0.4</v>
      </c>
      <c r="V542" s="13">
        <v>9.0909090909090898E-2</v>
      </c>
      <c r="W542" s="13">
        <v>0.28571428571428598</v>
      </c>
      <c r="X542" s="13">
        <v>6.25E-2</v>
      </c>
      <c r="Y542" s="13">
        <v>0.14285714285714299</v>
      </c>
      <c r="Z542" s="13">
        <v>0</v>
      </c>
      <c r="AA542" s="13">
        <v>0.18181818181818199</v>
      </c>
      <c r="AB542" s="13">
        <v>0.5</v>
      </c>
      <c r="AC542" s="13">
        <v>0.28571428571428598</v>
      </c>
      <c r="AD542" s="13" t="s">
        <v>97</v>
      </c>
      <c r="AE542" s="13"/>
      <c r="AF542" s="13">
        <v>8.8888888888888906E-2</v>
      </c>
      <c r="AG542" s="13">
        <v>0.19047619047618999</v>
      </c>
      <c r="AH542" s="13">
        <v>0.214285714285714</v>
      </c>
      <c r="AI542" s="13">
        <v>7.1428571428571397E-2</v>
      </c>
      <c r="AJ542" s="13">
        <v>0.16666666666666699</v>
      </c>
      <c r="AK542" s="13">
        <v>0.25</v>
      </c>
      <c r="AL542" s="13"/>
      <c r="AM542" s="13">
        <v>6.6666666666666693E-2</v>
      </c>
      <c r="AN542" s="13">
        <v>7.1428571428571397E-2</v>
      </c>
      <c r="AO542" s="13">
        <v>0.183673469387755</v>
      </c>
      <c r="AP542" s="13">
        <v>0.16666666666666699</v>
      </c>
      <c r="AQ542" s="13">
        <v>0</v>
      </c>
      <c r="AR542" s="13"/>
      <c r="AS542" s="13">
        <v>0.138211382113821</v>
      </c>
      <c r="AT542" s="13" t="s">
        <v>97</v>
      </c>
      <c r="AU542" s="13"/>
      <c r="AV542" s="13">
        <v>0.13861386138613899</v>
      </c>
      <c r="AW542" s="13">
        <v>0.13636363636363599</v>
      </c>
      <c r="AX542" s="13" t="s">
        <v>97</v>
      </c>
      <c r="AY542" s="13"/>
      <c r="AZ542" s="13">
        <v>0.12844036697247699</v>
      </c>
      <c r="BA542" s="13" t="s">
        <v>97</v>
      </c>
      <c r="BB542" s="13" t="s">
        <v>97</v>
      </c>
      <c r="BC542" s="13"/>
      <c r="BD542" s="13">
        <v>0.126582278481013</v>
      </c>
      <c r="BE542" s="13">
        <v>0.146341463414634</v>
      </c>
      <c r="BF542" s="13"/>
      <c r="BG542" s="13">
        <v>9.3023255813953501E-2</v>
      </c>
      <c r="BH542" s="13">
        <v>0.16250000000000001</v>
      </c>
      <c r="BI542" s="13"/>
      <c r="BJ542" s="13">
        <v>0.266666666666667</v>
      </c>
      <c r="BK542" s="13">
        <v>0.116504854368932</v>
      </c>
      <c r="BL542" s="13"/>
      <c r="BM542" s="13">
        <v>0.18181818181818199</v>
      </c>
      <c r="BN542" s="13">
        <v>0.134020618556701</v>
      </c>
      <c r="BO542" s="13"/>
      <c r="BP542" s="13">
        <v>0.16129032258064499</v>
      </c>
      <c r="BQ542" s="13">
        <v>0.125</v>
      </c>
      <c r="BR542" s="13"/>
      <c r="BS542" s="13">
        <v>0.12727272727272701</v>
      </c>
      <c r="BT542" s="13">
        <v>0.13043478260869601</v>
      </c>
      <c r="BU542" s="13"/>
      <c r="BV542" s="13">
        <v>0.2</v>
      </c>
      <c r="BW542" s="13">
        <v>8.5714285714285701E-2</v>
      </c>
      <c r="BX542" s="13"/>
      <c r="BY542" s="13">
        <v>0</v>
      </c>
      <c r="BZ542" s="13">
        <v>0.15044247787610601</v>
      </c>
      <c r="CA542" s="13"/>
      <c r="CB542" s="13">
        <v>6.1224489795918401E-2</v>
      </c>
      <c r="CC542" s="13">
        <v>0.19178082191780799</v>
      </c>
    </row>
    <row r="543" spans="2:81" x14ac:dyDescent="0.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row>
    <row r="544" spans="2:81" x14ac:dyDescent="0.3">
      <c r="B544" s="6" t="s">
        <v>321</v>
      </c>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c r="BU544" s="13"/>
      <c r="BV544" s="13"/>
      <c r="BW544" s="13"/>
      <c r="BX544" s="13"/>
      <c r="BY544" s="13"/>
      <c r="BZ544" s="13"/>
      <c r="CA544" s="13"/>
      <c r="CB544" s="13"/>
      <c r="CC544" s="13"/>
    </row>
    <row r="545" spans="2:81" x14ac:dyDescent="0.3">
      <c r="B545" s="23" t="s">
        <v>545</v>
      </c>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c r="BU545" s="13"/>
      <c r="BV545" s="13"/>
      <c r="BW545" s="13"/>
      <c r="BX545" s="13"/>
      <c r="BY545" s="13"/>
      <c r="BZ545" s="13"/>
      <c r="CA545" s="13"/>
      <c r="CB545" s="13"/>
      <c r="CC545" s="13"/>
    </row>
    <row r="546" spans="2:81" x14ac:dyDescent="0.3">
      <c r="B546" t="s">
        <v>298</v>
      </c>
      <c r="C546" s="13">
        <v>0.63636363636363602</v>
      </c>
      <c r="D546" s="13">
        <v>0.59090909090909105</v>
      </c>
      <c r="E546" s="13">
        <v>0.70454545454545503</v>
      </c>
      <c r="F546" s="13"/>
      <c r="G546" s="13">
        <v>0.68181818181818199</v>
      </c>
      <c r="H546" s="13">
        <v>0.70588235294117696</v>
      </c>
      <c r="I546" s="13">
        <v>0.70833333333333304</v>
      </c>
      <c r="J546" s="13">
        <v>0.6875</v>
      </c>
      <c r="K546" s="13">
        <v>0.2</v>
      </c>
      <c r="L546" s="13">
        <v>0.25</v>
      </c>
      <c r="M546" s="13"/>
      <c r="N546" s="13">
        <v>0.7</v>
      </c>
      <c r="O546" s="13">
        <v>0.53571428571428603</v>
      </c>
      <c r="P546" s="13">
        <v>0.6875</v>
      </c>
      <c r="Q546" s="13">
        <v>0.61538461538461497</v>
      </c>
      <c r="R546" s="13"/>
      <c r="S546" s="13">
        <v>0.75</v>
      </c>
      <c r="T546" s="13">
        <v>0.72727272727272696</v>
      </c>
      <c r="U546" s="13">
        <v>0.33333333333333298</v>
      </c>
      <c r="V546" s="13">
        <v>0.54545454545454497</v>
      </c>
      <c r="W546" s="13">
        <v>0.72727272727272696</v>
      </c>
      <c r="X546" s="13">
        <v>0.625</v>
      </c>
      <c r="Y546" s="13">
        <v>0.66666666666666696</v>
      </c>
      <c r="Z546" s="13">
        <v>0.5</v>
      </c>
      <c r="AA546" s="13">
        <v>0.71428571428571397</v>
      </c>
      <c r="AB546" s="13">
        <v>0.46153846153846201</v>
      </c>
      <c r="AC546" s="13">
        <v>0.5</v>
      </c>
      <c r="AD546" s="13">
        <v>0.5</v>
      </c>
      <c r="AE546" s="13"/>
      <c r="AF546" s="13">
        <v>0.65909090909090895</v>
      </c>
      <c r="AG546" s="13">
        <v>0.6</v>
      </c>
      <c r="AH546" s="13">
        <v>0.77777777777777801</v>
      </c>
      <c r="AI546" s="13">
        <v>0.68421052631578905</v>
      </c>
      <c r="AJ546" s="13">
        <v>0.4</v>
      </c>
      <c r="AK546" s="13">
        <v>0.5</v>
      </c>
      <c r="AL546" s="13"/>
      <c r="AM546" s="13">
        <v>0.61111111111111105</v>
      </c>
      <c r="AN546" s="13">
        <v>0.75</v>
      </c>
      <c r="AO546" s="13">
        <v>0.61111111111111105</v>
      </c>
      <c r="AP546" s="13">
        <v>0.7</v>
      </c>
      <c r="AQ546" s="13">
        <v>0.5</v>
      </c>
      <c r="AR546" s="13"/>
      <c r="AS546" s="13">
        <v>0.63636363636363602</v>
      </c>
      <c r="AT546" s="13" t="s">
        <v>97</v>
      </c>
      <c r="AU546" s="13"/>
      <c r="AV546" s="13">
        <v>0.66304347826086996</v>
      </c>
      <c r="AW546" s="13">
        <v>0.5</v>
      </c>
      <c r="AX546" s="13" t="s">
        <v>97</v>
      </c>
      <c r="AY546" s="13"/>
      <c r="AZ546" s="13" t="s">
        <v>97</v>
      </c>
      <c r="BA546" s="13">
        <v>0.63333333333333297</v>
      </c>
      <c r="BB546" s="13" t="s">
        <v>97</v>
      </c>
      <c r="BC546" s="13"/>
      <c r="BD546" s="13">
        <v>0.66197183098591506</v>
      </c>
      <c r="BE546" s="13">
        <v>0.58974358974358998</v>
      </c>
      <c r="BF546" s="13"/>
      <c r="BG546" s="13">
        <v>0.62162162162162204</v>
      </c>
      <c r="BH546" s="13">
        <v>0.64383561643835596</v>
      </c>
      <c r="BI546" s="13"/>
      <c r="BJ546" s="13">
        <v>0.6</v>
      </c>
      <c r="BK546" s="13">
        <v>0.63440860215053796</v>
      </c>
      <c r="BL546" s="13"/>
      <c r="BM546" s="13">
        <v>0.78125</v>
      </c>
      <c r="BN546" s="13">
        <v>0.56578947368421095</v>
      </c>
      <c r="BO546" s="13"/>
      <c r="BP546" s="13">
        <v>0.74193548387096797</v>
      </c>
      <c r="BQ546" s="13">
        <v>0.59740259740259705</v>
      </c>
      <c r="BR546" s="13"/>
      <c r="BS546" s="13">
        <v>0.65625</v>
      </c>
      <c r="BT546" s="13">
        <v>0.57894736842105299</v>
      </c>
      <c r="BU546" s="13"/>
      <c r="BV546" s="13">
        <v>0.68181818181818199</v>
      </c>
      <c r="BW546" s="13">
        <v>0.64285714285714302</v>
      </c>
      <c r="BX546" s="13"/>
      <c r="BY546" s="13">
        <v>0.592592592592593</v>
      </c>
      <c r="BZ546" s="13">
        <v>0.65</v>
      </c>
      <c r="CA546" s="13"/>
      <c r="CB546" s="13">
        <v>0.7</v>
      </c>
      <c r="CC546" s="13">
        <v>0.61111111111111105</v>
      </c>
    </row>
    <row r="547" spans="2:81" x14ac:dyDescent="0.3">
      <c r="B547" t="s">
        <v>299</v>
      </c>
      <c r="C547" s="13">
        <v>0.29090909090909101</v>
      </c>
      <c r="D547" s="13">
        <v>0.33333333333333298</v>
      </c>
      <c r="E547" s="13">
        <v>0.22727272727272699</v>
      </c>
      <c r="F547" s="13"/>
      <c r="G547" s="13">
        <v>0.18181818181818199</v>
      </c>
      <c r="H547" s="13">
        <v>0.26470588235294101</v>
      </c>
      <c r="I547" s="13">
        <v>0.20833333333333301</v>
      </c>
      <c r="J547" s="13">
        <v>0.25</v>
      </c>
      <c r="K547" s="13">
        <v>0.8</v>
      </c>
      <c r="L547" s="13">
        <v>0.5</v>
      </c>
      <c r="M547" s="13"/>
      <c r="N547" s="13">
        <v>0.3</v>
      </c>
      <c r="O547" s="13">
        <v>0.35714285714285698</v>
      </c>
      <c r="P547" s="13">
        <v>0.25</v>
      </c>
      <c r="Q547" s="13">
        <v>0.230769230769231</v>
      </c>
      <c r="R547" s="13"/>
      <c r="S547" s="13">
        <v>0.20833333333333301</v>
      </c>
      <c r="T547" s="13">
        <v>0.27272727272727298</v>
      </c>
      <c r="U547" s="13">
        <v>0.66666666666666696</v>
      </c>
      <c r="V547" s="13">
        <v>0.36363636363636398</v>
      </c>
      <c r="W547" s="13">
        <v>0.27272727272727298</v>
      </c>
      <c r="X547" s="13">
        <v>0.25</v>
      </c>
      <c r="Y547" s="13">
        <v>0</v>
      </c>
      <c r="Z547" s="13">
        <v>0.5</v>
      </c>
      <c r="AA547" s="13">
        <v>0.14285714285714299</v>
      </c>
      <c r="AB547" s="13">
        <v>0.46153846153846201</v>
      </c>
      <c r="AC547" s="13">
        <v>0.33333333333333298</v>
      </c>
      <c r="AD547" s="13">
        <v>0.5</v>
      </c>
      <c r="AE547" s="13"/>
      <c r="AF547" s="13">
        <v>0.27272727272727298</v>
      </c>
      <c r="AG547" s="13">
        <v>0.3</v>
      </c>
      <c r="AH547" s="13">
        <v>0.22222222222222199</v>
      </c>
      <c r="AI547" s="13">
        <v>0.26315789473684198</v>
      </c>
      <c r="AJ547" s="13">
        <v>0.4</v>
      </c>
      <c r="AK547" s="13">
        <v>0.25</v>
      </c>
      <c r="AL547" s="13"/>
      <c r="AM547" s="13">
        <v>0.22222222222222199</v>
      </c>
      <c r="AN547" s="13">
        <v>0.1875</v>
      </c>
      <c r="AO547" s="13">
        <v>0.27777777777777801</v>
      </c>
      <c r="AP547" s="13">
        <v>0.3</v>
      </c>
      <c r="AQ547" s="13">
        <v>0.5</v>
      </c>
      <c r="AR547" s="13"/>
      <c r="AS547" s="13">
        <v>0.29090909090909101</v>
      </c>
      <c r="AT547" s="13" t="s">
        <v>97</v>
      </c>
      <c r="AU547" s="13"/>
      <c r="AV547" s="13">
        <v>0.27173913043478298</v>
      </c>
      <c r="AW547" s="13">
        <v>0.38888888888888901</v>
      </c>
      <c r="AX547" s="13" t="s">
        <v>97</v>
      </c>
      <c r="AY547" s="13"/>
      <c r="AZ547" s="13" t="s">
        <v>97</v>
      </c>
      <c r="BA547" s="13">
        <v>0.27777777777777801</v>
      </c>
      <c r="BB547" s="13" t="s">
        <v>97</v>
      </c>
      <c r="BC547" s="13"/>
      <c r="BD547" s="13">
        <v>0.26760563380281699</v>
      </c>
      <c r="BE547" s="13">
        <v>0.33333333333333298</v>
      </c>
      <c r="BF547" s="13"/>
      <c r="BG547" s="13">
        <v>0.29729729729729698</v>
      </c>
      <c r="BH547" s="13">
        <v>0.28767123287671198</v>
      </c>
      <c r="BI547" s="13"/>
      <c r="BJ547" s="13">
        <v>0.2</v>
      </c>
      <c r="BK547" s="13">
        <v>0.31182795698924698</v>
      </c>
      <c r="BL547" s="13"/>
      <c r="BM547" s="13">
        <v>0.15625</v>
      </c>
      <c r="BN547" s="13">
        <v>0.355263157894737</v>
      </c>
      <c r="BO547" s="13"/>
      <c r="BP547" s="13">
        <v>0.225806451612903</v>
      </c>
      <c r="BQ547" s="13">
        <v>0.32467532467532501</v>
      </c>
      <c r="BR547" s="13"/>
      <c r="BS547" s="13">
        <v>0.28125</v>
      </c>
      <c r="BT547" s="13">
        <v>0.31578947368421101</v>
      </c>
      <c r="BU547" s="13"/>
      <c r="BV547" s="13">
        <v>0.31818181818181801</v>
      </c>
      <c r="BW547" s="13">
        <v>0.26190476190476197</v>
      </c>
      <c r="BX547" s="13"/>
      <c r="BY547" s="13">
        <v>0.33333333333333298</v>
      </c>
      <c r="BZ547" s="13">
        <v>0.28749999999999998</v>
      </c>
      <c r="CA547" s="13"/>
      <c r="CB547" s="13">
        <v>0.28000000000000003</v>
      </c>
      <c r="CC547" s="13">
        <v>0.296296296296296</v>
      </c>
    </row>
    <row r="548" spans="2:81" x14ac:dyDescent="0.3">
      <c r="B548" t="s">
        <v>106</v>
      </c>
      <c r="C548" s="13">
        <v>7.2727272727272696E-2</v>
      </c>
      <c r="D548" s="13">
        <v>7.5757575757575801E-2</v>
      </c>
      <c r="E548" s="13">
        <v>6.8181818181818205E-2</v>
      </c>
      <c r="F548" s="13"/>
      <c r="G548" s="13">
        <v>0.13636363636363599</v>
      </c>
      <c r="H548" s="13">
        <v>2.9411764705882401E-2</v>
      </c>
      <c r="I548" s="13">
        <v>8.3333333333333301E-2</v>
      </c>
      <c r="J548" s="13">
        <v>6.25E-2</v>
      </c>
      <c r="K548" s="13">
        <v>0</v>
      </c>
      <c r="L548" s="13">
        <v>0.25</v>
      </c>
      <c r="M548" s="13"/>
      <c r="N548" s="13">
        <v>0</v>
      </c>
      <c r="O548" s="13">
        <v>0.107142857142857</v>
      </c>
      <c r="P548" s="13">
        <v>6.25E-2</v>
      </c>
      <c r="Q548" s="13">
        <v>0.15384615384615399</v>
      </c>
      <c r="R548" s="13"/>
      <c r="S548" s="13">
        <v>4.1666666666666699E-2</v>
      </c>
      <c r="T548" s="13">
        <v>0</v>
      </c>
      <c r="U548" s="13">
        <v>0</v>
      </c>
      <c r="V548" s="13">
        <v>9.0909090909090898E-2</v>
      </c>
      <c r="W548" s="13">
        <v>0</v>
      </c>
      <c r="X548" s="13">
        <v>0.125</v>
      </c>
      <c r="Y548" s="13">
        <v>0.33333333333333298</v>
      </c>
      <c r="Z548" s="13">
        <v>0</v>
      </c>
      <c r="AA548" s="13">
        <v>0.14285714285714299</v>
      </c>
      <c r="AB548" s="13">
        <v>7.69230769230769E-2</v>
      </c>
      <c r="AC548" s="13">
        <v>0.16666666666666699</v>
      </c>
      <c r="AD548" s="13">
        <v>0</v>
      </c>
      <c r="AE548" s="13"/>
      <c r="AF548" s="13">
        <v>6.8181818181818205E-2</v>
      </c>
      <c r="AG548" s="13">
        <v>0.1</v>
      </c>
      <c r="AH548" s="13">
        <v>0</v>
      </c>
      <c r="AI548" s="13">
        <v>5.2631578947368397E-2</v>
      </c>
      <c r="AJ548" s="13">
        <v>0.2</v>
      </c>
      <c r="AK548" s="13">
        <v>0.25</v>
      </c>
      <c r="AL548" s="13"/>
      <c r="AM548" s="13">
        <v>0.16666666666666699</v>
      </c>
      <c r="AN548" s="13">
        <v>6.25E-2</v>
      </c>
      <c r="AO548" s="13">
        <v>0.11111111111111099</v>
      </c>
      <c r="AP548" s="13">
        <v>0</v>
      </c>
      <c r="AQ548" s="13">
        <v>0</v>
      </c>
      <c r="AR548" s="13"/>
      <c r="AS548" s="13">
        <v>7.2727272727272696E-2</v>
      </c>
      <c r="AT548" s="13" t="s">
        <v>97</v>
      </c>
      <c r="AU548" s="13"/>
      <c r="AV548" s="13">
        <v>6.5217391304347797E-2</v>
      </c>
      <c r="AW548" s="13">
        <v>0.11111111111111099</v>
      </c>
      <c r="AX548" s="13" t="s">
        <v>97</v>
      </c>
      <c r="AY548" s="13"/>
      <c r="AZ548" s="13" t="s">
        <v>97</v>
      </c>
      <c r="BA548" s="13">
        <v>8.8888888888888906E-2</v>
      </c>
      <c r="BB548" s="13" t="s">
        <v>97</v>
      </c>
      <c r="BC548" s="13"/>
      <c r="BD548" s="13">
        <v>7.0422535211267595E-2</v>
      </c>
      <c r="BE548" s="13">
        <v>7.69230769230769E-2</v>
      </c>
      <c r="BF548" s="13"/>
      <c r="BG548" s="13">
        <v>8.1081081081081099E-2</v>
      </c>
      <c r="BH548" s="13">
        <v>6.8493150684931503E-2</v>
      </c>
      <c r="BI548" s="13"/>
      <c r="BJ548" s="13">
        <v>0.2</v>
      </c>
      <c r="BK548" s="13">
        <v>5.3763440860215103E-2</v>
      </c>
      <c r="BL548" s="13"/>
      <c r="BM548" s="13">
        <v>6.25E-2</v>
      </c>
      <c r="BN548" s="13">
        <v>7.8947368421052599E-2</v>
      </c>
      <c r="BO548" s="13"/>
      <c r="BP548" s="13">
        <v>3.2258064516128997E-2</v>
      </c>
      <c r="BQ548" s="13">
        <v>7.7922077922077906E-2</v>
      </c>
      <c r="BR548" s="13"/>
      <c r="BS548" s="13">
        <v>6.25E-2</v>
      </c>
      <c r="BT548" s="13">
        <v>0.105263157894737</v>
      </c>
      <c r="BU548" s="13"/>
      <c r="BV548" s="13">
        <v>0</v>
      </c>
      <c r="BW548" s="13">
        <v>9.5238095238095205E-2</v>
      </c>
      <c r="BX548" s="13"/>
      <c r="BY548" s="13">
        <v>7.4074074074074098E-2</v>
      </c>
      <c r="BZ548" s="13">
        <v>6.25E-2</v>
      </c>
      <c r="CA548" s="13"/>
      <c r="CB548" s="13">
        <v>0.02</v>
      </c>
      <c r="CC548" s="13">
        <v>9.2592592592592601E-2</v>
      </c>
    </row>
    <row r="549" spans="2:81" x14ac:dyDescent="0.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c r="BU549" s="13"/>
      <c r="BV549" s="13"/>
      <c r="BW549" s="13"/>
      <c r="BX549" s="13"/>
      <c r="BY549" s="13"/>
      <c r="BZ549" s="13"/>
      <c r="CA549" s="13"/>
      <c r="CB549" s="13"/>
      <c r="CC549" s="13"/>
    </row>
    <row r="550" spans="2:81" x14ac:dyDescent="0.3">
      <c r="B550" s="6" t="s">
        <v>322</v>
      </c>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c r="BU550" s="13"/>
      <c r="BV550" s="13"/>
      <c r="BW550" s="13"/>
      <c r="BX550" s="13"/>
      <c r="BY550" s="13"/>
      <c r="BZ550" s="13"/>
      <c r="CA550" s="13"/>
      <c r="CB550" s="13"/>
      <c r="CC550" s="13"/>
    </row>
    <row r="551" spans="2:81" x14ac:dyDescent="0.3">
      <c r="B551" s="23" t="s">
        <v>545</v>
      </c>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c r="BU551" s="13"/>
      <c r="BV551" s="13"/>
      <c r="BW551" s="13"/>
      <c r="BX551" s="13"/>
      <c r="BY551" s="13"/>
      <c r="BZ551" s="13"/>
      <c r="CA551" s="13"/>
      <c r="CB551" s="13"/>
      <c r="CC551" s="13"/>
    </row>
    <row r="552" spans="2:81" x14ac:dyDescent="0.3">
      <c r="B552" t="s">
        <v>298</v>
      </c>
      <c r="C552" s="13">
        <v>0.33636363636363598</v>
      </c>
      <c r="D552" s="13">
        <v>0.30303030303030298</v>
      </c>
      <c r="E552" s="13">
        <v>0.38636363636363602</v>
      </c>
      <c r="F552" s="13"/>
      <c r="G552" s="13">
        <v>0.27272727272727298</v>
      </c>
      <c r="H552" s="13">
        <v>0.26470588235294101</v>
      </c>
      <c r="I552" s="13">
        <v>0.375</v>
      </c>
      <c r="J552" s="13">
        <v>0.375</v>
      </c>
      <c r="K552" s="13">
        <v>0.6</v>
      </c>
      <c r="L552" s="13">
        <v>0.25</v>
      </c>
      <c r="M552" s="13"/>
      <c r="N552" s="13">
        <v>0.35</v>
      </c>
      <c r="O552" s="13">
        <v>0.214285714285714</v>
      </c>
      <c r="P552" s="13">
        <v>0.4375</v>
      </c>
      <c r="Q552" s="13">
        <v>0.38461538461538503</v>
      </c>
      <c r="R552" s="13"/>
      <c r="S552" s="13">
        <v>0.33333333333333298</v>
      </c>
      <c r="T552" s="13">
        <v>0.54545454545454497</v>
      </c>
      <c r="U552" s="13">
        <v>0.33333333333333298</v>
      </c>
      <c r="V552" s="13">
        <v>0.27272727272727298</v>
      </c>
      <c r="W552" s="13">
        <v>9.0909090909090898E-2</v>
      </c>
      <c r="X552" s="13">
        <v>0.5</v>
      </c>
      <c r="Y552" s="13">
        <v>0</v>
      </c>
      <c r="Z552" s="13">
        <v>0.5</v>
      </c>
      <c r="AA552" s="13">
        <v>0.35714285714285698</v>
      </c>
      <c r="AB552" s="13">
        <v>0.230769230769231</v>
      </c>
      <c r="AC552" s="13">
        <v>0.5</v>
      </c>
      <c r="AD552" s="13">
        <v>0.5</v>
      </c>
      <c r="AE552" s="13"/>
      <c r="AF552" s="13">
        <v>0.25</v>
      </c>
      <c r="AG552" s="13">
        <v>0.25</v>
      </c>
      <c r="AH552" s="13">
        <v>0.22222222222222199</v>
      </c>
      <c r="AI552" s="13">
        <v>0.57894736842105299</v>
      </c>
      <c r="AJ552" s="13">
        <v>0.2</v>
      </c>
      <c r="AK552" s="13">
        <v>0.5</v>
      </c>
      <c r="AL552" s="13"/>
      <c r="AM552" s="13">
        <v>0.27777777777777801</v>
      </c>
      <c r="AN552" s="13">
        <v>0.25</v>
      </c>
      <c r="AO552" s="13">
        <v>0.22222222222222199</v>
      </c>
      <c r="AP552" s="13">
        <v>0.4</v>
      </c>
      <c r="AQ552" s="13">
        <v>0.5</v>
      </c>
      <c r="AR552" s="13"/>
      <c r="AS552" s="13">
        <v>0.33636363636363598</v>
      </c>
      <c r="AT552" s="13" t="s">
        <v>97</v>
      </c>
      <c r="AU552" s="13"/>
      <c r="AV552" s="13">
        <v>0.315217391304348</v>
      </c>
      <c r="AW552" s="13">
        <v>0.44444444444444398</v>
      </c>
      <c r="AX552" s="13" t="s">
        <v>97</v>
      </c>
      <c r="AY552" s="13"/>
      <c r="AZ552" s="13" t="s">
        <v>97</v>
      </c>
      <c r="BA552" s="13">
        <v>0.3</v>
      </c>
      <c r="BB552" s="13" t="s">
        <v>97</v>
      </c>
      <c r="BC552" s="13"/>
      <c r="BD552" s="13">
        <v>0.338028169014085</v>
      </c>
      <c r="BE552" s="13">
        <v>0.33333333333333298</v>
      </c>
      <c r="BF552" s="13"/>
      <c r="BG552" s="13">
        <v>0.37837837837837801</v>
      </c>
      <c r="BH552" s="13">
        <v>0.31506849315068503</v>
      </c>
      <c r="BI552" s="13"/>
      <c r="BJ552" s="13">
        <v>0.46666666666666701</v>
      </c>
      <c r="BK552" s="13">
        <v>0.31182795698924698</v>
      </c>
      <c r="BL552" s="13"/>
      <c r="BM552" s="13">
        <v>0.28125</v>
      </c>
      <c r="BN552" s="13">
        <v>0.355263157894737</v>
      </c>
      <c r="BO552" s="13"/>
      <c r="BP552" s="13">
        <v>0.35483870967741898</v>
      </c>
      <c r="BQ552" s="13">
        <v>0.337662337662338</v>
      </c>
      <c r="BR552" s="13"/>
      <c r="BS552" s="13">
        <v>0.375</v>
      </c>
      <c r="BT552" s="13">
        <v>0.28947368421052599</v>
      </c>
      <c r="BU552" s="13"/>
      <c r="BV552" s="13">
        <v>0.45454545454545497</v>
      </c>
      <c r="BW552" s="13">
        <v>0.33333333333333298</v>
      </c>
      <c r="BX552" s="13"/>
      <c r="BY552" s="13">
        <v>0.48148148148148101</v>
      </c>
      <c r="BZ552" s="13">
        <v>0.28749999999999998</v>
      </c>
      <c r="CA552" s="13"/>
      <c r="CB552" s="13">
        <v>0.36</v>
      </c>
      <c r="CC552" s="13">
        <v>0.27777777777777801</v>
      </c>
    </row>
    <row r="553" spans="2:81" x14ac:dyDescent="0.3">
      <c r="B553" t="s">
        <v>299</v>
      </c>
      <c r="C553" s="13">
        <v>0.56363636363636405</v>
      </c>
      <c r="D553" s="13">
        <v>0.59090909090909105</v>
      </c>
      <c r="E553" s="13">
        <v>0.52272727272727304</v>
      </c>
      <c r="F553" s="13"/>
      <c r="G553" s="13">
        <v>0.5</v>
      </c>
      <c r="H553" s="13">
        <v>0.67647058823529405</v>
      </c>
      <c r="I553" s="13">
        <v>0.54166666666666696</v>
      </c>
      <c r="J553" s="13">
        <v>0.5625</v>
      </c>
      <c r="K553" s="13">
        <v>0.4</v>
      </c>
      <c r="L553" s="13">
        <v>0.5</v>
      </c>
      <c r="M553" s="13"/>
      <c r="N553" s="13">
        <v>0.625</v>
      </c>
      <c r="O553" s="13">
        <v>0.57142857142857095</v>
      </c>
      <c r="P553" s="13">
        <v>0.5</v>
      </c>
      <c r="Q553" s="13">
        <v>0.5</v>
      </c>
      <c r="R553" s="13"/>
      <c r="S553" s="13">
        <v>0.58333333333333304</v>
      </c>
      <c r="T553" s="13">
        <v>0.36363636363636398</v>
      </c>
      <c r="U553" s="13">
        <v>0.66666666666666696</v>
      </c>
      <c r="V553" s="13">
        <v>0.45454545454545497</v>
      </c>
      <c r="W553" s="13">
        <v>0.81818181818181801</v>
      </c>
      <c r="X553" s="13">
        <v>0.5</v>
      </c>
      <c r="Y553" s="13">
        <v>0.66666666666666696</v>
      </c>
      <c r="Z553" s="13">
        <v>0.5</v>
      </c>
      <c r="AA553" s="13">
        <v>0.5</v>
      </c>
      <c r="AB553" s="13">
        <v>0.76923076923076905</v>
      </c>
      <c r="AC553" s="13">
        <v>0.33333333333333298</v>
      </c>
      <c r="AD553" s="13">
        <v>0.5</v>
      </c>
      <c r="AE553" s="13"/>
      <c r="AF553" s="13">
        <v>0.65909090909090895</v>
      </c>
      <c r="AG553" s="13">
        <v>0.65</v>
      </c>
      <c r="AH553" s="13">
        <v>0.77777777777777801</v>
      </c>
      <c r="AI553" s="13">
        <v>0.26315789473684198</v>
      </c>
      <c r="AJ553" s="13">
        <v>0.6</v>
      </c>
      <c r="AK553" s="13">
        <v>0.25</v>
      </c>
      <c r="AL553" s="13"/>
      <c r="AM553" s="13">
        <v>0.61111111111111105</v>
      </c>
      <c r="AN553" s="13">
        <v>0.5</v>
      </c>
      <c r="AO553" s="13">
        <v>0.66666666666666696</v>
      </c>
      <c r="AP553" s="13">
        <v>0.55000000000000004</v>
      </c>
      <c r="AQ553" s="13">
        <v>0.5</v>
      </c>
      <c r="AR553" s="13"/>
      <c r="AS553" s="13">
        <v>0.56363636363636405</v>
      </c>
      <c r="AT553" s="13" t="s">
        <v>97</v>
      </c>
      <c r="AU553" s="13"/>
      <c r="AV553" s="13">
        <v>0.58695652173913004</v>
      </c>
      <c r="AW553" s="13">
        <v>0.44444444444444398</v>
      </c>
      <c r="AX553" s="13" t="s">
        <v>97</v>
      </c>
      <c r="AY553" s="13"/>
      <c r="AZ553" s="13" t="s">
        <v>97</v>
      </c>
      <c r="BA553" s="13">
        <v>0.57777777777777795</v>
      </c>
      <c r="BB553" s="13" t="s">
        <v>97</v>
      </c>
      <c r="BC553" s="13"/>
      <c r="BD553" s="13">
        <v>0.59154929577464799</v>
      </c>
      <c r="BE553" s="13">
        <v>0.512820512820513</v>
      </c>
      <c r="BF553" s="13"/>
      <c r="BG553" s="13">
        <v>0.59459459459459496</v>
      </c>
      <c r="BH553" s="13">
        <v>0.54794520547945202</v>
      </c>
      <c r="BI553" s="13"/>
      <c r="BJ553" s="13">
        <v>0.4</v>
      </c>
      <c r="BK553" s="13">
        <v>0.59139784946236595</v>
      </c>
      <c r="BL553" s="13"/>
      <c r="BM553" s="13">
        <v>0.625</v>
      </c>
      <c r="BN553" s="13">
        <v>0.53947368421052599</v>
      </c>
      <c r="BO553" s="13"/>
      <c r="BP553" s="13">
        <v>0.54838709677419395</v>
      </c>
      <c r="BQ553" s="13">
        <v>0.57142857142857095</v>
      </c>
      <c r="BR553" s="13"/>
      <c r="BS553" s="13">
        <v>0.546875</v>
      </c>
      <c r="BT553" s="13">
        <v>0.55263157894736803</v>
      </c>
      <c r="BU553" s="13"/>
      <c r="BV553" s="13">
        <v>0.54545454545454497</v>
      </c>
      <c r="BW553" s="13">
        <v>0.547619047619048</v>
      </c>
      <c r="BX553" s="13"/>
      <c r="BY553" s="13">
        <v>0.44444444444444398</v>
      </c>
      <c r="BZ553" s="13">
        <v>0.61250000000000004</v>
      </c>
      <c r="CA553" s="13"/>
      <c r="CB553" s="13">
        <v>0.57999999999999996</v>
      </c>
      <c r="CC553" s="13">
        <v>0.592592592592593</v>
      </c>
    </row>
    <row r="554" spans="2:81" x14ac:dyDescent="0.3">
      <c r="B554" t="s">
        <v>106</v>
      </c>
      <c r="C554" s="13">
        <v>0.1</v>
      </c>
      <c r="D554" s="13">
        <v>0.10606060606060599</v>
      </c>
      <c r="E554" s="13">
        <v>9.0909090909090898E-2</v>
      </c>
      <c r="F554" s="13"/>
      <c r="G554" s="13">
        <v>0.22727272727272699</v>
      </c>
      <c r="H554" s="13">
        <v>5.8823529411764698E-2</v>
      </c>
      <c r="I554" s="13">
        <v>8.3333333333333301E-2</v>
      </c>
      <c r="J554" s="13">
        <v>6.25E-2</v>
      </c>
      <c r="K554" s="13">
        <v>0</v>
      </c>
      <c r="L554" s="13">
        <v>0.25</v>
      </c>
      <c r="M554" s="13"/>
      <c r="N554" s="13">
        <v>2.5000000000000001E-2</v>
      </c>
      <c r="O554" s="13">
        <v>0.214285714285714</v>
      </c>
      <c r="P554" s="13">
        <v>6.25E-2</v>
      </c>
      <c r="Q554" s="13">
        <v>0.115384615384615</v>
      </c>
      <c r="R554" s="13"/>
      <c r="S554" s="13">
        <v>8.3333333333333301E-2</v>
      </c>
      <c r="T554" s="13">
        <v>9.0909090909090898E-2</v>
      </c>
      <c r="U554" s="13">
        <v>0</v>
      </c>
      <c r="V554" s="13">
        <v>0.27272727272727298</v>
      </c>
      <c r="W554" s="13">
        <v>9.0909090909090898E-2</v>
      </c>
      <c r="X554" s="13">
        <v>0</v>
      </c>
      <c r="Y554" s="13">
        <v>0.33333333333333298</v>
      </c>
      <c r="Z554" s="13">
        <v>0</v>
      </c>
      <c r="AA554" s="13">
        <v>0.14285714285714299</v>
      </c>
      <c r="AB554" s="13">
        <v>0</v>
      </c>
      <c r="AC554" s="13">
        <v>0.16666666666666699</v>
      </c>
      <c r="AD554" s="13">
        <v>0</v>
      </c>
      <c r="AE554" s="13"/>
      <c r="AF554" s="13">
        <v>9.0909090909090898E-2</v>
      </c>
      <c r="AG554" s="13">
        <v>0.1</v>
      </c>
      <c r="AH554" s="13">
        <v>0</v>
      </c>
      <c r="AI554" s="13">
        <v>0.157894736842105</v>
      </c>
      <c r="AJ554" s="13">
        <v>0.2</v>
      </c>
      <c r="AK554" s="13">
        <v>0.25</v>
      </c>
      <c r="AL554" s="13"/>
      <c r="AM554" s="13">
        <v>0.11111111111111099</v>
      </c>
      <c r="AN554" s="13">
        <v>0.25</v>
      </c>
      <c r="AO554" s="13">
        <v>0.11111111111111099</v>
      </c>
      <c r="AP554" s="13">
        <v>0.05</v>
      </c>
      <c r="AQ554" s="13">
        <v>0</v>
      </c>
      <c r="AR554" s="13"/>
      <c r="AS554" s="13">
        <v>0.1</v>
      </c>
      <c r="AT554" s="13" t="s">
        <v>97</v>
      </c>
      <c r="AU554" s="13"/>
      <c r="AV554" s="13">
        <v>9.7826086956521702E-2</v>
      </c>
      <c r="AW554" s="13">
        <v>0.11111111111111099</v>
      </c>
      <c r="AX554" s="13" t="s">
        <v>97</v>
      </c>
      <c r="AY554" s="13"/>
      <c r="AZ554" s="13" t="s">
        <v>97</v>
      </c>
      <c r="BA554" s="13">
        <v>0.122222222222222</v>
      </c>
      <c r="BB554" s="13" t="s">
        <v>97</v>
      </c>
      <c r="BC554" s="13"/>
      <c r="BD554" s="13">
        <v>7.0422535211267595E-2</v>
      </c>
      <c r="BE554" s="13">
        <v>0.15384615384615399</v>
      </c>
      <c r="BF554" s="13"/>
      <c r="BG554" s="13">
        <v>2.7027027027027001E-2</v>
      </c>
      <c r="BH554" s="13">
        <v>0.13698630136986301</v>
      </c>
      <c r="BI554" s="13"/>
      <c r="BJ554" s="13">
        <v>0.133333333333333</v>
      </c>
      <c r="BK554" s="13">
        <v>9.6774193548387094E-2</v>
      </c>
      <c r="BL554" s="13"/>
      <c r="BM554" s="13">
        <v>9.375E-2</v>
      </c>
      <c r="BN554" s="13">
        <v>0.105263157894737</v>
      </c>
      <c r="BO554" s="13"/>
      <c r="BP554" s="13">
        <v>9.6774193548387094E-2</v>
      </c>
      <c r="BQ554" s="13">
        <v>9.0909090909090898E-2</v>
      </c>
      <c r="BR554" s="13"/>
      <c r="BS554" s="13">
        <v>7.8125E-2</v>
      </c>
      <c r="BT554" s="13">
        <v>0.157894736842105</v>
      </c>
      <c r="BU554" s="13"/>
      <c r="BV554" s="13">
        <v>0</v>
      </c>
      <c r="BW554" s="13">
        <v>0.119047619047619</v>
      </c>
      <c r="BX554" s="13"/>
      <c r="BY554" s="13">
        <v>7.4074074074074098E-2</v>
      </c>
      <c r="BZ554" s="13">
        <v>0.1</v>
      </c>
      <c r="CA554" s="13"/>
      <c r="CB554" s="13">
        <v>0.06</v>
      </c>
      <c r="CC554" s="13">
        <v>0.12962962962963001</v>
      </c>
    </row>
    <row r="555" spans="2:81" x14ac:dyDescent="0.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c r="BU555" s="13"/>
      <c r="BV555" s="13"/>
      <c r="BW555" s="13"/>
      <c r="BX555" s="13"/>
      <c r="BY555" s="13"/>
      <c r="BZ555" s="13"/>
      <c r="CA555" s="13"/>
      <c r="CB555" s="13"/>
      <c r="CC555" s="13"/>
    </row>
    <row r="556" spans="2:81" x14ac:dyDescent="0.3">
      <c r="B556" s="6" t="s">
        <v>323</v>
      </c>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c r="BU556" s="13"/>
      <c r="BV556" s="13"/>
      <c r="BW556" s="13"/>
      <c r="BX556" s="13"/>
      <c r="BY556" s="13"/>
      <c r="BZ556" s="13"/>
      <c r="CA556" s="13"/>
      <c r="CB556" s="13"/>
      <c r="CC556" s="13"/>
    </row>
    <row r="557" spans="2:81" x14ac:dyDescent="0.3">
      <c r="B557" s="23" t="s">
        <v>545</v>
      </c>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c r="CA557" s="13"/>
      <c r="CB557" s="13"/>
      <c r="CC557" s="13"/>
    </row>
    <row r="558" spans="2:81" x14ac:dyDescent="0.3">
      <c r="B558" t="s">
        <v>298</v>
      </c>
      <c r="C558" s="13">
        <v>0.527272727272727</v>
      </c>
      <c r="D558" s="13">
        <v>0.51515151515151503</v>
      </c>
      <c r="E558" s="13">
        <v>0.54545454545454497</v>
      </c>
      <c r="F558" s="13"/>
      <c r="G558" s="13">
        <v>0.5</v>
      </c>
      <c r="H558" s="13">
        <v>0.76470588235294101</v>
      </c>
      <c r="I558" s="13">
        <v>0.5</v>
      </c>
      <c r="J558" s="13">
        <v>0.3125</v>
      </c>
      <c r="K558" s="13">
        <v>0.4</v>
      </c>
      <c r="L558" s="13">
        <v>0</v>
      </c>
      <c r="M558" s="13"/>
      <c r="N558" s="13">
        <v>0.67500000000000004</v>
      </c>
      <c r="O558" s="13">
        <v>0.42857142857142899</v>
      </c>
      <c r="P558" s="13">
        <v>0.5625</v>
      </c>
      <c r="Q558" s="13">
        <v>0.38461538461538503</v>
      </c>
      <c r="R558" s="13"/>
      <c r="S558" s="13">
        <v>0.66666666666666696</v>
      </c>
      <c r="T558" s="13">
        <v>0.54545454545454497</v>
      </c>
      <c r="U558" s="13">
        <v>0.66666666666666696</v>
      </c>
      <c r="V558" s="13">
        <v>0.54545454545454497</v>
      </c>
      <c r="W558" s="13">
        <v>0.54545454545454497</v>
      </c>
      <c r="X558" s="13">
        <v>0.375</v>
      </c>
      <c r="Y558" s="13">
        <v>0</v>
      </c>
      <c r="Z558" s="13">
        <v>0.25</v>
      </c>
      <c r="AA558" s="13">
        <v>0.57142857142857095</v>
      </c>
      <c r="AB558" s="13">
        <v>0.53846153846153799</v>
      </c>
      <c r="AC558" s="13">
        <v>0.33333333333333298</v>
      </c>
      <c r="AD558" s="13">
        <v>0.5</v>
      </c>
      <c r="AE558" s="13"/>
      <c r="AF558" s="13">
        <v>0.63636363636363602</v>
      </c>
      <c r="AG558" s="13">
        <v>0.5</v>
      </c>
      <c r="AH558" s="13">
        <v>0.55555555555555602</v>
      </c>
      <c r="AI558" s="13">
        <v>0.42105263157894701</v>
      </c>
      <c r="AJ558" s="13">
        <v>0.4</v>
      </c>
      <c r="AK558" s="13">
        <v>0.5</v>
      </c>
      <c r="AL558" s="13"/>
      <c r="AM558" s="13">
        <v>0.33333333333333298</v>
      </c>
      <c r="AN558" s="13">
        <v>0.625</v>
      </c>
      <c r="AO558" s="13">
        <v>0.47222222222222199</v>
      </c>
      <c r="AP558" s="13">
        <v>0.7</v>
      </c>
      <c r="AQ558" s="13">
        <v>0.83333333333333304</v>
      </c>
      <c r="AR558" s="13"/>
      <c r="AS558" s="13">
        <v>0.527272727272727</v>
      </c>
      <c r="AT558" s="13" t="s">
        <v>97</v>
      </c>
      <c r="AU558" s="13"/>
      <c r="AV558" s="13">
        <v>0.52173913043478304</v>
      </c>
      <c r="AW558" s="13">
        <v>0.55555555555555602</v>
      </c>
      <c r="AX558" s="13" t="s">
        <v>97</v>
      </c>
      <c r="AY558" s="13"/>
      <c r="AZ558" s="13" t="s">
        <v>97</v>
      </c>
      <c r="BA558" s="13">
        <v>0.44444444444444398</v>
      </c>
      <c r="BB558" s="13" t="s">
        <v>97</v>
      </c>
      <c r="BC558" s="13"/>
      <c r="BD558" s="13">
        <v>0.60563380281690105</v>
      </c>
      <c r="BE558" s="13">
        <v>0.38461538461538503</v>
      </c>
      <c r="BF558" s="13"/>
      <c r="BG558" s="13">
        <v>0.75675675675675702</v>
      </c>
      <c r="BH558" s="13">
        <v>0.41095890410958902</v>
      </c>
      <c r="BI558" s="13"/>
      <c r="BJ558" s="13">
        <v>0.46666666666666701</v>
      </c>
      <c r="BK558" s="13">
        <v>0.52688172043010795</v>
      </c>
      <c r="BL558" s="13"/>
      <c r="BM558" s="13">
        <v>0.6875</v>
      </c>
      <c r="BN558" s="13">
        <v>0.46052631578947401</v>
      </c>
      <c r="BO558" s="13"/>
      <c r="BP558" s="13">
        <v>0.41935483870967699</v>
      </c>
      <c r="BQ558" s="13">
        <v>0.55844155844155796</v>
      </c>
      <c r="BR558" s="13"/>
      <c r="BS558" s="13">
        <v>0.65625</v>
      </c>
      <c r="BT558" s="13">
        <v>0.34210526315789502</v>
      </c>
      <c r="BU558" s="13"/>
      <c r="BV558" s="13">
        <v>0.86363636363636398</v>
      </c>
      <c r="BW558" s="13">
        <v>0.547619047619048</v>
      </c>
      <c r="BX558" s="13"/>
      <c r="BY558" s="13">
        <v>0.55555555555555602</v>
      </c>
      <c r="BZ558" s="13">
        <v>0.52500000000000002</v>
      </c>
      <c r="CA558" s="13"/>
      <c r="CB558" s="13">
        <v>0.52</v>
      </c>
      <c r="CC558" s="13">
        <v>0.53703703703703698</v>
      </c>
    </row>
    <row r="559" spans="2:81" x14ac:dyDescent="0.3">
      <c r="B559" t="s">
        <v>299</v>
      </c>
      <c r="C559" s="13">
        <v>0.41818181818181799</v>
      </c>
      <c r="D559" s="13">
        <v>0.439393939393939</v>
      </c>
      <c r="E559" s="13">
        <v>0.38636363636363602</v>
      </c>
      <c r="F559" s="13"/>
      <c r="G559" s="13">
        <v>0.45454545454545497</v>
      </c>
      <c r="H559" s="13">
        <v>0.23529411764705899</v>
      </c>
      <c r="I559" s="13">
        <v>0.41666666666666702</v>
      </c>
      <c r="J559" s="13">
        <v>0.625</v>
      </c>
      <c r="K559" s="13">
        <v>0.6</v>
      </c>
      <c r="L559" s="13">
        <v>0.5</v>
      </c>
      <c r="M559" s="13"/>
      <c r="N559" s="13">
        <v>0.32500000000000001</v>
      </c>
      <c r="O559" s="13">
        <v>0.5</v>
      </c>
      <c r="P559" s="13">
        <v>0.375</v>
      </c>
      <c r="Q559" s="13">
        <v>0.5</v>
      </c>
      <c r="R559" s="13"/>
      <c r="S559" s="13">
        <v>0.29166666666666702</v>
      </c>
      <c r="T559" s="13">
        <v>0.45454545454545497</v>
      </c>
      <c r="U559" s="13">
        <v>0.33333333333333298</v>
      </c>
      <c r="V559" s="13">
        <v>0.27272727272727298</v>
      </c>
      <c r="W559" s="13">
        <v>0.36363636363636398</v>
      </c>
      <c r="X559" s="13">
        <v>0.5</v>
      </c>
      <c r="Y559" s="13">
        <v>0.66666666666666696</v>
      </c>
      <c r="Z559" s="13">
        <v>0.75</v>
      </c>
      <c r="AA559" s="13">
        <v>0.42857142857142899</v>
      </c>
      <c r="AB559" s="13">
        <v>0.46153846153846201</v>
      </c>
      <c r="AC559" s="13">
        <v>0.66666666666666696</v>
      </c>
      <c r="AD559" s="13">
        <v>0.5</v>
      </c>
      <c r="AE559" s="13"/>
      <c r="AF559" s="13">
        <v>0.34090909090909099</v>
      </c>
      <c r="AG559" s="13">
        <v>0.35</v>
      </c>
      <c r="AH559" s="13">
        <v>0.44444444444444398</v>
      </c>
      <c r="AI559" s="13">
        <v>0.57894736842105299</v>
      </c>
      <c r="AJ559" s="13">
        <v>0.4</v>
      </c>
      <c r="AK559" s="13">
        <v>0.25</v>
      </c>
      <c r="AL559" s="13"/>
      <c r="AM559" s="13">
        <v>0.5</v>
      </c>
      <c r="AN559" s="13">
        <v>0.3125</v>
      </c>
      <c r="AO559" s="13">
        <v>0.5</v>
      </c>
      <c r="AP559" s="13">
        <v>0.25</v>
      </c>
      <c r="AQ559" s="13">
        <v>0.16666666666666699</v>
      </c>
      <c r="AR559" s="13"/>
      <c r="AS559" s="13">
        <v>0.41818181818181799</v>
      </c>
      <c r="AT559" s="13" t="s">
        <v>97</v>
      </c>
      <c r="AU559" s="13"/>
      <c r="AV559" s="13">
        <v>0.434782608695652</v>
      </c>
      <c r="AW559" s="13">
        <v>0.33333333333333298</v>
      </c>
      <c r="AX559" s="13" t="s">
        <v>97</v>
      </c>
      <c r="AY559" s="13"/>
      <c r="AZ559" s="13" t="s">
        <v>97</v>
      </c>
      <c r="BA559" s="13">
        <v>0.5</v>
      </c>
      <c r="BB559" s="13" t="s">
        <v>97</v>
      </c>
      <c r="BC559" s="13"/>
      <c r="BD559" s="13">
        <v>0.352112676056338</v>
      </c>
      <c r="BE559" s="13">
        <v>0.53846153846153799</v>
      </c>
      <c r="BF559" s="13"/>
      <c r="BG559" s="13">
        <v>0.21621621621621601</v>
      </c>
      <c r="BH559" s="13">
        <v>0.52054794520547898</v>
      </c>
      <c r="BI559" s="13"/>
      <c r="BJ559" s="13">
        <v>0.46666666666666701</v>
      </c>
      <c r="BK559" s="13">
        <v>0.41935483870967699</v>
      </c>
      <c r="BL559" s="13"/>
      <c r="BM559" s="13">
        <v>0.25</v>
      </c>
      <c r="BN559" s="13">
        <v>0.48684210526315802</v>
      </c>
      <c r="BO559" s="13"/>
      <c r="BP559" s="13">
        <v>0.51612903225806495</v>
      </c>
      <c r="BQ559" s="13">
        <v>0.38961038961039002</v>
      </c>
      <c r="BR559" s="13"/>
      <c r="BS559" s="13">
        <v>0.296875</v>
      </c>
      <c r="BT559" s="13">
        <v>0.57894736842105299</v>
      </c>
      <c r="BU559" s="13"/>
      <c r="BV559" s="13">
        <v>9.0909090909090898E-2</v>
      </c>
      <c r="BW559" s="13">
        <v>0.40476190476190499</v>
      </c>
      <c r="BX559" s="13"/>
      <c r="BY559" s="13">
        <v>0.37037037037037002</v>
      </c>
      <c r="BZ559" s="13">
        <v>0.4375</v>
      </c>
      <c r="CA559" s="13"/>
      <c r="CB559" s="13">
        <v>0.46</v>
      </c>
      <c r="CC559" s="13">
        <v>0.407407407407407</v>
      </c>
    </row>
    <row r="560" spans="2:81" x14ac:dyDescent="0.3">
      <c r="B560" t="s">
        <v>106</v>
      </c>
      <c r="C560" s="13">
        <v>5.4545454545454501E-2</v>
      </c>
      <c r="D560" s="13">
        <v>4.5454545454545497E-2</v>
      </c>
      <c r="E560" s="13">
        <v>6.8181818181818205E-2</v>
      </c>
      <c r="F560" s="13"/>
      <c r="G560" s="13">
        <v>4.5454545454545497E-2</v>
      </c>
      <c r="H560" s="13">
        <v>0</v>
      </c>
      <c r="I560" s="13">
        <v>8.3333333333333301E-2</v>
      </c>
      <c r="J560" s="13">
        <v>6.25E-2</v>
      </c>
      <c r="K560" s="13">
        <v>0</v>
      </c>
      <c r="L560" s="13">
        <v>0.5</v>
      </c>
      <c r="M560" s="13"/>
      <c r="N560" s="13">
        <v>0</v>
      </c>
      <c r="O560" s="13">
        <v>7.1428571428571397E-2</v>
      </c>
      <c r="P560" s="13">
        <v>6.25E-2</v>
      </c>
      <c r="Q560" s="13">
        <v>0.115384615384615</v>
      </c>
      <c r="R560" s="13"/>
      <c r="S560" s="13">
        <v>4.1666666666666699E-2</v>
      </c>
      <c r="T560" s="13">
        <v>0</v>
      </c>
      <c r="U560" s="13">
        <v>0</v>
      </c>
      <c r="V560" s="13">
        <v>0.18181818181818199</v>
      </c>
      <c r="W560" s="13">
        <v>9.0909090909090898E-2</v>
      </c>
      <c r="X560" s="13">
        <v>0.125</v>
      </c>
      <c r="Y560" s="13">
        <v>0.33333333333333298</v>
      </c>
      <c r="Z560" s="13">
        <v>0</v>
      </c>
      <c r="AA560" s="13">
        <v>0</v>
      </c>
      <c r="AB560" s="13">
        <v>0</v>
      </c>
      <c r="AC560" s="13">
        <v>0</v>
      </c>
      <c r="AD560" s="13">
        <v>0</v>
      </c>
      <c r="AE560" s="13"/>
      <c r="AF560" s="13">
        <v>2.27272727272727E-2</v>
      </c>
      <c r="AG560" s="13">
        <v>0.15</v>
      </c>
      <c r="AH560" s="13">
        <v>0</v>
      </c>
      <c r="AI560" s="13">
        <v>0</v>
      </c>
      <c r="AJ560" s="13">
        <v>0.2</v>
      </c>
      <c r="AK560" s="13">
        <v>0.25</v>
      </c>
      <c r="AL560" s="13"/>
      <c r="AM560" s="13">
        <v>0.16666666666666699</v>
      </c>
      <c r="AN560" s="13">
        <v>6.25E-2</v>
      </c>
      <c r="AO560" s="13">
        <v>2.7777777777777801E-2</v>
      </c>
      <c r="AP560" s="13">
        <v>0.05</v>
      </c>
      <c r="AQ560" s="13">
        <v>0</v>
      </c>
      <c r="AR560" s="13"/>
      <c r="AS560" s="13">
        <v>5.4545454545454501E-2</v>
      </c>
      <c r="AT560" s="13" t="s">
        <v>97</v>
      </c>
      <c r="AU560" s="13"/>
      <c r="AV560" s="13">
        <v>4.3478260869565202E-2</v>
      </c>
      <c r="AW560" s="13">
        <v>0.11111111111111099</v>
      </c>
      <c r="AX560" s="13" t="s">
        <v>97</v>
      </c>
      <c r="AY560" s="13"/>
      <c r="AZ560" s="13" t="s">
        <v>97</v>
      </c>
      <c r="BA560" s="13">
        <v>5.5555555555555601E-2</v>
      </c>
      <c r="BB560" s="13" t="s">
        <v>97</v>
      </c>
      <c r="BC560" s="13"/>
      <c r="BD560" s="13">
        <v>4.2253521126760597E-2</v>
      </c>
      <c r="BE560" s="13">
        <v>7.69230769230769E-2</v>
      </c>
      <c r="BF560" s="13"/>
      <c r="BG560" s="13">
        <v>2.7027027027027001E-2</v>
      </c>
      <c r="BH560" s="13">
        <v>6.8493150684931503E-2</v>
      </c>
      <c r="BI560" s="13"/>
      <c r="BJ560" s="13">
        <v>6.6666666666666693E-2</v>
      </c>
      <c r="BK560" s="13">
        <v>5.3763440860215103E-2</v>
      </c>
      <c r="BL560" s="13"/>
      <c r="BM560" s="13">
        <v>6.25E-2</v>
      </c>
      <c r="BN560" s="13">
        <v>5.2631578947368397E-2</v>
      </c>
      <c r="BO560" s="13"/>
      <c r="BP560" s="13">
        <v>6.4516129032258104E-2</v>
      </c>
      <c r="BQ560" s="13">
        <v>5.1948051948052E-2</v>
      </c>
      <c r="BR560" s="13"/>
      <c r="BS560" s="13">
        <v>4.6875E-2</v>
      </c>
      <c r="BT560" s="13">
        <v>7.8947368421052599E-2</v>
      </c>
      <c r="BU560" s="13"/>
      <c r="BV560" s="13">
        <v>4.5454545454545497E-2</v>
      </c>
      <c r="BW560" s="13">
        <v>4.7619047619047603E-2</v>
      </c>
      <c r="BX560" s="13"/>
      <c r="BY560" s="13">
        <v>7.4074074074074098E-2</v>
      </c>
      <c r="BZ560" s="13">
        <v>3.7499999999999999E-2</v>
      </c>
      <c r="CA560" s="13"/>
      <c r="CB560" s="13">
        <v>0.02</v>
      </c>
      <c r="CC560" s="13">
        <v>5.5555555555555601E-2</v>
      </c>
    </row>
    <row r="561" spans="2:81" x14ac:dyDescent="0.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c r="BU561" s="13"/>
      <c r="BV561" s="13"/>
      <c r="BW561" s="13"/>
      <c r="BX561" s="13"/>
      <c r="BY561" s="13"/>
      <c r="BZ561" s="13"/>
      <c r="CA561" s="13"/>
      <c r="CB561" s="13"/>
      <c r="CC561" s="13"/>
    </row>
    <row r="562" spans="2:81" x14ac:dyDescent="0.3">
      <c r="B562" s="6" t="s">
        <v>324</v>
      </c>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c r="BU562" s="13"/>
      <c r="BV562" s="13"/>
      <c r="BW562" s="13"/>
      <c r="BX562" s="13"/>
      <c r="BY562" s="13"/>
      <c r="BZ562" s="13"/>
      <c r="CA562" s="13"/>
      <c r="CB562" s="13"/>
      <c r="CC562" s="13"/>
    </row>
    <row r="563" spans="2:81" x14ac:dyDescent="0.3">
      <c r="B563" s="23" t="s">
        <v>545</v>
      </c>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c r="BU563" s="13"/>
      <c r="BV563" s="13"/>
      <c r="BW563" s="13"/>
      <c r="BX563" s="13"/>
      <c r="BY563" s="13"/>
      <c r="BZ563" s="13"/>
      <c r="CA563" s="13"/>
      <c r="CB563" s="13"/>
      <c r="CC563" s="13"/>
    </row>
    <row r="564" spans="2:81" x14ac:dyDescent="0.3">
      <c r="B564" t="s">
        <v>298</v>
      </c>
      <c r="C564" s="13">
        <v>0.22727272727272699</v>
      </c>
      <c r="D564" s="13">
        <v>0.19696969696969699</v>
      </c>
      <c r="E564" s="13">
        <v>0.27272727272727298</v>
      </c>
      <c r="F564" s="13"/>
      <c r="G564" s="13">
        <v>0.13636363636363599</v>
      </c>
      <c r="H564" s="13">
        <v>0.41176470588235298</v>
      </c>
      <c r="I564" s="13">
        <v>0.16666666666666699</v>
      </c>
      <c r="J564" s="13">
        <v>0.125</v>
      </c>
      <c r="K564" s="13">
        <v>0.2</v>
      </c>
      <c r="L564" s="13">
        <v>0</v>
      </c>
      <c r="M564" s="13"/>
      <c r="N564" s="13">
        <v>0.17499999999999999</v>
      </c>
      <c r="O564" s="13">
        <v>0.25</v>
      </c>
      <c r="P564" s="13">
        <v>0.1875</v>
      </c>
      <c r="Q564" s="13">
        <v>0.30769230769230799</v>
      </c>
      <c r="R564" s="13"/>
      <c r="S564" s="13">
        <v>0.25</v>
      </c>
      <c r="T564" s="13">
        <v>0.27272727272727298</v>
      </c>
      <c r="U564" s="13">
        <v>0.33333333333333298</v>
      </c>
      <c r="V564" s="13">
        <v>0.18181818181818199</v>
      </c>
      <c r="W564" s="13">
        <v>0.27272727272727298</v>
      </c>
      <c r="X564" s="13">
        <v>0.25</v>
      </c>
      <c r="Y564" s="13">
        <v>0</v>
      </c>
      <c r="Z564" s="13">
        <v>0</v>
      </c>
      <c r="AA564" s="13">
        <v>0.214285714285714</v>
      </c>
      <c r="AB564" s="13">
        <v>0.30769230769230799</v>
      </c>
      <c r="AC564" s="13">
        <v>0.16666666666666699</v>
      </c>
      <c r="AD564" s="13">
        <v>0</v>
      </c>
      <c r="AE564" s="13"/>
      <c r="AF564" s="13">
        <v>0.29545454545454503</v>
      </c>
      <c r="AG564" s="13">
        <v>0.2</v>
      </c>
      <c r="AH564" s="13">
        <v>0</v>
      </c>
      <c r="AI564" s="13">
        <v>0.26315789473684198</v>
      </c>
      <c r="AJ564" s="13">
        <v>0.2</v>
      </c>
      <c r="AK564" s="13">
        <v>0</v>
      </c>
      <c r="AL564" s="13"/>
      <c r="AM564" s="13">
        <v>0.16666666666666699</v>
      </c>
      <c r="AN564" s="13">
        <v>6.25E-2</v>
      </c>
      <c r="AO564" s="13">
        <v>0.22222222222222199</v>
      </c>
      <c r="AP564" s="13">
        <v>0.35</v>
      </c>
      <c r="AQ564" s="13">
        <v>0.16666666666666699</v>
      </c>
      <c r="AR564" s="13"/>
      <c r="AS564" s="13">
        <v>0.22727272727272699</v>
      </c>
      <c r="AT564" s="13" t="s">
        <v>97</v>
      </c>
      <c r="AU564" s="13"/>
      <c r="AV564" s="13">
        <v>0.19565217391304299</v>
      </c>
      <c r="AW564" s="13">
        <v>0.38888888888888901</v>
      </c>
      <c r="AX564" s="13" t="s">
        <v>97</v>
      </c>
      <c r="AY564" s="13"/>
      <c r="AZ564" s="13" t="s">
        <v>97</v>
      </c>
      <c r="BA564" s="13">
        <v>0.211111111111111</v>
      </c>
      <c r="BB564" s="13" t="s">
        <v>97</v>
      </c>
      <c r="BC564" s="13"/>
      <c r="BD564" s="13">
        <v>0.28169014084506999</v>
      </c>
      <c r="BE564" s="13">
        <v>0.128205128205128</v>
      </c>
      <c r="BF564" s="13"/>
      <c r="BG564" s="13">
        <v>0.27027027027027001</v>
      </c>
      <c r="BH564" s="13">
        <v>0.20547945205479501</v>
      </c>
      <c r="BI564" s="13"/>
      <c r="BJ564" s="13">
        <v>0.4</v>
      </c>
      <c r="BK564" s="13">
        <v>0.19354838709677399</v>
      </c>
      <c r="BL564" s="13"/>
      <c r="BM564" s="13">
        <v>0.34375</v>
      </c>
      <c r="BN564" s="13">
        <v>0.17105263157894701</v>
      </c>
      <c r="BO564" s="13"/>
      <c r="BP564" s="13">
        <v>0.16129032258064499</v>
      </c>
      <c r="BQ564" s="13">
        <v>0.246753246753247</v>
      </c>
      <c r="BR564" s="13"/>
      <c r="BS564" s="13">
        <v>0.265625</v>
      </c>
      <c r="BT564" s="13">
        <v>0.18421052631578899</v>
      </c>
      <c r="BU564" s="13"/>
      <c r="BV564" s="13">
        <v>0.27272727272727298</v>
      </c>
      <c r="BW564" s="13">
        <v>0.26190476190476197</v>
      </c>
      <c r="BX564" s="13"/>
      <c r="BY564" s="13">
        <v>0.37037037037037002</v>
      </c>
      <c r="BZ564" s="13">
        <v>0.16250000000000001</v>
      </c>
      <c r="CA564" s="13"/>
      <c r="CB564" s="13">
        <v>0.14000000000000001</v>
      </c>
      <c r="CC564" s="13">
        <v>0.25925925925925902</v>
      </c>
    </row>
    <row r="565" spans="2:81" x14ac:dyDescent="0.3">
      <c r="B565" t="s">
        <v>299</v>
      </c>
      <c r="C565" s="13">
        <v>0.68181818181818199</v>
      </c>
      <c r="D565" s="13">
        <v>0.72727272727272696</v>
      </c>
      <c r="E565" s="13">
        <v>0.61363636363636398</v>
      </c>
      <c r="F565" s="13"/>
      <c r="G565" s="13">
        <v>0.77272727272727304</v>
      </c>
      <c r="H565" s="13">
        <v>0.55882352941176505</v>
      </c>
      <c r="I565" s="13">
        <v>0.70833333333333304</v>
      </c>
      <c r="J565" s="13">
        <v>0.8125</v>
      </c>
      <c r="K565" s="13">
        <v>0.6</v>
      </c>
      <c r="L565" s="13">
        <v>0.75</v>
      </c>
      <c r="M565" s="13"/>
      <c r="N565" s="13">
        <v>0.77500000000000002</v>
      </c>
      <c r="O565" s="13">
        <v>0.57142857142857095</v>
      </c>
      <c r="P565" s="13">
        <v>0.75</v>
      </c>
      <c r="Q565" s="13">
        <v>0.61538461538461497</v>
      </c>
      <c r="R565" s="13"/>
      <c r="S565" s="13">
        <v>0.66666666666666696</v>
      </c>
      <c r="T565" s="13">
        <v>0.63636363636363602</v>
      </c>
      <c r="U565" s="13">
        <v>0.66666666666666696</v>
      </c>
      <c r="V565" s="13">
        <v>0.54545454545454497</v>
      </c>
      <c r="W565" s="13">
        <v>0.72727272727272696</v>
      </c>
      <c r="X565" s="13">
        <v>0.625</v>
      </c>
      <c r="Y565" s="13">
        <v>0.66666666666666696</v>
      </c>
      <c r="Z565" s="13">
        <v>1</v>
      </c>
      <c r="AA565" s="13">
        <v>0.78571428571428603</v>
      </c>
      <c r="AB565" s="13">
        <v>0.61538461538461497</v>
      </c>
      <c r="AC565" s="13">
        <v>0.66666666666666696</v>
      </c>
      <c r="AD565" s="13">
        <v>1</v>
      </c>
      <c r="AE565" s="13"/>
      <c r="AF565" s="13">
        <v>0.65909090909090895</v>
      </c>
      <c r="AG565" s="13">
        <v>0.7</v>
      </c>
      <c r="AH565" s="13">
        <v>0.88888888888888895</v>
      </c>
      <c r="AI565" s="13">
        <v>0.68421052631578905</v>
      </c>
      <c r="AJ565" s="13">
        <v>0.4</v>
      </c>
      <c r="AK565" s="13">
        <v>0.75</v>
      </c>
      <c r="AL565" s="13"/>
      <c r="AM565" s="13">
        <v>0.72222222222222199</v>
      </c>
      <c r="AN565" s="13">
        <v>0.8125</v>
      </c>
      <c r="AO565" s="13">
        <v>0.66666666666666696</v>
      </c>
      <c r="AP565" s="13">
        <v>0.6</v>
      </c>
      <c r="AQ565" s="13">
        <v>0.83333333333333304</v>
      </c>
      <c r="AR565" s="13"/>
      <c r="AS565" s="13">
        <v>0.68181818181818199</v>
      </c>
      <c r="AT565" s="13" t="s">
        <v>97</v>
      </c>
      <c r="AU565" s="13"/>
      <c r="AV565" s="13">
        <v>0.71739130434782605</v>
      </c>
      <c r="AW565" s="13">
        <v>0.5</v>
      </c>
      <c r="AX565" s="13" t="s">
        <v>97</v>
      </c>
      <c r="AY565" s="13"/>
      <c r="AZ565" s="13" t="s">
        <v>97</v>
      </c>
      <c r="BA565" s="13">
        <v>0.68888888888888899</v>
      </c>
      <c r="BB565" s="13" t="s">
        <v>97</v>
      </c>
      <c r="BC565" s="13"/>
      <c r="BD565" s="13">
        <v>0.647887323943662</v>
      </c>
      <c r="BE565" s="13">
        <v>0.74358974358974395</v>
      </c>
      <c r="BF565" s="13"/>
      <c r="BG565" s="13">
        <v>0.67567567567567599</v>
      </c>
      <c r="BH565" s="13">
        <v>0.68493150684931503</v>
      </c>
      <c r="BI565" s="13"/>
      <c r="BJ565" s="13">
        <v>0.46666666666666701</v>
      </c>
      <c r="BK565" s="13">
        <v>0.72043010752688197</v>
      </c>
      <c r="BL565" s="13"/>
      <c r="BM565" s="13">
        <v>0.5625</v>
      </c>
      <c r="BN565" s="13">
        <v>0.73684210526315796</v>
      </c>
      <c r="BO565" s="13"/>
      <c r="BP565" s="13">
        <v>0.70967741935483897</v>
      </c>
      <c r="BQ565" s="13">
        <v>0.67532467532467499</v>
      </c>
      <c r="BR565" s="13"/>
      <c r="BS565" s="13">
        <v>0.65625</v>
      </c>
      <c r="BT565" s="13">
        <v>0.68421052631578905</v>
      </c>
      <c r="BU565" s="13"/>
      <c r="BV565" s="13">
        <v>0.68181818181818199</v>
      </c>
      <c r="BW565" s="13">
        <v>0.64285714285714302</v>
      </c>
      <c r="BX565" s="13"/>
      <c r="BY565" s="13">
        <v>0.55555555555555602</v>
      </c>
      <c r="BZ565" s="13">
        <v>0.75</v>
      </c>
      <c r="CA565" s="13"/>
      <c r="CB565" s="13">
        <v>0.78</v>
      </c>
      <c r="CC565" s="13">
        <v>0.66666666666666696</v>
      </c>
    </row>
    <row r="566" spans="2:81" x14ac:dyDescent="0.3">
      <c r="B566" t="s">
        <v>106</v>
      </c>
      <c r="C566" s="13">
        <v>9.0909090909090898E-2</v>
      </c>
      <c r="D566" s="13">
        <v>7.5757575757575801E-2</v>
      </c>
      <c r="E566" s="13">
        <v>0.11363636363636399</v>
      </c>
      <c r="F566" s="13"/>
      <c r="G566" s="13">
        <v>9.0909090909090898E-2</v>
      </c>
      <c r="H566" s="13">
        <v>2.9411764705882401E-2</v>
      </c>
      <c r="I566" s="13">
        <v>0.125</v>
      </c>
      <c r="J566" s="13">
        <v>6.25E-2</v>
      </c>
      <c r="K566" s="13">
        <v>0.2</v>
      </c>
      <c r="L566" s="13">
        <v>0.25</v>
      </c>
      <c r="M566" s="13"/>
      <c r="N566" s="13">
        <v>0.05</v>
      </c>
      <c r="O566" s="13">
        <v>0.17857142857142899</v>
      </c>
      <c r="P566" s="13">
        <v>6.25E-2</v>
      </c>
      <c r="Q566" s="13">
        <v>7.69230769230769E-2</v>
      </c>
      <c r="R566" s="13"/>
      <c r="S566" s="13">
        <v>8.3333333333333301E-2</v>
      </c>
      <c r="T566" s="13">
        <v>9.0909090909090898E-2</v>
      </c>
      <c r="U566" s="13">
        <v>0</v>
      </c>
      <c r="V566" s="13">
        <v>0.27272727272727298</v>
      </c>
      <c r="W566" s="13">
        <v>0</v>
      </c>
      <c r="X566" s="13">
        <v>0.125</v>
      </c>
      <c r="Y566" s="13">
        <v>0.33333333333333298</v>
      </c>
      <c r="Z566" s="13">
        <v>0</v>
      </c>
      <c r="AA566" s="13">
        <v>0</v>
      </c>
      <c r="AB566" s="13">
        <v>7.69230769230769E-2</v>
      </c>
      <c r="AC566" s="13">
        <v>0.16666666666666699</v>
      </c>
      <c r="AD566" s="13">
        <v>0</v>
      </c>
      <c r="AE566" s="13"/>
      <c r="AF566" s="13">
        <v>4.5454545454545497E-2</v>
      </c>
      <c r="AG566" s="13">
        <v>0.1</v>
      </c>
      <c r="AH566" s="13">
        <v>0.11111111111111099</v>
      </c>
      <c r="AI566" s="13">
        <v>5.2631578947368397E-2</v>
      </c>
      <c r="AJ566" s="13">
        <v>0.4</v>
      </c>
      <c r="AK566" s="13">
        <v>0.25</v>
      </c>
      <c r="AL566" s="13"/>
      <c r="AM566" s="13">
        <v>0.11111111111111099</v>
      </c>
      <c r="AN566" s="13">
        <v>0.125</v>
      </c>
      <c r="AO566" s="13">
        <v>0.11111111111111099</v>
      </c>
      <c r="AP566" s="13">
        <v>0.05</v>
      </c>
      <c r="AQ566" s="13">
        <v>0</v>
      </c>
      <c r="AR566" s="13"/>
      <c r="AS566" s="13">
        <v>9.0909090909090898E-2</v>
      </c>
      <c r="AT566" s="13" t="s">
        <v>97</v>
      </c>
      <c r="AU566" s="13"/>
      <c r="AV566" s="13">
        <v>8.6956521739130405E-2</v>
      </c>
      <c r="AW566" s="13">
        <v>0.11111111111111099</v>
      </c>
      <c r="AX566" s="13" t="s">
        <v>97</v>
      </c>
      <c r="AY566" s="13"/>
      <c r="AZ566" s="13" t="s">
        <v>97</v>
      </c>
      <c r="BA566" s="13">
        <v>0.1</v>
      </c>
      <c r="BB566" s="13" t="s">
        <v>97</v>
      </c>
      <c r="BC566" s="13"/>
      <c r="BD566" s="13">
        <v>7.0422535211267595E-2</v>
      </c>
      <c r="BE566" s="13">
        <v>0.128205128205128</v>
      </c>
      <c r="BF566" s="13"/>
      <c r="BG566" s="13">
        <v>5.4054054054054099E-2</v>
      </c>
      <c r="BH566" s="13">
        <v>0.10958904109589</v>
      </c>
      <c r="BI566" s="13"/>
      <c r="BJ566" s="13">
        <v>0.133333333333333</v>
      </c>
      <c r="BK566" s="13">
        <v>8.6021505376344107E-2</v>
      </c>
      <c r="BL566" s="13"/>
      <c r="BM566" s="13">
        <v>9.375E-2</v>
      </c>
      <c r="BN566" s="13">
        <v>9.2105263157894704E-2</v>
      </c>
      <c r="BO566" s="13"/>
      <c r="BP566" s="13">
        <v>0.12903225806451599</v>
      </c>
      <c r="BQ566" s="13">
        <v>7.7922077922077906E-2</v>
      </c>
      <c r="BR566" s="13"/>
      <c r="BS566" s="13">
        <v>7.8125E-2</v>
      </c>
      <c r="BT566" s="13">
        <v>0.13157894736842099</v>
      </c>
      <c r="BU566" s="13"/>
      <c r="BV566" s="13">
        <v>4.5454545454545497E-2</v>
      </c>
      <c r="BW566" s="13">
        <v>9.5238095238095205E-2</v>
      </c>
      <c r="BX566" s="13"/>
      <c r="BY566" s="13">
        <v>7.4074074074074098E-2</v>
      </c>
      <c r="BZ566" s="13">
        <v>8.7499999999999994E-2</v>
      </c>
      <c r="CA566" s="13"/>
      <c r="CB566" s="13">
        <v>0.08</v>
      </c>
      <c r="CC566" s="13">
        <v>7.4074074074074098E-2</v>
      </c>
    </row>
    <row r="567" spans="2:81" x14ac:dyDescent="0.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c r="BU567" s="13"/>
      <c r="BV567" s="13"/>
      <c r="BW567" s="13"/>
      <c r="BX567" s="13"/>
      <c r="BY567" s="13"/>
      <c r="BZ567" s="13"/>
      <c r="CA567" s="13"/>
      <c r="CB567" s="13"/>
      <c r="CC567" s="13"/>
    </row>
    <row r="568" spans="2:81" x14ac:dyDescent="0.3">
      <c r="B568" s="6" t="s">
        <v>325</v>
      </c>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c r="BU568" s="13"/>
      <c r="BV568" s="13"/>
      <c r="BW568" s="13"/>
      <c r="BX568" s="13"/>
      <c r="BY568" s="13"/>
      <c r="BZ568" s="13"/>
      <c r="CA568" s="13"/>
      <c r="CB568" s="13"/>
      <c r="CC568" s="13"/>
    </row>
    <row r="569" spans="2:81" x14ac:dyDescent="0.3">
      <c r="B569" s="23" t="s">
        <v>545</v>
      </c>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c r="BU569" s="13"/>
      <c r="BV569" s="13"/>
      <c r="BW569" s="13"/>
      <c r="BX569" s="13"/>
      <c r="BY569" s="13"/>
      <c r="BZ569" s="13"/>
      <c r="CA569" s="13"/>
      <c r="CB569" s="13"/>
      <c r="CC569" s="13"/>
    </row>
    <row r="570" spans="2:81" x14ac:dyDescent="0.3">
      <c r="B570" t="s">
        <v>298</v>
      </c>
      <c r="C570" s="13">
        <v>0.49090909090909102</v>
      </c>
      <c r="D570" s="13">
        <v>0.53030303030303005</v>
      </c>
      <c r="E570" s="13">
        <v>0.43181818181818199</v>
      </c>
      <c r="F570" s="13"/>
      <c r="G570" s="13">
        <v>0.5</v>
      </c>
      <c r="H570" s="13">
        <v>0.61764705882352899</v>
      </c>
      <c r="I570" s="13">
        <v>0.5</v>
      </c>
      <c r="J570" s="13">
        <v>0.5</v>
      </c>
      <c r="K570" s="13">
        <v>0.2</v>
      </c>
      <c r="L570" s="13">
        <v>0</v>
      </c>
      <c r="M570" s="13"/>
      <c r="N570" s="13">
        <v>0.6</v>
      </c>
      <c r="O570" s="13">
        <v>0.35714285714285698</v>
      </c>
      <c r="P570" s="13">
        <v>0.5</v>
      </c>
      <c r="Q570" s="13">
        <v>0.46153846153846201</v>
      </c>
      <c r="R570" s="13"/>
      <c r="S570" s="13">
        <v>0.45833333333333298</v>
      </c>
      <c r="T570" s="13">
        <v>0.45454545454545497</v>
      </c>
      <c r="U570" s="13">
        <v>0.66666666666666696</v>
      </c>
      <c r="V570" s="13">
        <v>0.63636363636363602</v>
      </c>
      <c r="W570" s="13">
        <v>0.36363636363636398</v>
      </c>
      <c r="X570" s="13">
        <v>0.125</v>
      </c>
      <c r="Y570" s="13">
        <v>0</v>
      </c>
      <c r="Z570" s="13">
        <v>0.75</v>
      </c>
      <c r="AA570" s="13">
        <v>0.71428571428571397</v>
      </c>
      <c r="AB570" s="13">
        <v>0.46153846153846201</v>
      </c>
      <c r="AC570" s="13">
        <v>0.5</v>
      </c>
      <c r="AD570" s="13">
        <v>1</v>
      </c>
      <c r="AE570" s="13"/>
      <c r="AF570" s="13">
        <v>0.59090909090909105</v>
      </c>
      <c r="AG570" s="13">
        <v>0.45</v>
      </c>
      <c r="AH570" s="13">
        <v>0.66666666666666696</v>
      </c>
      <c r="AI570" s="13">
        <v>0.52631578947368396</v>
      </c>
      <c r="AJ570" s="13">
        <v>0</v>
      </c>
      <c r="AK570" s="13">
        <v>0</v>
      </c>
      <c r="AL570" s="13"/>
      <c r="AM570" s="13">
        <v>0.44444444444444398</v>
      </c>
      <c r="AN570" s="13">
        <v>0.5625</v>
      </c>
      <c r="AO570" s="13">
        <v>0.41666666666666702</v>
      </c>
      <c r="AP570" s="13">
        <v>0.5</v>
      </c>
      <c r="AQ570" s="13">
        <v>0.83333333333333304</v>
      </c>
      <c r="AR570" s="13"/>
      <c r="AS570" s="13">
        <v>0.49090909090909102</v>
      </c>
      <c r="AT570" s="13" t="s">
        <v>97</v>
      </c>
      <c r="AU570" s="13"/>
      <c r="AV570" s="13">
        <v>0.52173913043478304</v>
      </c>
      <c r="AW570" s="13">
        <v>0.33333333333333298</v>
      </c>
      <c r="AX570" s="13" t="s">
        <v>97</v>
      </c>
      <c r="AY570" s="13"/>
      <c r="AZ570" s="13" t="s">
        <v>97</v>
      </c>
      <c r="BA570" s="13">
        <v>0.48888888888888898</v>
      </c>
      <c r="BB570" s="13" t="s">
        <v>97</v>
      </c>
      <c r="BC570" s="13"/>
      <c r="BD570" s="13">
        <v>0.47887323943662002</v>
      </c>
      <c r="BE570" s="13">
        <v>0.512820512820513</v>
      </c>
      <c r="BF570" s="13"/>
      <c r="BG570" s="13">
        <v>0.40540540540540498</v>
      </c>
      <c r="BH570" s="13">
        <v>0.534246575342466</v>
      </c>
      <c r="BI570" s="13"/>
      <c r="BJ570" s="13">
        <v>0.46666666666666701</v>
      </c>
      <c r="BK570" s="13">
        <v>0.50537634408602194</v>
      </c>
      <c r="BL570" s="13"/>
      <c r="BM570" s="13">
        <v>0.46875</v>
      </c>
      <c r="BN570" s="13">
        <v>0.5</v>
      </c>
      <c r="BO570" s="13"/>
      <c r="BP570" s="13">
        <v>0.38709677419354799</v>
      </c>
      <c r="BQ570" s="13">
        <v>0.53246753246753198</v>
      </c>
      <c r="BR570" s="13"/>
      <c r="BS570" s="13">
        <v>0.484375</v>
      </c>
      <c r="BT570" s="13">
        <v>0.44736842105263203</v>
      </c>
      <c r="BU570" s="13"/>
      <c r="BV570" s="13">
        <v>0.54545454545454497</v>
      </c>
      <c r="BW570" s="13">
        <v>0.452380952380952</v>
      </c>
      <c r="BX570" s="13"/>
      <c r="BY570" s="13">
        <v>0.33333333333333298</v>
      </c>
      <c r="BZ570" s="13">
        <v>0.5625</v>
      </c>
      <c r="CA570" s="13"/>
      <c r="CB570" s="13">
        <v>0.5</v>
      </c>
      <c r="CC570" s="13">
        <v>0.51851851851851805</v>
      </c>
    </row>
    <row r="571" spans="2:81" x14ac:dyDescent="0.3">
      <c r="B571" t="s">
        <v>299</v>
      </c>
      <c r="C571" s="13">
        <v>0.39090909090909098</v>
      </c>
      <c r="D571" s="13">
        <v>0.37878787878787901</v>
      </c>
      <c r="E571" s="13">
        <v>0.40909090909090901</v>
      </c>
      <c r="F571" s="13"/>
      <c r="G571" s="13">
        <v>0.31818181818181801</v>
      </c>
      <c r="H571" s="13">
        <v>0.29411764705882398</v>
      </c>
      <c r="I571" s="13">
        <v>0.41666666666666702</v>
      </c>
      <c r="J571" s="13">
        <v>0.4375</v>
      </c>
      <c r="K571" s="13">
        <v>0.7</v>
      </c>
      <c r="L571" s="13">
        <v>0.5</v>
      </c>
      <c r="M571" s="13"/>
      <c r="N571" s="13">
        <v>0.35</v>
      </c>
      <c r="O571" s="13">
        <v>0.39285714285714302</v>
      </c>
      <c r="P571" s="13">
        <v>0.4375</v>
      </c>
      <c r="Q571" s="13">
        <v>0.42307692307692302</v>
      </c>
      <c r="R571" s="13"/>
      <c r="S571" s="13">
        <v>0.45833333333333298</v>
      </c>
      <c r="T571" s="13">
        <v>0.36363636363636398</v>
      </c>
      <c r="U571" s="13">
        <v>0.33333333333333298</v>
      </c>
      <c r="V571" s="13">
        <v>0.18181818181818199</v>
      </c>
      <c r="W571" s="13">
        <v>0.45454545454545497</v>
      </c>
      <c r="X571" s="13">
        <v>0.75</v>
      </c>
      <c r="Y571" s="13">
        <v>0.66666666666666696</v>
      </c>
      <c r="Z571" s="13">
        <v>0.25</v>
      </c>
      <c r="AA571" s="13">
        <v>0.28571428571428598</v>
      </c>
      <c r="AB571" s="13">
        <v>0.38461538461538503</v>
      </c>
      <c r="AC571" s="13">
        <v>0.33333333333333298</v>
      </c>
      <c r="AD571" s="13">
        <v>0</v>
      </c>
      <c r="AE571" s="13"/>
      <c r="AF571" s="13">
        <v>0.34090909090909099</v>
      </c>
      <c r="AG571" s="13">
        <v>0.4</v>
      </c>
      <c r="AH571" s="13">
        <v>0.22222222222222199</v>
      </c>
      <c r="AI571" s="13">
        <v>0.36842105263157898</v>
      </c>
      <c r="AJ571" s="13">
        <v>0.6</v>
      </c>
      <c r="AK571" s="13">
        <v>0.75</v>
      </c>
      <c r="AL571" s="13"/>
      <c r="AM571" s="13">
        <v>0.44444444444444398</v>
      </c>
      <c r="AN571" s="13">
        <v>0.25</v>
      </c>
      <c r="AO571" s="13">
        <v>0.41666666666666702</v>
      </c>
      <c r="AP571" s="13">
        <v>0.45</v>
      </c>
      <c r="AQ571" s="13">
        <v>0.16666666666666699</v>
      </c>
      <c r="AR571" s="13"/>
      <c r="AS571" s="13">
        <v>0.39090909090909098</v>
      </c>
      <c r="AT571" s="13" t="s">
        <v>97</v>
      </c>
      <c r="AU571" s="13"/>
      <c r="AV571" s="13">
        <v>0.36956521739130399</v>
      </c>
      <c r="AW571" s="13">
        <v>0.5</v>
      </c>
      <c r="AX571" s="13" t="s">
        <v>97</v>
      </c>
      <c r="AY571" s="13"/>
      <c r="AZ571" s="13" t="s">
        <v>97</v>
      </c>
      <c r="BA571" s="13">
        <v>0.38888888888888901</v>
      </c>
      <c r="BB571" s="13" t="s">
        <v>97</v>
      </c>
      <c r="BC571" s="13"/>
      <c r="BD571" s="13">
        <v>0.40845070422535201</v>
      </c>
      <c r="BE571" s="13">
        <v>0.35897435897435898</v>
      </c>
      <c r="BF571" s="13"/>
      <c r="BG571" s="13">
        <v>0.45945945945945899</v>
      </c>
      <c r="BH571" s="13">
        <v>0.35616438356164398</v>
      </c>
      <c r="BI571" s="13"/>
      <c r="BJ571" s="13">
        <v>0.4</v>
      </c>
      <c r="BK571" s="13">
        <v>0.38709677419354799</v>
      </c>
      <c r="BL571" s="13"/>
      <c r="BM571" s="13">
        <v>0.40625</v>
      </c>
      <c r="BN571" s="13">
        <v>0.394736842105263</v>
      </c>
      <c r="BO571" s="13"/>
      <c r="BP571" s="13">
        <v>0.45161290322580599</v>
      </c>
      <c r="BQ571" s="13">
        <v>0.36363636363636398</v>
      </c>
      <c r="BR571" s="13"/>
      <c r="BS571" s="13">
        <v>0.390625</v>
      </c>
      <c r="BT571" s="13">
        <v>0.42105263157894701</v>
      </c>
      <c r="BU571" s="13"/>
      <c r="BV571" s="13">
        <v>0.36363636363636398</v>
      </c>
      <c r="BW571" s="13">
        <v>0.40476190476190499</v>
      </c>
      <c r="BX571" s="13"/>
      <c r="BY571" s="13">
        <v>0.51851851851851805</v>
      </c>
      <c r="BZ571" s="13">
        <v>0.35</v>
      </c>
      <c r="CA571" s="13"/>
      <c r="CB571" s="13">
        <v>0.42</v>
      </c>
      <c r="CC571" s="13">
        <v>0.37037037037037002</v>
      </c>
    </row>
    <row r="572" spans="2:81" x14ac:dyDescent="0.3">
      <c r="B572" t="s">
        <v>106</v>
      </c>
      <c r="C572" s="13">
        <v>0.118181818181818</v>
      </c>
      <c r="D572" s="13">
        <v>9.0909090909090898E-2</v>
      </c>
      <c r="E572" s="13">
        <v>0.15909090909090901</v>
      </c>
      <c r="F572" s="13"/>
      <c r="G572" s="13">
        <v>0.18181818181818199</v>
      </c>
      <c r="H572" s="13">
        <v>8.8235294117647106E-2</v>
      </c>
      <c r="I572" s="13">
        <v>8.3333333333333301E-2</v>
      </c>
      <c r="J572" s="13">
        <v>6.25E-2</v>
      </c>
      <c r="K572" s="13">
        <v>0.1</v>
      </c>
      <c r="L572" s="13">
        <v>0.5</v>
      </c>
      <c r="M572" s="13"/>
      <c r="N572" s="13">
        <v>0.05</v>
      </c>
      <c r="O572" s="13">
        <v>0.25</v>
      </c>
      <c r="P572" s="13">
        <v>6.25E-2</v>
      </c>
      <c r="Q572" s="13">
        <v>0.115384615384615</v>
      </c>
      <c r="R572" s="13"/>
      <c r="S572" s="13">
        <v>8.3333333333333301E-2</v>
      </c>
      <c r="T572" s="13">
        <v>0.18181818181818199</v>
      </c>
      <c r="U572" s="13">
        <v>0</v>
      </c>
      <c r="V572" s="13">
        <v>0.18181818181818199</v>
      </c>
      <c r="W572" s="13">
        <v>0.18181818181818199</v>
      </c>
      <c r="X572" s="13">
        <v>0.125</v>
      </c>
      <c r="Y572" s="13">
        <v>0.33333333333333298</v>
      </c>
      <c r="Z572" s="13">
        <v>0</v>
      </c>
      <c r="AA572" s="13">
        <v>0</v>
      </c>
      <c r="AB572" s="13">
        <v>0.15384615384615399</v>
      </c>
      <c r="AC572" s="13">
        <v>0.16666666666666699</v>
      </c>
      <c r="AD572" s="13">
        <v>0</v>
      </c>
      <c r="AE572" s="13"/>
      <c r="AF572" s="13">
        <v>6.8181818181818205E-2</v>
      </c>
      <c r="AG572" s="13">
        <v>0.15</v>
      </c>
      <c r="AH572" s="13">
        <v>0.11111111111111099</v>
      </c>
      <c r="AI572" s="13">
        <v>0.105263157894737</v>
      </c>
      <c r="AJ572" s="13">
        <v>0.4</v>
      </c>
      <c r="AK572" s="13">
        <v>0.25</v>
      </c>
      <c r="AL572" s="13"/>
      <c r="AM572" s="13">
        <v>0.11111111111111099</v>
      </c>
      <c r="AN572" s="13">
        <v>0.1875</v>
      </c>
      <c r="AO572" s="13">
        <v>0.16666666666666699</v>
      </c>
      <c r="AP572" s="13">
        <v>0.05</v>
      </c>
      <c r="AQ572" s="13">
        <v>0</v>
      </c>
      <c r="AR572" s="13"/>
      <c r="AS572" s="13">
        <v>0.118181818181818</v>
      </c>
      <c r="AT572" s="13" t="s">
        <v>97</v>
      </c>
      <c r="AU572" s="13"/>
      <c r="AV572" s="13">
        <v>0.108695652173913</v>
      </c>
      <c r="AW572" s="13">
        <v>0.16666666666666699</v>
      </c>
      <c r="AX572" s="13" t="s">
        <v>97</v>
      </c>
      <c r="AY572" s="13"/>
      <c r="AZ572" s="13" t="s">
        <v>97</v>
      </c>
      <c r="BA572" s="13">
        <v>0.122222222222222</v>
      </c>
      <c r="BB572" s="13" t="s">
        <v>97</v>
      </c>
      <c r="BC572" s="13"/>
      <c r="BD572" s="13">
        <v>0.11267605633802801</v>
      </c>
      <c r="BE572" s="13">
        <v>0.128205128205128</v>
      </c>
      <c r="BF572" s="13"/>
      <c r="BG572" s="13">
        <v>0.135135135135135</v>
      </c>
      <c r="BH572" s="13">
        <v>0.10958904109589</v>
      </c>
      <c r="BI572" s="13"/>
      <c r="BJ572" s="13">
        <v>0.133333333333333</v>
      </c>
      <c r="BK572" s="13">
        <v>0.10752688172043</v>
      </c>
      <c r="BL572" s="13"/>
      <c r="BM572" s="13">
        <v>0.125</v>
      </c>
      <c r="BN572" s="13">
        <v>0.105263157894737</v>
      </c>
      <c r="BO572" s="13"/>
      <c r="BP572" s="13">
        <v>0.16129032258064499</v>
      </c>
      <c r="BQ572" s="13">
        <v>0.103896103896104</v>
      </c>
      <c r="BR572" s="13"/>
      <c r="BS572" s="13">
        <v>0.125</v>
      </c>
      <c r="BT572" s="13">
        <v>0.13157894736842099</v>
      </c>
      <c r="BU572" s="13"/>
      <c r="BV572" s="13">
        <v>9.0909090909090898E-2</v>
      </c>
      <c r="BW572" s="13">
        <v>0.14285714285714299</v>
      </c>
      <c r="BX572" s="13"/>
      <c r="BY572" s="13">
        <v>0.148148148148148</v>
      </c>
      <c r="BZ572" s="13">
        <v>8.7499999999999994E-2</v>
      </c>
      <c r="CA572" s="13"/>
      <c r="CB572" s="13">
        <v>0.08</v>
      </c>
      <c r="CC572" s="13">
        <v>0.11111111111111099</v>
      </c>
    </row>
    <row r="573" spans="2:81" x14ac:dyDescent="0.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c r="BU573" s="13"/>
      <c r="BV573" s="13"/>
      <c r="BW573" s="13"/>
      <c r="BX573" s="13"/>
      <c r="BY573" s="13"/>
      <c r="BZ573" s="13"/>
      <c r="CA573" s="13"/>
      <c r="CB573" s="13"/>
      <c r="CC573" s="13"/>
    </row>
    <row r="574" spans="2:81" x14ac:dyDescent="0.3">
      <c r="B574" s="6" t="s">
        <v>326</v>
      </c>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c r="BU574" s="13"/>
      <c r="BV574" s="13"/>
      <c r="BW574" s="13"/>
      <c r="BX574" s="13"/>
      <c r="BY574" s="13"/>
      <c r="BZ574" s="13"/>
      <c r="CA574" s="13"/>
      <c r="CB574" s="13"/>
      <c r="CC574" s="13"/>
    </row>
    <row r="575" spans="2:81" x14ac:dyDescent="0.3">
      <c r="B575" s="23" t="s">
        <v>545</v>
      </c>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13"/>
      <c r="BS575" s="13"/>
      <c r="BT575" s="13"/>
      <c r="BU575" s="13"/>
      <c r="BV575" s="13"/>
      <c r="BW575" s="13"/>
      <c r="BX575" s="13"/>
      <c r="BY575" s="13"/>
      <c r="BZ575" s="13"/>
      <c r="CA575" s="13"/>
      <c r="CB575" s="13"/>
      <c r="CC575" s="13"/>
    </row>
    <row r="576" spans="2:81" x14ac:dyDescent="0.3">
      <c r="B576" t="s">
        <v>298</v>
      </c>
      <c r="C576" s="13">
        <v>0.54545454545454497</v>
      </c>
      <c r="D576" s="13">
        <v>0.57575757575757602</v>
      </c>
      <c r="E576" s="13">
        <v>0.5</v>
      </c>
      <c r="F576" s="13"/>
      <c r="G576" s="13">
        <v>0.31818181818181801</v>
      </c>
      <c r="H576" s="13">
        <v>0.70588235294117696</v>
      </c>
      <c r="I576" s="13">
        <v>0.75</v>
      </c>
      <c r="J576" s="13">
        <v>0.5625</v>
      </c>
      <c r="K576" s="13">
        <v>0.1</v>
      </c>
      <c r="L576" s="13">
        <v>0.25</v>
      </c>
      <c r="M576" s="13"/>
      <c r="N576" s="13">
        <v>0.625</v>
      </c>
      <c r="O576" s="13">
        <v>0.39285714285714302</v>
      </c>
      <c r="P576" s="13">
        <v>0.625</v>
      </c>
      <c r="Q576" s="13">
        <v>0.53846153846153799</v>
      </c>
      <c r="R576" s="13"/>
      <c r="S576" s="13">
        <v>0.5</v>
      </c>
      <c r="T576" s="13">
        <v>0.54545454545454497</v>
      </c>
      <c r="U576" s="13">
        <v>0.66666666666666696</v>
      </c>
      <c r="V576" s="13">
        <v>0.72727272727272696</v>
      </c>
      <c r="W576" s="13">
        <v>0.54545454545454497</v>
      </c>
      <c r="X576" s="13">
        <v>0.5</v>
      </c>
      <c r="Y576" s="13">
        <v>0.66666666666666696</v>
      </c>
      <c r="Z576" s="13">
        <v>0.5</v>
      </c>
      <c r="AA576" s="13">
        <v>0.42857142857142899</v>
      </c>
      <c r="AB576" s="13">
        <v>0.69230769230769196</v>
      </c>
      <c r="AC576" s="13">
        <v>0.33333333333333298</v>
      </c>
      <c r="AD576" s="13">
        <v>0.5</v>
      </c>
      <c r="AE576" s="13"/>
      <c r="AF576" s="13">
        <v>0.63636363636363602</v>
      </c>
      <c r="AG576" s="13">
        <v>0.6</v>
      </c>
      <c r="AH576" s="13">
        <v>0.44444444444444398</v>
      </c>
      <c r="AI576" s="13">
        <v>0.47368421052631599</v>
      </c>
      <c r="AJ576" s="13">
        <v>0.4</v>
      </c>
      <c r="AK576" s="13">
        <v>0.25</v>
      </c>
      <c r="AL576" s="13"/>
      <c r="AM576" s="13">
        <v>0.55555555555555602</v>
      </c>
      <c r="AN576" s="13">
        <v>0.5625</v>
      </c>
      <c r="AO576" s="13">
        <v>0.52777777777777801</v>
      </c>
      <c r="AP576" s="13">
        <v>0.55000000000000004</v>
      </c>
      <c r="AQ576" s="13">
        <v>0.66666666666666696</v>
      </c>
      <c r="AR576" s="13"/>
      <c r="AS576" s="13">
        <v>0.54545454545454497</v>
      </c>
      <c r="AT576" s="13" t="s">
        <v>97</v>
      </c>
      <c r="AU576" s="13"/>
      <c r="AV576" s="13">
        <v>0.5</v>
      </c>
      <c r="AW576" s="13">
        <v>0.77777777777777801</v>
      </c>
      <c r="AX576" s="13" t="s">
        <v>97</v>
      </c>
      <c r="AY576" s="13"/>
      <c r="AZ576" s="13" t="s">
        <v>97</v>
      </c>
      <c r="BA576" s="13">
        <v>0.48888888888888898</v>
      </c>
      <c r="BB576" s="13" t="s">
        <v>97</v>
      </c>
      <c r="BC576" s="13"/>
      <c r="BD576" s="13">
        <v>0.59154929577464799</v>
      </c>
      <c r="BE576" s="13">
        <v>0.46153846153846201</v>
      </c>
      <c r="BF576" s="13"/>
      <c r="BG576" s="13">
        <v>0.59459459459459496</v>
      </c>
      <c r="BH576" s="13">
        <v>0.52054794520547898</v>
      </c>
      <c r="BI576" s="13"/>
      <c r="BJ576" s="13">
        <v>0.66666666666666696</v>
      </c>
      <c r="BK576" s="13">
        <v>0.52688172043010795</v>
      </c>
      <c r="BL576" s="13"/>
      <c r="BM576" s="13">
        <v>0.6875</v>
      </c>
      <c r="BN576" s="13">
        <v>0.5</v>
      </c>
      <c r="BO576" s="13"/>
      <c r="BP576" s="13">
        <v>0.45161290322580599</v>
      </c>
      <c r="BQ576" s="13">
        <v>0.57142857142857095</v>
      </c>
      <c r="BR576" s="13"/>
      <c r="BS576" s="13">
        <v>0.59375</v>
      </c>
      <c r="BT576" s="13">
        <v>0.44736842105263203</v>
      </c>
      <c r="BU576" s="13"/>
      <c r="BV576" s="13">
        <v>0.77272727272727304</v>
      </c>
      <c r="BW576" s="13">
        <v>0.5</v>
      </c>
      <c r="BX576" s="13"/>
      <c r="BY576" s="13">
        <v>0.55555555555555602</v>
      </c>
      <c r="BZ576" s="13">
        <v>0.55000000000000004</v>
      </c>
      <c r="CA576" s="13"/>
      <c r="CB576" s="13">
        <v>0.5</v>
      </c>
      <c r="CC576" s="13">
        <v>0.592592592592593</v>
      </c>
    </row>
    <row r="577" spans="2:81" x14ac:dyDescent="0.3">
      <c r="B577" t="s">
        <v>299</v>
      </c>
      <c r="C577" s="13">
        <v>0.34545454545454501</v>
      </c>
      <c r="D577" s="13">
        <v>0.28787878787878801</v>
      </c>
      <c r="E577" s="13">
        <v>0.43181818181818199</v>
      </c>
      <c r="F577" s="13"/>
      <c r="G577" s="13">
        <v>0.45454545454545497</v>
      </c>
      <c r="H577" s="13">
        <v>0.26470588235294101</v>
      </c>
      <c r="I577" s="13">
        <v>0.20833333333333301</v>
      </c>
      <c r="J577" s="13">
        <v>0.4375</v>
      </c>
      <c r="K577" s="13">
        <v>0.7</v>
      </c>
      <c r="L577" s="13">
        <v>0</v>
      </c>
      <c r="M577" s="13"/>
      <c r="N577" s="13">
        <v>0.27500000000000002</v>
      </c>
      <c r="O577" s="13">
        <v>0.42857142857142899</v>
      </c>
      <c r="P577" s="13">
        <v>0.3125</v>
      </c>
      <c r="Q577" s="13">
        <v>0.38461538461538503</v>
      </c>
      <c r="R577" s="13"/>
      <c r="S577" s="13">
        <v>0.41666666666666702</v>
      </c>
      <c r="T577" s="13">
        <v>0.27272727272727298</v>
      </c>
      <c r="U577" s="13">
        <v>0.33333333333333298</v>
      </c>
      <c r="V577" s="13">
        <v>9.0909090909090898E-2</v>
      </c>
      <c r="W577" s="13">
        <v>0.36363636363636398</v>
      </c>
      <c r="X577" s="13">
        <v>0.375</v>
      </c>
      <c r="Y577" s="13">
        <v>0.33333333333333298</v>
      </c>
      <c r="Z577" s="13">
        <v>0.5</v>
      </c>
      <c r="AA577" s="13">
        <v>0.5</v>
      </c>
      <c r="AB577" s="13">
        <v>0.230769230769231</v>
      </c>
      <c r="AC577" s="13">
        <v>0.5</v>
      </c>
      <c r="AD577" s="13">
        <v>0</v>
      </c>
      <c r="AE577" s="13"/>
      <c r="AF577" s="13">
        <v>0.34090909090909099</v>
      </c>
      <c r="AG577" s="13">
        <v>0.35</v>
      </c>
      <c r="AH577" s="13">
        <v>0.33333333333333298</v>
      </c>
      <c r="AI577" s="13">
        <v>0.36842105263157898</v>
      </c>
      <c r="AJ577" s="13">
        <v>0.2</v>
      </c>
      <c r="AK577" s="13">
        <v>0.5</v>
      </c>
      <c r="AL577" s="13"/>
      <c r="AM577" s="13">
        <v>0.27777777777777801</v>
      </c>
      <c r="AN577" s="13">
        <v>0.3125</v>
      </c>
      <c r="AO577" s="13">
        <v>0.36111111111111099</v>
      </c>
      <c r="AP577" s="13">
        <v>0.45</v>
      </c>
      <c r="AQ577" s="13">
        <v>0.16666666666666699</v>
      </c>
      <c r="AR577" s="13"/>
      <c r="AS577" s="13">
        <v>0.34545454545454501</v>
      </c>
      <c r="AT577" s="13" t="s">
        <v>97</v>
      </c>
      <c r="AU577" s="13"/>
      <c r="AV577" s="13">
        <v>0.36956521739130399</v>
      </c>
      <c r="AW577" s="13">
        <v>0.22222222222222199</v>
      </c>
      <c r="AX577" s="13" t="s">
        <v>97</v>
      </c>
      <c r="AY577" s="13"/>
      <c r="AZ577" s="13" t="s">
        <v>97</v>
      </c>
      <c r="BA577" s="13">
        <v>0.38888888888888901</v>
      </c>
      <c r="BB577" s="13" t="s">
        <v>97</v>
      </c>
      <c r="BC577" s="13"/>
      <c r="BD577" s="13">
        <v>0.323943661971831</v>
      </c>
      <c r="BE577" s="13">
        <v>0.38461538461538503</v>
      </c>
      <c r="BF577" s="13"/>
      <c r="BG577" s="13">
        <v>0.35135135135135098</v>
      </c>
      <c r="BH577" s="13">
        <v>0.34246575342465801</v>
      </c>
      <c r="BI577" s="13"/>
      <c r="BJ577" s="13">
        <v>0.33333333333333298</v>
      </c>
      <c r="BK577" s="13">
        <v>0.34408602150537598</v>
      </c>
      <c r="BL577" s="13"/>
      <c r="BM577" s="13">
        <v>0.25</v>
      </c>
      <c r="BN577" s="13">
        <v>0.36842105263157898</v>
      </c>
      <c r="BO577" s="13"/>
      <c r="BP577" s="13">
        <v>0.38709677419354799</v>
      </c>
      <c r="BQ577" s="13">
        <v>0.337662337662338</v>
      </c>
      <c r="BR577" s="13"/>
      <c r="BS577" s="13">
        <v>0.34375</v>
      </c>
      <c r="BT577" s="13">
        <v>0.34210526315789502</v>
      </c>
      <c r="BU577" s="13"/>
      <c r="BV577" s="13">
        <v>0.18181818181818199</v>
      </c>
      <c r="BW577" s="13">
        <v>0.42857142857142899</v>
      </c>
      <c r="BX577" s="13"/>
      <c r="BY577" s="13">
        <v>0.33333333333333298</v>
      </c>
      <c r="BZ577" s="13">
        <v>0.35</v>
      </c>
      <c r="CA577" s="13"/>
      <c r="CB577" s="13">
        <v>0.38</v>
      </c>
      <c r="CC577" s="13">
        <v>0.31481481481481499</v>
      </c>
    </row>
    <row r="578" spans="2:81" x14ac:dyDescent="0.3">
      <c r="B578" t="s">
        <v>106</v>
      </c>
      <c r="C578" s="13">
        <v>0.109090909090909</v>
      </c>
      <c r="D578" s="13">
        <v>0.13636363636363599</v>
      </c>
      <c r="E578" s="13">
        <v>6.8181818181818205E-2</v>
      </c>
      <c r="F578" s="13"/>
      <c r="G578" s="13">
        <v>0.22727272727272699</v>
      </c>
      <c r="H578" s="13">
        <v>2.9411764705882401E-2</v>
      </c>
      <c r="I578" s="13">
        <v>4.1666666666666699E-2</v>
      </c>
      <c r="J578" s="13">
        <v>0</v>
      </c>
      <c r="K578" s="13">
        <v>0.2</v>
      </c>
      <c r="L578" s="13">
        <v>0.75</v>
      </c>
      <c r="M578" s="13"/>
      <c r="N578" s="13">
        <v>0.1</v>
      </c>
      <c r="O578" s="13">
        <v>0.17857142857142899</v>
      </c>
      <c r="P578" s="13">
        <v>6.25E-2</v>
      </c>
      <c r="Q578" s="13">
        <v>7.69230769230769E-2</v>
      </c>
      <c r="R578" s="13"/>
      <c r="S578" s="13">
        <v>8.3333333333333301E-2</v>
      </c>
      <c r="T578" s="13">
        <v>0.18181818181818199</v>
      </c>
      <c r="U578" s="13">
        <v>0</v>
      </c>
      <c r="V578" s="13">
        <v>0.18181818181818199</v>
      </c>
      <c r="W578" s="13">
        <v>9.0909090909090898E-2</v>
      </c>
      <c r="X578" s="13">
        <v>0.125</v>
      </c>
      <c r="Y578" s="13">
        <v>0</v>
      </c>
      <c r="Z578" s="13">
        <v>0</v>
      </c>
      <c r="AA578" s="13">
        <v>7.1428571428571397E-2</v>
      </c>
      <c r="AB578" s="13">
        <v>7.69230769230769E-2</v>
      </c>
      <c r="AC578" s="13">
        <v>0.16666666666666699</v>
      </c>
      <c r="AD578" s="13">
        <v>0.5</v>
      </c>
      <c r="AE578" s="13"/>
      <c r="AF578" s="13">
        <v>2.27272727272727E-2</v>
      </c>
      <c r="AG578" s="13">
        <v>0.05</v>
      </c>
      <c r="AH578" s="13">
        <v>0.22222222222222199</v>
      </c>
      <c r="AI578" s="13">
        <v>0.157894736842105</v>
      </c>
      <c r="AJ578" s="13">
        <v>0.4</v>
      </c>
      <c r="AK578" s="13">
        <v>0.25</v>
      </c>
      <c r="AL578" s="13"/>
      <c r="AM578" s="13">
        <v>0.16666666666666699</v>
      </c>
      <c r="AN578" s="13">
        <v>0.125</v>
      </c>
      <c r="AO578" s="13">
        <v>0.11111111111111099</v>
      </c>
      <c r="AP578" s="13">
        <v>0</v>
      </c>
      <c r="AQ578" s="13">
        <v>0.16666666666666699</v>
      </c>
      <c r="AR578" s="13"/>
      <c r="AS578" s="13">
        <v>0.109090909090909</v>
      </c>
      <c r="AT578" s="13" t="s">
        <v>97</v>
      </c>
      <c r="AU578" s="13"/>
      <c r="AV578" s="13">
        <v>0.13043478260869601</v>
      </c>
      <c r="AW578" s="13">
        <v>0</v>
      </c>
      <c r="AX578" s="13" t="s">
        <v>97</v>
      </c>
      <c r="AY578" s="13"/>
      <c r="AZ578" s="13" t="s">
        <v>97</v>
      </c>
      <c r="BA578" s="13">
        <v>0.122222222222222</v>
      </c>
      <c r="BB578" s="13" t="s">
        <v>97</v>
      </c>
      <c r="BC578" s="13"/>
      <c r="BD578" s="13">
        <v>8.4507042253521097E-2</v>
      </c>
      <c r="BE578" s="13">
        <v>0.15384615384615399</v>
      </c>
      <c r="BF578" s="13"/>
      <c r="BG578" s="13">
        <v>5.4054054054054099E-2</v>
      </c>
      <c r="BH578" s="13">
        <v>0.13698630136986301</v>
      </c>
      <c r="BI578" s="13"/>
      <c r="BJ578" s="13">
        <v>0</v>
      </c>
      <c r="BK578" s="13">
        <v>0.12903225806451599</v>
      </c>
      <c r="BL578" s="13"/>
      <c r="BM578" s="13">
        <v>6.25E-2</v>
      </c>
      <c r="BN578" s="13">
        <v>0.13157894736842099</v>
      </c>
      <c r="BO578" s="13"/>
      <c r="BP578" s="13">
        <v>0.16129032258064499</v>
      </c>
      <c r="BQ578" s="13">
        <v>9.0909090909090898E-2</v>
      </c>
      <c r="BR578" s="13"/>
      <c r="BS578" s="13">
        <v>6.25E-2</v>
      </c>
      <c r="BT578" s="13">
        <v>0.21052631578947401</v>
      </c>
      <c r="BU578" s="13"/>
      <c r="BV578" s="13">
        <v>4.5454545454545497E-2</v>
      </c>
      <c r="BW578" s="13">
        <v>7.1428571428571397E-2</v>
      </c>
      <c r="BX578" s="13"/>
      <c r="BY578" s="13">
        <v>0.11111111111111099</v>
      </c>
      <c r="BZ578" s="13">
        <v>0.1</v>
      </c>
      <c r="CA578" s="13"/>
      <c r="CB578" s="13">
        <v>0.12</v>
      </c>
      <c r="CC578" s="13">
        <v>9.2592592592592601E-2</v>
      </c>
    </row>
    <row r="579" spans="2:81" x14ac:dyDescent="0.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13"/>
      <c r="BS579" s="13"/>
      <c r="BT579" s="13"/>
      <c r="BU579" s="13"/>
      <c r="BV579" s="13"/>
      <c r="BW579" s="13"/>
      <c r="BX579" s="13"/>
      <c r="BY579" s="13"/>
      <c r="BZ579" s="13"/>
      <c r="CA579" s="13"/>
      <c r="CB579" s="13"/>
      <c r="CC579" s="13"/>
    </row>
    <row r="580" spans="2:81" x14ac:dyDescent="0.3">
      <c r="B580" s="6" t="s">
        <v>327</v>
      </c>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c r="BU580" s="13"/>
      <c r="BV580" s="13"/>
      <c r="BW580" s="13"/>
      <c r="BX580" s="13"/>
      <c r="BY580" s="13"/>
      <c r="BZ580" s="13"/>
      <c r="CA580" s="13"/>
      <c r="CB580" s="13"/>
      <c r="CC580" s="13"/>
    </row>
    <row r="581" spans="2:81" x14ac:dyDescent="0.3">
      <c r="B581" s="23" t="s">
        <v>545</v>
      </c>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c r="BU581" s="13"/>
      <c r="BV581" s="13"/>
      <c r="BW581" s="13"/>
      <c r="BX581" s="13"/>
      <c r="BY581" s="13"/>
      <c r="BZ581" s="13"/>
      <c r="CA581" s="13"/>
      <c r="CB581" s="13"/>
      <c r="CC581" s="13"/>
    </row>
    <row r="582" spans="2:81" x14ac:dyDescent="0.3">
      <c r="B582" t="s">
        <v>298</v>
      </c>
      <c r="C582" s="13">
        <v>0.4</v>
      </c>
      <c r="D582" s="13">
        <v>0.36363636363636398</v>
      </c>
      <c r="E582" s="13">
        <v>0.45454545454545497</v>
      </c>
      <c r="F582" s="13"/>
      <c r="G582" s="13">
        <v>0.5</v>
      </c>
      <c r="H582" s="13">
        <v>0.47058823529411797</v>
      </c>
      <c r="I582" s="13">
        <v>0.33333333333333298</v>
      </c>
      <c r="J582" s="13">
        <v>0.375</v>
      </c>
      <c r="K582" s="13">
        <v>0.1</v>
      </c>
      <c r="L582" s="13">
        <v>0.5</v>
      </c>
      <c r="M582" s="13"/>
      <c r="N582" s="13">
        <v>0.32500000000000001</v>
      </c>
      <c r="O582" s="13">
        <v>0.42857142857142899</v>
      </c>
      <c r="P582" s="13">
        <v>0.5625</v>
      </c>
      <c r="Q582" s="13">
        <v>0.38461538461538503</v>
      </c>
      <c r="R582" s="13"/>
      <c r="S582" s="13">
        <v>0.45833333333333298</v>
      </c>
      <c r="T582" s="13">
        <v>0.45454545454545497</v>
      </c>
      <c r="U582" s="13">
        <v>0.66666666666666696</v>
      </c>
      <c r="V582" s="13">
        <v>0.27272727272727298</v>
      </c>
      <c r="W582" s="13">
        <v>0.36363636363636398</v>
      </c>
      <c r="X582" s="13">
        <v>0.5</v>
      </c>
      <c r="Y582" s="13">
        <v>0.66666666666666696</v>
      </c>
      <c r="Z582" s="13">
        <v>0.25</v>
      </c>
      <c r="AA582" s="13">
        <v>0.57142857142857095</v>
      </c>
      <c r="AB582" s="13">
        <v>0.15384615384615399</v>
      </c>
      <c r="AC582" s="13">
        <v>0.33333333333333298</v>
      </c>
      <c r="AD582" s="13">
        <v>0</v>
      </c>
      <c r="AE582" s="13"/>
      <c r="AF582" s="13">
        <v>0.47727272727272702</v>
      </c>
      <c r="AG582" s="13">
        <v>0.4</v>
      </c>
      <c r="AH582" s="13">
        <v>0.66666666666666696</v>
      </c>
      <c r="AI582" s="13">
        <v>0.21052631578947401</v>
      </c>
      <c r="AJ582" s="13">
        <v>0.4</v>
      </c>
      <c r="AK582" s="13">
        <v>0.75</v>
      </c>
      <c r="AL582" s="13"/>
      <c r="AM582" s="13">
        <v>0.22222222222222199</v>
      </c>
      <c r="AN582" s="13">
        <v>0.625</v>
      </c>
      <c r="AO582" s="13">
        <v>0.36111111111111099</v>
      </c>
      <c r="AP582" s="13">
        <v>0.5</v>
      </c>
      <c r="AQ582" s="13">
        <v>0.33333333333333298</v>
      </c>
      <c r="AR582" s="13"/>
      <c r="AS582" s="13">
        <v>0.4</v>
      </c>
      <c r="AT582" s="13" t="s">
        <v>97</v>
      </c>
      <c r="AU582" s="13"/>
      <c r="AV582" s="13">
        <v>0.42391304347826098</v>
      </c>
      <c r="AW582" s="13">
        <v>0.27777777777777801</v>
      </c>
      <c r="AX582" s="13" t="s">
        <v>97</v>
      </c>
      <c r="AY582" s="13"/>
      <c r="AZ582" s="13" t="s">
        <v>97</v>
      </c>
      <c r="BA582" s="13">
        <v>0.38888888888888901</v>
      </c>
      <c r="BB582" s="13" t="s">
        <v>97</v>
      </c>
      <c r="BC582" s="13"/>
      <c r="BD582" s="13">
        <v>0.42253521126760601</v>
      </c>
      <c r="BE582" s="13">
        <v>0.35897435897435898</v>
      </c>
      <c r="BF582" s="13"/>
      <c r="BG582" s="13">
        <v>0.40540540540540498</v>
      </c>
      <c r="BH582" s="13">
        <v>0.397260273972603</v>
      </c>
      <c r="BI582" s="13"/>
      <c r="BJ582" s="13">
        <v>0.46666666666666701</v>
      </c>
      <c r="BK582" s="13">
        <v>0.39784946236559099</v>
      </c>
      <c r="BL582" s="13"/>
      <c r="BM582" s="13">
        <v>0.375</v>
      </c>
      <c r="BN582" s="13">
        <v>0.40789473684210498</v>
      </c>
      <c r="BO582" s="13"/>
      <c r="BP582" s="13">
        <v>0.45161290322580599</v>
      </c>
      <c r="BQ582" s="13">
        <v>0.38961038961039002</v>
      </c>
      <c r="BR582" s="13"/>
      <c r="BS582" s="13">
        <v>0.4375</v>
      </c>
      <c r="BT582" s="13">
        <v>0.34210526315789502</v>
      </c>
      <c r="BU582" s="13"/>
      <c r="BV582" s="13">
        <v>0.40909090909090901</v>
      </c>
      <c r="BW582" s="13">
        <v>0.452380952380952</v>
      </c>
      <c r="BX582" s="13"/>
      <c r="BY582" s="13">
        <v>0.37037037037037002</v>
      </c>
      <c r="BZ582" s="13">
        <v>0.41249999999999998</v>
      </c>
      <c r="CA582" s="13"/>
      <c r="CB582" s="13">
        <v>0.32</v>
      </c>
      <c r="CC582" s="13">
        <v>0.48148148148148101</v>
      </c>
    </row>
    <row r="583" spans="2:81" x14ac:dyDescent="0.3">
      <c r="B583" t="s">
        <v>299</v>
      </c>
      <c r="C583" s="13">
        <v>0.53636363636363604</v>
      </c>
      <c r="D583" s="13">
        <v>0.59090909090909105</v>
      </c>
      <c r="E583" s="13">
        <v>0.45454545454545497</v>
      </c>
      <c r="F583" s="13"/>
      <c r="G583" s="13">
        <v>0.40909090909090901</v>
      </c>
      <c r="H583" s="13">
        <v>0.52941176470588203</v>
      </c>
      <c r="I583" s="13">
        <v>0.54166666666666696</v>
      </c>
      <c r="J583" s="13">
        <v>0.5625</v>
      </c>
      <c r="K583" s="13">
        <v>0.8</v>
      </c>
      <c r="L583" s="13">
        <v>0.5</v>
      </c>
      <c r="M583" s="13"/>
      <c r="N583" s="13">
        <v>0.65</v>
      </c>
      <c r="O583" s="13">
        <v>0.46428571428571402</v>
      </c>
      <c r="P583" s="13">
        <v>0.375</v>
      </c>
      <c r="Q583" s="13">
        <v>0.53846153846153799</v>
      </c>
      <c r="R583" s="13"/>
      <c r="S583" s="13">
        <v>0.45833333333333298</v>
      </c>
      <c r="T583" s="13">
        <v>0.36363636363636398</v>
      </c>
      <c r="U583" s="13">
        <v>0.33333333333333298</v>
      </c>
      <c r="V583" s="13">
        <v>0.72727272727272696</v>
      </c>
      <c r="W583" s="13">
        <v>0.63636363636363602</v>
      </c>
      <c r="X583" s="13">
        <v>0.375</v>
      </c>
      <c r="Y583" s="13">
        <v>0</v>
      </c>
      <c r="Z583" s="13">
        <v>0.75</v>
      </c>
      <c r="AA583" s="13">
        <v>0.42857142857142899</v>
      </c>
      <c r="AB583" s="13">
        <v>0.84615384615384603</v>
      </c>
      <c r="AC583" s="13">
        <v>0.5</v>
      </c>
      <c r="AD583" s="13">
        <v>1</v>
      </c>
      <c r="AE583" s="13"/>
      <c r="AF583" s="13">
        <v>0.47727272727272702</v>
      </c>
      <c r="AG583" s="13">
        <v>0.55000000000000004</v>
      </c>
      <c r="AH583" s="13">
        <v>0.33333333333333298</v>
      </c>
      <c r="AI583" s="13">
        <v>0.73684210526315796</v>
      </c>
      <c r="AJ583" s="13">
        <v>0.4</v>
      </c>
      <c r="AK583" s="13">
        <v>0</v>
      </c>
      <c r="AL583" s="13"/>
      <c r="AM583" s="13">
        <v>0.72222222222222199</v>
      </c>
      <c r="AN583" s="13">
        <v>0.25</v>
      </c>
      <c r="AO583" s="13">
        <v>0.55555555555555602</v>
      </c>
      <c r="AP583" s="13">
        <v>0.5</v>
      </c>
      <c r="AQ583" s="13">
        <v>0.66666666666666696</v>
      </c>
      <c r="AR583" s="13"/>
      <c r="AS583" s="13">
        <v>0.53636363636363604</v>
      </c>
      <c r="AT583" s="13" t="s">
        <v>97</v>
      </c>
      <c r="AU583" s="13"/>
      <c r="AV583" s="13">
        <v>0.52173913043478304</v>
      </c>
      <c r="AW583" s="13">
        <v>0.61111111111111105</v>
      </c>
      <c r="AX583" s="13" t="s">
        <v>97</v>
      </c>
      <c r="AY583" s="13"/>
      <c r="AZ583" s="13" t="s">
        <v>97</v>
      </c>
      <c r="BA583" s="13">
        <v>0.53333333333333299</v>
      </c>
      <c r="BB583" s="13" t="s">
        <v>97</v>
      </c>
      <c r="BC583" s="13"/>
      <c r="BD583" s="13">
        <v>0.52112676056338003</v>
      </c>
      <c r="BE583" s="13">
        <v>0.56410256410256399</v>
      </c>
      <c r="BF583" s="13"/>
      <c r="BG583" s="13">
        <v>0.56756756756756799</v>
      </c>
      <c r="BH583" s="13">
        <v>0.52054794520547898</v>
      </c>
      <c r="BI583" s="13"/>
      <c r="BJ583" s="13">
        <v>0.4</v>
      </c>
      <c r="BK583" s="13">
        <v>0.54838709677419395</v>
      </c>
      <c r="BL583" s="13"/>
      <c r="BM583" s="13">
        <v>0.5</v>
      </c>
      <c r="BN583" s="13">
        <v>0.55263157894736803</v>
      </c>
      <c r="BO583" s="13"/>
      <c r="BP583" s="13">
        <v>0.483870967741935</v>
      </c>
      <c r="BQ583" s="13">
        <v>0.54545454545454497</v>
      </c>
      <c r="BR583" s="13"/>
      <c r="BS583" s="13">
        <v>0.5</v>
      </c>
      <c r="BT583" s="13">
        <v>0.57894736842105299</v>
      </c>
      <c r="BU583" s="13"/>
      <c r="BV583" s="13">
        <v>0.59090909090909105</v>
      </c>
      <c r="BW583" s="13">
        <v>0.452380952380952</v>
      </c>
      <c r="BX583" s="13"/>
      <c r="BY583" s="13">
        <v>0.55555555555555602</v>
      </c>
      <c r="BZ583" s="13">
        <v>0.53749999999999998</v>
      </c>
      <c r="CA583" s="13"/>
      <c r="CB583" s="13">
        <v>0.64</v>
      </c>
      <c r="CC583" s="13">
        <v>0.46296296296296302</v>
      </c>
    </row>
    <row r="584" spans="2:81" x14ac:dyDescent="0.3">
      <c r="B584" t="s">
        <v>106</v>
      </c>
      <c r="C584" s="13">
        <v>6.3636363636363602E-2</v>
      </c>
      <c r="D584" s="13">
        <v>4.5454545454545497E-2</v>
      </c>
      <c r="E584" s="13">
        <v>9.0909090909090898E-2</v>
      </c>
      <c r="F584" s="13"/>
      <c r="G584" s="13">
        <v>9.0909090909090898E-2</v>
      </c>
      <c r="H584" s="13">
        <v>0</v>
      </c>
      <c r="I584" s="13">
        <v>0.125</v>
      </c>
      <c r="J584" s="13">
        <v>6.25E-2</v>
      </c>
      <c r="K584" s="13">
        <v>0.1</v>
      </c>
      <c r="L584" s="13">
        <v>0</v>
      </c>
      <c r="M584" s="13"/>
      <c r="N584" s="13">
        <v>2.5000000000000001E-2</v>
      </c>
      <c r="O584" s="13">
        <v>0.107142857142857</v>
      </c>
      <c r="P584" s="13">
        <v>6.25E-2</v>
      </c>
      <c r="Q584" s="13">
        <v>7.69230769230769E-2</v>
      </c>
      <c r="R584" s="13"/>
      <c r="S584" s="13">
        <v>8.3333333333333301E-2</v>
      </c>
      <c r="T584" s="13">
        <v>0.18181818181818199</v>
      </c>
      <c r="U584" s="13">
        <v>0</v>
      </c>
      <c r="V584" s="13">
        <v>0</v>
      </c>
      <c r="W584" s="13">
        <v>0</v>
      </c>
      <c r="X584" s="13">
        <v>0.125</v>
      </c>
      <c r="Y584" s="13">
        <v>0.33333333333333298</v>
      </c>
      <c r="Z584" s="13">
        <v>0</v>
      </c>
      <c r="AA584" s="13">
        <v>0</v>
      </c>
      <c r="AB584" s="13">
        <v>0</v>
      </c>
      <c r="AC584" s="13">
        <v>0.16666666666666699</v>
      </c>
      <c r="AD584" s="13">
        <v>0</v>
      </c>
      <c r="AE584" s="13"/>
      <c r="AF584" s="13">
        <v>4.5454545454545497E-2</v>
      </c>
      <c r="AG584" s="13">
        <v>0.05</v>
      </c>
      <c r="AH584" s="13">
        <v>0</v>
      </c>
      <c r="AI584" s="13">
        <v>5.2631578947368397E-2</v>
      </c>
      <c r="AJ584" s="13">
        <v>0.2</v>
      </c>
      <c r="AK584" s="13">
        <v>0.25</v>
      </c>
      <c r="AL584" s="13"/>
      <c r="AM584" s="13">
        <v>5.5555555555555601E-2</v>
      </c>
      <c r="AN584" s="13">
        <v>0.125</v>
      </c>
      <c r="AO584" s="13">
        <v>8.3333333333333301E-2</v>
      </c>
      <c r="AP584" s="13">
        <v>0</v>
      </c>
      <c r="AQ584" s="13">
        <v>0</v>
      </c>
      <c r="AR584" s="13"/>
      <c r="AS584" s="13">
        <v>6.3636363636363602E-2</v>
      </c>
      <c r="AT584" s="13" t="s">
        <v>97</v>
      </c>
      <c r="AU584" s="13"/>
      <c r="AV584" s="13">
        <v>5.4347826086956499E-2</v>
      </c>
      <c r="AW584" s="13">
        <v>0.11111111111111099</v>
      </c>
      <c r="AX584" s="13" t="s">
        <v>97</v>
      </c>
      <c r="AY584" s="13"/>
      <c r="AZ584" s="13" t="s">
        <v>97</v>
      </c>
      <c r="BA584" s="13">
        <v>7.7777777777777807E-2</v>
      </c>
      <c r="BB584" s="13" t="s">
        <v>97</v>
      </c>
      <c r="BC584" s="13"/>
      <c r="BD584" s="13">
        <v>5.63380281690141E-2</v>
      </c>
      <c r="BE584" s="13">
        <v>7.69230769230769E-2</v>
      </c>
      <c r="BF584" s="13"/>
      <c r="BG584" s="13">
        <v>2.7027027027027001E-2</v>
      </c>
      <c r="BH584" s="13">
        <v>8.2191780821917804E-2</v>
      </c>
      <c r="BI584" s="13"/>
      <c r="BJ584" s="13">
        <v>0.133333333333333</v>
      </c>
      <c r="BK584" s="13">
        <v>5.3763440860215103E-2</v>
      </c>
      <c r="BL584" s="13"/>
      <c r="BM584" s="13">
        <v>0.125</v>
      </c>
      <c r="BN584" s="13">
        <v>3.94736842105263E-2</v>
      </c>
      <c r="BO584" s="13"/>
      <c r="BP584" s="13">
        <v>6.4516129032258104E-2</v>
      </c>
      <c r="BQ584" s="13">
        <v>6.4935064935064901E-2</v>
      </c>
      <c r="BR584" s="13"/>
      <c r="BS584" s="13">
        <v>6.25E-2</v>
      </c>
      <c r="BT584" s="13">
        <v>7.8947368421052599E-2</v>
      </c>
      <c r="BU584" s="13"/>
      <c r="BV584" s="13">
        <v>0</v>
      </c>
      <c r="BW584" s="13">
        <v>9.5238095238095205E-2</v>
      </c>
      <c r="BX584" s="13"/>
      <c r="BY584" s="13">
        <v>7.4074074074074098E-2</v>
      </c>
      <c r="BZ584" s="13">
        <v>0.05</v>
      </c>
      <c r="CA584" s="13"/>
      <c r="CB584" s="13">
        <v>0.04</v>
      </c>
      <c r="CC584" s="13">
        <v>5.5555555555555601E-2</v>
      </c>
    </row>
    <row r="585" spans="2:81" x14ac:dyDescent="0.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13"/>
      <c r="BS585" s="13"/>
      <c r="BT585" s="13"/>
      <c r="BU585" s="13"/>
      <c r="BV585" s="13"/>
      <c r="BW585" s="13"/>
      <c r="BX585" s="13"/>
      <c r="BY585" s="13"/>
      <c r="BZ585" s="13"/>
      <c r="CA585" s="13"/>
      <c r="CB585" s="13"/>
      <c r="CC585" s="13"/>
    </row>
    <row r="586" spans="2:81" x14ac:dyDescent="0.3">
      <c r="B586" s="6" t="s">
        <v>328</v>
      </c>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13"/>
      <c r="BS586" s="13"/>
      <c r="BT586" s="13"/>
      <c r="BU586" s="13"/>
      <c r="BV586" s="13"/>
      <c r="BW586" s="13"/>
      <c r="BX586" s="13"/>
      <c r="BY586" s="13"/>
      <c r="BZ586" s="13"/>
      <c r="CA586" s="13"/>
      <c r="CB586" s="13"/>
      <c r="CC586" s="13"/>
    </row>
    <row r="587" spans="2:81" x14ac:dyDescent="0.3">
      <c r="B587" s="23" t="s">
        <v>545</v>
      </c>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13"/>
      <c r="BS587" s="13"/>
      <c r="BT587" s="13"/>
      <c r="BU587" s="13"/>
      <c r="BV587" s="13"/>
      <c r="BW587" s="13"/>
      <c r="BX587" s="13"/>
      <c r="BY587" s="13"/>
      <c r="BZ587" s="13"/>
      <c r="CA587" s="13"/>
      <c r="CB587" s="13"/>
      <c r="CC587" s="13"/>
    </row>
    <row r="588" spans="2:81" x14ac:dyDescent="0.3">
      <c r="B588" t="s">
        <v>298</v>
      </c>
      <c r="C588" s="13">
        <v>0.527272727272727</v>
      </c>
      <c r="D588" s="13">
        <v>0.59090909090909105</v>
      </c>
      <c r="E588" s="13">
        <v>0.43181818181818199</v>
      </c>
      <c r="F588" s="13"/>
      <c r="G588" s="13">
        <v>0.40909090909090901</v>
      </c>
      <c r="H588" s="13">
        <v>0.64705882352941202</v>
      </c>
      <c r="I588" s="13">
        <v>0.66666666666666696</v>
      </c>
      <c r="J588" s="13">
        <v>0.5</v>
      </c>
      <c r="K588" s="13">
        <v>0.3</v>
      </c>
      <c r="L588" s="13">
        <v>0</v>
      </c>
      <c r="M588" s="13"/>
      <c r="N588" s="13">
        <v>0.6</v>
      </c>
      <c r="O588" s="13">
        <v>0.32142857142857101</v>
      </c>
      <c r="P588" s="13">
        <v>0.5625</v>
      </c>
      <c r="Q588" s="13">
        <v>0.61538461538461497</v>
      </c>
      <c r="R588" s="13"/>
      <c r="S588" s="13">
        <v>0.45833333333333298</v>
      </c>
      <c r="T588" s="13">
        <v>0.63636363636363602</v>
      </c>
      <c r="U588" s="13">
        <v>0.66666666666666696</v>
      </c>
      <c r="V588" s="13">
        <v>0.54545454545454497</v>
      </c>
      <c r="W588" s="13">
        <v>0.45454545454545497</v>
      </c>
      <c r="X588" s="13">
        <v>0.375</v>
      </c>
      <c r="Y588" s="13">
        <v>0</v>
      </c>
      <c r="Z588" s="13">
        <v>0.5</v>
      </c>
      <c r="AA588" s="13">
        <v>0.71428571428571397</v>
      </c>
      <c r="AB588" s="13">
        <v>0.53846153846153799</v>
      </c>
      <c r="AC588" s="13">
        <v>0.5</v>
      </c>
      <c r="AD588" s="13">
        <v>1</v>
      </c>
      <c r="AE588" s="13"/>
      <c r="AF588" s="13">
        <v>0.63636363636363602</v>
      </c>
      <c r="AG588" s="13">
        <v>0.4</v>
      </c>
      <c r="AH588" s="13">
        <v>0.55555555555555602</v>
      </c>
      <c r="AI588" s="13">
        <v>0.52631578947368396</v>
      </c>
      <c r="AJ588" s="13">
        <v>0.2</v>
      </c>
      <c r="AK588" s="13">
        <v>0.5</v>
      </c>
      <c r="AL588" s="13"/>
      <c r="AM588" s="13">
        <v>0.5</v>
      </c>
      <c r="AN588" s="13">
        <v>0.4375</v>
      </c>
      <c r="AO588" s="13">
        <v>0.41666666666666702</v>
      </c>
      <c r="AP588" s="13">
        <v>0.6</v>
      </c>
      <c r="AQ588" s="13">
        <v>0.83333333333333304</v>
      </c>
      <c r="AR588" s="13"/>
      <c r="AS588" s="13">
        <v>0.527272727272727</v>
      </c>
      <c r="AT588" s="13" t="s">
        <v>97</v>
      </c>
      <c r="AU588" s="13"/>
      <c r="AV588" s="13">
        <v>0.5</v>
      </c>
      <c r="AW588" s="13">
        <v>0.66666666666666696</v>
      </c>
      <c r="AX588" s="13" t="s">
        <v>97</v>
      </c>
      <c r="AY588" s="13"/>
      <c r="AZ588" s="13" t="s">
        <v>97</v>
      </c>
      <c r="BA588" s="13">
        <v>0.5</v>
      </c>
      <c r="BB588" s="13" t="s">
        <v>97</v>
      </c>
      <c r="BC588" s="13"/>
      <c r="BD588" s="13">
        <v>0.57746478873239404</v>
      </c>
      <c r="BE588" s="13">
        <v>0.43589743589743601</v>
      </c>
      <c r="BF588" s="13"/>
      <c r="BG588" s="13">
        <v>0.59459459459459496</v>
      </c>
      <c r="BH588" s="13">
        <v>0.49315068493150699</v>
      </c>
      <c r="BI588" s="13"/>
      <c r="BJ588" s="13">
        <v>0.8</v>
      </c>
      <c r="BK588" s="13">
        <v>0.494623655913978</v>
      </c>
      <c r="BL588" s="13"/>
      <c r="BM588" s="13">
        <v>0.59375</v>
      </c>
      <c r="BN588" s="13">
        <v>0.5</v>
      </c>
      <c r="BO588" s="13"/>
      <c r="BP588" s="13">
        <v>0.483870967741935</v>
      </c>
      <c r="BQ588" s="13">
        <v>0.54545454545454497</v>
      </c>
      <c r="BR588" s="13"/>
      <c r="BS588" s="13">
        <v>0.5625</v>
      </c>
      <c r="BT588" s="13">
        <v>0.47368421052631599</v>
      </c>
      <c r="BU588" s="13"/>
      <c r="BV588" s="13">
        <v>0.68181818181818199</v>
      </c>
      <c r="BW588" s="13">
        <v>0.5</v>
      </c>
      <c r="BX588" s="13"/>
      <c r="BY588" s="13">
        <v>0.51851851851851805</v>
      </c>
      <c r="BZ588" s="13">
        <v>0.53749999999999998</v>
      </c>
      <c r="CA588" s="13"/>
      <c r="CB588" s="13">
        <v>0.48</v>
      </c>
      <c r="CC588" s="13">
        <v>0.55555555555555602</v>
      </c>
    </row>
    <row r="589" spans="2:81" x14ac:dyDescent="0.3">
      <c r="B589" t="s">
        <v>299</v>
      </c>
      <c r="C589" s="13">
        <v>0.381818181818182</v>
      </c>
      <c r="D589" s="13">
        <v>0.31818181818181801</v>
      </c>
      <c r="E589" s="13">
        <v>0.47727272727272702</v>
      </c>
      <c r="F589" s="13"/>
      <c r="G589" s="13">
        <v>0.31818181818181801</v>
      </c>
      <c r="H589" s="13">
        <v>0.32352941176470601</v>
      </c>
      <c r="I589" s="13">
        <v>0.33333333333333298</v>
      </c>
      <c r="J589" s="13">
        <v>0.4375</v>
      </c>
      <c r="K589" s="13">
        <v>0.7</v>
      </c>
      <c r="L589" s="13">
        <v>0.5</v>
      </c>
      <c r="M589" s="13"/>
      <c r="N589" s="13">
        <v>0.35</v>
      </c>
      <c r="O589" s="13">
        <v>0.5</v>
      </c>
      <c r="P589" s="13">
        <v>0.375</v>
      </c>
      <c r="Q589" s="13">
        <v>0.30769230769230799</v>
      </c>
      <c r="R589" s="13"/>
      <c r="S589" s="13">
        <v>0.45833333333333298</v>
      </c>
      <c r="T589" s="13">
        <v>0.27272727272727298</v>
      </c>
      <c r="U589" s="13">
        <v>0.33333333333333298</v>
      </c>
      <c r="V589" s="13">
        <v>0.27272727272727298</v>
      </c>
      <c r="W589" s="13">
        <v>0.45454545454545497</v>
      </c>
      <c r="X589" s="13">
        <v>0.5</v>
      </c>
      <c r="Y589" s="13">
        <v>0.66666666666666696</v>
      </c>
      <c r="Z589" s="13">
        <v>0.5</v>
      </c>
      <c r="AA589" s="13">
        <v>0.214285714285714</v>
      </c>
      <c r="AB589" s="13">
        <v>0.38461538461538503</v>
      </c>
      <c r="AC589" s="13">
        <v>0.5</v>
      </c>
      <c r="AD589" s="13">
        <v>0</v>
      </c>
      <c r="AE589" s="13"/>
      <c r="AF589" s="13">
        <v>0.34090909090909099</v>
      </c>
      <c r="AG589" s="13">
        <v>0.5</v>
      </c>
      <c r="AH589" s="13">
        <v>0.33333333333333298</v>
      </c>
      <c r="AI589" s="13">
        <v>0.31578947368421101</v>
      </c>
      <c r="AJ589" s="13">
        <v>0.4</v>
      </c>
      <c r="AK589" s="13">
        <v>0.25</v>
      </c>
      <c r="AL589" s="13"/>
      <c r="AM589" s="13">
        <v>0.33333333333333298</v>
      </c>
      <c r="AN589" s="13">
        <v>0.375</v>
      </c>
      <c r="AO589" s="13">
        <v>0.5</v>
      </c>
      <c r="AP589" s="13">
        <v>0.35</v>
      </c>
      <c r="AQ589" s="13">
        <v>0.16666666666666699</v>
      </c>
      <c r="AR589" s="13"/>
      <c r="AS589" s="13">
        <v>0.381818181818182</v>
      </c>
      <c r="AT589" s="13" t="s">
        <v>97</v>
      </c>
      <c r="AU589" s="13"/>
      <c r="AV589" s="13">
        <v>0.42391304347826098</v>
      </c>
      <c r="AW589" s="13">
        <v>0.16666666666666699</v>
      </c>
      <c r="AX589" s="13" t="s">
        <v>97</v>
      </c>
      <c r="AY589" s="13"/>
      <c r="AZ589" s="13" t="s">
        <v>97</v>
      </c>
      <c r="BA589" s="13">
        <v>0.4</v>
      </c>
      <c r="BB589" s="13" t="s">
        <v>97</v>
      </c>
      <c r="BC589" s="13"/>
      <c r="BD589" s="13">
        <v>0.352112676056338</v>
      </c>
      <c r="BE589" s="13">
        <v>0.43589743589743601</v>
      </c>
      <c r="BF589" s="13"/>
      <c r="BG589" s="13">
        <v>0.32432432432432401</v>
      </c>
      <c r="BH589" s="13">
        <v>0.41095890410958902</v>
      </c>
      <c r="BI589" s="13"/>
      <c r="BJ589" s="13">
        <v>0.133333333333333</v>
      </c>
      <c r="BK589" s="13">
        <v>0.40860215053763399</v>
      </c>
      <c r="BL589" s="13"/>
      <c r="BM589" s="13">
        <v>0.34375</v>
      </c>
      <c r="BN589" s="13">
        <v>0.40789473684210498</v>
      </c>
      <c r="BO589" s="13"/>
      <c r="BP589" s="13">
        <v>0.45161290322580599</v>
      </c>
      <c r="BQ589" s="13">
        <v>0.35064935064935099</v>
      </c>
      <c r="BR589" s="13"/>
      <c r="BS589" s="13">
        <v>0.375</v>
      </c>
      <c r="BT589" s="13">
        <v>0.36842105263157898</v>
      </c>
      <c r="BU589" s="13"/>
      <c r="BV589" s="13">
        <v>0.27272727272727298</v>
      </c>
      <c r="BW589" s="13">
        <v>0.42857142857142899</v>
      </c>
      <c r="BX589" s="13"/>
      <c r="BY589" s="13">
        <v>0.407407407407407</v>
      </c>
      <c r="BZ589" s="13">
        <v>0.375</v>
      </c>
      <c r="CA589" s="13"/>
      <c r="CB589" s="13">
        <v>0.44</v>
      </c>
      <c r="CC589" s="13">
        <v>0.35185185185185203</v>
      </c>
    </row>
    <row r="590" spans="2:81" x14ac:dyDescent="0.3">
      <c r="B590" t="s">
        <v>106</v>
      </c>
      <c r="C590" s="13">
        <v>9.0909090909090898E-2</v>
      </c>
      <c r="D590" s="13">
        <v>9.0909090909090898E-2</v>
      </c>
      <c r="E590" s="13">
        <v>9.0909090909090898E-2</v>
      </c>
      <c r="F590" s="13"/>
      <c r="G590" s="13">
        <v>0.27272727272727298</v>
      </c>
      <c r="H590" s="13">
        <v>2.9411764705882401E-2</v>
      </c>
      <c r="I590" s="13">
        <v>0</v>
      </c>
      <c r="J590" s="13">
        <v>6.25E-2</v>
      </c>
      <c r="K590" s="13">
        <v>0</v>
      </c>
      <c r="L590" s="13">
        <v>0.5</v>
      </c>
      <c r="M590" s="13"/>
      <c r="N590" s="13">
        <v>0.05</v>
      </c>
      <c r="O590" s="13">
        <v>0.17857142857142899</v>
      </c>
      <c r="P590" s="13">
        <v>6.25E-2</v>
      </c>
      <c r="Q590" s="13">
        <v>7.69230769230769E-2</v>
      </c>
      <c r="R590" s="13"/>
      <c r="S590" s="13">
        <v>8.3333333333333301E-2</v>
      </c>
      <c r="T590" s="13">
        <v>9.0909090909090898E-2</v>
      </c>
      <c r="U590" s="13">
        <v>0</v>
      </c>
      <c r="V590" s="13">
        <v>0.18181818181818199</v>
      </c>
      <c r="W590" s="13">
        <v>9.0909090909090898E-2</v>
      </c>
      <c r="X590" s="13">
        <v>0.125</v>
      </c>
      <c r="Y590" s="13">
        <v>0.33333333333333298</v>
      </c>
      <c r="Z590" s="13">
        <v>0</v>
      </c>
      <c r="AA590" s="13">
        <v>7.1428571428571397E-2</v>
      </c>
      <c r="AB590" s="13">
        <v>7.69230769230769E-2</v>
      </c>
      <c r="AC590" s="13">
        <v>0</v>
      </c>
      <c r="AD590" s="13">
        <v>0</v>
      </c>
      <c r="AE590" s="13"/>
      <c r="AF590" s="13">
        <v>2.27272727272727E-2</v>
      </c>
      <c r="AG590" s="13">
        <v>0.1</v>
      </c>
      <c r="AH590" s="13">
        <v>0.11111111111111099</v>
      </c>
      <c r="AI590" s="13">
        <v>0.157894736842105</v>
      </c>
      <c r="AJ590" s="13">
        <v>0.4</v>
      </c>
      <c r="AK590" s="13">
        <v>0.25</v>
      </c>
      <c r="AL590" s="13"/>
      <c r="AM590" s="13">
        <v>0.16666666666666699</v>
      </c>
      <c r="AN590" s="13">
        <v>0.1875</v>
      </c>
      <c r="AO590" s="13">
        <v>8.3333333333333301E-2</v>
      </c>
      <c r="AP590" s="13">
        <v>0.05</v>
      </c>
      <c r="AQ590" s="13">
        <v>0</v>
      </c>
      <c r="AR590" s="13"/>
      <c r="AS590" s="13">
        <v>9.0909090909090898E-2</v>
      </c>
      <c r="AT590" s="13" t="s">
        <v>97</v>
      </c>
      <c r="AU590" s="13"/>
      <c r="AV590" s="13">
        <v>7.6086956521739094E-2</v>
      </c>
      <c r="AW590" s="13">
        <v>0.16666666666666699</v>
      </c>
      <c r="AX590" s="13" t="s">
        <v>97</v>
      </c>
      <c r="AY590" s="13"/>
      <c r="AZ590" s="13" t="s">
        <v>97</v>
      </c>
      <c r="BA590" s="13">
        <v>0.1</v>
      </c>
      <c r="BB590" s="13" t="s">
        <v>97</v>
      </c>
      <c r="BC590" s="13"/>
      <c r="BD590" s="13">
        <v>7.0422535211267595E-2</v>
      </c>
      <c r="BE590" s="13">
        <v>0.128205128205128</v>
      </c>
      <c r="BF590" s="13"/>
      <c r="BG590" s="13">
        <v>8.1081081081081099E-2</v>
      </c>
      <c r="BH590" s="13">
        <v>9.5890410958904104E-2</v>
      </c>
      <c r="BI590" s="13"/>
      <c r="BJ590" s="13">
        <v>6.6666666666666693E-2</v>
      </c>
      <c r="BK590" s="13">
        <v>9.6774193548387094E-2</v>
      </c>
      <c r="BL590" s="13"/>
      <c r="BM590" s="13">
        <v>6.25E-2</v>
      </c>
      <c r="BN590" s="13">
        <v>9.2105263157894704E-2</v>
      </c>
      <c r="BO590" s="13"/>
      <c r="BP590" s="13">
        <v>6.4516129032258104E-2</v>
      </c>
      <c r="BQ590" s="13">
        <v>0.103896103896104</v>
      </c>
      <c r="BR590" s="13"/>
      <c r="BS590" s="13">
        <v>6.25E-2</v>
      </c>
      <c r="BT590" s="13">
        <v>0.157894736842105</v>
      </c>
      <c r="BU590" s="13"/>
      <c r="BV590" s="13">
        <v>4.5454545454545497E-2</v>
      </c>
      <c r="BW590" s="13">
        <v>7.1428571428571397E-2</v>
      </c>
      <c r="BX590" s="13"/>
      <c r="BY590" s="13">
        <v>7.4074074074074098E-2</v>
      </c>
      <c r="BZ590" s="13">
        <v>8.7499999999999994E-2</v>
      </c>
      <c r="CA590" s="13"/>
      <c r="CB590" s="13">
        <v>0.08</v>
      </c>
      <c r="CC590" s="13">
        <v>9.2592592592592601E-2</v>
      </c>
    </row>
    <row r="591" spans="2:81" x14ac:dyDescent="0.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13"/>
      <c r="BS591" s="13"/>
      <c r="BT591" s="13"/>
      <c r="BU591" s="13"/>
      <c r="BV591" s="13"/>
      <c r="BW591" s="13"/>
      <c r="BX591" s="13"/>
      <c r="BY591" s="13"/>
      <c r="BZ591" s="13"/>
      <c r="CA591" s="13"/>
      <c r="CB591" s="13"/>
      <c r="CC591" s="13"/>
    </row>
    <row r="592" spans="2:81" x14ac:dyDescent="0.3">
      <c r="B592" s="6" t="s">
        <v>329</v>
      </c>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13"/>
      <c r="BS592" s="13"/>
      <c r="BT592" s="13"/>
      <c r="BU592" s="13"/>
      <c r="BV592" s="13"/>
      <c r="BW592" s="13"/>
      <c r="BX592" s="13"/>
      <c r="BY592" s="13"/>
      <c r="BZ592" s="13"/>
      <c r="CA592" s="13"/>
      <c r="CB592" s="13"/>
      <c r="CC592" s="13"/>
    </row>
    <row r="593" spans="2:81" x14ac:dyDescent="0.3">
      <c r="B593" s="23" t="s">
        <v>545</v>
      </c>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13"/>
      <c r="BS593" s="13"/>
      <c r="BT593" s="13"/>
      <c r="BU593" s="13"/>
      <c r="BV593" s="13"/>
      <c r="BW593" s="13"/>
      <c r="BX593" s="13"/>
      <c r="BY593" s="13"/>
      <c r="BZ593" s="13"/>
      <c r="CA593" s="13"/>
      <c r="CB593" s="13"/>
      <c r="CC593" s="13"/>
    </row>
    <row r="594" spans="2:81" x14ac:dyDescent="0.3">
      <c r="B594" t="s">
        <v>298</v>
      </c>
      <c r="C594" s="13">
        <v>0.190909090909091</v>
      </c>
      <c r="D594" s="13">
        <v>0.18181818181818199</v>
      </c>
      <c r="E594" s="13">
        <v>0.204545454545455</v>
      </c>
      <c r="F594" s="13"/>
      <c r="G594" s="13">
        <v>0.13636363636363599</v>
      </c>
      <c r="H594" s="13">
        <v>0.32352941176470601</v>
      </c>
      <c r="I594" s="13">
        <v>0.20833333333333301</v>
      </c>
      <c r="J594" s="13">
        <v>0</v>
      </c>
      <c r="K594" s="13">
        <v>0.2</v>
      </c>
      <c r="L594" s="13">
        <v>0</v>
      </c>
      <c r="M594" s="13"/>
      <c r="N594" s="13">
        <v>0.22500000000000001</v>
      </c>
      <c r="O594" s="13">
        <v>0.14285714285714299</v>
      </c>
      <c r="P594" s="13">
        <v>0.3125</v>
      </c>
      <c r="Q594" s="13">
        <v>0.115384615384615</v>
      </c>
      <c r="R594" s="13"/>
      <c r="S594" s="13">
        <v>0.125</v>
      </c>
      <c r="T594" s="13">
        <v>0.27272727272727298</v>
      </c>
      <c r="U594" s="13">
        <v>0.66666666666666696</v>
      </c>
      <c r="V594" s="13">
        <v>0.27272727272727298</v>
      </c>
      <c r="W594" s="13">
        <v>0</v>
      </c>
      <c r="X594" s="13">
        <v>0.375</v>
      </c>
      <c r="Y594" s="13">
        <v>0</v>
      </c>
      <c r="Z594" s="13">
        <v>0</v>
      </c>
      <c r="AA594" s="13">
        <v>0.14285714285714299</v>
      </c>
      <c r="AB594" s="13">
        <v>0.30769230769230799</v>
      </c>
      <c r="AC594" s="13">
        <v>0.16666666666666699</v>
      </c>
      <c r="AD594" s="13">
        <v>0</v>
      </c>
      <c r="AE594" s="13"/>
      <c r="AF594" s="13">
        <v>0.15909090909090901</v>
      </c>
      <c r="AG594" s="13">
        <v>0.25</v>
      </c>
      <c r="AH594" s="13">
        <v>0.11111111111111099</v>
      </c>
      <c r="AI594" s="13">
        <v>0.31578947368421101</v>
      </c>
      <c r="AJ594" s="13">
        <v>0.2</v>
      </c>
      <c r="AK594" s="13">
        <v>0.25</v>
      </c>
      <c r="AL594" s="13"/>
      <c r="AM594" s="13">
        <v>0.16666666666666699</v>
      </c>
      <c r="AN594" s="13">
        <v>0.125</v>
      </c>
      <c r="AO594" s="13">
        <v>0.194444444444444</v>
      </c>
      <c r="AP594" s="13">
        <v>0.35</v>
      </c>
      <c r="AQ594" s="13">
        <v>0.16666666666666699</v>
      </c>
      <c r="AR594" s="13"/>
      <c r="AS594" s="13">
        <v>0.190909090909091</v>
      </c>
      <c r="AT594" s="13" t="s">
        <v>97</v>
      </c>
      <c r="AU594" s="13"/>
      <c r="AV594" s="13">
        <v>0.184782608695652</v>
      </c>
      <c r="AW594" s="13">
        <v>0.22222222222222199</v>
      </c>
      <c r="AX594" s="13" t="s">
        <v>97</v>
      </c>
      <c r="AY594" s="13"/>
      <c r="AZ594" s="13" t="s">
        <v>97</v>
      </c>
      <c r="BA594" s="13">
        <v>0.16666666666666699</v>
      </c>
      <c r="BB594" s="13" t="s">
        <v>97</v>
      </c>
      <c r="BC594" s="13"/>
      <c r="BD594" s="13">
        <v>0.21126760563380301</v>
      </c>
      <c r="BE594" s="13">
        <v>0.15384615384615399</v>
      </c>
      <c r="BF594" s="13"/>
      <c r="BG594" s="13">
        <v>0.27027027027027001</v>
      </c>
      <c r="BH594" s="13">
        <v>0.150684931506849</v>
      </c>
      <c r="BI594" s="13"/>
      <c r="BJ594" s="13">
        <v>0.33333333333333298</v>
      </c>
      <c r="BK594" s="13">
        <v>0.17204301075268799</v>
      </c>
      <c r="BL594" s="13"/>
      <c r="BM594" s="13">
        <v>0.21875</v>
      </c>
      <c r="BN594" s="13">
        <v>0.18421052631578899</v>
      </c>
      <c r="BO594" s="13"/>
      <c r="BP594" s="13">
        <v>0.16129032258064499</v>
      </c>
      <c r="BQ594" s="13">
        <v>0.207792207792208</v>
      </c>
      <c r="BR594" s="13"/>
      <c r="BS594" s="13">
        <v>0.1875</v>
      </c>
      <c r="BT594" s="13">
        <v>0.21052631578947401</v>
      </c>
      <c r="BU594" s="13"/>
      <c r="BV594" s="13">
        <v>0.27272727272727298</v>
      </c>
      <c r="BW594" s="13">
        <v>0.14285714285714299</v>
      </c>
      <c r="BX594" s="13"/>
      <c r="BY594" s="13">
        <v>0.296296296296296</v>
      </c>
      <c r="BZ594" s="13">
        <v>0.16250000000000001</v>
      </c>
      <c r="CA594" s="13"/>
      <c r="CB594" s="13">
        <v>0.2</v>
      </c>
      <c r="CC594" s="13">
        <v>0.16666666666666699</v>
      </c>
    </row>
    <row r="595" spans="2:81" x14ac:dyDescent="0.3">
      <c r="B595" t="s">
        <v>299</v>
      </c>
      <c r="C595" s="13">
        <v>0.7</v>
      </c>
      <c r="D595" s="13">
        <v>0.69696969696969702</v>
      </c>
      <c r="E595" s="13">
        <v>0.70454545454545503</v>
      </c>
      <c r="F595" s="13"/>
      <c r="G595" s="13">
        <v>0.63636363636363602</v>
      </c>
      <c r="H595" s="13">
        <v>0.61764705882352899</v>
      </c>
      <c r="I595" s="13">
        <v>0.66666666666666696</v>
      </c>
      <c r="J595" s="13">
        <v>0.9375</v>
      </c>
      <c r="K595" s="13">
        <v>0.8</v>
      </c>
      <c r="L595" s="13">
        <v>0.75</v>
      </c>
      <c r="M595" s="13"/>
      <c r="N595" s="13">
        <v>0.75</v>
      </c>
      <c r="O595" s="13">
        <v>0.64285714285714302</v>
      </c>
      <c r="P595" s="13">
        <v>0.625</v>
      </c>
      <c r="Q595" s="13">
        <v>0.73076923076923095</v>
      </c>
      <c r="R595" s="13"/>
      <c r="S595" s="13">
        <v>0.75</v>
      </c>
      <c r="T595" s="13">
        <v>0.54545454545454497</v>
      </c>
      <c r="U595" s="13">
        <v>0.33333333333333298</v>
      </c>
      <c r="V595" s="13">
        <v>0.54545454545454497</v>
      </c>
      <c r="W595" s="13">
        <v>1</v>
      </c>
      <c r="X595" s="13">
        <v>0.5</v>
      </c>
      <c r="Y595" s="13">
        <v>0.66666666666666696</v>
      </c>
      <c r="Z595" s="13">
        <v>1</v>
      </c>
      <c r="AA595" s="13">
        <v>0.71428571428571397</v>
      </c>
      <c r="AB595" s="13">
        <v>0.69230769230769196</v>
      </c>
      <c r="AC595" s="13">
        <v>0.66666666666666696</v>
      </c>
      <c r="AD595" s="13">
        <v>1</v>
      </c>
      <c r="AE595" s="13"/>
      <c r="AF595" s="13">
        <v>0.70454545454545503</v>
      </c>
      <c r="AG595" s="13">
        <v>0.65</v>
      </c>
      <c r="AH595" s="13">
        <v>0.88888888888888895</v>
      </c>
      <c r="AI595" s="13">
        <v>0.57894736842105299</v>
      </c>
      <c r="AJ595" s="13">
        <v>0.6</v>
      </c>
      <c r="AK595" s="13">
        <v>0.5</v>
      </c>
      <c r="AL595" s="13"/>
      <c r="AM595" s="13">
        <v>0.66666666666666696</v>
      </c>
      <c r="AN595" s="13">
        <v>0.75</v>
      </c>
      <c r="AO595" s="13">
        <v>0.66666666666666696</v>
      </c>
      <c r="AP595" s="13">
        <v>0.55000000000000004</v>
      </c>
      <c r="AQ595" s="13">
        <v>0.83333333333333304</v>
      </c>
      <c r="AR595" s="13"/>
      <c r="AS595" s="13">
        <v>0.7</v>
      </c>
      <c r="AT595" s="13" t="s">
        <v>97</v>
      </c>
      <c r="AU595" s="13"/>
      <c r="AV595" s="13">
        <v>0.70652173913043503</v>
      </c>
      <c r="AW595" s="13">
        <v>0.66666666666666696</v>
      </c>
      <c r="AX595" s="13" t="s">
        <v>97</v>
      </c>
      <c r="AY595" s="13"/>
      <c r="AZ595" s="13" t="s">
        <v>97</v>
      </c>
      <c r="BA595" s="13">
        <v>0.7</v>
      </c>
      <c r="BB595" s="13" t="s">
        <v>97</v>
      </c>
      <c r="BC595" s="13"/>
      <c r="BD595" s="13">
        <v>0.69014084507042295</v>
      </c>
      <c r="BE595" s="13">
        <v>0.71794871794871795</v>
      </c>
      <c r="BF595" s="13"/>
      <c r="BG595" s="13">
        <v>0.62162162162162204</v>
      </c>
      <c r="BH595" s="13">
        <v>0.73972602739726001</v>
      </c>
      <c r="BI595" s="13"/>
      <c r="BJ595" s="13">
        <v>0.46666666666666701</v>
      </c>
      <c r="BK595" s="13">
        <v>0.73118279569892497</v>
      </c>
      <c r="BL595" s="13"/>
      <c r="BM595" s="13">
        <v>0.6875</v>
      </c>
      <c r="BN595" s="13">
        <v>0.69736842105263197</v>
      </c>
      <c r="BO595" s="13"/>
      <c r="BP595" s="13">
        <v>0.74193548387096797</v>
      </c>
      <c r="BQ595" s="13">
        <v>0.68831168831168799</v>
      </c>
      <c r="BR595" s="13"/>
      <c r="BS595" s="13">
        <v>0.734375</v>
      </c>
      <c r="BT595" s="13">
        <v>0.60526315789473695</v>
      </c>
      <c r="BU595" s="13"/>
      <c r="BV595" s="13">
        <v>0.72727272727272696</v>
      </c>
      <c r="BW595" s="13">
        <v>0.73809523809523803</v>
      </c>
      <c r="BX595" s="13"/>
      <c r="BY595" s="13">
        <v>0.592592592592593</v>
      </c>
      <c r="BZ595" s="13">
        <v>0.73750000000000004</v>
      </c>
      <c r="CA595" s="13"/>
      <c r="CB595" s="13">
        <v>0.7</v>
      </c>
      <c r="CC595" s="13">
        <v>0.74074074074074103</v>
      </c>
    </row>
    <row r="596" spans="2:81" x14ac:dyDescent="0.3">
      <c r="B596" t="s">
        <v>106</v>
      </c>
      <c r="C596" s="13">
        <v>0.109090909090909</v>
      </c>
      <c r="D596" s="13">
        <v>0.12121212121212099</v>
      </c>
      <c r="E596" s="13">
        <v>9.0909090909090898E-2</v>
      </c>
      <c r="F596" s="13"/>
      <c r="G596" s="13">
        <v>0.22727272727272699</v>
      </c>
      <c r="H596" s="13">
        <v>5.8823529411764698E-2</v>
      </c>
      <c r="I596" s="13">
        <v>0.125</v>
      </c>
      <c r="J596" s="13">
        <v>6.25E-2</v>
      </c>
      <c r="K596" s="13">
        <v>0</v>
      </c>
      <c r="L596" s="13">
        <v>0.25</v>
      </c>
      <c r="M596" s="13"/>
      <c r="N596" s="13">
        <v>2.5000000000000001E-2</v>
      </c>
      <c r="O596" s="13">
        <v>0.214285714285714</v>
      </c>
      <c r="P596" s="13">
        <v>6.25E-2</v>
      </c>
      <c r="Q596" s="13">
        <v>0.15384615384615399</v>
      </c>
      <c r="R596" s="13"/>
      <c r="S596" s="13">
        <v>0.125</v>
      </c>
      <c r="T596" s="13">
        <v>0.18181818181818199</v>
      </c>
      <c r="U596" s="13">
        <v>0</v>
      </c>
      <c r="V596" s="13">
        <v>0.18181818181818199</v>
      </c>
      <c r="W596" s="13">
        <v>0</v>
      </c>
      <c r="X596" s="13">
        <v>0.125</v>
      </c>
      <c r="Y596" s="13">
        <v>0.33333333333333298</v>
      </c>
      <c r="Z596" s="13">
        <v>0</v>
      </c>
      <c r="AA596" s="13">
        <v>0.14285714285714299</v>
      </c>
      <c r="AB596" s="13">
        <v>0</v>
      </c>
      <c r="AC596" s="13">
        <v>0.16666666666666699</v>
      </c>
      <c r="AD596" s="13">
        <v>0</v>
      </c>
      <c r="AE596" s="13"/>
      <c r="AF596" s="13">
        <v>0.13636363636363599</v>
      </c>
      <c r="AG596" s="13">
        <v>0.1</v>
      </c>
      <c r="AH596" s="13">
        <v>0</v>
      </c>
      <c r="AI596" s="13">
        <v>0.105263157894737</v>
      </c>
      <c r="AJ596" s="13">
        <v>0.2</v>
      </c>
      <c r="AK596" s="13">
        <v>0.25</v>
      </c>
      <c r="AL596" s="13"/>
      <c r="AM596" s="13">
        <v>0.16666666666666699</v>
      </c>
      <c r="AN596" s="13">
        <v>0.125</v>
      </c>
      <c r="AO596" s="13">
        <v>0.13888888888888901</v>
      </c>
      <c r="AP596" s="13">
        <v>0.1</v>
      </c>
      <c r="AQ596" s="13">
        <v>0</v>
      </c>
      <c r="AR596" s="13"/>
      <c r="AS596" s="13">
        <v>0.109090909090909</v>
      </c>
      <c r="AT596" s="13" t="s">
        <v>97</v>
      </c>
      <c r="AU596" s="13"/>
      <c r="AV596" s="13">
        <v>0.108695652173913</v>
      </c>
      <c r="AW596" s="13">
        <v>0.11111111111111099</v>
      </c>
      <c r="AX596" s="13" t="s">
        <v>97</v>
      </c>
      <c r="AY596" s="13"/>
      <c r="AZ596" s="13" t="s">
        <v>97</v>
      </c>
      <c r="BA596" s="13">
        <v>0.133333333333333</v>
      </c>
      <c r="BB596" s="13" t="s">
        <v>97</v>
      </c>
      <c r="BC596" s="13"/>
      <c r="BD596" s="13">
        <v>9.85915492957746E-2</v>
      </c>
      <c r="BE596" s="13">
        <v>0.128205128205128</v>
      </c>
      <c r="BF596" s="13"/>
      <c r="BG596" s="13">
        <v>0.108108108108108</v>
      </c>
      <c r="BH596" s="13">
        <v>0.10958904109589</v>
      </c>
      <c r="BI596" s="13"/>
      <c r="BJ596" s="13">
        <v>0.2</v>
      </c>
      <c r="BK596" s="13">
        <v>9.6774193548387094E-2</v>
      </c>
      <c r="BL596" s="13"/>
      <c r="BM596" s="13">
        <v>9.375E-2</v>
      </c>
      <c r="BN596" s="13">
        <v>0.118421052631579</v>
      </c>
      <c r="BO596" s="13"/>
      <c r="BP596" s="13">
        <v>9.6774193548387094E-2</v>
      </c>
      <c r="BQ596" s="13">
        <v>0.103896103896104</v>
      </c>
      <c r="BR596" s="13"/>
      <c r="BS596" s="13">
        <v>7.8125E-2</v>
      </c>
      <c r="BT596" s="13">
        <v>0.18421052631578899</v>
      </c>
      <c r="BU596" s="13"/>
      <c r="BV596" s="13">
        <v>0</v>
      </c>
      <c r="BW596" s="13">
        <v>0.119047619047619</v>
      </c>
      <c r="BX596" s="13"/>
      <c r="BY596" s="13">
        <v>0.11111111111111099</v>
      </c>
      <c r="BZ596" s="13">
        <v>0.1</v>
      </c>
      <c r="CA596" s="13"/>
      <c r="CB596" s="13">
        <v>0.1</v>
      </c>
      <c r="CC596" s="13">
        <v>9.2592592592592601E-2</v>
      </c>
    </row>
    <row r="597" spans="2:81" x14ac:dyDescent="0.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13"/>
      <c r="BS597" s="13"/>
      <c r="BT597" s="13"/>
      <c r="BU597" s="13"/>
      <c r="BV597" s="13"/>
      <c r="BW597" s="13"/>
      <c r="BX597" s="13"/>
      <c r="BY597" s="13"/>
      <c r="BZ597" s="13"/>
      <c r="CA597" s="13"/>
      <c r="CB597" s="13"/>
      <c r="CC597" s="13"/>
    </row>
    <row r="598" spans="2:81" x14ac:dyDescent="0.3">
      <c r="B598" s="6" t="s">
        <v>330</v>
      </c>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13"/>
      <c r="BS598" s="13"/>
      <c r="BT598" s="13"/>
      <c r="BU598" s="13"/>
      <c r="BV598" s="13"/>
      <c r="BW598" s="13"/>
      <c r="BX598" s="13"/>
      <c r="BY598" s="13"/>
      <c r="BZ598" s="13"/>
      <c r="CA598" s="13"/>
      <c r="CB598" s="13"/>
      <c r="CC598" s="13"/>
    </row>
    <row r="599" spans="2:81" x14ac:dyDescent="0.3">
      <c r="B599" s="23" t="s">
        <v>545</v>
      </c>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13"/>
      <c r="BS599" s="13"/>
      <c r="BT599" s="13"/>
      <c r="BU599" s="13"/>
      <c r="BV599" s="13"/>
      <c r="BW599" s="13"/>
      <c r="BX599" s="13"/>
      <c r="BY599" s="13"/>
      <c r="BZ599" s="13"/>
      <c r="CA599" s="13"/>
      <c r="CB599" s="13"/>
      <c r="CC599" s="13"/>
    </row>
    <row r="600" spans="2:81" x14ac:dyDescent="0.3">
      <c r="B600" t="s">
        <v>298</v>
      </c>
      <c r="C600" s="13">
        <v>0.24545454545454501</v>
      </c>
      <c r="D600" s="13">
        <v>0.19696969696969699</v>
      </c>
      <c r="E600" s="13">
        <v>0.31818181818181801</v>
      </c>
      <c r="F600" s="13"/>
      <c r="G600" s="13">
        <v>0.31818181818181801</v>
      </c>
      <c r="H600" s="13">
        <v>0.20588235294117599</v>
      </c>
      <c r="I600" s="13">
        <v>0.375</v>
      </c>
      <c r="J600" s="13">
        <v>6.25E-2</v>
      </c>
      <c r="K600" s="13">
        <v>0.2</v>
      </c>
      <c r="L600" s="13">
        <v>0.25</v>
      </c>
      <c r="M600" s="13"/>
      <c r="N600" s="13">
        <v>0.17499999999999999</v>
      </c>
      <c r="O600" s="13">
        <v>0.14285714285714299</v>
      </c>
      <c r="P600" s="13">
        <v>0.375</v>
      </c>
      <c r="Q600" s="13">
        <v>0.38461538461538503</v>
      </c>
      <c r="R600" s="13"/>
      <c r="S600" s="13">
        <v>0.29166666666666702</v>
      </c>
      <c r="T600" s="13">
        <v>0.36363636363636398</v>
      </c>
      <c r="U600" s="13">
        <v>0.66666666666666696</v>
      </c>
      <c r="V600" s="13">
        <v>9.0909090909090898E-2</v>
      </c>
      <c r="W600" s="13">
        <v>0.27272727272727298</v>
      </c>
      <c r="X600" s="13">
        <v>0.5</v>
      </c>
      <c r="Y600" s="13">
        <v>0.33333333333333298</v>
      </c>
      <c r="Z600" s="13">
        <v>0</v>
      </c>
      <c r="AA600" s="13">
        <v>0.28571428571428598</v>
      </c>
      <c r="AB600" s="13">
        <v>7.69230769230769E-2</v>
      </c>
      <c r="AC600" s="13">
        <v>0</v>
      </c>
      <c r="AD600" s="13">
        <v>0</v>
      </c>
      <c r="AE600" s="13"/>
      <c r="AF600" s="13">
        <v>0.22727272727272699</v>
      </c>
      <c r="AG600" s="13">
        <v>0.25</v>
      </c>
      <c r="AH600" s="13">
        <v>0.33333333333333298</v>
      </c>
      <c r="AI600" s="13">
        <v>0.21052631578947401</v>
      </c>
      <c r="AJ600" s="13">
        <v>0.2</v>
      </c>
      <c r="AK600" s="13">
        <v>0.5</v>
      </c>
      <c r="AL600" s="13"/>
      <c r="AM600" s="13">
        <v>0.33333333333333298</v>
      </c>
      <c r="AN600" s="13">
        <v>0.375</v>
      </c>
      <c r="AO600" s="13">
        <v>0.22222222222222199</v>
      </c>
      <c r="AP600" s="13">
        <v>0.05</v>
      </c>
      <c r="AQ600" s="13">
        <v>0.33333333333333298</v>
      </c>
      <c r="AR600" s="13"/>
      <c r="AS600" s="13">
        <v>0.24545454545454501</v>
      </c>
      <c r="AT600" s="13" t="s">
        <v>97</v>
      </c>
      <c r="AU600" s="13"/>
      <c r="AV600" s="13">
        <v>0.26086956521739102</v>
      </c>
      <c r="AW600" s="13">
        <v>0.16666666666666699</v>
      </c>
      <c r="AX600" s="13" t="s">
        <v>97</v>
      </c>
      <c r="AY600" s="13"/>
      <c r="AZ600" s="13" t="s">
        <v>97</v>
      </c>
      <c r="BA600" s="13">
        <v>0.24444444444444399</v>
      </c>
      <c r="BB600" s="13" t="s">
        <v>97</v>
      </c>
      <c r="BC600" s="13"/>
      <c r="BD600" s="13">
        <v>0.25352112676056299</v>
      </c>
      <c r="BE600" s="13">
        <v>0.230769230769231</v>
      </c>
      <c r="BF600" s="13"/>
      <c r="BG600" s="13">
        <v>0.162162162162162</v>
      </c>
      <c r="BH600" s="13">
        <v>0.28767123287671198</v>
      </c>
      <c r="BI600" s="13"/>
      <c r="BJ600" s="13">
        <v>0.4</v>
      </c>
      <c r="BK600" s="13">
        <v>0.225806451612903</v>
      </c>
      <c r="BL600" s="13"/>
      <c r="BM600" s="13">
        <v>0.375</v>
      </c>
      <c r="BN600" s="13">
        <v>0.197368421052632</v>
      </c>
      <c r="BO600" s="13"/>
      <c r="BP600" s="13">
        <v>0.32258064516128998</v>
      </c>
      <c r="BQ600" s="13">
        <v>0.22077922077922099</v>
      </c>
      <c r="BR600" s="13"/>
      <c r="BS600" s="13">
        <v>0.296875</v>
      </c>
      <c r="BT600" s="13">
        <v>0.18421052631578899</v>
      </c>
      <c r="BU600" s="13"/>
      <c r="BV600" s="13">
        <v>0.22727272727272699</v>
      </c>
      <c r="BW600" s="13">
        <v>0.33333333333333298</v>
      </c>
      <c r="BX600" s="13"/>
      <c r="BY600" s="13">
        <v>0.37037037037037002</v>
      </c>
      <c r="BZ600" s="13">
        <v>0.1875</v>
      </c>
      <c r="CA600" s="13"/>
      <c r="CB600" s="13">
        <v>0.2</v>
      </c>
      <c r="CC600" s="13">
        <v>0.240740740740741</v>
      </c>
    </row>
    <row r="601" spans="2:81" x14ac:dyDescent="0.3">
      <c r="B601" t="s">
        <v>299</v>
      </c>
      <c r="C601" s="13">
        <v>0.66363636363636402</v>
      </c>
      <c r="D601" s="13">
        <v>0.68181818181818199</v>
      </c>
      <c r="E601" s="13">
        <v>0.63636363636363602</v>
      </c>
      <c r="F601" s="13"/>
      <c r="G601" s="13">
        <v>0.54545454545454497</v>
      </c>
      <c r="H601" s="13">
        <v>0.73529411764705899</v>
      </c>
      <c r="I601" s="13">
        <v>0.54166666666666696</v>
      </c>
      <c r="J601" s="13">
        <v>0.875</v>
      </c>
      <c r="K601" s="13">
        <v>0.7</v>
      </c>
      <c r="L601" s="13">
        <v>0.5</v>
      </c>
      <c r="M601" s="13"/>
      <c r="N601" s="13">
        <v>0.67500000000000004</v>
      </c>
      <c r="O601" s="13">
        <v>0.75</v>
      </c>
      <c r="P601" s="13">
        <v>0.625</v>
      </c>
      <c r="Q601" s="13">
        <v>0.57692307692307698</v>
      </c>
      <c r="R601" s="13"/>
      <c r="S601" s="13">
        <v>0.66666666666666696</v>
      </c>
      <c r="T601" s="13">
        <v>0.45454545454545497</v>
      </c>
      <c r="U601" s="13">
        <v>0.33333333333333298</v>
      </c>
      <c r="V601" s="13">
        <v>0.63636363636363602</v>
      </c>
      <c r="W601" s="13">
        <v>0.63636363636363602</v>
      </c>
      <c r="X601" s="13">
        <v>0.5</v>
      </c>
      <c r="Y601" s="13">
        <v>0.66666666666666696</v>
      </c>
      <c r="Z601" s="13">
        <v>0.75</v>
      </c>
      <c r="AA601" s="13">
        <v>0.71428571428571397</v>
      </c>
      <c r="AB601" s="13">
        <v>0.84615384615384603</v>
      </c>
      <c r="AC601" s="13">
        <v>0.83333333333333304</v>
      </c>
      <c r="AD601" s="13">
        <v>1</v>
      </c>
      <c r="AE601" s="13"/>
      <c r="AF601" s="13">
        <v>0.70454545454545503</v>
      </c>
      <c r="AG601" s="13">
        <v>0.6</v>
      </c>
      <c r="AH601" s="13">
        <v>0.55555555555555602</v>
      </c>
      <c r="AI601" s="13">
        <v>0.68421052631578905</v>
      </c>
      <c r="AJ601" s="13">
        <v>0.8</v>
      </c>
      <c r="AK601" s="13">
        <v>0.5</v>
      </c>
      <c r="AL601" s="13"/>
      <c r="AM601" s="13">
        <v>0.61111111111111105</v>
      </c>
      <c r="AN601" s="13">
        <v>0.5625</v>
      </c>
      <c r="AO601" s="13">
        <v>0.61111111111111105</v>
      </c>
      <c r="AP601" s="13">
        <v>0.9</v>
      </c>
      <c r="AQ601" s="13">
        <v>0.66666666666666696</v>
      </c>
      <c r="AR601" s="13"/>
      <c r="AS601" s="13">
        <v>0.66363636363636402</v>
      </c>
      <c r="AT601" s="13" t="s">
        <v>97</v>
      </c>
      <c r="AU601" s="13"/>
      <c r="AV601" s="13">
        <v>0.66304347826086996</v>
      </c>
      <c r="AW601" s="13">
        <v>0.66666666666666696</v>
      </c>
      <c r="AX601" s="13" t="s">
        <v>97</v>
      </c>
      <c r="AY601" s="13"/>
      <c r="AZ601" s="13" t="s">
        <v>97</v>
      </c>
      <c r="BA601" s="13">
        <v>0.655555555555556</v>
      </c>
      <c r="BB601" s="13" t="s">
        <v>97</v>
      </c>
      <c r="BC601" s="13"/>
      <c r="BD601" s="13">
        <v>0.676056338028169</v>
      </c>
      <c r="BE601" s="13">
        <v>0.64102564102564097</v>
      </c>
      <c r="BF601" s="13"/>
      <c r="BG601" s="13">
        <v>0.72972972972973005</v>
      </c>
      <c r="BH601" s="13">
        <v>0.63013698630137005</v>
      </c>
      <c r="BI601" s="13"/>
      <c r="BJ601" s="13">
        <v>0.6</v>
      </c>
      <c r="BK601" s="13">
        <v>0.66666666666666696</v>
      </c>
      <c r="BL601" s="13"/>
      <c r="BM601" s="13">
        <v>0.5625</v>
      </c>
      <c r="BN601" s="13">
        <v>0.69736842105263197</v>
      </c>
      <c r="BO601" s="13"/>
      <c r="BP601" s="13">
        <v>0.61290322580645196</v>
      </c>
      <c r="BQ601" s="13">
        <v>0.67532467532467499</v>
      </c>
      <c r="BR601" s="13"/>
      <c r="BS601" s="13">
        <v>0.640625</v>
      </c>
      <c r="BT601" s="13">
        <v>0.68421052631578905</v>
      </c>
      <c r="BU601" s="13"/>
      <c r="BV601" s="13">
        <v>0.72727272727272696</v>
      </c>
      <c r="BW601" s="13">
        <v>0.59523809523809501</v>
      </c>
      <c r="BX601" s="13"/>
      <c r="BY601" s="13">
        <v>0.55555555555555602</v>
      </c>
      <c r="BZ601" s="13">
        <v>0.71250000000000002</v>
      </c>
      <c r="CA601" s="13"/>
      <c r="CB601" s="13">
        <v>0.7</v>
      </c>
      <c r="CC601" s="13">
        <v>0.66666666666666696</v>
      </c>
    </row>
    <row r="602" spans="2:81" x14ac:dyDescent="0.3">
      <c r="B602" t="s">
        <v>106</v>
      </c>
      <c r="C602" s="13">
        <v>9.0909090909090898E-2</v>
      </c>
      <c r="D602" s="13">
        <v>0.12121212121212099</v>
      </c>
      <c r="E602" s="13">
        <v>4.5454545454545497E-2</v>
      </c>
      <c r="F602" s="13"/>
      <c r="G602" s="13">
        <v>0.13636363636363599</v>
      </c>
      <c r="H602" s="13">
        <v>5.8823529411764698E-2</v>
      </c>
      <c r="I602" s="13">
        <v>8.3333333333333301E-2</v>
      </c>
      <c r="J602" s="13">
        <v>6.25E-2</v>
      </c>
      <c r="K602" s="13">
        <v>0.1</v>
      </c>
      <c r="L602" s="13">
        <v>0.25</v>
      </c>
      <c r="M602" s="13"/>
      <c r="N602" s="13">
        <v>0.15</v>
      </c>
      <c r="O602" s="13">
        <v>0.107142857142857</v>
      </c>
      <c r="P602" s="13">
        <v>0</v>
      </c>
      <c r="Q602" s="13">
        <v>3.8461538461538498E-2</v>
      </c>
      <c r="R602" s="13"/>
      <c r="S602" s="13">
        <v>4.1666666666666699E-2</v>
      </c>
      <c r="T602" s="13">
        <v>0.18181818181818199</v>
      </c>
      <c r="U602" s="13">
        <v>0</v>
      </c>
      <c r="V602" s="13">
        <v>0.27272727272727298</v>
      </c>
      <c r="W602" s="13">
        <v>9.0909090909090898E-2</v>
      </c>
      <c r="X602" s="13">
        <v>0</v>
      </c>
      <c r="Y602" s="13">
        <v>0</v>
      </c>
      <c r="Z602" s="13">
        <v>0.25</v>
      </c>
      <c r="AA602" s="13">
        <v>0</v>
      </c>
      <c r="AB602" s="13">
        <v>7.69230769230769E-2</v>
      </c>
      <c r="AC602" s="13">
        <v>0.16666666666666699</v>
      </c>
      <c r="AD602" s="13">
        <v>0</v>
      </c>
      <c r="AE602" s="13"/>
      <c r="AF602" s="13">
        <v>6.8181818181818205E-2</v>
      </c>
      <c r="AG602" s="13">
        <v>0.15</v>
      </c>
      <c r="AH602" s="13">
        <v>0.11111111111111099</v>
      </c>
      <c r="AI602" s="13">
        <v>0.105263157894737</v>
      </c>
      <c r="AJ602" s="13">
        <v>0</v>
      </c>
      <c r="AK602" s="13">
        <v>0</v>
      </c>
      <c r="AL602" s="13"/>
      <c r="AM602" s="13">
        <v>5.5555555555555601E-2</v>
      </c>
      <c r="AN602" s="13">
        <v>6.25E-2</v>
      </c>
      <c r="AO602" s="13">
        <v>0.16666666666666699</v>
      </c>
      <c r="AP602" s="13">
        <v>0.05</v>
      </c>
      <c r="AQ602" s="13">
        <v>0</v>
      </c>
      <c r="AR602" s="13"/>
      <c r="AS602" s="13">
        <v>9.0909090909090898E-2</v>
      </c>
      <c r="AT602" s="13" t="s">
        <v>97</v>
      </c>
      <c r="AU602" s="13"/>
      <c r="AV602" s="13">
        <v>7.6086956521739094E-2</v>
      </c>
      <c r="AW602" s="13">
        <v>0.16666666666666699</v>
      </c>
      <c r="AX602" s="13" t="s">
        <v>97</v>
      </c>
      <c r="AY602" s="13"/>
      <c r="AZ602" s="13" t="s">
        <v>97</v>
      </c>
      <c r="BA602" s="13">
        <v>0.1</v>
      </c>
      <c r="BB602" s="13" t="s">
        <v>97</v>
      </c>
      <c r="BC602" s="13"/>
      <c r="BD602" s="13">
        <v>7.0422535211267595E-2</v>
      </c>
      <c r="BE602" s="13">
        <v>0.128205128205128</v>
      </c>
      <c r="BF602" s="13"/>
      <c r="BG602" s="13">
        <v>0.108108108108108</v>
      </c>
      <c r="BH602" s="13">
        <v>8.2191780821917804E-2</v>
      </c>
      <c r="BI602" s="13"/>
      <c r="BJ602" s="13">
        <v>0</v>
      </c>
      <c r="BK602" s="13">
        <v>0.10752688172043</v>
      </c>
      <c r="BL602" s="13"/>
      <c r="BM602" s="13">
        <v>6.25E-2</v>
      </c>
      <c r="BN602" s="13">
        <v>0.105263157894737</v>
      </c>
      <c r="BO602" s="13"/>
      <c r="BP602" s="13">
        <v>6.4516129032258104E-2</v>
      </c>
      <c r="BQ602" s="13">
        <v>0.103896103896104</v>
      </c>
      <c r="BR602" s="13"/>
      <c r="BS602" s="13">
        <v>6.25E-2</v>
      </c>
      <c r="BT602" s="13">
        <v>0.13157894736842099</v>
      </c>
      <c r="BU602" s="13"/>
      <c r="BV602" s="13">
        <v>4.5454545454545497E-2</v>
      </c>
      <c r="BW602" s="13">
        <v>7.1428571428571397E-2</v>
      </c>
      <c r="BX602" s="13"/>
      <c r="BY602" s="13">
        <v>7.4074074074074098E-2</v>
      </c>
      <c r="BZ602" s="13">
        <v>0.1</v>
      </c>
      <c r="CA602" s="13"/>
      <c r="CB602" s="13">
        <v>0.1</v>
      </c>
      <c r="CC602" s="13">
        <v>9.2592592592592601E-2</v>
      </c>
    </row>
    <row r="603" spans="2:81" x14ac:dyDescent="0.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13"/>
      <c r="BR603" s="13"/>
      <c r="BS603" s="13"/>
      <c r="BT603" s="13"/>
      <c r="BU603" s="13"/>
      <c r="BV603" s="13"/>
      <c r="BW603" s="13"/>
      <c r="BX603" s="13"/>
      <c r="BY603" s="13"/>
      <c r="BZ603" s="13"/>
      <c r="CA603" s="13"/>
      <c r="CB603" s="13"/>
      <c r="CC603" s="13"/>
    </row>
    <row r="604" spans="2:81" x14ac:dyDescent="0.3">
      <c r="B604" s="6" t="s">
        <v>343</v>
      </c>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13"/>
      <c r="BR604" s="13"/>
      <c r="BS604" s="13"/>
      <c r="BT604" s="13"/>
      <c r="BU604" s="13"/>
      <c r="BV604" s="13"/>
      <c r="BW604" s="13"/>
      <c r="BX604" s="13"/>
      <c r="BY604" s="13"/>
      <c r="BZ604" s="13"/>
      <c r="CA604" s="13"/>
      <c r="CB604" s="13"/>
      <c r="CC604" s="13"/>
    </row>
    <row r="605" spans="2:81" x14ac:dyDescent="0.3">
      <c r="B605" s="23" t="s">
        <v>95</v>
      </c>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13"/>
      <c r="BR605" s="13"/>
      <c r="BS605" s="13"/>
      <c r="BT605" s="13"/>
      <c r="BU605" s="13"/>
      <c r="BV605" s="13"/>
      <c r="BW605" s="13"/>
      <c r="BX605" s="13"/>
      <c r="BY605" s="13"/>
      <c r="BZ605" s="13"/>
      <c r="CA605" s="13"/>
      <c r="CB605" s="13"/>
      <c r="CC605" s="13"/>
    </row>
    <row r="606" spans="2:81" x14ac:dyDescent="0.3">
      <c r="B606" t="s">
        <v>331</v>
      </c>
      <c r="C606" s="13">
        <v>0.312741312741313</v>
      </c>
      <c r="D606" s="13">
        <v>0.31517509727626503</v>
      </c>
      <c r="E606" s="13">
        <v>0.31081081081081102</v>
      </c>
      <c r="F606" s="13"/>
      <c r="G606" s="13">
        <v>0.31372549019607798</v>
      </c>
      <c r="H606" s="13">
        <v>0.31598513011152402</v>
      </c>
      <c r="I606" s="13">
        <v>0.30964467005076102</v>
      </c>
      <c r="J606" s="13">
        <v>0.35185185185185203</v>
      </c>
      <c r="K606" s="13">
        <v>0.36752136752136799</v>
      </c>
      <c r="L606" s="13">
        <v>0.217391304347826</v>
      </c>
      <c r="M606" s="13"/>
      <c r="N606" s="13">
        <v>0.29090909090909101</v>
      </c>
      <c r="O606" s="13">
        <v>0.29317269076305202</v>
      </c>
      <c r="P606" s="13">
        <v>0.33333333333333298</v>
      </c>
      <c r="Q606" s="13">
        <v>0.35483870967741898</v>
      </c>
      <c r="R606" s="13"/>
      <c r="S606" s="13">
        <v>0.30851063829787201</v>
      </c>
      <c r="T606" s="13">
        <v>0.33333333333333298</v>
      </c>
      <c r="U606" s="13">
        <v>0.22388059701492499</v>
      </c>
      <c r="V606" s="13">
        <v>0.27472527472527503</v>
      </c>
      <c r="W606" s="13">
        <v>0.33333333333333298</v>
      </c>
      <c r="X606" s="13">
        <v>0.39772727272727298</v>
      </c>
      <c r="Y606" s="13">
        <v>0.25</v>
      </c>
      <c r="Z606" s="13">
        <v>0.24390243902438999</v>
      </c>
      <c r="AA606" s="13">
        <v>0.36296296296296299</v>
      </c>
      <c r="AB606" s="13">
        <v>0.253164556962025</v>
      </c>
      <c r="AC606" s="13">
        <v>0.39130434782608697</v>
      </c>
      <c r="AD606" s="13">
        <v>0.38461538461538503</v>
      </c>
      <c r="AE606" s="13"/>
      <c r="AF606" s="13">
        <v>0.25545171339563899</v>
      </c>
      <c r="AG606" s="13">
        <v>0.30303030303030298</v>
      </c>
      <c r="AH606" s="13">
        <v>0.29090909090909101</v>
      </c>
      <c r="AI606" s="13">
        <v>0.37588652482269502</v>
      </c>
      <c r="AJ606" s="13">
        <v>0.366336633663366</v>
      </c>
      <c r="AK606" s="13">
        <v>0.33333333333333298</v>
      </c>
      <c r="AL606" s="13"/>
      <c r="AM606" s="13">
        <v>0.31677018633540399</v>
      </c>
      <c r="AN606" s="13">
        <v>0.40101522842639598</v>
      </c>
      <c r="AO606" s="13">
        <v>0.273556231003039</v>
      </c>
      <c r="AP606" s="13">
        <v>0.28042328042328002</v>
      </c>
      <c r="AQ606" s="13">
        <v>0.30555555555555602</v>
      </c>
      <c r="AR606" s="13"/>
      <c r="AS606" s="13">
        <v>0.312741312741313</v>
      </c>
      <c r="AT606" s="13" t="s">
        <v>97</v>
      </c>
      <c r="AU606" s="13"/>
      <c r="AV606" s="13">
        <v>0.45750000000000002</v>
      </c>
      <c r="AW606" s="13">
        <v>0.329787234042553</v>
      </c>
      <c r="AX606" s="13">
        <v>0.20841300191204601</v>
      </c>
      <c r="AY606" s="13"/>
      <c r="AZ606" s="13">
        <v>0.38532110091743099</v>
      </c>
      <c r="BA606" s="13">
        <v>0.3</v>
      </c>
      <c r="BB606" s="13">
        <v>0.52422907488986803</v>
      </c>
      <c r="BC606" s="13"/>
      <c r="BD606" s="13">
        <v>0.32352941176470601</v>
      </c>
      <c r="BE606" s="13">
        <v>0.29427083333333298</v>
      </c>
      <c r="BF606" s="13"/>
      <c r="BG606" s="13">
        <v>0.30745341614906802</v>
      </c>
      <c r="BH606" s="13">
        <v>0.31460674157303398</v>
      </c>
      <c r="BI606" s="13"/>
      <c r="BJ606" s="13">
        <v>0.30322580645161301</v>
      </c>
      <c r="BK606" s="13">
        <v>0.316647264260768</v>
      </c>
      <c r="BL606" s="13"/>
      <c r="BM606" s="13">
        <v>0.34328358208955201</v>
      </c>
      <c r="BN606" s="13">
        <v>0.305250305250305</v>
      </c>
      <c r="BO606" s="13"/>
      <c r="BP606" s="13">
        <v>0.36263736263736301</v>
      </c>
      <c r="BQ606" s="13">
        <v>0.29744279946164198</v>
      </c>
      <c r="BR606" s="13"/>
      <c r="BS606" s="13">
        <v>0.33936651583710398</v>
      </c>
      <c r="BT606" s="13">
        <v>0.30549450549450602</v>
      </c>
      <c r="BU606" s="13"/>
      <c r="BV606" s="13">
        <v>0.36912751677852401</v>
      </c>
      <c r="BW606" s="13">
        <v>0.32423208191126301</v>
      </c>
      <c r="BX606" s="13"/>
      <c r="BY606" s="13">
        <v>0.39316239316239299</v>
      </c>
      <c r="BZ606" s="13">
        <v>0.30132450331125799</v>
      </c>
      <c r="CA606" s="13"/>
      <c r="CB606" s="13">
        <v>0.321503131524008</v>
      </c>
      <c r="CC606" s="13">
        <v>0.30597014925373101</v>
      </c>
    </row>
    <row r="607" spans="2:81" x14ac:dyDescent="0.3">
      <c r="B607" t="s">
        <v>332</v>
      </c>
      <c r="C607" s="13">
        <v>0.27027027027027001</v>
      </c>
      <c r="D607" s="13">
        <v>0.26070038910505799</v>
      </c>
      <c r="E607" s="13">
        <v>0.27606177606177601</v>
      </c>
      <c r="F607" s="13"/>
      <c r="G607" s="13">
        <v>0.31372549019607798</v>
      </c>
      <c r="H607" s="13">
        <v>0.26765799256505601</v>
      </c>
      <c r="I607" s="13">
        <v>0.34517766497461899</v>
      </c>
      <c r="J607" s="13">
        <v>0.29012345679012302</v>
      </c>
      <c r="K607" s="13">
        <v>0.19658119658119699</v>
      </c>
      <c r="L607" s="13">
        <v>0.15942028985507201</v>
      </c>
      <c r="M607" s="13"/>
      <c r="N607" s="13">
        <v>0.26753246753246801</v>
      </c>
      <c r="O607" s="13">
        <v>0.29718875502008002</v>
      </c>
      <c r="P607" s="13">
        <v>0.242937853107345</v>
      </c>
      <c r="Q607" s="13">
        <v>0.27188940092165897</v>
      </c>
      <c r="R607" s="13"/>
      <c r="S607" s="13">
        <v>0.27659574468085102</v>
      </c>
      <c r="T607" s="13">
        <v>0.29059829059829101</v>
      </c>
      <c r="U607" s="13">
        <v>0.20895522388059701</v>
      </c>
      <c r="V607" s="13">
        <v>0.30769230769230799</v>
      </c>
      <c r="W607" s="13">
        <v>0.29885057471264398</v>
      </c>
      <c r="X607" s="13">
        <v>0.30681818181818199</v>
      </c>
      <c r="Y607" s="13">
        <v>0.26190476190476197</v>
      </c>
      <c r="Z607" s="13">
        <v>0.17073170731707299</v>
      </c>
      <c r="AA607" s="13">
        <v>0.23703703703703699</v>
      </c>
      <c r="AB607" s="13">
        <v>0.253164556962025</v>
      </c>
      <c r="AC607" s="13">
        <v>0.26086956521739102</v>
      </c>
      <c r="AD607" s="13">
        <v>0.46153846153846201</v>
      </c>
      <c r="AE607" s="13"/>
      <c r="AF607" s="13">
        <v>0.274143302180685</v>
      </c>
      <c r="AG607" s="13">
        <v>0.23030303030303001</v>
      </c>
      <c r="AH607" s="13">
        <v>0.25454545454545502</v>
      </c>
      <c r="AI607" s="13">
        <v>0.36879432624113501</v>
      </c>
      <c r="AJ607" s="13">
        <v>0.22772277227722801</v>
      </c>
      <c r="AK607" s="13">
        <v>0.19354838709677399</v>
      </c>
      <c r="AL607" s="13"/>
      <c r="AM607" s="13">
        <v>0.26708074534161502</v>
      </c>
      <c r="AN607" s="13">
        <v>0.28934010152284301</v>
      </c>
      <c r="AO607" s="13">
        <v>0.273556231003039</v>
      </c>
      <c r="AP607" s="13">
        <v>0.24338624338624301</v>
      </c>
      <c r="AQ607" s="13">
        <v>0.30555555555555602</v>
      </c>
      <c r="AR607" s="13"/>
      <c r="AS607" s="13">
        <v>0.27027027027027001</v>
      </c>
      <c r="AT607" s="13" t="s">
        <v>97</v>
      </c>
      <c r="AU607" s="13"/>
      <c r="AV607" s="13">
        <v>0.38750000000000001</v>
      </c>
      <c r="AW607" s="13">
        <v>0.26595744680851102</v>
      </c>
      <c r="AX607" s="13">
        <v>0.18164435946462701</v>
      </c>
      <c r="AY607" s="13"/>
      <c r="AZ607" s="13">
        <v>0.33027522935779802</v>
      </c>
      <c r="BA607" s="13">
        <v>0.35555555555555601</v>
      </c>
      <c r="BB607" s="13">
        <v>0.38766519823788498</v>
      </c>
      <c r="BC607" s="13"/>
      <c r="BD607" s="13">
        <v>0.28328173374613003</v>
      </c>
      <c r="BE607" s="13">
        <v>0.24739583333333301</v>
      </c>
      <c r="BF607" s="13"/>
      <c r="BG607" s="13">
        <v>0.30124223602484501</v>
      </c>
      <c r="BH607" s="13">
        <v>0.25561797752809001</v>
      </c>
      <c r="BI607" s="13"/>
      <c r="BJ607" s="13">
        <v>0.309677419354839</v>
      </c>
      <c r="BK607" s="13">
        <v>0.26309662398137401</v>
      </c>
      <c r="BL607" s="13"/>
      <c r="BM607" s="13">
        <v>0.30348258706467701</v>
      </c>
      <c r="BN607" s="13">
        <v>0.26007326007325998</v>
      </c>
      <c r="BO607" s="13"/>
      <c r="BP607" s="13">
        <v>0.28205128205128199</v>
      </c>
      <c r="BQ607" s="13">
        <v>0.26917900403768502</v>
      </c>
      <c r="BR607" s="13"/>
      <c r="BS607" s="13">
        <v>0.26470588235294101</v>
      </c>
      <c r="BT607" s="13">
        <v>0.26813186813186801</v>
      </c>
      <c r="BU607" s="13"/>
      <c r="BV607" s="13">
        <v>0.34899328859060402</v>
      </c>
      <c r="BW607" s="13">
        <v>0.221843003412969</v>
      </c>
      <c r="BX607" s="13"/>
      <c r="BY607" s="13">
        <v>0.32478632478632502</v>
      </c>
      <c r="BZ607" s="13">
        <v>0.266004415011038</v>
      </c>
      <c r="CA607" s="13"/>
      <c r="CB607" s="13">
        <v>0.294363256784969</v>
      </c>
      <c r="CC607" s="13">
        <v>0.25186567164179102</v>
      </c>
    </row>
    <row r="608" spans="2:81" x14ac:dyDescent="0.3">
      <c r="B608" t="s">
        <v>333</v>
      </c>
      <c r="C608" s="13">
        <v>0.20270270270270299</v>
      </c>
      <c r="D608" s="13">
        <v>0.20622568093385199</v>
      </c>
      <c r="E608" s="13">
        <v>0.20077220077220101</v>
      </c>
      <c r="F608" s="13"/>
      <c r="G608" s="13">
        <v>0.20261437908496699</v>
      </c>
      <c r="H608" s="13">
        <v>0.200743494423792</v>
      </c>
      <c r="I608" s="13">
        <v>0.24873096446700499</v>
      </c>
      <c r="J608" s="13">
        <v>0.179012345679012</v>
      </c>
      <c r="K608" s="13">
        <v>0.28205128205128199</v>
      </c>
      <c r="L608" s="13">
        <v>0.101449275362319</v>
      </c>
      <c r="M608" s="13"/>
      <c r="N608" s="13">
        <v>0.20519480519480501</v>
      </c>
      <c r="O608" s="13">
        <v>0.16867469879518099</v>
      </c>
      <c r="P608" s="13">
        <v>0.17514124293785299</v>
      </c>
      <c r="Q608" s="13">
        <v>0.25806451612903197</v>
      </c>
      <c r="R608" s="13"/>
      <c r="S608" s="13">
        <v>0.20744680851063799</v>
      </c>
      <c r="T608" s="13">
        <v>0.16239316239316201</v>
      </c>
      <c r="U608" s="13">
        <v>0.20895522388059701</v>
      </c>
      <c r="V608" s="13">
        <v>0.19780219780219799</v>
      </c>
      <c r="W608" s="13">
        <v>0.20689655172413801</v>
      </c>
      <c r="X608" s="13">
        <v>0.26136363636363602</v>
      </c>
      <c r="Y608" s="13">
        <v>0.202380952380952</v>
      </c>
      <c r="Z608" s="13">
        <v>0.17073170731707299</v>
      </c>
      <c r="AA608" s="13">
        <v>0.2</v>
      </c>
      <c r="AB608" s="13">
        <v>0.139240506329114</v>
      </c>
      <c r="AC608" s="13">
        <v>0.282608695652174</v>
      </c>
      <c r="AD608" s="13">
        <v>0.30769230769230799</v>
      </c>
      <c r="AE608" s="13"/>
      <c r="AF608" s="13">
        <v>0.168224299065421</v>
      </c>
      <c r="AG608" s="13">
        <v>0.175757575757576</v>
      </c>
      <c r="AH608" s="13">
        <v>0.13636363636363599</v>
      </c>
      <c r="AI608" s="13">
        <v>0.29787234042553201</v>
      </c>
      <c r="AJ608" s="13">
        <v>0.24752475247524799</v>
      </c>
      <c r="AK608" s="13">
        <v>0.19354838709677399</v>
      </c>
      <c r="AL608" s="13"/>
      <c r="AM608" s="13">
        <v>0.19254658385093201</v>
      </c>
      <c r="AN608" s="13">
        <v>0.22335025380710699</v>
      </c>
      <c r="AO608" s="13">
        <v>0.16109422492401201</v>
      </c>
      <c r="AP608" s="13">
        <v>0.238095238095238</v>
      </c>
      <c r="AQ608" s="13">
        <v>0.194444444444444</v>
      </c>
      <c r="AR608" s="13"/>
      <c r="AS608" s="13">
        <v>0.20270270270270299</v>
      </c>
      <c r="AT608" s="13" t="s">
        <v>97</v>
      </c>
      <c r="AU608" s="13"/>
      <c r="AV608" s="13">
        <v>0.3075</v>
      </c>
      <c r="AW608" s="13">
        <v>0.170212765957447</v>
      </c>
      <c r="AX608" s="13">
        <v>0.13193116634799201</v>
      </c>
      <c r="AY608" s="13"/>
      <c r="AZ608" s="13">
        <v>0.18348623853210999</v>
      </c>
      <c r="BA608" s="13">
        <v>0.14444444444444399</v>
      </c>
      <c r="BB608" s="13">
        <v>0.39207048458149801</v>
      </c>
      <c r="BC608" s="13"/>
      <c r="BD608" s="13">
        <v>0.21052631578947401</v>
      </c>
      <c r="BE608" s="13">
        <v>0.19010416666666699</v>
      </c>
      <c r="BF608" s="13"/>
      <c r="BG608" s="13">
        <v>0.18322981366459601</v>
      </c>
      <c r="BH608" s="13">
        <v>0.212078651685393</v>
      </c>
      <c r="BI608" s="13"/>
      <c r="BJ608" s="13">
        <v>0.21935483870967701</v>
      </c>
      <c r="BK608" s="13">
        <v>0.20139697322468</v>
      </c>
      <c r="BL608" s="13"/>
      <c r="BM608" s="13">
        <v>0.21393034825870599</v>
      </c>
      <c r="BN608" s="13">
        <v>0.201465201465201</v>
      </c>
      <c r="BO608" s="13"/>
      <c r="BP608" s="13">
        <v>0.25274725274725302</v>
      </c>
      <c r="BQ608" s="13">
        <v>0.18707940780619101</v>
      </c>
      <c r="BR608" s="13"/>
      <c r="BS608" s="13">
        <v>0.223981900452489</v>
      </c>
      <c r="BT608" s="13">
        <v>0.19780219780219799</v>
      </c>
      <c r="BU608" s="13"/>
      <c r="BV608" s="13">
        <v>0.28187919463087202</v>
      </c>
      <c r="BW608" s="13">
        <v>0.19453924914675799</v>
      </c>
      <c r="BX608" s="13"/>
      <c r="BY608" s="13">
        <v>0.29059829059829101</v>
      </c>
      <c r="BZ608" s="13">
        <v>0.19205298013245001</v>
      </c>
      <c r="CA608" s="13"/>
      <c r="CB608" s="13">
        <v>0.21920668058455101</v>
      </c>
      <c r="CC608" s="13">
        <v>0.19402985074626899</v>
      </c>
    </row>
    <row r="609" spans="2:81" x14ac:dyDescent="0.3">
      <c r="B609" t="s">
        <v>334</v>
      </c>
      <c r="C609" s="13">
        <v>0.198841698841699</v>
      </c>
      <c r="D609" s="13">
        <v>0.190661478599222</v>
      </c>
      <c r="E609" s="13">
        <v>0.20656370656370701</v>
      </c>
      <c r="F609" s="13"/>
      <c r="G609" s="13">
        <v>0.22875816993464099</v>
      </c>
      <c r="H609" s="13">
        <v>0.200743494423792</v>
      </c>
      <c r="I609" s="13">
        <v>0.218274111675127</v>
      </c>
      <c r="J609" s="13">
        <v>0.209876543209877</v>
      </c>
      <c r="K609" s="13">
        <v>0.20512820512820501</v>
      </c>
      <c r="L609" s="13">
        <v>0.115942028985507</v>
      </c>
      <c r="M609" s="13"/>
      <c r="N609" s="13">
        <v>0.18181818181818199</v>
      </c>
      <c r="O609" s="13">
        <v>0.20481927710843401</v>
      </c>
      <c r="P609" s="13">
        <v>0.19209039548022599</v>
      </c>
      <c r="Q609" s="13">
        <v>0.230414746543779</v>
      </c>
      <c r="R609" s="13"/>
      <c r="S609" s="13">
        <v>0.19680851063829799</v>
      </c>
      <c r="T609" s="13">
        <v>0.15384615384615399</v>
      </c>
      <c r="U609" s="13">
        <v>0.17910447761194001</v>
      </c>
      <c r="V609" s="13">
        <v>0.18681318681318701</v>
      </c>
      <c r="W609" s="13">
        <v>0.195402298850575</v>
      </c>
      <c r="X609" s="13">
        <v>0.21590909090909099</v>
      </c>
      <c r="Y609" s="13">
        <v>0.14285714285714299</v>
      </c>
      <c r="Z609" s="13">
        <v>0.146341463414634</v>
      </c>
      <c r="AA609" s="13">
        <v>0.22962962962962999</v>
      </c>
      <c r="AB609" s="13">
        <v>0.265822784810127</v>
      </c>
      <c r="AC609" s="13">
        <v>0.26086956521739102</v>
      </c>
      <c r="AD609" s="13">
        <v>0.30769230769230799</v>
      </c>
      <c r="AE609" s="13"/>
      <c r="AF609" s="13">
        <v>0.21495327102803699</v>
      </c>
      <c r="AG609" s="13">
        <v>0.13939393939393899</v>
      </c>
      <c r="AH609" s="13">
        <v>0.15454545454545501</v>
      </c>
      <c r="AI609" s="13">
        <v>0.23404255319148901</v>
      </c>
      <c r="AJ609" s="13">
        <v>0.20792079207920799</v>
      </c>
      <c r="AK609" s="13">
        <v>0.16129032258064499</v>
      </c>
      <c r="AL609" s="13"/>
      <c r="AM609" s="13">
        <v>0.173913043478261</v>
      </c>
      <c r="AN609" s="13">
        <v>0.19289340101522801</v>
      </c>
      <c r="AO609" s="13">
        <v>0.218844984802432</v>
      </c>
      <c r="AP609" s="13">
        <v>0.17989417989418</v>
      </c>
      <c r="AQ609" s="13">
        <v>0.194444444444444</v>
      </c>
      <c r="AR609" s="13"/>
      <c r="AS609" s="13">
        <v>0.198841698841699</v>
      </c>
      <c r="AT609" s="13" t="s">
        <v>97</v>
      </c>
      <c r="AU609" s="13"/>
      <c r="AV609" s="13">
        <v>0.3</v>
      </c>
      <c r="AW609" s="13">
        <v>0.25531914893617003</v>
      </c>
      <c r="AX609" s="13">
        <v>0.11472275334607999</v>
      </c>
      <c r="AY609" s="13"/>
      <c r="AZ609" s="13">
        <v>0.22935779816513799</v>
      </c>
      <c r="BA609" s="13">
        <v>0.3</v>
      </c>
      <c r="BB609" s="13">
        <v>0.34361233480176201</v>
      </c>
      <c r="BC609" s="13"/>
      <c r="BD609" s="13">
        <v>0.22136222910216699</v>
      </c>
      <c r="BE609" s="13">
        <v>0.15885416666666699</v>
      </c>
      <c r="BF609" s="13"/>
      <c r="BG609" s="13">
        <v>0.217391304347826</v>
      </c>
      <c r="BH609" s="13">
        <v>0.19101123595505601</v>
      </c>
      <c r="BI609" s="13"/>
      <c r="BJ609" s="13">
        <v>0.23225806451612899</v>
      </c>
      <c r="BK609" s="13">
        <v>0.19557625145518001</v>
      </c>
      <c r="BL609" s="13"/>
      <c r="BM609" s="13">
        <v>0.26865671641791</v>
      </c>
      <c r="BN609" s="13">
        <v>0.17948717948717899</v>
      </c>
      <c r="BO609" s="13"/>
      <c r="BP609" s="13">
        <v>0.249084249084249</v>
      </c>
      <c r="BQ609" s="13">
        <v>0.18034993270524899</v>
      </c>
      <c r="BR609" s="13"/>
      <c r="BS609" s="13">
        <v>0.23529411764705899</v>
      </c>
      <c r="BT609" s="13">
        <v>0.162637362637363</v>
      </c>
      <c r="BU609" s="13"/>
      <c r="BV609" s="13">
        <v>0.20805369127516801</v>
      </c>
      <c r="BW609" s="13">
        <v>0.24914675767918101</v>
      </c>
      <c r="BX609" s="13"/>
      <c r="BY609" s="13">
        <v>0.29914529914529903</v>
      </c>
      <c r="BZ609" s="13">
        <v>0.187637969094923</v>
      </c>
      <c r="CA609" s="13"/>
      <c r="CB609" s="13">
        <v>0.21711899791231701</v>
      </c>
      <c r="CC609" s="13">
        <v>0.18843283582089601</v>
      </c>
    </row>
    <row r="610" spans="2:81" x14ac:dyDescent="0.3">
      <c r="B610" t="s">
        <v>335</v>
      </c>
      <c r="C610" s="13">
        <v>0.13996138996138999</v>
      </c>
      <c r="D610" s="13">
        <v>0.136186770428016</v>
      </c>
      <c r="E610" s="13">
        <v>0.144787644787645</v>
      </c>
      <c r="F610" s="13"/>
      <c r="G610" s="13">
        <v>0.16339869281045799</v>
      </c>
      <c r="H610" s="13">
        <v>0.215613382899628</v>
      </c>
      <c r="I610" s="13">
        <v>0.116751269035533</v>
      </c>
      <c r="J610" s="13">
        <v>0.11111111111111099</v>
      </c>
      <c r="K610" s="13">
        <v>9.4017094017094002E-2</v>
      </c>
      <c r="L610" s="13">
        <v>7.2463768115942004E-2</v>
      </c>
      <c r="M610" s="13"/>
      <c r="N610" s="13">
        <v>0.16103896103896101</v>
      </c>
      <c r="O610" s="13">
        <v>0.116465863453815</v>
      </c>
      <c r="P610" s="13">
        <v>0.129943502824859</v>
      </c>
      <c r="Q610" s="13">
        <v>0.14285714285714299</v>
      </c>
      <c r="R610" s="13"/>
      <c r="S610" s="13">
        <v>0.170212765957447</v>
      </c>
      <c r="T610" s="13">
        <v>0.11965811965812</v>
      </c>
      <c r="U610" s="13">
        <v>0.104477611940299</v>
      </c>
      <c r="V610" s="13">
        <v>0.164835164835165</v>
      </c>
      <c r="W610" s="13">
        <v>0.13793103448275901</v>
      </c>
      <c r="X610" s="13">
        <v>0.102272727272727</v>
      </c>
      <c r="Y610" s="13">
        <v>0.13095238095238099</v>
      </c>
      <c r="Z610" s="13">
        <v>0.146341463414634</v>
      </c>
      <c r="AA610" s="13">
        <v>0.17037037037037001</v>
      </c>
      <c r="AB610" s="13">
        <v>0.126582278481013</v>
      </c>
      <c r="AC610" s="13">
        <v>0.13043478260869601</v>
      </c>
      <c r="AD610" s="13">
        <v>0</v>
      </c>
      <c r="AE610" s="13"/>
      <c r="AF610" s="13">
        <v>0.19937694704049799</v>
      </c>
      <c r="AG610" s="13">
        <v>0.16969696969697001</v>
      </c>
      <c r="AH610" s="13">
        <v>0.15454545454545501</v>
      </c>
      <c r="AI610" s="13">
        <v>0.10638297872340401</v>
      </c>
      <c r="AJ610" s="13">
        <v>2.9702970297029702E-2</v>
      </c>
      <c r="AK610" s="13">
        <v>0.118279569892473</v>
      </c>
      <c r="AL610" s="13"/>
      <c r="AM610" s="13">
        <v>0.13043478260869601</v>
      </c>
      <c r="AN610" s="13">
        <v>9.6446700507614197E-2</v>
      </c>
      <c r="AO610" s="13">
        <v>0.12765957446808501</v>
      </c>
      <c r="AP610" s="13">
        <v>0.17460317460317501</v>
      </c>
      <c r="AQ610" s="13">
        <v>0.41666666666666702</v>
      </c>
      <c r="AR610" s="13"/>
      <c r="AS610" s="13">
        <v>0.13996138996138999</v>
      </c>
      <c r="AT610" s="13" t="s">
        <v>97</v>
      </c>
      <c r="AU610" s="13"/>
      <c r="AV610" s="13">
        <v>0.23499999999999999</v>
      </c>
      <c r="AW610" s="13">
        <v>0.25531914893617003</v>
      </c>
      <c r="AX610" s="13">
        <v>4.7801147227533501E-2</v>
      </c>
      <c r="AY610" s="13"/>
      <c r="AZ610" s="13">
        <v>0.45871559633027498</v>
      </c>
      <c r="BA610" s="13">
        <v>0.266666666666667</v>
      </c>
      <c r="BB610" s="13">
        <v>0.11894273127753301</v>
      </c>
      <c r="BC610" s="13"/>
      <c r="BD610" s="13">
        <v>0.156346749226006</v>
      </c>
      <c r="BE610" s="13">
        <v>0.109375</v>
      </c>
      <c r="BF610" s="13"/>
      <c r="BG610" s="13">
        <v>0.20186335403726699</v>
      </c>
      <c r="BH610" s="13">
        <v>0.112359550561798</v>
      </c>
      <c r="BI610" s="13"/>
      <c r="BJ610" s="13">
        <v>0.135483870967742</v>
      </c>
      <c r="BK610" s="13">
        <v>0.135040745052387</v>
      </c>
      <c r="BL610" s="13"/>
      <c r="BM610" s="13">
        <v>0.109452736318408</v>
      </c>
      <c r="BN610" s="13">
        <v>0.146520146520147</v>
      </c>
      <c r="BO610" s="13"/>
      <c r="BP610" s="13">
        <v>0.106227106227106</v>
      </c>
      <c r="BQ610" s="13">
        <v>0.150740242261104</v>
      </c>
      <c r="BR610" s="13"/>
      <c r="BS610" s="13">
        <v>0.14705882352941199</v>
      </c>
      <c r="BT610" s="13">
        <v>0.14285714285714299</v>
      </c>
      <c r="BU610" s="13"/>
      <c r="BV610" s="13">
        <v>0.187919463087248</v>
      </c>
      <c r="BW610" s="13">
        <v>0.12627986348122899</v>
      </c>
      <c r="BX610" s="13"/>
      <c r="BY610" s="13">
        <v>0.102564102564103</v>
      </c>
      <c r="BZ610" s="13">
        <v>0.146799116997792</v>
      </c>
      <c r="CA610" s="13"/>
      <c r="CB610" s="13">
        <v>0.10647181628392501</v>
      </c>
      <c r="CC610" s="13">
        <v>0.16791044776119399</v>
      </c>
    </row>
    <row r="611" spans="2:81" x14ac:dyDescent="0.3">
      <c r="B611" t="s">
        <v>336</v>
      </c>
      <c r="C611" s="13">
        <v>0.111003861003861</v>
      </c>
      <c r="D611" s="13">
        <v>0.107003891050584</v>
      </c>
      <c r="E611" s="13">
        <v>0.115830115830116</v>
      </c>
      <c r="F611" s="13"/>
      <c r="G611" s="13">
        <v>0.10457516339869299</v>
      </c>
      <c r="H611" s="13">
        <v>0.10408921933085501</v>
      </c>
      <c r="I611" s="13">
        <v>0.131979695431472</v>
      </c>
      <c r="J611" s="13">
        <v>0.12345679012345701</v>
      </c>
      <c r="K611" s="13">
        <v>0.16239316239316201</v>
      </c>
      <c r="L611" s="13">
        <v>4.3478260869565202E-2</v>
      </c>
      <c r="M611" s="13"/>
      <c r="N611" s="13">
        <v>0.101298701298701</v>
      </c>
      <c r="O611" s="13">
        <v>8.8353413654618504E-2</v>
      </c>
      <c r="P611" s="13">
        <v>0.124293785310734</v>
      </c>
      <c r="Q611" s="13">
        <v>0.14285714285714299</v>
      </c>
      <c r="R611" s="13"/>
      <c r="S611" s="13">
        <v>0.111702127659574</v>
      </c>
      <c r="T611" s="13">
        <v>0.11111111111111099</v>
      </c>
      <c r="U611" s="13">
        <v>8.9552238805970102E-2</v>
      </c>
      <c r="V611" s="13">
        <v>0.10989010989011</v>
      </c>
      <c r="W611" s="13">
        <v>0.126436781609195</v>
      </c>
      <c r="X611" s="13">
        <v>0.125</v>
      </c>
      <c r="Y611" s="13">
        <v>0.119047619047619</v>
      </c>
      <c r="Z611" s="13">
        <v>2.4390243902439001E-2</v>
      </c>
      <c r="AA611" s="13">
        <v>0.11111111111111099</v>
      </c>
      <c r="AB611" s="13">
        <v>0.10126582278481</v>
      </c>
      <c r="AC611" s="13">
        <v>0.108695652173913</v>
      </c>
      <c r="AD611" s="13">
        <v>0.30769230769230799</v>
      </c>
      <c r="AE611" s="13"/>
      <c r="AF611" s="13">
        <v>7.4766355140186896E-2</v>
      </c>
      <c r="AG611" s="13">
        <v>0.103030303030303</v>
      </c>
      <c r="AH611" s="13">
        <v>8.1818181818181804E-2</v>
      </c>
      <c r="AI611" s="13">
        <v>0.15602836879432599</v>
      </c>
      <c r="AJ611" s="13">
        <v>0.16831683168316799</v>
      </c>
      <c r="AK611" s="13">
        <v>0.118279569892473</v>
      </c>
      <c r="AL611" s="13"/>
      <c r="AM611" s="13">
        <v>9.9378881987577605E-2</v>
      </c>
      <c r="AN611" s="13">
        <v>0.116751269035533</v>
      </c>
      <c r="AO611" s="13">
        <v>0.100303951367781</v>
      </c>
      <c r="AP611" s="13">
        <v>0.12169312169312201</v>
      </c>
      <c r="AQ611" s="13">
        <v>5.5555555555555601E-2</v>
      </c>
      <c r="AR611" s="13"/>
      <c r="AS611" s="13">
        <v>0.111003861003861</v>
      </c>
      <c r="AT611" s="13" t="s">
        <v>97</v>
      </c>
      <c r="AU611" s="13"/>
      <c r="AV611" s="13">
        <v>0.17749999999999999</v>
      </c>
      <c r="AW611" s="13">
        <v>0.117021276595745</v>
      </c>
      <c r="AX611" s="13">
        <v>5.7361376673040199E-2</v>
      </c>
      <c r="AY611" s="13"/>
      <c r="AZ611" s="13">
        <v>0.119266055045872</v>
      </c>
      <c r="BA611" s="13">
        <v>0.1</v>
      </c>
      <c r="BB611" s="13">
        <v>0.20704845814978001</v>
      </c>
      <c r="BC611" s="13"/>
      <c r="BD611" s="13">
        <v>0.122291021671827</v>
      </c>
      <c r="BE611" s="13">
        <v>9.1145833333333301E-2</v>
      </c>
      <c r="BF611" s="13"/>
      <c r="BG611" s="13">
        <v>0.105590062111801</v>
      </c>
      <c r="BH611" s="13">
        <v>0.11376404494382</v>
      </c>
      <c r="BI611" s="13"/>
      <c r="BJ611" s="13">
        <v>0.109677419354839</v>
      </c>
      <c r="BK611" s="13">
        <v>0.112922002328289</v>
      </c>
      <c r="BL611" s="13"/>
      <c r="BM611" s="13">
        <v>0.134328358208955</v>
      </c>
      <c r="BN611" s="13">
        <v>0.103785103785104</v>
      </c>
      <c r="BO611" s="13"/>
      <c r="BP611" s="13">
        <v>0.15384615384615399</v>
      </c>
      <c r="BQ611" s="13">
        <v>9.8250336473755001E-2</v>
      </c>
      <c r="BR611" s="13"/>
      <c r="BS611" s="13">
        <v>0.14027149321266999</v>
      </c>
      <c r="BT611" s="13">
        <v>9.0109890109890095E-2</v>
      </c>
      <c r="BU611" s="13"/>
      <c r="BV611" s="13">
        <v>0.17449664429530201</v>
      </c>
      <c r="BW611" s="13">
        <v>0.12286689419795201</v>
      </c>
      <c r="BX611" s="13"/>
      <c r="BY611" s="13">
        <v>0.16239316239316201</v>
      </c>
      <c r="BZ611" s="13">
        <v>0.105960264900662</v>
      </c>
      <c r="CA611" s="13"/>
      <c r="CB611" s="13">
        <v>0.133611691022964</v>
      </c>
      <c r="CC611" s="13">
        <v>9.1417910447761194E-2</v>
      </c>
    </row>
    <row r="612" spans="2:81" x14ac:dyDescent="0.3">
      <c r="B612" t="s">
        <v>337</v>
      </c>
      <c r="C612" s="13">
        <v>7.9150579150579103E-2</v>
      </c>
      <c r="D612" s="13">
        <v>6.4202334630350202E-2</v>
      </c>
      <c r="E612" s="13">
        <v>9.45945945945946E-2</v>
      </c>
      <c r="F612" s="13"/>
      <c r="G612" s="13">
        <v>7.1895424836601302E-2</v>
      </c>
      <c r="H612" s="13">
        <v>0.141263940520446</v>
      </c>
      <c r="I612" s="13">
        <v>8.6294416243654803E-2</v>
      </c>
      <c r="J612" s="13">
        <v>4.9382716049382699E-2</v>
      </c>
      <c r="K612" s="13">
        <v>5.9829059829059797E-2</v>
      </c>
      <c r="L612" s="13">
        <v>7.2463768115942004E-3</v>
      </c>
      <c r="M612" s="13"/>
      <c r="N612" s="13">
        <v>6.7532467532467499E-2</v>
      </c>
      <c r="O612" s="13">
        <v>8.0321285140562207E-2</v>
      </c>
      <c r="P612" s="13">
        <v>8.4745762711864403E-2</v>
      </c>
      <c r="Q612" s="13">
        <v>9.2165898617511496E-2</v>
      </c>
      <c r="R612" s="13"/>
      <c r="S612" s="13">
        <v>6.9148936170212796E-2</v>
      </c>
      <c r="T612" s="13">
        <v>0.102564102564103</v>
      </c>
      <c r="U612" s="13">
        <v>1.49253731343284E-2</v>
      </c>
      <c r="V612" s="13">
        <v>5.4945054945054903E-2</v>
      </c>
      <c r="W612" s="13">
        <v>0.13793103448275901</v>
      </c>
      <c r="X612" s="13">
        <v>0.102272727272727</v>
      </c>
      <c r="Y612" s="13">
        <v>4.7619047619047603E-2</v>
      </c>
      <c r="Z612" s="13">
        <v>2.4390243902439001E-2</v>
      </c>
      <c r="AA612" s="13">
        <v>8.1481481481481502E-2</v>
      </c>
      <c r="AB612" s="13">
        <v>7.5949367088607597E-2</v>
      </c>
      <c r="AC612" s="13">
        <v>0.108695652173913</v>
      </c>
      <c r="AD612" s="13">
        <v>0.230769230769231</v>
      </c>
      <c r="AE612" s="13"/>
      <c r="AF612" s="13">
        <v>8.4112149532710304E-2</v>
      </c>
      <c r="AG612" s="13">
        <v>3.6363636363636397E-2</v>
      </c>
      <c r="AH612" s="13">
        <v>4.5454545454545497E-2</v>
      </c>
      <c r="AI612" s="13">
        <v>0.10638297872340401</v>
      </c>
      <c r="AJ612" s="13">
        <v>0.10891089108910899</v>
      </c>
      <c r="AK612" s="13">
        <v>7.5268817204301106E-2</v>
      </c>
      <c r="AL612" s="13"/>
      <c r="AM612" s="13">
        <v>6.8322981366459604E-2</v>
      </c>
      <c r="AN612" s="13">
        <v>6.5989847715736002E-2</v>
      </c>
      <c r="AO612" s="13">
        <v>7.9027355623100301E-2</v>
      </c>
      <c r="AP612" s="13">
        <v>0.10582010582010599</v>
      </c>
      <c r="AQ612" s="13">
        <v>5.5555555555555601E-2</v>
      </c>
      <c r="AR612" s="13"/>
      <c r="AS612" s="13">
        <v>7.9150579150579103E-2</v>
      </c>
      <c r="AT612" s="13" t="s">
        <v>97</v>
      </c>
      <c r="AU612" s="13"/>
      <c r="AV612" s="13">
        <v>0.125</v>
      </c>
      <c r="AW612" s="13">
        <v>4.2553191489361701E-2</v>
      </c>
      <c r="AX612" s="13">
        <v>5.35372848948375E-2</v>
      </c>
      <c r="AY612" s="13"/>
      <c r="AZ612" s="13">
        <v>8.2568807339449504E-2</v>
      </c>
      <c r="BA612" s="13">
        <v>0.122222222222222</v>
      </c>
      <c r="BB612" s="13">
        <v>8.8105726872246701E-2</v>
      </c>
      <c r="BC612" s="13"/>
      <c r="BD612" s="13">
        <v>0.105263157894737</v>
      </c>
      <c r="BE612" s="13">
        <v>3.3854166666666699E-2</v>
      </c>
      <c r="BF612" s="13"/>
      <c r="BG612" s="13">
        <v>9.0062111801242198E-2</v>
      </c>
      <c r="BH612" s="13">
        <v>7.4438202247190999E-2</v>
      </c>
      <c r="BI612" s="13"/>
      <c r="BJ612" s="13">
        <v>8.3870967741935504E-2</v>
      </c>
      <c r="BK612" s="13">
        <v>8.0325960419091999E-2</v>
      </c>
      <c r="BL612" s="13"/>
      <c r="BM612" s="13">
        <v>0.119402985074627</v>
      </c>
      <c r="BN612" s="13">
        <v>6.8376068376068397E-2</v>
      </c>
      <c r="BO612" s="13"/>
      <c r="BP612" s="13">
        <v>0.139194139194139</v>
      </c>
      <c r="BQ612" s="13">
        <v>5.7873485868102301E-2</v>
      </c>
      <c r="BR612" s="13"/>
      <c r="BS612" s="13">
        <v>0.11764705882352899</v>
      </c>
      <c r="BT612" s="13">
        <v>5.7142857142857099E-2</v>
      </c>
      <c r="BU612" s="13"/>
      <c r="BV612" s="13">
        <v>0.17449664429530201</v>
      </c>
      <c r="BW612" s="13">
        <v>8.8737201365187701E-2</v>
      </c>
      <c r="BX612" s="13"/>
      <c r="BY612" s="13">
        <v>0.13675213675213699</v>
      </c>
      <c r="BZ612" s="13">
        <v>7.2847682119205295E-2</v>
      </c>
      <c r="CA612" s="13"/>
      <c r="CB612" s="13">
        <v>8.5594989561586607E-2</v>
      </c>
      <c r="CC612" s="13">
        <v>7.2761194029850706E-2</v>
      </c>
    </row>
    <row r="613" spans="2:81" x14ac:dyDescent="0.3">
      <c r="B613" t="s">
        <v>338</v>
      </c>
      <c r="C613" s="13">
        <v>6.7567567567567599E-2</v>
      </c>
      <c r="D613" s="13">
        <v>8.9494163424124501E-2</v>
      </c>
      <c r="E613" s="13">
        <v>4.6332046332046302E-2</v>
      </c>
      <c r="F613" s="13"/>
      <c r="G613" s="13">
        <v>5.22875816993464E-2</v>
      </c>
      <c r="H613" s="13">
        <v>0.111524163568773</v>
      </c>
      <c r="I613" s="13">
        <v>6.0913705583756299E-2</v>
      </c>
      <c r="J613" s="13">
        <v>3.0864197530864199E-2</v>
      </c>
      <c r="K613" s="13">
        <v>6.8376068376068397E-2</v>
      </c>
      <c r="L613" s="13">
        <v>5.0724637681159403E-2</v>
      </c>
      <c r="M613" s="13"/>
      <c r="N613" s="13">
        <v>8.5714285714285701E-2</v>
      </c>
      <c r="O613" s="13">
        <v>4.81927710843374E-2</v>
      </c>
      <c r="P613" s="13">
        <v>6.21468926553672E-2</v>
      </c>
      <c r="Q613" s="13">
        <v>6.4516129032258104E-2</v>
      </c>
      <c r="R613" s="13"/>
      <c r="S613" s="13">
        <v>9.0425531914893595E-2</v>
      </c>
      <c r="T613" s="13">
        <v>8.54700854700855E-2</v>
      </c>
      <c r="U613" s="13">
        <v>2.9850746268656699E-2</v>
      </c>
      <c r="V613" s="13">
        <v>7.69230769230769E-2</v>
      </c>
      <c r="W613" s="13">
        <v>9.1954022988505704E-2</v>
      </c>
      <c r="X613" s="13">
        <v>6.8181818181818205E-2</v>
      </c>
      <c r="Y613" s="13">
        <v>3.5714285714285698E-2</v>
      </c>
      <c r="Z613" s="13">
        <v>7.3170731707317097E-2</v>
      </c>
      <c r="AA613" s="13">
        <v>3.7037037037037E-2</v>
      </c>
      <c r="AB613" s="13">
        <v>5.0632911392405097E-2</v>
      </c>
      <c r="AC613" s="13">
        <v>0.108695652173913</v>
      </c>
      <c r="AD613" s="13">
        <v>0</v>
      </c>
      <c r="AE613" s="13"/>
      <c r="AF613" s="13">
        <v>9.9688473520249204E-2</v>
      </c>
      <c r="AG613" s="13">
        <v>9.0909090909090898E-2</v>
      </c>
      <c r="AH613" s="13">
        <v>5.4545454545454501E-2</v>
      </c>
      <c r="AI613" s="13">
        <v>7.09219858156028E-2</v>
      </c>
      <c r="AJ613" s="13">
        <v>1.9801980198019799E-2</v>
      </c>
      <c r="AK613" s="13">
        <v>3.2258064516128997E-2</v>
      </c>
      <c r="AL613" s="13"/>
      <c r="AM613" s="13">
        <v>6.8322981366459604E-2</v>
      </c>
      <c r="AN613" s="13">
        <v>2.0304568527918801E-2</v>
      </c>
      <c r="AO613" s="13">
        <v>6.9908814589665594E-2</v>
      </c>
      <c r="AP613" s="13">
        <v>0.10582010582010599</v>
      </c>
      <c r="AQ613" s="13">
        <v>0.16666666666666699</v>
      </c>
      <c r="AR613" s="13"/>
      <c r="AS613" s="13">
        <v>6.7567567567567599E-2</v>
      </c>
      <c r="AT613" s="13" t="s">
        <v>97</v>
      </c>
      <c r="AU613" s="13"/>
      <c r="AV613" s="13">
        <v>0.10249999999999999</v>
      </c>
      <c r="AW613" s="13">
        <v>0.12765957446808501</v>
      </c>
      <c r="AX613" s="13">
        <v>3.2504780114722798E-2</v>
      </c>
      <c r="AY613" s="13"/>
      <c r="AZ613" s="13">
        <v>0.21100917431192701</v>
      </c>
      <c r="BA613" s="13">
        <v>0.155555555555556</v>
      </c>
      <c r="BB613" s="13">
        <v>3.0837004405286299E-2</v>
      </c>
      <c r="BC613" s="13"/>
      <c r="BD613" s="13">
        <v>6.5015479876161006E-2</v>
      </c>
      <c r="BE613" s="13">
        <v>7.2916666666666699E-2</v>
      </c>
      <c r="BF613" s="13"/>
      <c r="BG613" s="13">
        <v>7.7639751552794997E-2</v>
      </c>
      <c r="BH613" s="13">
        <v>6.3202247191011196E-2</v>
      </c>
      <c r="BI613" s="13"/>
      <c r="BJ613" s="13">
        <v>7.09677419354839E-2</v>
      </c>
      <c r="BK613" s="13">
        <v>6.5192083818393504E-2</v>
      </c>
      <c r="BL613" s="13"/>
      <c r="BM613" s="13">
        <v>7.4626865671641798E-2</v>
      </c>
      <c r="BN613" s="13">
        <v>6.5934065934065894E-2</v>
      </c>
      <c r="BO613" s="13"/>
      <c r="BP613" s="13">
        <v>4.0293040293040303E-2</v>
      </c>
      <c r="BQ613" s="13">
        <v>7.9407806191117106E-2</v>
      </c>
      <c r="BR613" s="13"/>
      <c r="BS613" s="13">
        <v>8.3710407239818999E-2</v>
      </c>
      <c r="BT613" s="13">
        <v>6.15384615384615E-2</v>
      </c>
      <c r="BU613" s="13"/>
      <c r="BV613" s="13">
        <v>0.10738255033557</v>
      </c>
      <c r="BW613" s="13">
        <v>7.16723549488055E-2</v>
      </c>
      <c r="BX613" s="13"/>
      <c r="BY613" s="13">
        <v>7.69230769230769E-2</v>
      </c>
      <c r="BZ613" s="13">
        <v>6.5121412803531994E-2</v>
      </c>
      <c r="CA613" s="13"/>
      <c r="CB613" s="13">
        <v>6.2630480167014599E-2</v>
      </c>
      <c r="CC613" s="13">
        <v>6.9029850746268703E-2</v>
      </c>
    </row>
    <row r="614" spans="2:81" x14ac:dyDescent="0.3">
      <c r="B614" t="s">
        <v>339</v>
      </c>
      <c r="C614" s="13">
        <v>6.2741312741312699E-2</v>
      </c>
      <c r="D614" s="13">
        <v>6.2256809338521402E-2</v>
      </c>
      <c r="E614" s="13">
        <v>6.3706563706563704E-2</v>
      </c>
      <c r="F614" s="13"/>
      <c r="G614" s="13">
        <v>5.8823529411764698E-2</v>
      </c>
      <c r="H614" s="13">
        <v>8.9219330855018597E-2</v>
      </c>
      <c r="I614" s="13">
        <v>7.6142131979695396E-2</v>
      </c>
      <c r="J614" s="13">
        <v>4.9382716049382699E-2</v>
      </c>
      <c r="K614" s="13">
        <v>4.2735042735042701E-2</v>
      </c>
      <c r="L614" s="13">
        <v>2.8985507246376802E-2</v>
      </c>
      <c r="M614" s="13"/>
      <c r="N614" s="13">
        <v>8.0519480519480505E-2</v>
      </c>
      <c r="O614" s="13">
        <v>3.2128514056224897E-2</v>
      </c>
      <c r="P614" s="13">
        <v>9.03954802259887E-2</v>
      </c>
      <c r="Q614" s="13">
        <v>4.1474654377880199E-2</v>
      </c>
      <c r="R614" s="13"/>
      <c r="S614" s="13">
        <v>0.10106382978723399</v>
      </c>
      <c r="T614" s="13">
        <v>8.54700854700855E-2</v>
      </c>
      <c r="U614" s="13">
        <v>4.47761194029851E-2</v>
      </c>
      <c r="V614" s="13">
        <v>9.8901098901098897E-2</v>
      </c>
      <c r="W614" s="13">
        <v>4.5977011494252901E-2</v>
      </c>
      <c r="X614" s="13">
        <v>4.5454545454545497E-2</v>
      </c>
      <c r="Y614" s="13">
        <v>4.7619047619047603E-2</v>
      </c>
      <c r="Z614" s="13">
        <v>0</v>
      </c>
      <c r="AA614" s="13">
        <v>2.2222222222222199E-2</v>
      </c>
      <c r="AB614" s="13">
        <v>8.8607594936708903E-2</v>
      </c>
      <c r="AC614" s="13">
        <v>4.3478260869565202E-2</v>
      </c>
      <c r="AD614" s="13">
        <v>0</v>
      </c>
      <c r="AE614" s="13"/>
      <c r="AF614" s="13">
        <v>0.105919003115265</v>
      </c>
      <c r="AG614" s="13">
        <v>5.4545454545454501E-2</v>
      </c>
      <c r="AH614" s="13">
        <v>8.1818181818181804E-2</v>
      </c>
      <c r="AI614" s="13">
        <v>2.1276595744680899E-2</v>
      </c>
      <c r="AJ614" s="13">
        <v>2.9702970297029702E-2</v>
      </c>
      <c r="AK614" s="13">
        <v>4.3010752688171998E-2</v>
      </c>
      <c r="AL614" s="13"/>
      <c r="AM614" s="13">
        <v>4.3478260869565202E-2</v>
      </c>
      <c r="AN614" s="13">
        <v>3.5532994923857898E-2</v>
      </c>
      <c r="AO614" s="13">
        <v>8.5106382978723402E-2</v>
      </c>
      <c r="AP614" s="13">
        <v>8.4656084656084707E-2</v>
      </c>
      <c r="AQ614" s="13">
        <v>8.3333333333333301E-2</v>
      </c>
      <c r="AR614" s="13"/>
      <c r="AS614" s="13">
        <v>6.2741312741312699E-2</v>
      </c>
      <c r="AT614" s="13" t="s">
        <v>97</v>
      </c>
      <c r="AU614" s="13"/>
      <c r="AV614" s="13">
        <v>0.1075</v>
      </c>
      <c r="AW614" s="13">
        <v>9.5744680851063801E-2</v>
      </c>
      <c r="AX614" s="13">
        <v>2.4856596558317401E-2</v>
      </c>
      <c r="AY614" s="13"/>
      <c r="AZ614" s="13">
        <v>0.22935779816513799</v>
      </c>
      <c r="BA614" s="13">
        <v>0.155555555555556</v>
      </c>
      <c r="BB614" s="13">
        <v>2.6431718061673999E-2</v>
      </c>
      <c r="BC614" s="13"/>
      <c r="BD614" s="13">
        <v>6.5015479876161006E-2</v>
      </c>
      <c r="BE614" s="13">
        <v>5.7291666666666699E-2</v>
      </c>
      <c r="BF614" s="13"/>
      <c r="BG614" s="13">
        <v>8.3850931677018598E-2</v>
      </c>
      <c r="BH614" s="13">
        <v>5.3370786516853903E-2</v>
      </c>
      <c r="BI614" s="13"/>
      <c r="BJ614" s="13">
        <v>7.09677419354839E-2</v>
      </c>
      <c r="BK614" s="13">
        <v>5.82072176949942E-2</v>
      </c>
      <c r="BL614" s="13"/>
      <c r="BM614" s="13">
        <v>5.4726368159204002E-2</v>
      </c>
      <c r="BN614" s="13">
        <v>6.22710622710623E-2</v>
      </c>
      <c r="BO614" s="13"/>
      <c r="BP614" s="13">
        <v>5.1282051282051301E-2</v>
      </c>
      <c r="BQ614" s="13">
        <v>6.5948855989232794E-2</v>
      </c>
      <c r="BR614" s="13"/>
      <c r="BS614" s="13">
        <v>7.4660633484162894E-2</v>
      </c>
      <c r="BT614" s="13">
        <v>4.6153846153846198E-2</v>
      </c>
      <c r="BU614" s="13"/>
      <c r="BV614" s="13">
        <v>9.3959731543624206E-2</v>
      </c>
      <c r="BW614" s="13">
        <v>6.4846416382252595E-2</v>
      </c>
      <c r="BX614" s="13"/>
      <c r="BY614" s="13">
        <v>5.1282051282051301E-2</v>
      </c>
      <c r="BZ614" s="13">
        <v>6.5121412803531994E-2</v>
      </c>
      <c r="CA614" s="13"/>
      <c r="CB614" s="13">
        <v>4.1753653444676402E-2</v>
      </c>
      <c r="CC614" s="13">
        <v>7.6492537313432807E-2</v>
      </c>
    </row>
    <row r="615" spans="2:81" x14ac:dyDescent="0.3">
      <c r="B615" t="s">
        <v>340</v>
      </c>
      <c r="C615" s="13">
        <v>6.2741312741312699E-2</v>
      </c>
      <c r="D615" s="13">
        <v>7.3929961089494206E-2</v>
      </c>
      <c r="E615" s="13">
        <v>5.2123552123552103E-2</v>
      </c>
      <c r="F615" s="13"/>
      <c r="G615" s="13">
        <v>5.8823529411764698E-2</v>
      </c>
      <c r="H615" s="13">
        <v>0.107806691449814</v>
      </c>
      <c r="I615" s="13">
        <v>6.0913705583756299E-2</v>
      </c>
      <c r="J615" s="13">
        <v>4.9382716049382699E-2</v>
      </c>
      <c r="K615" s="13">
        <v>2.5641025641025599E-2</v>
      </c>
      <c r="L615" s="13">
        <v>2.8985507246376802E-2</v>
      </c>
      <c r="M615" s="13"/>
      <c r="N615" s="13">
        <v>9.0909090909090898E-2</v>
      </c>
      <c r="O615" s="13">
        <v>4.4176706827309203E-2</v>
      </c>
      <c r="P615" s="13">
        <v>5.0847457627118599E-2</v>
      </c>
      <c r="Q615" s="13">
        <v>4.1474654377880199E-2</v>
      </c>
      <c r="R615" s="13"/>
      <c r="S615" s="13">
        <v>0.10106382978723399</v>
      </c>
      <c r="T615" s="13">
        <v>5.1282051282051301E-2</v>
      </c>
      <c r="U615" s="13">
        <v>1.49253731343284E-2</v>
      </c>
      <c r="V615" s="13">
        <v>7.69230769230769E-2</v>
      </c>
      <c r="W615" s="13">
        <v>6.8965517241379296E-2</v>
      </c>
      <c r="X615" s="13">
        <v>4.5454545454545497E-2</v>
      </c>
      <c r="Y615" s="13">
        <v>4.7619047619047603E-2</v>
      </c>
      <c r="Z615" s="13">
        <v>2.4390243902439001E-2</v>
      </c>
      <c r="AA615" s="13">
        <v>8.8888888888888906E-2</v>
      </c>
      <c r="AB615" s="13">
        <v>2.53164556962025E-2</v>
      </c>
      <c r="AC615" s="13">
        <v>6.5217391304347797E-2</v>
      </c>
      <c r="AD615" s="13">
        <v>0</v>
      </c>
      <c r="AE615" s="13"/>
      <c r="AF615" s="13">
        <v>8.7227414330218106E-2</v>
      </c>
      <c r="AG615" s="13">
        <v>6.0606060606060601E-2</v>
      </c>
      <c r="AH615" s="13">
        <v>9.0909090909090898E-2</v>
      </c>
      <c r="AI615" s="13">
        <v>4.9645390070922002E-2</v>
      </c>
      <c r="AJ615" s="13">
        <v>3.9603960396039598E-2</v>
      </c>
      <c r="AK615" s="13">
        <v>4.3010752688171998E-2</v>
      </c>
      <c r="AL615" s="13"/>
      <c r="AM615" s="13">
        <v>2.4844720496894401E-2</v>
      </c>
      <c r="AN615" s="13">
        <v>4.5685279187817299E-2</v>
      </c>
      <c r="AO615" s="13">
        <v>6.9908814589665594E-2</v>
      </c>
      <c r="AP615" s="13">
        <v>7.9365079365079402E-2</v>
      </c>
      <c r="AQ615" s="13">
        <v>0.27777777777777801</v>
      </c>
      <c r="AR615" s="13"/>
      <c r="AS615" s="13">
        <v>6.2741312741312699E-2</v>
      </c>
      <c r="AT615" s="13" t="s">
        <v>97</v>
      </c>
      <c r="AU615" s="13"/>
      <c r="AV615" s="13">
        <v>9.5000000000000001E-2</v>
      </c>
      <c r="AW615" s="13">
        <v>0.13829787234042601</v>
      </c>
      <c r="AX615" s="13">
        <v>2.4856596558317401E-2</v>
      </c>
      <c r="AY615" s="13"/>
      <c r="AZ615" s="13">
        <v>0.201834862385321</v>
      </c>
      <c r="BA615" s="13">
        <v>0.155555555555556</v>
      </c>
      <c r="BB615" s="13">
        <v>2.2026431718061699E-2</v>
      </c>
      <c r="BC615" s="13"/>
      <c r="BD615" s="13">
        <v>6.9659442724458204E-2</v>
      </c>
      <c r="BE615" s="13">
        <v>5.2083333333333301E-2</v>
      </c>
      <c r="BF615" s="13"/>
      <c r="BG615" s="13">
        <v>0.114906832298137</v>
      </c>
      <c r="BH615" s="13">
        <v>3.9325842696629199E-2</v>
      </c>
      <c r="BI615" s="13"/>
      <c r="BJ615" s="13">
        <v>9.0322580645161299E-2</v>
      </c>
      <c r="BK615" s="13">
        <v>5.5878928987194397E-2</v>
      </c>
      <c r="BL615" s="13"/>
      <c r="BM615" s="13">
        <v>4.9751243781094502E-2</v>
      </c>
      <c r="BN615" s="13">
        <v>6.5934065934065894E-2</v>
      </c>
      <c r="BO615" s="13"/>
      <c r="BP615" s="13">
        <v>3.2967032967033003E-2</v>
      </c>
      <c r="BQ615" s="13">
        <v>7.5370121130551804E-2</v>
      </c>
      <c r="BR615" s="13"/>
      <c r="BS615" s="13">
        <v>8.8235294117647106E-2</v>
      </c>
      <c r="BT615" s="13">
        <v>4.8351648351648402E-2</v>
      </c>
      <c r="BU615" s="13"/>
      <c r="BV615" s="13">
        <v>0.114093959731544</v>
      </c>
      <c r="BW615" s="13">
        <v>7.5085324232081904E-2</v>
      </c>
      <c r="BX615" s="13"/>
      <c r="BY615" s="13">
        <v>8.54700854700855E-2</v>
      </c>
      <c r="BZ615" s="13">
        <v>6.0706401766004399E-2</v>
      </c>
      <c r="CA615" s="13"/>
      <c r="CB615" s="13">
        <v>4.8016701461377903E-2</v>
      </c>
      <c r="CC615" s="13">
        <v>7.6492537313432807E-2</v>
      </c>
    </row>
    <row r="616" spans="2:81" x14ac:dyDescent="0.3">
      <c r="B616" t="s">
        <v>341</v>
      </c>
      <c r="C616" s="13">
        <v>6.2741312741312699E-2</v>
      </c>
      <c r="D616" s="13">
        <v>7.7821011673151794E-2</v>
      </c>
      <c r="E616" s="13">
        <v>4.8262548262548298E-2</v>
      </c>
      <c r="F616" s="13"/>
      <c r="G616" s="13">
        <v>5.8823529411764698E-2</v>
      </c>
      <c r="H616" s="13">
        <v>0.12267657992565099</v>
      </c>
      <c r="I616" s="13">
        <v>8.1218274111675107E-2</v>
      </c>
      <c r="J616" s="13">
        <v>1.85185185185185E-2</v>
      </c>
      <c r="K616" s="13">
        <v>2.5641025641025599E-2</v>
      </c>
      <c r="L616" s="13">
        <v>7.2463768115942004E-3</v>
      </c>
      <c r="M616" s="13"/>
      <c r="N616" s="13">
        <v>9.3506493506493496E-2</v>
      </c>
      <c r="O616" s="13">
        <v>4.4176706827309203E-2</v>
      </c>
      <c r="P616" s="13">
        <v>5.6497175141242903E-2</v>
      </c>
      <c r="Q616" s="13">
        <v>3.6866359447004601E-2</v>
      </c>
      <c r="R616" s="13"/>
      <c r="S616" s="13">
        <v>0.10106382978723399</v>
      </c>
      <c r="T616" s="13">
        <v>6.8376068376068397E-2</v>
      </c>
      <c r="U616" s="13">
        <v>4.47761194029851E-2</v>
      </c>
      <c r="V616" s="13">
        <v>3.2967032967033003E-2</v>
      </c>
      <c r="W616" s="13">
        <v>6.8965517241379296E-2</v>
      </c>
      <c r="X616" s="13">
        <v>4.5454545454545497E-2</v>
      </c>
      <c r="Y616" s="13">
        <v>3.5714285714285698E-2</v>
      </c>
      <c r="Z616" s="13">
        <v>7.3170731707317097E-2</v>
      </c>
      <c r="AA616" s="13">
        <v>8.1481481481481502E-2</v>
      </c>
      <c r="AB616" s="13">
        <v>2.53164556962025E-2</v>
      </c>
      <c r="AC616" s="13">
        <v>6.5217391304347797E-2</v>
      </c>
      <c r="AD616" s="13">
        <v>0</v>
      </c>
      <c r="AE616" s="13"/>
      <c r="AF616" s="13">
        <v>9.6573208722741402E-2</v>
      </c>
      <c r="AG616" s="13">
        <v>7.8787878787878796E-2</v>
      </c>
      <c r="AH616" s="13">
        <v>8.1818181818181804E-2</v>
      </c>
      <c r="AI616" s="13">
        <v>3.54609929078014E-2</v>
      </c>
      <c r="AJ616" s="13">
        <v>2.9702970297029702E-2</v>
      </c>
      <c r="AK616" s="13">
        <v>2.1505376344085999E-2</v>
      </c>
      <c r="AL616" s="13"/>
      <c r="AM616" s="13">
        <v>1.8633540372670801E-2</v>
      </c>
      <c r="AN616" s="13">
        <v>4.0609137055837602E-2</v>
      </c>
      <c r="AO616" s="13">
        <v>6.3829787234042507E-2</v>
      </c>
      <c r="AP616" s="13">
        <v>8.99470899470899E-2</v>
      </c>
      <c r="AQ616" s="13">
        <v>0.33333333333333298</v>
      </c>
      <c r="AR616" s="13"/>
      <c r="AS616" s="13">
        <v>6.2741312741312699E-2</v>
      </c>
      <c r="AT616" s="13" t="s">
        <v>97</v>
      </c>
      <c r="AU616" s="13"/>
      <c r="AV616" s="13">
        <v>9.7500000000000003E-2</v>
      </c>
      <c r="AW616" s="13">
        <v>0.14893617021276601</v>
      </c>
      <c r="AX616" s="13">
        <v>2.29445506692161E-2</v>
      </c>
      <c r="AY616" s="13"/>
      <c r="AZ616" s="13">
        <v>0.17431192660550501</v>
      </c>
      <c r="BA616" s="13">
        <v>0.17777777777777801</v>
      </c>
      <c r="BB616" s="13">
        <v>4.4052863436123399E-2</v>
      </c>
      <c r="BC616" s="13"/>
      <c r="BD616" s="13">
        <v>7.5851393188854505E-2</v>
      </c>
      <c r="BE616" s="13">
        <v>3.90625E-2</v>
      </c>
      <c r="BF616" s="13"/>
      <c r="BG616" s="13">
        <v>9.0062111801242198E-2</v>
      </c>
      <c r="BH616" s="13">
        <v>5.0561797752809001E-2</v>
      </c>
      <c r="BI616" s="13"/>
      <c r="BJ616" s="13">
        <v>5.8064516129032302E-2</v>
      </c>
      <c r="BK616" s="13">
        <v>6.2863795110593701E-2</v>
      </c>
      <c r="BL616" s="13"/>
      <c r="BM616" s="13">
        <v>8.45771144278607E-2</v>
      </c>
      <c r="BN616" s="13">
        <v>5.6166056166056202E-2</v>
      </c>
      <c r="BO616" s="13"/>
      <c r="BP616" s="13">
        <v>3.6630036630036597E-2</v>
      </c>
      <c r="BQ616" s="13">
        <v>7.1332436069986502E-2</v>
      </c>
      <c r="BR616" s="13"/>
      <c r="BS616" s="13">
        <v>7.9185520361990905E-2</v>
      </c>
      <c r="BT616" s="13">
        <v>5.0549450549450599E-2</v>
      </c>
      <c r="BU616" s="13"/>
      <c r="BV616" s="13">
        <v>8.7248322147651006E-2</v>
      </c>
      <c r="BW616" s="13">
        <v>7.5085324232081904E-2</v>
      </c>
      <c r="BX616" s="13"/>
      <c r="BY616" s="13">
        <v>8.54700854700855E-2</v>
      </c>
      <c r="BZ616" s="13">
        <v>6.0706401766004399E-2</v>
      </c>
      <c r="CA616" s="13"/>
      <c r="CB616" s="13">
        <v>5.01043841336117E-2</v>
      </c>
      <c r="CC616" s="13">
        <v>7.6492537313432807E-2</v>
      </c>
    </row>
    <row r="617" spans="2:81" x14ac:dyDescent="0.3">
      <c r="B617" t="s">
        <v>342</v>
      </c>
      <c r="C617" s="13">
        <v>5.5019305019305E-2</v>
      </c>
      <c r="D617" s="13">
        <v>6.8093385214007804E-2</v>
      </c>
      <c r="E617" s="13">
        <v>4.2471042471042497E-2</v>
      </c>
      <c r="F617" s="13"/>
      <c r="G617" s="13">
        <v>7.8431372549019607E-2</v>
      </c>
      <c r="H617" s="13">
        <v>8.9219330855018597E-2</v>
      </c>
      <c r="I617" s="13">
        <v>7.6142131979695396E-2</v>
      </c>
      <c r="J617" s="13">
        <v>3.0864197530864199E-2</v>
      </c>
      <c r="K617" s="13">
        <v>8.5470085470085496E-3</v>
      </c>
      <c r="L617" s="13">
        <v>0</v>
      </c>
      <c r="M617" s="13"/>
      <c r="N617" s="13">
        <v>6.7532467532467499E-2</v>
      </c>
      <c r="O617" s="13">
        <v>4.0160642570281103E-2</v>
      </c>
      <c r="P617" s="13">
        <v>5.6497175141242903E-2</v>
      </c>
      <c r="Q617" s="13">
        <v>5.0691244239631297E-2</v>
      </c>
      <c r="R617" s="13"/>
      <c r="S617" s="13">
        <v>7.4468085106383003E-2</v>
      </c>
      <c r="T617" s="13">
        <v>5.9829059829059797E-2</v>
      </c>
      <c r="U617" s="13">
        <v>1.49253731343284E-2</v>
      </c>
      <c r="V617" s="13">
        <v>5.4945054945054903E-2</v>
      </c>
      <c r="W617" s="13">
        <v>4.5977011494252901E-2</v>
      </c>
      <c r="X617" s="13">
        <v>7.9545454545454503E-2</v>
      </c>
      <c r="Y617" s="13">
        <v>4.7619047619047603E-2</v>
      </c>
      <c r="Z617" s="13">
        <v>9.7560975609756101E-2</v>
      </c>
      <c r="AA617" s="13">
        <v>4.4444444444444398E-2</v>
      </c>
      <c r="AB617" s="13">
        <v>5.0632911392405097E-2</v>
      </c>
      <c r="AC617" s="13">
        <v>2.1739130434782601E-2</v>
      </c>
      <c r="AD617" s="13">
        <v>0</v>
      </c>
      <c r="AE617" s="13"/>
      <c r="AF617" s="13">
        <v>8.4112149532710304E-2</v>
      </c>
      <c r="AG617" s="13">
        <v>4.8484848484848499E-2</v>
      </c>
      <c r="AH617" s="13">
        <v>4.5454545454545497E-2</v>
      </c>
      <c r="AI617" s="13">
        <v>2.8368794326241099E-2</v>
      </c>
      <c r="AJ617" s="13">
        <v>2.9702970297029702E-2</v>
      </c>
      <c r="AK617" s="13">
        <v>3.2258064516128997E-2</v>
      </c>
      <c r="AL617" s="13"/>
      <c r="AM617" s="13">
        <v>2.4844720496894401E-2</v>
      </c>
      <c r="AN617" s="13">
        <v>4.0609137055837602E-2</v>
      </c>
      <c r="AO617" s="13">
        <v>5.4711246200607903E-2</v>
      </c>
      <c r="AP617" s="13">
        <v>5.8201058201058198E-2</v>
      </c>
      <c r="AQ617" s="13">
        <v>0.22222222222222199</v>
      </c>
      <c r="AR617" s="13"/>
      <c r="AS617" s="13">
        <v>5.5019305019305E-2</v>
      </c>
      <c r="AT617" s="13" t="s">
        <v>97</v>
      </c>
      <c r="AU617" s="13"/>
      <c r="AV617" s="13">
        <v>0.08</v>
      </c>
      <c r="AW617" s="13">
        <v>8.5106382978723402E-2</v>
      </c>
      <c r="AX617" s="13">
        <v>2.8680688336520099E-2</v>
      </c>
      <c r="AY617" s="13"/>
      <c r="AZ617" s="13">
        <v>0.192660550458716</v>
      </c>
      <c r="BA617" s="13">
        <v>0.133333333333333</v>
      </c>
      <c r="BB617" s="13">
        <v>1.7621145374449299E-2</v>
      </c>
      <c r="BC617" s="13"/>
      <c r="BD617" s="13">
        <v>6.8111455108359101E-2</v>
      </c>
      <c r="BE617" s="13">
        <v>3.125E-2</v>
      </c>
      <c r="BF617" s="13"/>
      <c r="BG617" s="13">
        <v>7.7639751552794997E-2</v>
      </c>
      <c r="BH617" s="13">
        <v>4.3539325842696597E-2</v>
      </c>
      <c r="BI617" s="13"/>
      <c r="BJ617" s="13">
        <v>7.09677419354839E-2</v>
      </c>
      <c r="BK617" s="13">
        <v>5.1222351571594903E-2</v>
      </c>
      <c r="BL617" s="13"/>
      <c r="BM617" s="13">
        <v>8.45771144278607E-2</v>
      </c>
      <c r="BN617" s="13">
        <v>4.8840048840048798E-2</v>
      </c>
      <c r="BO617" s="13"/>
      <c r="BP617" s="13">
        <v>4.0293040293040303E-2</v>
      </c>
      <c r="BQ617" s="13">
        <v>6.0565275908479099E-2</v>
      </c>
      <c r="BR617" s="13"/>
      <c r="BS617" s="13">
        <v>7.9185520361990905E-2</v>
      </c>
      <c r="BT617" s="13">
        <v>3.7362637362637403E-2</v>
      </c>
      <c r="BU617" s="13"/>
      <c r="BV617" s="13">
        <v>4.6979865771812103E-2</v>
      </c>
      <c r="BW617" s="13">
        <v>9.5563139931740607E-2</v>
      </c>
      <c r="BX617" s="13"/>
      <c r="BY617" s="13">
        <v>5.9829059829059797E-2</v>
      </c>
      <c r="BZ617" s="13">
        <v>5.5187637969094899E-2</v>
      </c>
      <c r="CA617" s="13"/>
      <c r="CB617" s="13">
        <v>4.1753653444676402E-2</v>
      </c>
      <c r="CC617" s="13">
        <v>6.7164179104477598E-2</v>
      </c>
    </row>
    <row r="618" spans="2:81" x14ac:dyDescent="0.3">
      <c r="B618" t="s">
        <v>207</v>
      </c>
      <c r="C618" s="13">
        <v>0.15154440154440199</v>
      </c>
      <c r="D618" s="13">
        <v>0.147859922178988</v>
      </c>
      <c r="E618" s="13">
        <v>0.15444015444015399</v>
      </c>
      <c r="F618" s="13"/>
      <c r="G618" s="13">
        <v>8.4967320261437898E-2</v>
      </c>
      <c r="H618" s="13">
        <v>9.6654275092936795E-2</v>
      </c>
      <c r="I618" s="13">
        <v>0.116751269035533</v>
      </c>
      <c r="J618" s="13">
        <v>0.179012345679012</v>
      </c>
      <c r="K618" s="13">
        <v>0.17948717948717899</v>
      </c>
      <c r="L618" s="13">
        <v>0.32608695652173902</v>
      </c>
      <c r="M618" s="13"/>
      <c r="N618" s="13">
        <v>0.179220779220779</v>
      </c>
      <c r="O618" s="13">
        <v>0.15261044176706801</v>
      </c>
      <c r="P618" s="13">
        <v>0.10734463276836199</v>
      </c>
      <c r="Q618" s="13">
        <v>0.13364055299539199</v>
      </c>
      <c r="R618" s="13"/>
      <c r="S618" s="13">
        <v>0.10106382978723399</v>
      </c>
      <c r="T618" s="13">
        <v>0.15384615384615399</v>
      </c>
      <c r="U618" s="13">
        <v>0.238805970149254</v>
      </c>
      <c r="V618" s="13">
        <v>0.13186813186813201</v>
      </c>
      <c r="W618" s="13">
        <v>0.195402298850575</v>
      </c>
      <c r="X618" s="13">
        <v>0.11363636363636399</v>
      </c>
      <c r="Y618" s="13">
        <v>0.13095238095238099</v>
      </c>
      <c r="Z618" s="13">
        <v>0.219512195121951</v>
      </c>
      <c r="AA618" s="13">
        <v>0.17777777777777801</v>
      </c>
      <c r="AB618" s="13">
        <v>0.164556962025316</v>
      </c>
      <c r="AC618" s="13">
        <v>0.108695652173913</v>
      </c>
      <c r="AD618" s="13">
        <v>0.230769230769231</v>
      </c>
      <c r="AE618" s="13"/>
      <c r="AF618" s="13">
        <v>0.14330218068535799</v>
      </c>
      <c r="AG618" s="13">
        <v>0.15757575757575801</v>
      </c>
      <c r="AH618" s="13">
        <v>0.20909090909090899</v>
      </c>
      <c r="AI618" s="13">
        <v>0.120567375886525</v>
      </c>
      <c r="AJ618" s="13">
        <v>0.118811881188119</v>
      </c>
      <c r="AK618" s="13">
        <v>0.18279569892473099</v>
      </c>
      <c r="AL618" s="13"/>
      <c r="AM618" s="13">
        <v>0.167701863354037</v>
      </c>
      <c r="AN618" s="13">
        <v>0.12690355329949199</v>
      </c>
      <c r="AO618" s="13">
        <v>0.170212765957447</v>
      </c>
      <c r="AP618" s="13">
        <v>0.158730158730159</v>
      </c>
      <c r="AQ618" s="13">
        <v>5.5555555555555601E-2</v>
      </c>
      <c r="AR618" s="13"/>
      <c r="AS618" s="13">
        <v>0.15154440154440199</v>
      </c>
      <c r="AT618" s="13" t="s">
        <v>97</v>
      </c>
      <c r="AU618" s="13"/>
      <c r="AV618" s="13">
        <v>2.5000000000000001E-2</v>
      </c>
      <c r="AW618" s="13">
        <v>5.31914893617021E-2</v>
      </c>
      <c r="AX618" s="13">
        <v>0.267686424474187</v>
      </c>
      <c r="AY618" s="13"/>
      <c r="AZ618" s="13">
        <v>0</v>
      </c>
      <c r="BA618" s="13">
        <v>1.1111111111111099E-2</v>
      </c>
      <c r="BB618" s="13">
        <v>5.2863436123347998E-2</v>
      </c>
      <c r="BC618" s="13"/>
      <c r="BD618" s="13">
        <v>0.13622291021671801</v>
      </c>
      <c r="BE618" s="13">
        <v>0.17708333333333301</v>
      </c>
      <c r="BF618" s="13"/>
      <c r="BG618" s="13">
        <v>0.105590062111801</v>
      </c>
      <c r="BH618" s="13">
        <v>0.172752808988764</v>
      </c>
      <c r="BI618" s="13"/>
      <c r="BJ618" s="13">
        <v>0.103225806451613</v>
      </c>
      <c r="BK618" s="13">
        <v>0.160651920838184</v>
      </c>
      <c r="BL618" s="13"/>
      <c r="BM618" s="13">
        <v>0.154228855721393</v>
      </c>
      <c r="BN618" s="13">
        <v>0.152625152625153</v>
      </c>
      <c r="BO618" s="13"/>
      <c r="BP618" s="13">
        <v>0.16849816849816901</v>
      </c>
      <c r="BQ618" s="13">
        <v>0.14401076716016201</v>
      </c>
      <c r="BR618" s="13"/>
      <c r="BS618" s="13">
        <v>0.124434389140271</v>
      </c>
      <c r="BT618" s="13">
        <v>0.14285714285714299</v>
      </c>
      <c r="BU618" s="13"/>
      <c r="BV618" s="13">
        <v>0.100671140939597</v>
      </c>
      <c r="BW618" s="13">
        <v>0.136518771331058</v>
      </c>
      <c r="BX618" s="13"/>
      <c r="BY618" s="13">
        <v>0.128205128205128</v>
      </c>
      <c r="BZ618" s="13">
        <v>0.15452538631346599</v>
      </c>
      <c r="CA618" s="13"/>
      <c r="CB618" s="13">
        <v>0.162839248434238</v>
      </c>
      <c r="CC618" s="13">
        <v>0.14365671641791</v>
      </c>
    </row>
    <row r="619" spans="2:81" x14ac:dyDescent="0.3">
      <c r="B619" t="s">
        <v>194</v>
      </c>
      <c r="C619" s="13">
        <v>0.16988416988416999</v>
      </c>
      <c r="D619" s="13">
        <v>0.167315175097276</v>
      </c>
      <c r="E619" s="13">
        <v>0.17374517374517401</v>
      </c>
      <c r="F619" s="13"/>
      <c r="G619" s="13">
        <v>0.16993464052287599</v>
      </c>
      <c r="H619" s="13">
        <v>0.12639405204460999</v>
      </c>
      <c r="I619" s="13">
        <v>0.147208121827411</v>
      </c>
      <c r="J619" s="13">
        <v>0.16666666666666699</v>
      </c>
      <c r="K619" s="13">
        <v>0.213675213675214</v>
      </c>
      <c r="L619" s="13">
        <v>0.25362318840579701</v>
      </c>
      <c r="M619" s="13"/>
      <c r="N619" s="13">
        <v>0.135064935064935</v>
      </c>
      <c r="O619" s="13">
        <v>0.20080321285140601</v>
      </c>
      <c r="P619" s="13">
        <v>0.15819209039547999</v>
      </c>
      <c r="Q619" s="13">
        <v>0.207373271889401</v>
      </c>
      <c r="R619" s="13"/>
      <c r="S619" s="13">
        <v>0.14893617021276601</v>
      </c>
      <c r="T619" s="13">
        <v>0.19658119658119699</v>
      </c>
      <c r="U619" s="13">
        <v>0.20895522388059701</v>
      </c>
      <c r="V619" s="13">
        <v>0.15384615384615399</v>
      </c>
      <c r="W619" s="13">
        <v>0.14942528735632199</v>
      </c>
      <c r="X619" s="13">
        <v>0.18181818181818199</v>
      </c>
      <c r="Y619" s="13">
        <v>0.19047619047618999</v>
      </c>
      <c r="Z619" s="13">
        <v>0.24390243902438999</v>
      </c>
      <c r="AA619" s="13">
        <v>0.17037037037037001</v>
      </c>
      <c r="AB619" s="13">
        <v>0.189873417721519</v>
      </c>
      <c r="AC619" s="13">
        <v>6.5217391304347797E-2</v>
      </c>
      <c r="AD619" s="13">
        <v>7.69230769230769E-2</v>
      </c>
      <c r="AE619" s="13"/>
      <c r="AF619" s="13">
        <v>0.14018691588785001</v>
      </c>
      <c r="AG619" s="13">
        <v>0.103030303030303</v>
      </c>
      <c r="AH619" s="13">
        <v>0.15454545454545501</v>
      </c>
      <c r="AI619" s="13">
        <v>0.16312056737588701</v>
      </c>
      <c r="AJ619" s="13">
        <v>0.26732673267326701</v>
      </c>
      <c r="AK619" s="13">
        <v>0.27956989247311798</v>
      </c>
      <c r="AL619" s="13"/>
      <c r="AM619" s="13">
        <v>0.20496894409937899</v>
      </c>
      <c r="AN619" s="13">
        <v>0.19289340101522801</v>
      </c>
      <c r="AO619" s="13">
        <v>0.17325227963525799</v>
      </c>
      <c r="AP619" s="13">
        <v>0.12169312169312201</v>
      </c>
      <c r="AQ619" s="13">
        <v>0</v>
      </c>
      <c r="AR619" s="13"/>
      <c r="AS619" s="13">
        <v>0.16988416988416999</v>
      </c>
      <c r="AT619" s="13" t="s">
        <v>97</v>
      </c>
      <c r="AU619" s="13"/>
      <c r="AV619" s="13">
        <v>2.2499999999999999E-2</v>
      </c>
      <c r="AW619" s="13">
        <v>0.170212765957447</v>
      </c>
      <c r="AX619" s="13">
        <v>0.28107074569789697</v>
      </c>
      <c r="AY619" s="13"/>
      <c r="AZ619" s="13">
        <v>3.6697247706422E-2</v>
      </c>
      <c r="BA619" s="13">
        <v>1.1111111111111099E-2</v>
      </c>
      <c r="BB619" s="13">
        <v>6.1674008810572702E-2</v>
      </c>
      <c r="BC619" s="13"/>
      <c r="BD619" s="13">
        <v>0.15325077399380799</v>
      </c>
      <c r="BE619" s="13">
        <v>0.19791666666666699</v>
      </c>
      <c r="BF619" s="13"/>
      <c r="BG619" s="13">
        <v>0.12732919254658401</v>
      </c>
      <c r="BH619" s="13">
        <v>0.189606741573034</v>
      </c>
      <c r="BI619" s="13"/>
      <c r="BJ619" s="13">
        <v>0.14838709677419401</v>
      </c>
      <c r="BK619" s="13">
        <v>0.17578579743888201</v>
      </c>
      <c r="BL619" s="13"/>
      <c r="BM619" s="13">
        <v>0.124378109452736</v>
      </c>
      <c r="BN619" s="13">
        <v>0.17948717948717899</v>
      </c>
      <c r="BO619" s="13"/>
      <c r="BP619" s="13">
        <v>0.16117216117216099</v>
      </c>
      <c r="BQ619" s="13">
        <v>0.16689098250336501</v>
      </c>
      <c r="BR619" s="13"/>
      <c r="BS619" s="13">
        <v>0.144796380090498</v>
      </c>
      <c r="BT619" s="13">
        <v>0.18461538461538499</v>
      </c>
      <c r="BU619" s="13"/>
      <c r="BV619" s="13">
        <v>0.10738255033557</v>
      </c>
      <c r="BW619" s="13">
        <v>0.16382252559727001</v>
      </c>
      <c r="BX619" s="13"/>
      <c r="BY619" s="13">
        <v>0.102564102564103</v>
      </c>
      <c r="BZ619" s="13">
        <v>0.17660044150110399</v>
      </c>
      <c r="CA619" s="13"/>
      <c r="CB619" s="13">
        <v>0.17954070981210901</v>
      </c>
      <c r="CC619" s="13">
        <v>0.162313432835821</v>
      </c>
    </row>
    <row r="620" spans="2:81" x14ac:dyDescent="0.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13"/>
      <c r="BR620" s="13"/>
      <c r="BS620" s="13"/>
      <c r="BT620" s="13"/>
      <c r="BU620" s="13"/>
      <c r="BV620" s="13"/>
      <c r="BW620" s="13"/>
      <c r="BX620" s="13"/>
      <c r="BY620" s="13"/>
      <c r="BZ620" s="13"/>
      <c r="CA620" s="13"/>
      <c r="CB620" s="13"/>
      <c r="CC620" s="13"/>
    </row>
    <row r="621" spans="2:81" x14ac:dyDescent="0.3">
      <c r="B621" s="6" t="s">
        <v>351</v>
      </c>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13"/>
      <c r="BR621" s="13"/>
      <c r="BS621" s="13"/>
      <c r="BT621" s="13"/>
      <c r="BU621" s="13"/>
      <c r="BV621" s="13"/>
      <c r="BW621" s="13"/>
      <c r="BX621" s="13"/>
      <c r="BY621" s="13"/>
      <c r="BZ621" s="13"/>
      <c r="CA621" s="13"/>
      <c r="CB621" s="13"/>
      <c r="CC621" s="13"/>
    </row>
    <row r="622" spans="2:81" x14ac:dyDescent="0.3">
      <c r="B622" s="23" t="s">
        <v>546</v>
      </c>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13"/>
      <c r="BR622" s="13"/>
      <c r="BS622" s="13"/>
      <c r="BT622" s="13"/>
      <c r="BU622" s="13"/>
      <c r="BV622" s="13"/>
      <c r="BW622" s="13"/>
      <c r="BX622" s="13"/>
      <c r="BY622" s="13"/>
      <c r="BZ622" s="13"/>
      <c r="CA622" s="13"/>
      <c r="CB622" s="13"/>
      <c r="CC622" s="13"/>
    </row>
    <row r="623" spans="2:81" x14ac:dyDescent="0.3">
      <c r="B623" t="s">
        <v>344</v>
      </c>
      <c r="C623" s="13">
        <v>0.10096153846153801</v>
      </c>
      <c r="D623" s="13">
        <v>0.12093023255814001</v>
      </c>
      <c r="E623" s="13">
        <v>0.08</v>
      </c>
      <c r="F623" s="13"/>
      <c r="G623" s="13">
        <v>5.2631578947368397E-2</v>
      </c>
      <c r="H623" s="13">
        <v>0.16800000000000001</v>
      </c>
      <c r="I623" s="13">
        <v>0.129411764705882</v>
      </c>
      <c r="J623" s="13">
        <v>5.1724137931034503E-2</v>
      </c>
      <c r="K623" s="13">
        <v>0</v>
      </c>
      <c r="L623" s="13">
        <v>0.1</v>
      </c>
      <c r="M623" s="13"/>
      <c r="N623" s="13">
        <v>0.15432098765432101</v>
      </c>
      <c r="O623" s="13">
        <v>4.49438202247191E-2</v>
      </c>
      <c r="P623" s="13">
        <v>7.2463768115942004E-2</v>
      </c>
      <c r="Q623" s="13">
        <v>8.5106382978723402E-2</v>
      </c>
      <c r="R623" s="13"/>
      <c r="S623" s="13">
        <v>0.116279069767442</v>
      </c>
      <c r="T623" s="13">
        <v>5.8823529411764698E-2</v>
      </c>
      <c r="U623" s="13">
        <v>0.05</v>
      </c>
      <c r="V623" s="13">
        <v>7.8947368421052599E-2</v>
      </c>
      <c r="W623" s="13">
        <v>0.102564102564103</v>
      </c>
      <c r="X623" s="13">
        <v>0.16666666666666699</v>
      </c>
      <c r="Y623" s="13">
        <v>3.4482758620689703E-2</v>
      </c>
      <c r="Z623" s="13">
        <v>0.23529411764705899</v>
      </c>
      <c r="AA623" s="13">
        <v>0.104166666666667</v>
      </c>
      <c r="AB623" s="13">
        <v>6.25E-2</v>
      </c>
      <c r="AC623" s="13">
        <v>0.17647058823529399</v>
      </c>
      <c r="AD623" s="13">
        <v>0</v>
      </c>
      <c r="AE623" s="13"/>
      <c r="AF623" s="13">
        <v>0.16312056737588701</v>
      </c>
      <c r="AG623" s="13">
        <v>0.11111111111111099</v>
      </c>
      <c r="AH623" s="13">
        <v>0.18181818181818199</v>
      </c>
      <c r="AI623" s="13">
        <v>4.91803278688525E-2</v>
      </c>
      <c r="AJ623" s="13">
        <v>0</v>
      </c>
      <c r="AK623" s="13">
        <v>2.7027027027027001E-2</v>
      </c>
      <c r="AL623" s="13"/>
      <c r="AM623" s="13">
        <v>3.1746031746031703E-2</v>
      </c>
      <c r="AN623" s="13">
        <v>2.8571428571428598E-2</v>
      </c>
      <c r="AO623" s="13">
        <v>0.10344827586206901</v>
      </c>
      <c r="AP623" s="13">
        <v>0.19718309859154901</v>
      </c>
      <c r="AQ623" s="13">
        <v>0.4</v>
      </c>
      <c r="AR623" s="13"/>
      <c r="AS623" s="13">
        <v>0.10096153846153801</v>
      </c>
      <c r="AT623" s="13" t="s">
        <v>97</v>
      </c>
      <c r="AU623" s="13"/>
      <c r="AV623" s="13">
        <v>9.0643274853801206E-2</v>
      </c>
      <c r="AW623" s="13">
        <v>0.14864864864864899</v>
      </c>
      <c r="AX623" s="13" t="s">
        <v>97</v>
      </c>
      <c r="AY623" s="13"/>
      <c r="AZ623" s="13">
        <v>0.16513761467889901</v>
      </c>
      <c r="BA623" s="13">
        <v>0.133333333333333</v>
      </c>
      <c r="BB623" s="13">
        <v>2.9069767441860499E-2</v>
      </c>
      <c r="BC623" s="13"/>
      <c r="BD623" s="13">
        <v>9.8425196850393706E-2</v>
      </c>
      <c r="BE623" s="13">
        <v>0.106918238993711</v>
      </c>
      <c r="BF623" s="13"/>
      <c r="BG623" s="13">
        <v>0.123188405797101</v>
      </c>
      <c r="BH623" s="13">
        <v>8.9928057553956803E-2</v>
      </c>
      <c r="BI623" s="13"/>
      <c r="BJ623" s="13">
        <v>0.14285714285714299</v>
      </c>
      <c r="BK623" s="13">
        <v>9.0643274853801206E-2</v>
      </c>
      <c r="BL623" s="13"/>
      <c r="BM623" s="13">
        <v>8.1081081081081099E-2</v>
      </c>
      <c r="BN623" s="13">
        <v>0.104166666666667</v>
      </c>
      <c r="BO623" s="13"/>
      <c r="BP623" s="13">
        <v>5.7692307692307702E-2</v>
      </c>
      <c r="BQ623" s="13">
        <v>0.114754098360656</v>
      </c>
      <c r="BR623" s="13"/>
      <c r="BS623" s="13">
        <v>0.13872832369942201</v>
      </c>
      <c r="BT623" s="13">
        <v>7.5268817204301106E-2</v>
      </c>
      <c r="BU623" s="13"/>
      <c r="BV623" s="13">
        <v>0.13793103448275901</v>
      </c>
      <c r="BW623" s="13">
        <v>0.139130434782609</v>
      </c>
      <c r="BX623" s="13"/>
      <c r="BY623" s="13">
        <v>0.125</v>
      </c>
      <c r="BZ623" s="13">
        <v>9.85915492957746E-2</v>
      </c>
      <c r="CA623" s="13"/>
      <c r="CB623" s="13">
        <v>6.0773480662983402E-2</v>
      </c>
      <c r="CC623" s="13">
        <v>0.13392857142857101</v>
      </c>
    </row>
    <row r="624" spans="2:81" x14ac:dyDescent="0.3">
      <c r="B624" t="s">
        <v>345</v>
      </c>
      <c r="C624" s="13">
        <v>0.110576923076923</v>
      </c>
      <c r="D624" s="13">
        <v>0.106976744186047</v>
      </c>
      <c r="E624" s="13">
        <v>0.115</v>
      </c>
      <c r="F624" s="13"/>
      <c r="G624" s="13">
        <v>8.7719298245614002E-2</v>
      </c>
      <c r="H624" s="13">
        <v>0.14399999999999999</v>
      </c>
      <c r="I624" s="13">
        <v>9.41176470588235E-2</v>
      </c>
      <c r="J624" s="13">
        <v>6.8965517241379296E-2</v>
      </c>
      <c r="K624" s="13">
        <v>0.13725490196078399</v>
      </c>
      <c r="L624" s="13">
        <v>0.1</v>
      </c>
      <c r="M624" s="13"/>
      <c r="N624" s="13">
        <v>0.15432098765432101</v>
      </c>
      <c r="O624" s="13">
        <v>7.8651685393258397E-2</v>
      </c>
      <c r="P624" s="13">
        <v>8.6956521739130405E-2</v>
      </c>
      <c r="Q624" s="13">
        <v>8.5106382978723402E-2</v>
      </c>
      <c r="R624" s="13"/>
      <c r="S624" s="13">
        <v>0.17441860465116299</v>
      </c>
      <c r="T624" s="13">
        <v>0.17647058823529399</v>
      </c>
      <c r="U624" s="13">
        <v>0.05</v>
      </c>
      <c r="V624" s="13">
        <v>7.8947368421052599E-2</v>
      </c>
      <c r="W624" s="13">
        <v>5.1282051282051301E-2</v>
      </c>
      <c r="X624" s="13">
        <v>2.7777777777777801E-2</v>
      </c>
      <c r="Y624" s="13">
        <v>0.17241379310344801</v>
      </c>
      <c r="Z624" s="13">
        <v>0.11764705882352899</v>
      </c>
      <c r="AA624" s="13">
        <v>8.3333333333333301E-2</v>
      </c>
      <c r="AB624" s="13">
        <v>6.25E-2</v>
      </c>
      <c r="AC624" s="13">
        <v>0.11764705882352899</v>
      </c>
      <c r="AD624" s="13">
        <v>0</v>
      </c>
      <c r="AE624" s="13"/>
      <c r="AF624" s="13">
        <v>0.14893617021276601</v>
      </c>
      <c r="AG624" s="13">
        <v>8.3333333333333301E-2</v>
      </c>
      <c r="AH624" s="13">
        <v>0.18181818181818199</v>
      </c>
      <c r="AI624" s="13">
        <v>6.5573770491803296E-2</v>
      </c>
      <c r="AJ624" s="13">
        <v>5.7142857142857099E-2</v>
      </c>
      <c r="AK624" s="13">
        <v>0.162162162162162</v>
      </c>
      <c r="AL624" s="13"/>
      <c r="AM624" s="13">
        <v>6.3492063492063502E-2</v>
      </c>
      <c r="AN624" s="13">
        <v>8.5714285714285701E-2</v>
      </c>
      <c r="AO624" s="13">
        <v>0.13793103448275901</v>
      </c>
      <c r="AP624" s="13">
        <v>9.85915492957746E-2</v>
      </c>
      <c r="AQ624" s="13">
        <v>0.1</v>
      </c>
      <c r="AR624" s="13"/>
      <c r="AS624" s="13">
        <v>0.110576923076923</v>
      </c>
      <c r="AT624" s="13" t="s">
        <v>97</v>
      </c>
      <c r="AU624" s="13"/>
      <c r="AV624" s="13">
        <v>0.10233918128654999</v>
      </c>
      <c r="AW624" s="13">
        <v>0.14864864864864899</v>
      </c>
      <c r="AX624" s="13" t="s">
        <v>97</v>
      </c>
      <c r="AY624" s="13"/>
      <c r="AZ624" s="13">
        <v>0.201834862385321</v>
      </c>
      <c r="BA624" s="13">
        <v>7.7777777777777807E-2</v>
      </c>
      <c r="BB624" s="13">
        <v>4.6511627906976702E-2</v>
      </c>
      <c r="BC624" s="13"/>
      <c r="BD624" s="13">
        <v>0.118110236220472</v>
      </c>
      <c r="BE624" s="13">
        <v>9.4339622641509399E-2</v>
      </c>
      <c r="BF624" s="13"/>
      <c r="BG624" s="13">
        <v>0.15217391304347799</v>
      </c>
      <c r="BH624" s="13">
        <v>8.9928057553956803E-2</v>
      </c>
      <c r="BI624" s="13"/>
      <c r="BJ624" s="13">
        <v>4.7619047619047603E-2</v>
      </c>
      <c r="BK624" s="13">
        <v>0.11988304093567299</v>
      </c>
      <c r="BL624" s="13"/>
      <c r="BM624" s="13">
        <v>9.45945945945946E-2</v>
      </c>
      <c r="BN624" s="13">
        <v>0.11607142857142901</v>
      </c>
      <c r="BO624" s="13"/>
      <c r="BP624" s="13">
        <v>5.7692307692307702E-2</v>
      </c>
      <c r="BQ624" s="13">
        <v>0.124590163934426</v>
      </c>
      <c r="BR624" s="13"/>
      <c r="BS624" s="13">
        <v>0.12138728323699401</v>
      </c>
      <c r="BT624" s="13">
        <v>0.10752688172043</v>
      </c>
      <c r="BU624" s="13"/>
      <c r="BV624" s="13">
        <v>0.18965517241379301</v>
      </c>
      <c r="BW624" s="13">
        <v>8.6956521739130405E-2</v>
      </c>
      <c r="BX624" s="13"/>
      <c r="BY624" s="13">
        <v>3.5714285714285698E-2</v>
      </c>
      <c r="BZ624" s="13">
        <v>0.123943661971831</v>
      </c>
      <c r="CA624" s="13"/>
      <c r="CB624" s="13">
        <v>0.116022099447514</v>
      </c>
      <c r="CC624" s="13">
        <v>0.111607142857143</v>
      </c>
    </row>
    <row r="625" spans="2:81" x14ac:dyDescent="0.3">
      <c r="B625" t="s">
        <v>346</v>
      </c>
      <c r="C625" s="13">
        <v>0.165865384615385</v>
      </c>
      <c r="D625" s="13">
        <v>0.204651162790698</v>
      </c>
      <c r="E625" s="13">
        <v>0.125</v>
      </c>
      <c r="F625" s="13"/>
      <c r="G625" s="13">
        <v>0.28070175438596501</v>
      </c>
      <c r="H625" s="13">
        <v>0.17599999999999999</v>
      </c>
      <c r="I625" s="13">
        <v>0.152941176470588</v>
      </c>
      <c r="J625" s="13">
        <v>0.18965517241379301</v>
      </c>
      <c r="K625" s="13">
        <v>5.8823529411764698E-2</v>
      </c>
      <c r="L625" s="13">
        <v>0.1</v>
      </c>
      <c r="M625" s="13"/>
      <c r="N625" s="13">
        <v>0.12962962962963001</v>
      </c>
      <c r="O625" s="13">
        <v>0.16853932584269701</v>
      </c>
      <c r="P625" s="13">
        <v>0.217391304347826</v>
      </c>
      <c r="Q625" s="13">
        <v>0.19148936170212799</v>
      </c>
      <c r="R625" s="13"/>
      <c r="S625" s="13">
        <v>0.15116279069767399</v>
      </c>
      <c r="T625" s="13">
        <v>0.17647058823529399</v>
      </c>
      <c r="U625" s="13">
        <v>0.05</v>
      </c>
      <c r="V625" s="13">
        <v>0.13157894736842099</v>
      </c>
      <c r="W625" s="13">
        <v>0.15384615384615399</v>
      </c>
      <c r="X625" s="13">
        <v>0.194444444444444</v>
      </c>
      <c r="Y625" s="13">
        <v>0.10344827586206901</v>
      </c>
      <c r="Z625" s="13">
        <v>5.8823529411764698E-2</v>
      </c>
      <c r="AA625" s="13">
        <v>0.27083333333333298</v>
      </c>
      <c r="AB625" s="13">
        <v>0.28125</v>
      </c>
      <c r="AC625" s="13">
        <v>5.8823529411764698E-2</v>
      </c>
      <c r="AD625" s="13">
        <v>0.33333333333333298</v>
      </c>
      <c r="AE625" s="13"/>
      <c r="AF625" s="13">
        <v>0.205673758865248</v>
      </c>
      <c r="AG625" s="13">
        <v>0.22222222222222199</v>
      </c>
      <c r="AH625" s="13">
        <v>0.12121212121212099</v>
      </c>
      <c r="AI625" s="13">
        <v>0.13114754098360701</v>
      </c>
      <c r="AJ625" s="13">
        <v>2.8571428571428598E-2</v>
      </c>
      <c r="AK625" s="13">
        <v>5.4054054054054099E-2</v>
      </c>
      <c r="AL625" s="13"/>
      <c r="AM625" s="13">
        <v>0.158730158730159</v>
      </c>
      <c r="AN625" s="13">
        <v>0.185714285714286</v>
      </c>
      <c r="AO625" s="13">
        <v>0.15862068965517201</v>
      </c>
      <c r="AP625" s="13">
        <v>0.12676056338028199</v>
      </c>
      <c r="AQ625" s="13">
        <v>0.3</v>
      </c>
      <c r="AR625" s="13"/>
      <c r="AS625" s="13">
        <v>0.165865384615385</v>
      </c>
      <c r="AT625" s="13" t="s">
        <v>97</v>
      </c>
      <c r="AU625" s="13"/>
      <c r="AV625" s="13">
        <v>0.16374269005847999</v>
      </c>
      <c r="AW625" s="13">
        <v>0.17567567567567599</v>
      </c>
      <c r="AX625" s="13" t="s">
        <v>97</v>
      </c>
      <c r="AY625" s="13"/>
      <c r="AZ625" s="13">
        <v>0.18348623853210999</v>
      </c>
      <c r="BA625" s="13">
        <v>0.32222222222222202</v>
      </c>
      <c r="BB625" s="13">
        <v>6.3953488372092998E-2</v>
      </c>
      <c r="BC625" s="13"/>
      <c r="BD625" s="13">
        <v>0.169291338582677</v>
      </c>
      <c r="BE625" s="13">
        <v>0.15094339622641501</v>
      </c>
      <c r="BF625" s="13"/>
      <c r="BG625" s="13">
        <v>0.202898550724638</v>
      </c>
      <c r="BH625" s="13">
        <v>0.14748201438848901</v>
      </c>
      <c r="BI625" s="13"/>
      <c r="BJ625" s="13">
        <v>0.19047619047618999</v>
      </c>
      <c r="BK625" s="13">
        <v>0.16666666666666699</v>
      </c>
      <c r="BL625" s="13"/>
      <c r="BM625" s="13">
        <v>0.18918918918918901</v>
      </c>
      <c r="BN625" s="13">
        <v>0.15476190476190499</v>
      </c>
      <c r="BO625" s="13"/>
      <c r="BP625" s="13">
        <v>0.144230769230769</v>
      </c>
      <c r="BQ625" s="13">
        <v>0.17049180327868901</v>
      </c>
      <c r="BR625" s="13"/>
      <c r="BS625" s="13">
        <v>0.219653179190751</v>
      </c>
      <c r="BT625" s="13">
        <v>0.112903225806452</v>
      </c>
      <c r="BU625" s="13"/>
      <c r="BV625" s="13">
        <v>0.20689655172413801</v>
      </c>
      <c r="BW625" s="13">
        <v>0.22608695652173899</v>
      </c>
      <c r="BX625" s="13"/>
      <c r="BY625" s="13">
        <v>0.23214285714285701</v>
      </c>
      <c r="BZ625" s="13">
        <v>0.154929577464789</v>
      </c>
      <c r="CA625" s="13"/>
      <c r="CB625" s="13">
        <v>0.16574585635359099</v>
      </c>
      <c r="CC625" s="13">
        <v>0.16517857142857101</v>
      </c>
    </row>
    <row r="626" spans="2:81" x14ac:dyDescent="0.3">
      <c r="B626" t="s">
        <v>347</v>
      </c>
      <c r="C626" s="13">
        <v>0.21875</v>
      </c>
      <c r="D626" s="13">
        <v>0.186046511627907</v>
      </c>
      <c r="E626" s="13">
        <v>0.255</v>
      </c>
      <c r="F626" s="13"/>
      <c r="G626" s="13">
        <v>0.22807017543859601</v>
      </c>
      <c r="H626" s="13">
        <v>0.184</v>
      </c>
      <c r="I626" s="13">
        <v>0.223529411764706</v>
      </c>
      <c r="J626" s="13">
        <v>0.22413793103448301</v>
      </c>
      <c r="K626" s="13">
        <v>0.23529411764705899</v>
      </c>
      <c r="L626" s="13">
        <v>0.27500000000000002</v>
      </c>
      <c r="M626" s="13"/>
      <c r="N626" s="13">
        <v>0.19135802469135799</v>
      </c>
      <c r="O626" s="13">
        <v>0.28089887640449401</v>
      </c>
      <c r="P626" s="13">
        <v>0.24637681159420299</v>
      </c>
      <c r="Q626" s="13">
        <v>0.180851063829787</v>
      </c>
      <c r="R626" s="13"/>
      <c r="S626" s="13">
        <v>0.17441860465116299</v>
      </c>
      <c r="T626" s="13">
        <v>0.21568627450980399</v>
      </c>
      <c r="U626" s="13">
        <v>0.2</v>
      </c>
      <c r="V626" s="13">
        <v>0.18421052631578899</v>
      </c>
      <c r="W626" s="13">
        <v>0.256410256410256</v>
      </c>
      <c r="X626" s="13">
        <v>0.22222222222222199</v>
      </c>
      <c r="Y626" s="13">
        <v>0.27586206896551702</v>
      </c>
      <c r="Z626" s="13">
        <v>0.11764705882352899</v>
      </c>
      <c r="AA626" s="13">
        <v>0.20833333333333301</v>
      </c>
      <c r="AB626" s="13">
        <v>0.25</v>
      </c>
      <c r="AC626" s="13">
        <v>0.41176470588235298</v>
      </c>
      <c r="AD626" s="13">
        <v>0.33333333333333298</v>
      </c>
      <c r="AE626" s="13"/>
      <c r="AF626" s="13">
        <v>0.21276595744680901</v>
      </c>
      <c r="AG626" s="13">
        <v>0.20833333333333301</v>
      </c>
      <c r="AH626" s="13">
        <v>0.18181818181818199</v>
      </c>
      <c r="AI626" s="13">
        <v>0.22950819672131101</v>
      </c>
      <c r="AJ626" s="13">
        <v>0.2</v>
      </c>
      <c r="AK626" s="13">
        <v>0.35135135135135098</v>
      </c>
      <c r="AL626" s="13"/>
      <c r="AM626" s="13">
        <v>0.238095238095238</v>
      </c>
      <c r="AN626" s="13">
        <v>0.2</v>
      </c>
      <c r="AO626" s="13">
        <v>0.24137931034482801</v>
      </c>
      <c r="AP626" s="13">
        <v>0.25352112676056299</v>
      </c>
      <c r="AQ626" s="13">
        <v>0.05</v>
      </c>
      <c r="AR626" s="13"/>
      <c r="AS626" s="13">
        <v>0.21875</v>
      </c>
      <c r="AT626" s="13" t="s">
        <v>97</v>
      </c>
      <c r="AU626" s="13"/>
      <c r="AV626" s="13">
        <v>0.21052631578947401</v>
      </c>
      <c r="AW626" s="13">
        <v>0.25675675675675702</v>
      </c>
      <c r="AX626" s="13" t="s">
        <v>97</v>
      </c>
      <c r="AY626" s="13"/>
      <c r="AZ626" s="13">
        <v>0.18348623853210999</v>
      </c>
      <c r="BA626" s="13">
        <v>0.24444444444444399</v>
      </c>
      <c r="BB626" s="13">
        <v>0.25581395348837199</v>
      </c>
      <c r="BC626" s="13"/>
      <c r="BD626" s="13">
        <v>0.22440944881889799</v>
      </c>
      <c r="BE626" s="13">
        <v>0.213836477987421</v>
      </c>
      <c r="BF626" s="13"/>
      <c r="BG626" s="13">
        <v>0.231884057971014</v>
      </c>
      <c r="BH626" s="13">
        <v>0.212230215827338</v>
      </c>
      <c r="BI626" s="13"/>
      <c r="BJ626" s="13">
        <v>0.317460317460317</v>
      </c>
      <c r="BK626" s="13">
        <v>0.20467836257309899</v>
      </c>
      <c r="BL626" s="13"/>
      <c r="BM626" s="13">
        <v>0.18918918918918901</v>
      </c>
      <c r="BN626" s="13">
        <v>0.223214285714286</v>
      </c>
      <c r="BO626" s="13"/>
      <c r="BP626" s="13">
        <v>0.240384615384615</v>
      </c>
      <c r="BQ626" s="13">
        <v>0.213114754098361</v>
      </c>
      <c r="BR626" s="13"/>
      <c r="BS626" s="13">
        <v>0.184971098265896</v>
      </c>
      <c r="BT626" s="13">
        <v>0.25806451612903197</v>
      </c>
      <c r="BU626" s="13"/>
      <c r="BV626" s="13">
        <v>0.13793103448275901</v>
      </c>
      <c r="BW626" s="13">
        <v>0.208695652173913</v>
      </c>
      <c r="BX626" s="13"/>
      <c r="BY626" s="13">
        <v>0.214285714285714</v>
      </c>
      <c r="BZ626" s="13">
        <v>0.21126760563380301</v>
      </c>
      <c r="CA626" s="13"/>
      <c r="CB626" s="13">
        <v>0.16022099447513799</v>
      </c>
      <c r="CC626" s="13">
        <v>0.25</v>
      </c>
    </row>
    <row r="627" spans="2:81" x14ac:dyDescent="0.3">
      <c r="B627" t="s">
        <v>348</v>
      </c>
      <c r="C627" s="13">
        <v>0.10096153846153801</v>
      </c>
      <c r="D627" s="13">
        <v>9.7674418604651203E-2</v>
      </c>
      <c r="E627" s="13">
        <v>0.1</v>
      </c>
      <c r="F627" s="13"/>
      <c r="G627" s="13">
        <v>7.0175438596491196E-2</v>
      </c>
      <c r="H627" s="13">
        <v>7.1999999999999995E-2</v>
      </c>
      <c r="I627" s="13">
        <v>0.152941176470588</v>
      </c>
      <c r="J627" s="13">
        <v>0.10344827586206901</v>
      </c>
      <c r="K627" s="13">
        <v>0.11764705882352899</v>
      </c>
      <c r="L627" s="13">
        <v>0.1</v>
      </c>
      <c r="M627" s="13"/>
      <c r="N627" s="13">
        <v>0.11111111111111099</v>
      </c>
      <c r="O627" s="13">
        <v>0.101123595505618</v>
      </c>
      <c r="P627" s="13">
        <v>0.13043478260869601</v>
      </c>
      <c r="Q627" s="13">
        <v>6.3829787234042507E-2</v>
      </c>
      <c r="R627" s="13"/>
      <c r="S627" s="13">
        <v>8.1395348837209294E-2</v>
      </c>
      <c r="T627" s="13">
        <v>0.13725490196078399</v>
      </c>
      <c r="U627" s="13">
        <v>0.15</v>
      </c>
      <c r="V627" s="13">
        <v>7.8947368421052599E-2</v>
      </c>
      <c r="W627" s="13">
        <v>0.15384615384615399</v>
      </c>
      <c r="X627" s="13">
        <v>0.13888888888888901</v>
      </c>
      <c r="Y627" s="13">
        <v>3.4482758620689703E-2</v>
      </c>
      <c r="Z627" s="13">
        <v>0.17647058823529399</v>
      </c>
      <c r="AA627" s="13">
        <v>4.1666666666666699E-2</v>
      </c>
      <c r="AB627" s="13">
        <v>0.125</v>
      </c>
      <c r="AC627" s="13">
        <v>5.8823529411764698E-2</v>
      </c>
      <c r="AD627" s="13">
        <v>0</v>
      </c>
      <c r="AE627" s="13"/>
      <c r="AF627" s="13">
        <v>5.6737588652482303E-2</v>
      </c>
      <c r="AG627" s="13">
        <v>0.11111111111111099</v>
      </c>
      <c r="AH627" s="13">
        <v>9.0909090909090898E-2</v>
      </c>
      <c r="AI627" s="13">
        <v>0.16393442622950799</v>
      </c>
      <c r="AJ627" s="13">
        <v>0.114285714285714</v>
      </c>
      <c r="AK627" s="13">
        <v>0.162162162162162</v>
      </c>
      <c r="AL627" s="13"/>
      <c r="AM627" s="13">
        <v>6.3492063492063502E-2</v>
      </c>
      <c r="AN627" s="13">
        <v>0.214285714285714</v>
      </c>
      <c r="AO627" s="13">
        <v>8.2758620689655199E-2</v>
      </c>
      <c r="AP627" s="13">
        <v>7.0422535211267595E-2</v>
      </c>
      <c r="AQ627" s="13">
        <v>0</v>
      </c>
      <c r="AR627" s="13"/>
      <c r="AS627" s="13">
        <v>0.10096153846153801</v>
      </c>
      <c r="AT627" s="13" t="s">
        <v>97</v>
      </c>
      <c r="AU627" s="13"/>
      <c r="AV627" s="13">
        <v>0.105263157894737</v>
      </c>
      <c r="AW627" s="13">
        <v>8.1081081081081099E-2</v>
      </c>
      <c r="AX627" s="13" t="s">
        <v>97</v>
      </c>
      <c r="AY627" s="13"/>
      <c r="AZ627" s="13">
        <v>0.11009174311926601</v>
      </c>
      <c r="BA627" s="13">
        <v>6.6666666666666693E-2</v>
      </c>
      <c r="BB627" s="13">
        <v>0.11046511627907001</v>
      </c>
      <c r="BC627" s="13"/>
      <c r="BD627" s="13">
        <v>9.8425196850393706E-2</v>
      </c>
      <c r="BE627" s="13">
        <v>0.106918238993711</v>
      </c>
      <c r="BF627" s="13"/>
      <c r="BG627" s="13">
        <v>6.5217391304347797E-2</v>
      </c>
      <c r="BH627" s="13">
        <v>0.11870503597122301</v>
      </c>
      <c r="BI627" s="13"/>
      <c r="BJ627" s="13">
        <v>4.7619047619047603E-2</v>
      </c>
      <c r="BK627" s="13">
        <v>0.114035087719298</v>
      </c>
      <c r="BL627" s="13"/>
      <c r="BM627" s="13">
        <v>0.14864864864864899</v>
      </c>
      <c r="BN627" s="13">
        <v>9.2261904761904795E-2</v>
      </c>
      <c r="BO627" s="13"/>
      <c r="BP627" s="13">
        <v>0.115384615384615</v>
      </c>
      <c r="BQ627" s="13">
        <v>9.5081967213114807E-2</v>
      </c>
      <c r="BR627" s="13"/>
      <c r="BS627" s="13">
        <v>7.5144508670520194E-2</v>
      </c>
      <c r="BT627" s="13">
        <v>0.10752688172043</v>
      </c>
      <c r="BU627" s="13"/>
      <c r="BV627" s="13">
        <v>8.6206896551724102E-2</v>
      </c>
      <c r="BW627" s="13">
        <v>6.9565217391304293E-2</v>
      </c>
      <c r="BX627" s="13"/>
      <c r="BY627" s="13">
        <v>0.125</v>
      </c>
      <c r="BZ627" s="13">
        <v>9.85915492957746E-2</v>
      </c>
      <c r="CA627" s="13"/>
      <c r="CB627" s="13">
        <v>0.110497237569061</v>
      </c>
      <c r="CC627" s="13">
        <v>9.8214285714285698E-2</v>
      </c>
    </row>
    <row r="628" spans="2:81" x14ac:dyDescent="0.3">
      <c r="B628" t="s">
        <v>349</v>
      </c>
      <c r="C628" s="13">
        <v>8.1730769230769204E-2</v>
      </c>
      <c r="D628" s="13">
        <v>9.3023255813953501E-2</v>
      </c>
      <c r="E628" s="13">
        <v>7.0000000000000007E-2</v>
      </c>
      <c r="F628" s="13"/>
      <c r="G628" s="13">
        <v>0.140350877192982</v>
      </c>
      <c r="H628" s="13">
        <v>7.1999999999999995E-2</v>
      </c>
      <c r="I628" s="13">
        <v>5.8823529411764698E-2</v>
      </c>
      <c r="J628" s="13">
        <v>0.12068965517241401</v>
      </c>
      <c r="K628" s="13">
        <v>5.8823529411764698E-2</v>
      </c>
      <c r="L628" s="13">
        <v>0.05</v>
      </c>
      <c r="M628" s="13"/>
      <c r="N628" s="13">
        <v>8.0246913580246895E-2</v>
      </c>
      <c r="O628" s="13">
        <v>0.112359550561798</v>
      </c>
      <c r="P628" s="13">
        <v>5.7971014492753603E-2</v>
      </c>
      <c r="Q628" s="13">
        <v>7.4468085106383003E-2</v>
      </c>
      <c r="R628" s="13"/>
      <c r="S628" s="13">
        <v>4.6511627906976702E-2</v>
      </c>
      <c r="T628" s="13">
        <v>5.8823529411764698E-2</v>
      </c>
      <c r="U628" s="13">
        <v>0.15</v>
      </c>
      <c r="V628" s="13">
        <v>0.157894736842105</v>
      </c>
      <c r="W628" s="13">
        <v>7.69230769230769E-2</v>
      </c>
      <c r="X628" s="13">
        <v>5.5555555555555601E-2</v>
      </c>
      <c r="Y628" s="13">
        <v>0.20689655172413801</v>
      </c>
      <c r="Z628" s="13">
        <v>5.8823529411764698E-2</v>
      </c>
      <c r="AA628" s="13">
        <v>8.3333333333333301E-2</v>
      </c>
      <c r="AB628" s="13">
        <v>3.125E-2</v>
      </c>
      <c r="AC628" s="13">
        <v>0</v>
      </c>
      <c r="AD628" s="13">
        <v>0.33333333333333298</v>
      </c>
      <c r="AE628" s="13"/>
      <c r="AF628" s="13">
        <v>7.8014184397163094E-2</v>
      </c>
      <c r="AG628" s="13">
        <v>8.3333333333333301E-2</v>
      </c>
      <c r="AH628" s="13">
        <v>9.0909090909090898E-2</v>
      </c>
      <c r="AI628" s="13">
        <v>0.114754098360656</v>
      </c>
      <c r="AJ628" s="13">
        <v>0.14285714285714299</v>
      </c>
      <c r="AK628" s="13">
        <v>2.7027027027027001E-2</v>
      </c>
      <c r="AL628" s="13"/>
      <c r="AM628" s="13">
        <v>6.3492063492063502E-2</v>
      </c>
      <c r="AN628" s="13">
        <v>5.7142857142857099E-2</v>
      </c>
      <c r="AO628" s="13">
        <v>0.10344827586206901</v>
      </c>
      <c r="AP628" s="13">
        <v>8.4507042253521097E-2</v>
      </c>
      <c r="AQ628" s="13">
        <v>0.15</v>
      </c>
      <c r="AR628" s="13"/>
      <c r="AS628" s="13">
        <v>8.1730769230769204E-2</v>
      </c>
      <c r="AT628" s="13" t="s">
        <v>97</v>
      </c>
      <c r="AU628" s="13"/>
      <c r="AV628" s="13">
        <v>7.8947368421052599E-2</v>
      </c>
      <c r="AW628" s="13">
        <v>9.45945945945946E-2</v>
      </c>
      <c r="AX628" s="13" t="s">
        <v>97</v>
      </c>
      <c r="AY628" s="13"/>
      <c r="AZ628" s="13">
        <v>7.3394495412843999E-2</v>
      </c>
      <c r="BA628" s="13">
        <v>3.3333333333333298E-2</v>
      </c>
      <c r="BB628" s="13">
        <v>0.11046511627907001</v>
      </c>
      <c r="BC628" s="13"/>
      <c r="BD628" s="13">
        <v>9.0551181102362197E-2</v>
      </c>
      <c r="BE628" s="13">
        <v>6.9182389937106903E-2</v>
      </c>
      <c r="BF628" s="13"/>
      <c r="BG628" s="13">
        <v>9.4202898550724598E-2</v>
      </c>
      <c r="BH628" s="13">
        <v>7.5539568345323702E-2</v>
      </c>
      <c r="BI628" s="13"/>
      <c r="BJ628" s="13">
        <v>6.3492063492063502E-2</v>
      </c>
      <c r="BK628" s="13">
        <v>8.4795321637426896E-2</v>
      </c>
      <c r="BL628" s="13"/>
      <c r="BM628" s="13">
        <v>9.45945945945946E-2</v>
      </c>
      <c r="BN628" s="13">
        <v>8.0357142857142905E-2</v>
      </c>
      <c r="BO628" s="13"/>
      <c r="BP628" s="13">
        <v>0.105769230769231</v>
      </c>
      <c r="BQ628" s="13">
        <v>7.5409836065573804E-2</v>
      </c>
      <c r="BR628" s="13"/>
      <c r="BS628" s="13">
        <v>9.8265895953757204E-2</v>
      </c>
      <c r="BT628" s="13">
        <v>6.9892473118279605E-2</v>
      </c>
      <c r="BU628" s="13"/>
      <c r="BV628" s="13">
        <v>8.6206896551724102E-2</v>
      </c>
      <c r="BW628" s="13">
        <v>0.104347826086957</v>
      </c>
      <c r="BX628" s="13"/>
      <c r="BY628" s="13">
        <v>3.5714285714285698E-2</v>
      </c>
      <c r="BZ628" s="13">
        <v>9.0140845070422498E-2</v>
      </c>
      <c r="CA628" s="13"/>
      <c r="CB628" s="13">
        <v>0.110497237569061</v>
      </c>
      <c r="CC628" s="13">
        <v>5.8035714285714302E-2</v>
      </c>
    </row>
    <row r="629" spans="2:81" x14ac:dyDescent="0.3">
      <c r="B629" t="s">
        <v>350</v>
      </c>
      <c r="C629" s="13">
        <v>0.20192307692307701</v>
      </c>
      <c r="D629" s="13">
        <v>0.17209302325581399</v>
      </c>
      <c r="E629" s="13">
        <v>0.23499999999999999</v>
      </c>
      <c r="F629" s="13"/>
      <c r="G629" s="13">
        <v>0.140350877192982</v>
      </c>
      <c r="H629" s="13">
        <v>0.184</v>
      </c>
      <c r="I629" s="13">
        <v>0.17647058823529399</v>
      </c>
      <c r="J629" s="13">
        <v>0.20689655172413801</v>
      </c>
      <c r="K629" s="13">
        <v>0.35294117647058798</v>
      </c>
      <c r="L629" s="13">
        <v>0.2</v>
      </c>
      <c r="M629" s="13"/>
      <c r="N629" s="13">
        <v>0.172839506172839</v>
      </c>
      <c r="O629" s="13">
        <v>0.202247191011236</v>
      </c>
      <c r="P629" s="13">
        <v>0.15942028985507201</v>
      </c>
      <c r="Q629" s="13">
        <v>0.27659574468085102</v>
      </c>
      <c r="R629" s="13"/>
      <c r="S629" s="13">
        <v>0.24418604651162801</v>
      </c>
      <c r="T629" s="13">
        <v>0.13725490196078399</v>
      </c>
      <c r="U629" s="13">
        <v>0.2</v>
      </c>
      <c r="V629" s="13">
        <v>0.28947368421052599</v>
      </c>
      <c r="W629" s="13">
        <v>0.17948717948717899</v>
      </c>
      <c r="X629" s="13">
        <v>0.194444444444444</v>
      </c>
      <c r="Y629" s="13">
        <v>0.17241379310344801</v>
      </c>
      <c r="Z629" s="13">
        <v>0.23529411764705899</v>
      </c>
      <c r="AA629" s="13">
        <v>0.1875</v>
      </c>
      <c r="AB629" s="13">
        <v>0.1875</v>
      </c>
      <c r="AC629" s="13">
        <v>0.17647058823529399</v>
      </c>
      <c r="AD629" s="13">
        <v>0</v>
      </c>
      <c r="AE629" s="13"/>
      <c r="AF629" s="13">
        <v>0.134751773049645</v>
      </c>
      <c r="AG629" s="13">
        <v>0.16666666666666699</v>
      </c>
      <c r="AH629" s="13">
        <v>0.15151515151515199</v>
      </c>
      <c r="AI629" s="13">
        <v>0.22950819672131101</v>
      </c>
      <c r="AJ629" s="13">
        <v>0.371428571428571</v>
      </c>
      <c r="AK629" s="13">
        <v>0.18918918918918901</v>
      </c>
      <c r="AL629" s="13"/>
      <c r="AM629" s="13">
        <v>0.317460317460317</v>
      </c>
      <c r="AN629" s="13">
        <v>0.214285714285714</v>
      </c>
      <c r="AO629" s="13">
        <v>0.15862068965517201</v>
      </c>
      <c r="AP629" s="13">
        <v>0.169014084507042</v>
      </c>
      <c r="AQ629" s="13">
        <v>0</v>
      </c>
      <c r="AR629" s="13"/>
      <c r="AS629" s="13">
        <v>0.20192307692307701</v>
      </c>
      <c r="AT629" s="13" t="s">
        <v>97</v>
      </c>
      <c r="AU629" s="13"/>
      <c r="AV629" s="13">
        <v>0.23684210526315799</v>
      </c>
      <c r="AW629" s="13">
        <v>4.0540540540540501E-2</v>
      </c>
      <c r="AX629" s="13" t="s">
        <v>97</v>
      </c>
      <c r="AY629" s="13"/>
      <c r="AZ629" s="13">
        <v>7.3394495412843999E-2</v>
      </c>
      <c r="BA629" s="13">
        <v>0.11111111111111099</v>
      </c>
      <c r="BB629" s="13">
        <v>0.34883720930232598</v>
      </c>
      <c r="BC629" s="13"/>
      <c r="BD629" s="13">
        <v>0.181102362204724</v>
      </c>
      <c r="BE629" s="13">
        <v>0.23899371069182401</v>
      </c>
      <c r="BF629" s="13"/>
      <c r="BG629" s="13">
        <v>0.13043478260869601</v>
      </c>
      <c r="BH629" s="13">
        <v>0.23741007194244601</v>
      </c>
      <c r="BI629" s="13"/>
      <c r="BJ629" s="13">
        <v>0.158730158730159</v>
      </c>
      <c r="BK629" s="13">
        <v>0.20467836257309899</v>
      </c>
      <c r="BL629" s="13"/>
      <c r="BM629" s="13">
        <v>0.17567567567567599</v>
      </c>
      <c r="BN629" s="13">
        <v>0.211309523809524</v>
      </c>
      <c r="BO629" s="13"/>
      <c r="BP629" s="13">
        <v>0.230769230769231</v>
      </c>
      <c r="BQ629" s="13">
        <v>0.19672131147541</v>
      </c>
      <c r="BR629" s="13"/>
      <c r="BS629" s="13">
        <v>0.15606936416184999</v>
      </c>
      <c r="BT629" s="13">
        <v>0.236559139784946</v>
      </c>
      <c r="BU629" s="13"/>
      <c r="BV629" s="13">
        <v>0.15517241379310301</v>
      </c>
      <c r="BW629" s="13">
        <v>0.15652173913043499</v>
      </c>
      <c r="BX629" s="13"/>
      <c r="BY629" s="13">
        <v>0.214285714285714</v>
      </c>
      <c r="BZ629" s="13">
        <v>0.20281690140845099</v>
      </c>
      <c r="CA629" s="13"/>
      <c r="CB629" s="13">
        <v>0.25414364640884002</v>
      </c>
      <c r="CC629" s="13">
        <v>0.16517857142857101</v>
      </c>
    </row>
    <row r="630" spans="2:81" x14ac:dyDescent="0.3">
      <c r="B630" t="s">
        <v>106</v>
      </c>
      <c r="C630" s="13">
        <v>1.9230769230769201E-2</v>
      </c>
      <c r="D630" s="13">
        <v>1.8604651162790701E-2</v>
      </c>
      <c r="E630" s="13">
        <v>0.02</v>
      </c>
      <c r="F630" s="13"/>
      <c r="G630" s="13">
        <v>0</v>
      </c>
      <c r="H630" s="13">
        <v>0</v>
      </c>
      <c r="I630" s="13">
        <v>1.1764705882352899E-2</v>
      </c>
      <c r="J630" s="13">
        <v>3.4482758620689703E-2</v>
      </c>
      <c r="K630" s="13">
        <v>3.9215686274509803E-2</v>
      </c>
      <c r="L630" s="13">
        <v>7.4999999999999997E-2</v>
      </c>
      <c r="M630" s="13"/>
      <c r="N630" s="13">
        <v>6.17283950617284E-3</v>
      </c>
      <c r="O630" s="13">
        <v>1.1235955056179799E-2</v>
      </c>
      <c r="P630" s="13">
        <v>2.8985507246376802E-2</v>
      </c>
      <c r="Q630" s="13">
        <v>4.2553191489361701E-2</v>
      </c>
      <c r="R630" s="13"/>
      <c r="S630" s="13">
        <v>1.16279069767442E-2</v>
      </c>
      <c r="T630" s="13">
        <v>3.9215686274509803E-2</v>
      </c>
      <c r="U630" s="13">
        <v>0.15</v>
      </c>
      <c r="V630" s="13">
        <v>0</v>
      </c>
      <c r="W630" s="13">
        <v>2.5641025641025599E-2</v>
      </c>
      <c r="X630" s="13">
        <v>0</v>
      </c>
      <c r="Y630" s="13">
        <v>0</v>
      </c>
      <c r="Z630" s="13">
        <v>0</v>
      </c>
      <c r="AA630" s="13">
        <v>2.0833333333333301E-2</v>
      </c>
      <c r="AB630" s="13">
        <v>0</v>
      </c>
      <c r="AC630" s="13">
        <v>0</v>
      </c>
      <c r="AD630" s="13">
        <v>0</v>
      </c>
      <c r="AE630" s="13"/>
      <c r="AF630" s="13">
        <v>0</v>
      </c>
      <c r="AG630" s="13">
        <v>1.38888888888889E-2</v>
      </c>
      <c r="AH630" s="13">
        <v>0</v>
      </c>
      <c r="AI630" s="13">
        <v>1.63934426229508E-2</v>
      </c>
      <c r="AJ630" s="13">
        <v>8.5714285714285701E-2</v>
      </c>
      <c r="AK630" s="13">
        <v>2.7027027027027001E-2</v>
      </c>
      <c r="AL630" s="13"/>
      <c r="AM630" s="13">
        <v>6.3492063492063502E-2</v>
      </c>
      <c r="AN630" s="13">
        <v>1.4285714285714299E-2</v>
      </c>
      <c r="AO630" s="13">
        <v>1.37931034482759E-2</v>
      </c>
      <c r="AP630" s="13">
        <v>0</v>
      </c>
      <c r="AQ630" s="13">
        <v>0</v>
      </c>
      <c r="AR630" s="13"/>
      <c r="AS630" s="13">
        <v>1.9230769230769201E-2</v>
      </c>
      <c r="AT630" s="13" t="s">
        <v>97</v>
      </c>
      <c r="AU630" s="13"/>
      <c r="AV630" s="13">
        <v>1.1695906432748499E-2</v>
      </c>
      <c r="AW630" s="13">
        <v>5.4054054054054099E-2</v>
      </c>
      <c r="AX630" s="13" t="s">
        <v>97</v>
      </c>
      <c r="AY630" s="13"/>
      <c r="AZ630" s="13">
        <v>9.1743119266055103E-3</v>
      </c>
      <c r="BA630" s="13">
        <v>1.1111111111111099E-2</v>
      </c>
      <c r="BB630" s="13">
        <v>3.4883720930232599E-2</v>
      </c>
      <c r="BC630" s="13"/>
      <c r="BD630" s="13">
        <v>1.9685039370078702E-2</v>
      </c>
      <c r="BE630" s="13">
        <v>1.88679245283019E-2</v>
      </c>
      <c r="BF630" s="13"/>
      <c r="BG630" s="13">
        <v>0</v>
      </c>
      <c r="BH630" s="13">
        <v>2.8776978417266199E-2</v>
      </c>
      <c r="BI630" s="13"/>
      <c r="BJ630" s="13">
        <v>3.1746031746031703E-2</v>
      </c>
      <c r="BK630" s="13">
        <v>1.4619883040935699E-2</v>
      </c>
      <c r="BL630" s="13"/>
      <c r="BM630" s="13">
        <v>2.7027027027027001E-2</v>
      </c>
      <c r="BN630" s="13">
        <v>1.7857142857142901E-2</v>
      </c>
      <c r="BO630" s="13"/>
      <c r="BP630" s="13">
        <v>4.80769230769231E-2</v>
      </c>
      <c r="BQ630" s="13">
        <v>9.8360655737704892E-3</v>
      </c>
      <c r="BR630" s="13"/>
      <c r="BS630" s="13">
        <v>5.78034682080925E-3</v>
      </c>
      <c r="BT630" s="13">
        <v>3.2258064516128997E-2</v>
      </c>
      <c r="BU630" s="13"/>
      <c r="BV630" s="13">
        <v>0</v>
      </c>
      <c r="BW630" s="13">
        <v>8.6956521739130401E-3</v>
      </c>
      <c r="BX630" s="13"/>
      <c r="BY630" s="13">
        <v>1.7857142857142901E-2</v>
      </c>
      <c r="BZ630" s="13">
        <v>1.97183098591549E-2</v>
      </c>
      <c r="CA630" s="13"/>
      <c r="CB630" s="13">
        <v>2.2099447513812199E-2</v>
      </c>
      <c r="CC630" s="13">
        <v>1.7857142857142901E-2</v>
      </c>
    </row>
    <row r="631" spans="2:81" x14ac:dyDescent="0.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Q631" s="13"/>
      <c r="BR631" s="13"/>
      <c r="BS631" s="13"/>
      <c r="BT631" s="13"/>
      <c r="BU631" s="13"/>
      <c r="BV631" s="13"/>
      <c r="BW631" s="13"/>
      <c r="BX631" s="13"/>
      <c r="BY631" s="13"/>
      <c r="BZ631" s="13"/>
      <c r="CA631" s="13"/>
      <c r="CB631" s="13"/>
      <c r="CC631" s="13"/>
    </row>
    <row r="632" spans="2:81" x14ac:dyDescent="0.3">
      <c r="B632" s="6" t="s">
        <v>360</v>
      </c>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Q632" s="13"/>
      <c r="BR632" s="13"/>
      <c r="BS632" s="13"/>
      <c r="BT632" s="13"/>
      <c r="BU632" s="13"/>
      <c r="BV632" s="13"/>
      <c r="BW632" s="13"/>
      <c r="BX632" s="13"/>
      <c r="BY632" s="13"/>
      <c r="BZ632" s="13"/>
      <c r="CA632" s="13"/>
      <c r="CB632" s="13"/>
      <c r="CC632" s="13"/>
    </row>
    <row r="633" spans="2:81" x14ac:dyDescent="0.3">
      <c r="B633" s="23" t="s">
        <v>301</v>
      </c>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Q633" s="13"/>
      <c r="BR633" s="13"/>
      <c r="BS633" s="13"/>
      <c r="BT633" s="13"/>
      <c r="BU633" s="13"/>
      <c r="BV633" s="13"/>
      <c r="BW633" s="13"/>
      <c r="BX633" s="13"/>
      <c r="BY633" s="13"/>
      <c r="BZ633" s="13"/>
      <c r="CA633" s="13"/>
      <c r="CB633" s="13"/>
      <c r="CC633" s="13"/>
    </row>
    <row r="634" spans="2:81" x14ac:dyDescent="0.3">
      <c r="B634" t="s">
        <v>352</v>
      </c>
      <c r="C634" s="13">
        <v>0.61788617886178898</v>
      </c>
      <c r="D634" s="13">
        <v>0.52830188679245305</v>
      </c>
      <c r="E634" s="13">
        <v>0.68571428571428605</v>
      </c>
      <c r="F634" s="13"/>
      <c r="G634" s="13">
        <v>0.83333333333333304</v>
      </c>
      <c r="H634" s="13">
        <v>0.60416666666666696</v>
      </c>
      <c r="I634" s="13">
        <v>0.51724137931034497</v>
      </c>
      <c r="J634" s="13">
        <v>0.7</v>
      </c>
      <c r="K634" s="13">
        <v>0.6</v>
      </c>
      <c r="L634" s="13">
        <v>0.5</v>
      </c>
      <c r="M634" s="13"/>
      <c r="N634" s="13">
        <v>0.61818181818181805</v>
      </c>
      <c r="O634" s="13">
        <v>0.72222222222222199</v>
      </c>
      <c r="P634" s="13">
        <v>0.476190476190476</v>
      </c>
      <c r="Q634" s="13">
        <v>0.65517241379310298</v>
      </c>
      <c r="R634" s="13"/>
      <c r="S634" s="13">
        <v>0.592592592592593</v>
      </c>
      <c r="T634" s="13">
        <v>0.6</v>
      </c>
      <c r="U634" s="13">
        <v>0.4</v>
      </c>
      <c r="V634" s="13">
        <v>0.72727272727272696</v>
      </c>
      <c r="W634" s="13">
        <v>0.71428571428571397</v>
      </c>
      <c r="X634" s="13">
        <v>0.6875</v>
      </c>
      <c r="Y634" s="13">
        <v>0.71428571428571397</v>
      </c>
      <c r="Z634" s="13">
        <v>0.25</v>
      </c>
      <c r="AA634" s="13">
        <v>0.54545454545454497</v>
      </c>
      <c r="AB634" s="13">
        <v>0.5</v>
      </c>
      <c r="AC634" s="13">
        <v>0.85714285714285698</v>
      </c>
      <c r="AD634" s="13" t="s">
        <v>97</v>
      </c>
      <c r="AE634" s="13"/>
      <c r="AF634" s="13">
        <v>0.6</v>
      </c>
      <c r="AG634" s="13">
        <v>0.61904761904761896</v>
      </c>
      <c r="AH634" s="13">
        <v>0.57142857142857095</v>
      </c>
      <c r="AI634" s="13">
        <v>0.5</v>
      </c>
      <c r="AJ634" s="13">
        <v>1</v>
      </c>
      <c r="AK634" s="13">
        <v>0.5</v>
      </c>
      <c r="AL634" s="13"/>
      <c r="AM634" s="13">
        <v>0.66666666666666696</v>
      </c>
      <c r="AN634" s="13">
        <v>0.78571428571428603</v>
      </c>
      <c r="AO634" s="13">
        <v>0.61224489795918402</v>
      </c>
      <c r="AP634" s="13">
        <v>0.58333333333333304</v>
      </c>
      <c r="AQ634" s="13">
        <v>0.55555555555555602</v>
      </c>
      <c r="AR634" s="13"/>
      <c r="AS634" s="13">
        <v>0.61788617886178898</v>
      </c>
      <c r="AT634" s="13" t="s">
        <v>97</v>
      </c>
      <c r="AU634" s="13"/>
      <c r="AV634" s="13">
        <v>0.65346534653465305</v>
      </c>
      <c r="AW634" s="13">
        <v>0.45454545454545497</v>
      </c>
      <c r="AX634" s="13" t="s">
        <v>97</v>
      </c>
      <c r="AY634" s="13"/>
      <c r="AZ634" s="13">
        <v>0.62385321100917401</v>
      </c>
      <c r="BA634" s="13" t="s">
        <v>97</v>
      </c>
      <c r="BB634" s="13" t="s">
        <v>97</v>
      </c>
      <c r="BC634" s="13"/>
      <c r="BD634" s="13">
        <v>0.607594936708861</v>
      </c>
      <c r="BE634" s="13">
        <v>0.63414634146341498</v>
      </c>
      <c r="BF634" s="13"/>
      <c r="BG634" s="13">
        <v>0.62790697674418605</v>
      </c>
      <c r="BH634" s="13">
        <v>0.61250000000000004</v>
      </c>
      <c r="BI634" s="13"/>
      <c r="BJ634" s="13">
        <v>0.53333333333333299</v>
      </c>
      <c r="BK634" s="13">
        <v>0.65048543689320404</v>
      </c>
      <c r="BL634" s="13"/>
      <c r="BM634" s="13">
        <v>0.54545454545454497</v>
      </c>
      <c r="BN634" s="13">
        <v>0.63917525773195905</v>
      </c>
      <c r="BO634" s="13"/>
      <c r="BP634" s="13">
        <v>0.64516129032258096</v>
      </c>
      <c r="BQ634" s="13">
        <v>0.60227272727272696</v>
      </c>
      <c r="BR634" s="13"/>
      <c r="BS634" s="13">
        <v>0.527272727272727</v>
      </c>
      <c r="BT634" s="13">
        <v>0.67391304347826098</v>
      </c>
      <c r="BU634" s="13"/>
      <c r="BV634" s="13">
        <v>0.55000000000000004</v>
      </c>
      <c r="BW634" s="13">
        <v>0.51428571428571401</v>
      </c>
      <c r="BX634" s="13"/>
      <c r="BY634" s="13">
        <v>0.4</v>
      </c>
      <c r="BZ634" s="13">
        <v>0.63716814159292001</v>
      </c>
      <c r="CA634" s="13"/>
      <c r="CB634" s="13">
        <v>0.67346938775510201</v>
      </c>
      <c r="CC634" s="13">
        <v>0.58904109589041098</v>
      </c>
    </row>
    <row r="635" spans="2:81" x14ac:dyDescent="0.3">
      <c r="B635" t="s">
        <v>353</v>
      </c>
      <c r="C635" s="13">
        <v>0.44715447154471499</v>
      </c>
      <c r="D635" s="13">
        <v>0.45283018867924502</v>
      </c>
      <c r="E635" s="13">
        <v>0.442857142857143</v>
      </c>
      <c r="F635" s="13"/>
      <c r="G635" s="13">
        <v>0.5</v>
      </c>
      <c r="H635" s="13">
        <v>0.41666666666666702</v>
      </c>
      <c r="I635" s="13">
        <v>0.37931034482758602</v>
      </c>
      <c r="J635" s="13">
        <v>0.4</v>
      </c>
      <c r="K635" s="13">
        <v>0.6</v>
      </c>
      <c r="L635" s="13">
        <v>0.625</v>
      </c>
      <c r="M635" s="13"/>
      <c r="N635" s="13">
        <v>0.49090909090909102</v>
      </c>
      <c r="O635" s="13">
        <v>0.38888888888888901</v>
      </c>
      <c r="P635" s="13">
        <v>0.33333333333333298</v>
      </c>
      <c r="Q635" s="13">
        <v>0.48275862068965503</v>
      </c>
      <c r="R635" s="13"/>
      <c r="S635" s="13">
        <v>0.37037037037037002</v>
      </c>
      <c r="T635" s="13">
        <v>0.5</v>
      </c>
      <c r="U635" s="13">
        <v>0.2</v>
      </c>
      <c r="V635" s="13">
        <v>0.54545454545454497</v>
      </c>
      <c r="W635" s="13">
        <v>0.57142857142857095</v>
      </c>
      <c r="X635" s="13">
        <v>0.5625</v>
      </c>
      <c r="Y635" s="13">
        <v>0.28571428571428598</v>
      </c>
      <c r="Z635" s="13">
        <v>0.25</v>
      </c>
      <c r="AA635" s="13">
        <v>0.54545454545454497</v>
      </c>
      <c r="AB635" s="13">
        <v>0.5</v>
      </c>
      <c r="AC635" s="13">
        <v>0.28571428571428598</v>
      </c>
      <c r="AD635" s="13" t="s">
        <v>97</v>
      </c>
      <c r="AE635" s="13"/>
      <c r="AF635" s="13">
        <v>0.44444444444444398</v>
      </c>
      <c r="AG635" s="13">
        <v>0.33333333333333298</v>
      </c>
      <c r="AH635" s="13">
        <v>0.64285714285714302</v>
      </c>
      <c r="AI635" s="13">
        <v>0.42857142857142899</v>
      </c>
      <c r="AJ635" s="13">
        <v>0.66666666666666696</v>
      </c>
      <c r="AK635" s="13">
        <v>0.58333333333333304</v>
      </c>
      <c r="AL635" s="13"/>
      <c r="AM635" s="13">
        <v>0.46666666666666701</v>
      </c>
      <c r="AN635" s="13">
        <v>0.5</v>
      </c>
      <c r="AO635" s="13">
        <v>0.40816326530612201</v>
      </c>
      <c r="AP635" s="13">
        <v>0.45833333333333298</v>
      </c>
      <c r="AQ635" s="13">
        <v>0.55555555555555602</v>
      </c>
      <c r="AR635" s="13"/>
      <c r="AS635" s="13">
        <v>0.44715447154471499</v>
      </c>
      <c r="AT635" s="13" t="s">
        <v>97</v>
      </c>
      <c r="AU635" s="13"/>
      <c r="AV635" s="13">
        <v>0.45544554455445502</v>
      </c>
      <c r="AW635" s="13">
        <v>0.40909090909090901</v>
      </c>
      <c r="AX635" s="13" t="s">
        <v>97</v>
      </c>
      <c r="AY635" s="13"/>
      <c r="AZ635" s="13">
        <v>0.44954128440367003</v>
      </c>
      <c r="BA635" s="13" t="s">
        <v>97</v>
      </c>
      <c r="BB635" s="13" t="s">
        <v>97</v>
      </c>
      <c r="BC635" s="13"/>
      <c r="BD635" s="13">
        <v>0.341772151898734</v>
      </c>
      <c r="BE635" s="13">
        <v>0.60975609756097604</v>
      </c>
      <c r="BF635" s="13"/>
      <c r="BG635" s="13">
        <v>0.372093023255814</v>
      </c>
      <c r="BH635" s="13">
        <v>0.48749999999999999</v>
      </c>
      <c r="BI635" s="13"/>
      <c r="BJ635" s="13">
        <v>0.46666666666666701</v>
      </c>
      <c r="BK635" s="13">
        <v>0.456310679611651</v>
      </c>
      <c r="BL635" s="13"/>
      <c r="BM635" s="13">
        <v>0.22727272727272699</v>
      </c>
      <c r="BN635" s="13">
        <v>0.50515463917525805</v>
      </c>
      <c r="BO635" s="13"/>
      <c r="BP635" s="13">
        <v>0.29032258064516098</v>
      </c>
      <c r="BQ635" s="13">
        <v>0.47727272727272702</v>
      </c>
      <c r="BR635" s="13"/>
      <c r="BS635" s="13">
        <v>0.34545454545454501</v>
      </c>
      <c r="BT635" s="13">
        <v>0.565217391304348</v>
      </c>
      <c r="BU635" s="13"/>
      <c r="BV635" s="13">
        <v>0.3</v>
      </c>
      <c r="BW635" s="13">
        <v>0.371428571428571</v>
      </c>
      <c r="BX635" s="13"/>
      <c r="BY635" s="13">
        <v>0.3</v>
      </c>
      <c r="BZ635" s="13">
        <v>0.46017699115044203</v>
      </c>
      <c r="CA635" s="13"/>
      <c r="CB635" s="13">
        <v>0.48979591836734698</v>
      </c>
      <c r="CC635" s="13">
        <v>0.42465753424657499</v>
      </c>
    </row>
    <row r="636" spans="2:81" x14ac:dyDescent="0.3">
      <c r="B636" t="s">
        <v>354</v>
      </c>
      <c r="C636" s="13">
        <v>0.38211382113821102</v>
      </c>
      <c r="D636" s="13">
        <v>0.41509433962264197</v>
      </c>
      <c r="E636" s="13">
        <v>0.35714285714285698</v>
      </c>
      <c r="F636" s="13"/>
      <c r="G636" s="13">
        <v>0.27777777777777801</v>
      </c>
      <c r="H636" s="13">
        <v>0.41666666666666702</v>
      </c>
      <c r="I636" s="13">
        <v>0.27586206896551702</v>
      </c>
      <c r="J636" s="13">
        <v>0.5</v>
      </c>
      <c r="K636" s="13">
        <v>0.6</v>
      </c>
      <c r="L636" s="13">
        <v>0.375</v>
      </c>
      <c r="M636" s="13"/>
      <c r="N636" s="13">
        <v>0.472727272727273</v>
      </c>
      <c r="O636" s="13">
        <v>0.27777777777777801</v>
      </c>
      <c r="P636" s="13">
        <v>0.28571428571428598</v>
      </c>
      <c r="Q636" s="13">
        <v>0.34482758620689702</v>
      </c>
      <c r="R636" s="13"/>
      <c r="S636" s="13">
        <v>0.44444444444444398</v>
      </c>
      <c r="T636" s="13">
        <v>0.4</v>
      </c>
      <c r="U636" s="13">
        <v>0.4</v>
      </c>
      <c r="V636" s="13">
        <v>0.18181818181818199</v>
      </c>
      <c r="W636" s="13">
        <v>0.42857142857142899</v>
      </c>
      <c r="X636" s="13">
        <v>0.25</v>
      </c>
      <c r="Y636" s="13">
        <v>0.28571428571428598</v>
      </c>
      <c r="Z636" s="13">
        <v>0.5</v>
      </c>
      <c r="AA636" s="13">
        <v>0.45454545454545497</v>
      </c>
      <c r="AB636" s="13">
        <v>0.875</v>
      </c>
      <c r="AC636" s="13">
        <v>0</v>
      </c>
      <c r="AD636" s="13" t="s">
        <v>97</v>
      </c>
      <c r="AE636" s="13"/>
      <c r="AF636" s="13">
        <v>0.31111111111111101</v>
      </c>
      <c r="AG636" s="13">
        <v>0.476190476190476</v>
      </c>
      <c r="AH636" s="13">
        <v>0.5</v>
      </c>
      <c r="AI636" s="13">
        <v>0.214285714285714</v>
      </c>
      <c r="AJ636" s="13">
        <v>0.5</v>
      </c>
      <c r="AK636" s="13">
        <v>0.66666666666666696</v>
      </c>
      <c r="AL636" s="13"/>
      <c r="AM636" s="13">
        <v>0.2</v>
      </c>
      <c r="AN636" s="13">
        <v>0.35714285714285698</v>
      </c>
      <c r="AO636" s="13">
        <v>0.40816326530612201</v>
      </c>
      <c r="AP636" s="13">
        <v>0.41666666666666702</v>
      </c>
      <c r="AQ636" s="13">
        <v>0.66666666666666696</v>
      </c>
      <c r="AR636" s="13"/>
      <c r="AS636" s="13">
        <v>0.38211382113821102</v>
      </c>
      <c r="AT636" s="13" t="s">
        <v>97</v>
      </c>
      <c r="AU636" s="13"/>
      <c r="AV636" s="13">
        <v>0.366336633663366</v>
      </c>
      <c r="AW636" s="13">
        <v>0.45454545454545497</v>
      </c>
      <c r="AX636" s="13" t="s">
        <v>97</v>
      </c>
      <c r="AY636" s="13"/>
      <c r="AZ636" s="13">
        <v>0.36697247706421998</v>
      </c>
      <c r="BA636" s="13" t="s">
        <v>97</v>
      </c>
      <c r="BB636" s="13" t="s">
        <v>97</v>
      </c>
      <c r="BC636" s="13"/>
      <c r="BD636" s="13">
        <v>0.329113924050633</v>
      </c>
      <c r="BE636" s="13">
        <v>0.439024390243902</v>
      </c>
      <c r="BF636" s="13"/>
      <c r="BG636" s="13">
        <v>0.372093023255814</v>
      </c>
      <c r="BH636" s="13">
        <v>0.38750000000000001</v>
      </c>
      <c r="BI636" s="13"/>
      <c r="BJ636" s="13">
        <v>0.133333333333333</v>
      </c>
      <c r="BK636" s="13">
        <v>0.41747572815534001</v>
      </c>
      <c r="BL636" s="13"/>
      <c r="BM636" s="13">
        <v>0.18181818181818199</v>
      </c>
      <c r="BN636" s="13">
        <v>0.41237113402061898</v>
      </c>
      <c r="BO636" s="13"/>
      <c r="BP636" s="13">
        <v>0.32258064516128998</v>
      </c>
      <c r="BQ636" s="13">
        <v>0.38636363636363602</v>
      </c>
      <c r="BR636" s="13"/>
      <c r="BS636" s="13">
        <v>0.34545454545454501</v>
      </c>
      <c r="BT636" s="13">
        <v>0.34782608695652201</v>
      </c>
      <c r="BU636" s="13"/>
      <c r="BV636" s="13">
        <v>0.5</v>
      </c>
      <c r="BW636" s="13">
        <v>0.25714285714285701</v>
      </c>
      <c r="BX636" s="13"/>
      <c r="BY636" s="13">
        <v>0.1</v>
      </c>
      <c r="BZ636" s="13">
        <v>0.40707964601769903</v>
      </c>
      <c r="CA636" s="13"/>
      <c r="CB636" s="13">
        <v>0.32653061224489799</v>
      </c>
      <c r="CC636" s="13">
        <v>0.42465753424657499</v>
      </c>
    </row>
    <row r="637" spans="2:81" x14ac:dyDescent="0.3">
      <c r="B637" t="s">
        <v>355</v>
      </c>
      <c r="C637" s="13">
        <v>0.30081300813008099</v>
      </c>
      <c r="D637" s="13">
        <v>0.339622641509434</v>
      </c>
      <c r="E637" s="13">
        <v>0.27142857142857102</v>
      </c>
      <c r="F637" s="13"/>
      <c r="G637" s="13">
        <v>0.38888888888888901</v>
      </c>
      <c r="H637" s="13">
        <v>0.39583333333333298</v>
      </c>
      <c r="I637" s="13">
        <v>0.20689655172413801</v>
      </c>
      <c r="J637" s="13">
        <v>0.2</v>
      </c>
      <c r="K637" s="13">
        <v>0.2</v>
      </c>
      <c r="L637" s="13">
        <v>0.125</v>
      </c>
      <c r="M637" s="13"/>
      <c r="N637" s="13">
        <v>0.4</v>
      </c>
      <c r="O637" s="13">
        <v>0.16666666666666699</v>
      </c>
      <c r="P637" s="13">
        <v>0.28571428571428598</v>
      </c>
      <c r="Q637" s="13">
        <v>0.20689655172413801</v>
      </c>
      <c r="R637" s="13"/>
      <c r="S637" s="13">
        <v>0.22222222222222199</v>
      </c>
      <c r="T637" s="13">
        <v>0.3</v>
      </c>
      <c r="U637" s="13">
        <v>0.2</v>
      </c>
      <c r="V637" s="13">
        <v>0.36363636363636398</v>
      </c>
      <c r="W637" s="13">
        <v>0.28571428571428598</v>
      </c>
      <c r="X637" s="13">
        <v>0.1875</v>
      </c>
      <c r="Y637" s="13">
        <v>0.14285714285714299</v>
      </c>
      <c r="Z637" s="13">
        <v>0.5</v>
      </c>
      <c r="AA637" s="13">
        <v>0.63636363636363602</v>
      </c>
      <c r="AB637" s="13">
        <v>0.375</v>
      </c>
      <c r="AC637" s="13">
        <v>0.28571428571428598</v>
      </c>
      <c r="AD637" s="13" t="s">
        <v>97</v>
      </c>
      <c r="AE637" s="13"/>
      <c r="AF637" s="13">
        <v>0.35555555555555601</v>
      </c>
      <c r="AG637" s="13">
        <v>0.28571428571428598</v>
      </c>
      <c r="AH637" s="13">
        <v>0.42857142857142899</v>
      </c>
      <c r="AI637" s="13">
        <v>7.1428571428571397E-2</v>
      </c>
      <c r="AJ637" s="13">
        <v>0.66666666666666696</v>
      </c>
      <c r="AK637" s="13">
        <v>0.16666666666666699</v>
      </c>
      <c r="AL637" s="13"/>
      <c r="AM637" s="13">
        <v>0.33333333333333298</v>
      </c>
      <c r="AN637" s="13">
        <v>0.214285714285714</v>
      </c>
      <c r="AO637" s="13">
        <v>0.32653061224489799</v>
      </c>
      <c r="AP637" s="13">
        <v>0.29166666666666702</v>
      </c>
      <c r="AQ637" s="13">
        <v>0.66666666666666696</v>
      </c>
      <c r="AR637" s="13"/>
      <c r="AS637" s="13">
        <v>0.30081300813008099</v>
      </c>
      <c r="AT637" s="13" t="s">
        <v>97</v>
      </c>
      <c r="AU637" s="13"/>
      <c r="AV637" s="13">
        <v>0.26732673267326701</v>
      </c>
      <c r="AW637" s="13">
        <v>0.45454545454545497</v>
      </c>
      <c r="AX637" s="13" t="s">
        <v>97</v>
      </c>
      <c r="AY637" s="13"/>
      <c r="AZ637" s="13">
        <v>0.28440366972477099</v>
      </c>
      <c r="BA637" s="13" t="s">
        <v>97</v>
      </c>
      <c r="BB637" s="13" t="s">
        <v>97</v>
      </c>
      <c r="BC637" s="13"/>
      <c r="BD637" s="13">
        <v>0.30379746835443</v>
      </c>
      <c r="BE637" s="13">
        <v>0.292682926829268</v>
      </c>
      <c r="BF637" s="13"/>
      <c r="BG637" s="13">
        <v>0.39534883720930197</v>
      </c>
      <c r="BH637" s="13">
        <v>0.25</v>
      </c>
      <c r="BI637" s="13"/>
      <c r="BJ637" s="13">
        <v>0.33333333333333298</v>
      </c>
      <c r="BK637" s="13">
        <v>0.29126213592233002</v>
      </c>
      <c r="BL637" s="13"/>
      <c r="BM637" s="13">
        <v>0.22727272727272699</v>
      </c>
      <c r="BN637" s="13">
        <v>0.30927835051546398</v>
      </c>
      <c r="BO637" s="13"/>
      <c r="BP637" s="13">
        <v>0.225806451612903</v>
      </c>
      <c r="BQ637" s="13">
        <v>0.32954545454545497</v>
      </c>
      <c r="BR637" s="13"/>
      <c r="BS637" s="13">
        <v>0.36363636363636398</v>
      </c>
      <c r="BT637" s="13">
        <v>0.23913043478260901</v>
      </c>
      <c r="BU637" s="13"/>
      <c r="BV637" s="13">
        <v>0.4</v>
      </c>
      <c r="BW637" s="13">
        <v>0.34285714285714303</v>
      </c>
      <c r="BX637" s="13"/>
      <c r="BY637" s="13">
        <v>0.2</v>
      </c>
      <c r="BZ637" s="13">
        <v>0.30973451327433599</v>
      </c>
      <c r="CA637" s="13"/>
      <c r="CB637" s="13">
        <v>0.22448979591836701</v>
      </c>
      <c r="CC637" s="13">
        <v>0.35616438356164398</v>
      </c>
    </row>
    <row r="638" spans="2:81" x14ac:dyDescent="0.3">
      <c r="B638" t="s">
        <v>356</v>
      </c>
      <c r="C638" s="13">
        <v>0.23577235772357699</v>
      </c>
      <c r="D638" s="13">
        <v>0.28301886792452802</v>
      </c>
      <c r="E638" s="13">
        <v>0.2</v>
      </c>
      <c r="F638" s="13"/>
      <c r="G638" s="13">
        <v>0.27777777777777801</v>
      </c>
      <c r="H638" s="13">
        <v>0.22916666666666699</v>
      </c>
      <c r="I638" s="13">
        <v>0.31034482758620702</v>
      </c>
      <c r="J638" s="13">
        <v>0.2</v>
      </c>
      <c r="K638" s="13">
        <v>0.2</v>
      </c>
      <c r="L638" s="13">
        <v>0</v>
      </c>
      <c r="M638" s="13"/>
      <c r="N638" s="13">
        <v>0.32727272727272699</v>
      </c>
      <c r="O638" s="13">
        <v>0.16666666666666699</v>
      </c>
      <c r="P638" s="13">
        <v>0.238095238095238</v>
      </c>
      <c r="Q638" s="13">
        <v>0.10344827586206901</v>
      </c>
      <c r="R638" s="13"/>
      <c r="S638" s="13">
        <v>0.407407407407407</v>
      </c>
      <c r="T638" s="13">
        <v>0.1</v>
      </c>
      <c r="U638" s="13">
        <v>0.6</v>
      </c>
      <c r="V638" s="13">
        <v>0.18181818181818199</v>
      </c>
      <c r="W638" s="13">
        <v>0</v>
      </c>
      <c r="X638" s="13">
        <v>0.1875</v>
      </c>
      <c r="Y638" s="13">
        <v>0</v>
      </c>
      <c r="Z638" s="13">
        <v>0.25</v>
      </c>
      <c r="AA638" s="13">
        <v>0.45454545454545497</v>
      </c>
      <c r="AB638" s="13">
        <v>0.25</v>
      </c>
      <c r="AC638" s="13">
        <v>0</v>
      </c>
      <c r="AD638" s="13" t="s">
        <v>97</v>
      </c>
      <c r="AE638" s="13"/>
      <c r="AF638" s="13">
        <v>0.35555555555555601</v>
      </c>
      <c r="AG638" s="13">
        <v>0.19047619047618999</v>
      </c>
      <c r="AH638" s="13">
        <v>0.42857142857142899</v>
      </c>
      <c r="AI638" s="13">
        <v>7.1428571428571397E-2</v>
      </c>
      <c r="AJ638" s="13">
        <v>0</v>
      </c>
      <c r="AK638" s="13">
        <v>8.3333333333333301E-2</v>
      </c>
      <c r="AL638" s="13"/>
      <c r="AM638" s="13">
        <v>0.133333333333333</v>
      </c>
      <c r="AN638" s="13">
        <v>0.214285714285714</v>
      </c>
      <c r="AO638" s="13">
        <v>0.30612244897959201</v>
      </c>
      <c r="AP638" s="13">
        <v>0.16666666666666699</v>
      </c>
      <c r="AQ638" s="13">
        <v>0.44444444444444398</v>
      </c>
      <c r="AR638" s="13"/>
      <c r="AS638" s="13">
        <v>0.23577235772357699</v>
      </c>
      <c r="AT638" s="13" t="s">
        <v>97</v>
      </c>
      <c r="AU638" s="13"/>
      <c r="AV638" s="13">
        <v>0.22772277227722801</v>
      </c>
      <c r="AW638" s="13">
        <v>0.27272727272727298</v>
      </c>
      <c r="AX638" s="13" t="s">
        <v>97</v>
      </c>
      <c r="AY638" s="13"/>
      <c r="AZ638" s="13">
        <v>0.21100917431192701</v>
      </c>
      <c r="BA638" s="13" t="s">
        <v>97</v>
      </c>
      <c r="BB638" s="13" t="s">
        <v>97</v>
      </c>
      <c r="BC638" s="13"/>
      <c r="BD638" s="13">
        <v>0.227848101265823</v>
      </c>
      <c r="BE638" s="13">
        <v>0.26829268292682901</v>
      </c>
      <c r="BF638" s="13"/>
      <c r="BG638" s="13">
        <v>0.27906976744186002</v>
      </c>
      <c r="BH638" s="13">
        <v>0.21249999999999999</v>
      </c>
      <c r="BI638" s="13"/>
      <c r="BJ638" s="13">
        <v>0.33333333333333298</v>
      </c>
      <c r="BK638" s="13">
        <v>0.20388349514563101</v>
      </c>
      <c r="BL638" s="13"/>
      <c r="BM638" s="13">
        <v>9.0909090909090898E-2</v>
      </c>
      <c r="BN638" s="13">
        <v>0.25773195876288701</v>
      </c>
      <c r="BO638" s="13"/>
      <c r="BP638" s="13">
        <v>0.19354838709677399</v>
      </c>
      <c r="BQ638" s="13">
        <v>0.26136363636363602</v>
      </c>
      <c r="BR638" s="13"/>
      <c r="BS638" s="13">
        <v>0.27272727272727298</v>
      </c>
      <c r="BT638" s="13">
        <v>0.19565217391304299</v>
      </c>
      <c r="BU638" s="13"/>
      <c r="BV638" s="13">
        <v>0.35</v>
      </c>
      <c r="BW638" s="13">
        <v>0.22857142857142901</v>
      </c>
      <c r="BX638" s="13"/>
      <c r="BY638" s="13">
        <v>0.1</v>
      </c>
      <c r="BZ638" s="13">
        <v>0.247787610619469</v>
      </c>
      <c r="CA638" s="13"/>
      <c r="CB638" s="13">
        <v>0.14285714285714299</v>
      </c>
      <c r="CC638" s="13">
        <v>0.28767123287671198</v>
      </c>
    </row>
    <row r="639" spans="2:81" x14ac:dyDescent="0.3">
      <c r="B639" t="s">
        <v>357</v>
      </c>
      <c r="C639" s="13">
        <v>0.17073170731707299</v>
      </c>
      <c r="D639" s="13">
        <v>0.18867924528301899</v>
      </c>
      <c r="E639" s="13">
        <v>0.157142857142857</v>
      </c>
      <c r="F639" s="13"/>
      <c r="G639" s="13">
        <v>0.22222222222222199</v>
      </c>
      <c r="H639" s="13">
        <v>0.1875</v>
      </c>
      <c r="I639" s="13">
        <v>0.17241379310344801</v>
      </c>
      <c r="J639" s="13">
        <v>0</v>
      </c>
      <c r="K639" s="13">
        <v>0.3</v>
      </c>
      <c r="L639" s="13">
        <v>0</v>
      </c>
      <c r="M639" s="13"/>
      <c r="N639" s="13">
        <v>0.2</v>
      </c>
      <c r="O639" s="13">
        <v>0.16666666666666699</v>
      </c>
      <c r="P639" s="13">
        <v>0.19047619047618999</v>
      </c>
      <c r="Q639" s="13">
        <v>0.10344827586206901</v>
      </c>
      <c r="R639" s="13"/>
      <c r="S639" s="13">
        <v>0.22222222222222199</v>
      </c>
      <c r="T639" s="13">
        <v>0.15</v>
      </c>
      <c r="U639" s="13">
        <v>0</v>
      </c>
      <c r="V639" s="13">
        <v>9.0909090909090898E-2</v>
      </c>
      <c r="W639" s="13">
        <v>0.28571428571428598</v>
      </c>
      <c r="X639" s="13">
        <v>0.125</v>
      </c>
      <c r="Y639" s="13">
        <v>0</v>
      </c>
      <c r="Z639" s="13">
        <v>0.25</v>
      </c>
      <c r="AA639" s="13">
        <v>0.36363636363636398</v>
      </c>
      <c r="AB639" s="13">
        <v>0.25</v>
      </c>
      <c r="AC639" s="13">
        <v>0</v>
      </c>
      <c r="AD639" s="13" t="s">
        <v>97</v>
      </c>
      <c r="AE639" s="13"/>
      <c r="AF639" s="13">
        <v>0.17777777777777801</v>
      </c>
      <c r="AG639" s="13">
        <v>0.19047619047618999</v>
      </c>
      <c r="AH639" s="13">
        <v>0.42857142857142899</v>
      </c>
      <c r="AI639" s="13">
        <v>0</v>
      </c>
      <c r="AJ639" s="13">
        <v>0.16666666666666699</v>
      </c>
      <c r="AK639" s="13">
        <v>8.3333333333333301E-2</v>
      </c>
      <c r="AL639" s="13"/>
      <c r="AM639" s="13">
        <v>0.133333333333333</v>
      </c>
      <c r="AN639" s="13">
        <v>0</v>
      </c>
      <c r="AO639" s="13">
        <v>0.24489795918367299</v>
      </c>
      <c r="AP639" s="13">
        <v>0.16666666666666699</v>
      </c>
      <c r="AQ639" s="13">
        <v>0.22222222222222199</v>
      </c>
      <c r="AR639" s="13"/>
      <c r="AS639" s="13">
        <v>0.17073170731707299</v>
      </c>
      <c r="AT639" s="13" t="s">
        <v>97</v>
      </c>
      <c r="AU639" s="13"/>
      <c r="AV639" s="13">
        <v>0.158415841584158</v>
      </c>
      <c r="AW639" s="13">
        <v>0.22727272727272699</v>
      </c>
      <c r="AX639" s="13" t="s">
        <v>97</v>
      </c>
      <c r="AY639" s="13"/>
      <c r="AZ639" s="13">
        <v>0.13761467889908299</v>
      </c>
      <c r="BA639" s="13" t="s">
        <v>97</v>
      </c>
      <c r="BB639" s="13" t="s">
        <v>97</v>
      </c>
      <c r="BC639" s="13"/>
      <c r="BD639" s="13">
        <v>0.215189873417722</v>
      </c>
      <c r="BE639" s="13">
        <v>9.7560975609756101E-2</v>
      </c>
      <c r="BF639" s="13"/>
      <c r="BG639" s="13">
        <v>0.32558139534883701</v>
      </c>
      <c r="BH639" s="13">
        <v>8.7499999999999994E-2</v>
      </c>
      <c r="BI639" s="13"/>
      <c r="BJ639" s="13">
        <v>0.133333333333333</v>
      </c>
      <c r="BK639" s="13">
        <v>0.17475728155339801</v>
      </c>
      <c r="BL639" s="13"/>
      <c r="BM639" s="13">
        <v>9.0909090909090898E-2</v>
      </c>
      <c r="BN639" s="13">
        <v>0.19587628865979401</v>
      </c>
      <c r="BO639" s="13"/>
      <c r="BP639" s="13">
        <v>0.225806451612903</v>
      </c>
      <c r="BQ639" s="13">
        <v>0.15909090909090901</v>
      </c>
      <c r="BR639" s="13"/>
      <c r="BS639" s="13">
        <v>0.25454545454545502</v>
      </c>
      <c r="BT639" s="13">
        <v>0.108695652173913</v>
      </c>
      <c r="BU639" s="13"/>
      <c r="BV639" s="13">
        <v>0.35</v>
      </c>
      <c r="BW639" s="13">
        <v>0.2</v>
      </c>
      <c r="BX639" s="13"/>
      <c r="BY639" s="13">
        <v>0.1</v>
      </c>
      <c r="BZ639" s="13">
        <v>0.17699115044247801</v>
      </c>
      <c r="CA639" s="13"/>
      <c r="CB639" s="13">
        <v>0.14285714285714299</v>
      </c>
      <c r="CC639" s="13">
        <v>0.19178082191780799</v>
      </c>
    </row>
    <row r="640" spans="2:81" x14ac:dyDescent="0.3">
      <c r="B640" t="s">
        <v>358</v>
      </c>
      <c r="C640" s="13">
        <v>0.138211382113821</v>
      </c>
      <c r="D640" s="13">
        <v>0.169811320754717</v>
      </c>
      <c r="E640" s="13">
        <v>0.114285714285714</v>
      </c>
      <c r="F640" s="13"/>
      <c r="G640" s="13">
        <v>5.5555555555555601E-2</v>
      </c>
      <c r="H640" s="13">
        <v>0.20833333333333301</v>
      </c>
      <c r="I640" s="13">
        <v>6.8965517241379296E-2</v>
      </c>
      <c r="J640" s="13">
        <v>0.1</v>
      </c>
      <c r="K640" s="13">
        <v>0.3</v>
      </c>
      <c r="L640" s="13">
        <v>0</v>
      </c>
      <c r="M640" s="13"/>
      <c r="N640" s="13">
        <v>0.163636363636364</v>
      </c>
      <c r="O640" s="13">
        <v>0.11111111111111099</v>
      </c>
      <c r="P640" s="13">
        <v>9.5238095238095205E-2</v>
      </c>
      <c r="Q640" s="13">
        <v>0.13793103448275901</v>
      </c>
      <c r="R640" s="13"/>
      <c r="S640" s="13">
        <v>0.18518518518518501</v>
      </c>
      <c r="T640" s="13">
        <v>0.15</v>
      </c>
      <c r="U640" s="13">
        <v>0</v>
      </c>
      <c r="V640" s="13">
        <v>0.18181818181818199</v>
      </c>
      <c r="W640" s="13">
        <v>0.28571428571428598</v>
      </c>
      <c r="X640" s="13">
        <v>0.125</v>
      </c>
      <c r="Y640" s="13">
        <v>0</v>
      </c>
      <c r="Z640" s="13">
        <v>0.25</v>
      </c>
      <c r="AA640" s="13">
        <v>0.18181818181818199</v>
      </c>
      <c r="AB640" s="13">
        <v>0</v>
      </c>
      <c r="AC640" s="13">
        <v>0</v>
      </c>
      <c r="AD640" s="13" t="s">
        <v>97</v>
      </c>
      <c r="AE640" s="13"/>
      <c r="AF640" s="13">
        <v>0.17777777777777801</v>
      </c>
      <c r="AG640" s="13">
        <v>0.19047619047618999</v>
      </c>
      <c r="AH640" s="13">
        <v>0.214285714285714</v>
      </c>
      <c r="AI640" s="13">
        <v>0</v>
      </c>
      <c r="AJ640" s="13">
        <v>0</v>
      </c>
      <c r="AK640" s="13">
        <v>8.3333333333333301E-2</v>
      </c>
      <c r="AL640" s="13"/>
      <c r="AM640" s="13">
        <v>0</v>
      </c>
      <c r="AN640" s="13">
        <v>0.214285714285714</v>
      </c>
      <c r="AO640" s="13">
        <v>0.122448979591837</v>
      </c>
      <c r="AP640" s="13">
        <v>0.20833333333333301</v>
      </c>
      <c r="AQ640" s="13">
        <v>0.11111111111111099</v>
      </c>
      <c r="AR640" s="13"/>
      <c r="AS640" s="13">
        <v>0.138211382113821</v>
      </c>
      <c r="AT640" s="13" t="s">
        <v>97</v>
      </c>
      <c r="AU640" s="13"/>
      <c r="AV640" s="13">
        <v>0.10891089108910899</v>
      </c>
      <c r="AW640" s="13">
        <v>0.27272727272727298</v>
      </c>
      <c r="AX640" s="13" t="s">
        <v>97</v>
      </c>
      <c r="AY640" s="13"/>
      <c r="AZ640" s="13">
        <v>0.155963302752294</v>
      </c>
      <c r="BA640" s="13" t="s">
        <v>97</v>
      </c>
      <c r="BB640" s="13" t="s">
        <v>97</v>
      </c>
      <c r="BC640" s="13"/>
      <c r="BD640" s="13">
        <v>0.189873417721519</v>
      </c>
      <c r="BE640" s="13">
        <v>4.8780487804878099E-2</v>
      </c>
      <c r="BF640" s="13"/>
      <c r="BG640" s="13">
        <v>0.186046511627907</v>
      </c>
      <c r="BH640" s="13">
        <v>0.1125</v>
      </c>
      <c r="BI640" s="13"/>
      <c r="BJ640" s="13">
        <v>0.2</v>
      </c>
      <c r="BK640" s="13">
        <v>0.12621359223301001</v>
      </c>
      <c r="BL640" s="13"/>
      <c r="BM640" s="13">
        <v>0.13636363636363599</v>
      </c>
      <c r="BN640" s="13">
        <v>0.14432989690721601</v>
      </c>
      <c r="BO640" s="13"/>
      <c r="BP640" s="13">
        <v>0.19354838709677399</v>
      </c>
      <c r="BQ640" s="13">
        <v>0.125</v>
      </c>
      <c r="BR640" s="13"/>
      <c r="BS640" s="13">
        <v>0.163636363636364</v>
      </c>
      <c r="BT640" s="13">
        <v>8.6956521739130405E-2</v>
      </c>
      <c r="BU640" s="13"/>
      <c r="BV640" s="13">
        <v>0</v>
      </c>
      <c r="BW640" s="13">
        <v>0.25714285714285701</v>
      </c>
      <c r="BX640" s="13"/>
      <c r="BY640" s="13">
        <v>0.2</v>
      </c>
      <c r="BZ640" s="13">
        <v>0.132743362831858</v>
      </c>
      <c r="CA640" s="13"/>
      <c r="CB640" s="13">
        <v>0.122448979591837</v>
      </c>
      <c r="CC640" s="13">
        <v>0.150684931506849</v>
      </c>
    </row>
    <row r="641" spans="2:81" x14ac:dyDescent="0.3">
      <c r="B641" t="s">
        <v>359</v>
      </c>
      <c r="C641" s="13">
        <v>9.7560975609756101E-2</v>
      </c>
      <c r="D641" s="13">
        <v>5.6603773584905703E-2</v>
      </c>
      <c r="E641" s="13">
        <v>0.128571428571429</v>
      </c>
      <c r="F641" s="13"/>
      <c r="G641" s="13">
        <v>0</v>
      </c>
      <c r="H641" s="13">
        <v>4.1666666666666699E-2</v>
      </c>
      <c r="I641" s="13">
        <v>0.20689655172413801</v>
      </c>
      <c r="J641" s="13">
        <v>0.2</v>
      </c>
      <c r="K641" s="13">
        <v>0</v>
      </c>
      <c r="L641" s="13">
        <v>0.25</v>
      </c>
      <c r="M641" s="13"/>
      <c r="N641" s="13">
        <v>7.2727272727272696E-2</v>
      </c>
      <c r="O641" s="13">
        <v>5.5555555555555601E-2</v>
      </c>
      <c r="P641" s="13">
        <v>0.238095238095238</v>
      </c>
      <c r="Q641" s="13">
        <v>6.8965517241379296E-2</v>
      </c>
      <c r="R641" s="13"/>
      <c r="S641" s="13">
        <v>3.7037037037037E-2</v>
      </c>
      <c r="T641" s="13">
        <v>0.2</v>
      </c>
      <c r="U641" s="13">
        <v>0.2</v>
      </c>
      <c r="V641" s="13">
        <v>9.0909090909090898E-2</v>
      </c>
      <c r="W641" s="13">
        <v>0</v>
      </c>
      <c r="X641" s="13">
        <v>6.25E-2</v>
      </c>
      <c r="Y641" s="13">
        <v>0.14285714285714299</v>
      </c>
      <c r="Z641" s="13">
        <v>0.25</v>
      </c>
      <c r="AA641" s="13">
        <v>9.0909090909090898E-2</v>
      </c>
      <c r="AB641" s="13">
        <v>0</v>
      </c>
      <c r="AC641" s="13">
        <v>0.14285714285714299</v>
      </c>
      <c r="AD641" s="13" t="s">
        <v>97</v>
      </c>
      <c r="AE641" s="13"/>
      <c r="AF641" s="13">
        <v>6.6666666666666693E-2</v>
      </c>
      <c r="AG641" s="13">
        <v>4.7619047619047603E-2</v>
      </c>
      <c r="AH641" s="13">
        <v>0</v>
      </c>
      <c r="AI641" s="13">
        <v>0.42857142857142899</v>
      </c>
      <c r="AJ641" s="13">
        <v>0</v>
      </c>
      <c r="AK641" s="13">
        <v>0.16666666666666699</v>
      </c>
      <c r="AL641" s="13"/>
      <c r="AM641" s="13">
        <v>0.2</v>
      </c>
      <c r="AN641" s="13">
        <v>7.1428571428571397E-2</v>
      </c>
      <c r="AO641" s="13">
        <v>8.1632653061224497E-2</v>
      </c>
      <c r="AP641" s="13">
        <v>4.1666666666666699E-2</v>
      </c>
      <c r="AQ641" s="13">
        <v>0</v>
      </c>
      <c r="AR641" s="13"/>
      <c r="AS641" s="13">
        <v>9.7560975609756101E-2</v>
      </c>
      <c r="AT641" s="13" t="s">
        <v>97</v>
      </c>
      <c r="AU641" s="13"/>
      <c r="AV641" s="13">
        <v>0.10891089108910899</v>
      </c>
      <c r="AW641" s="13">
        <v>4.5454545454545497E-2</v>
      </c>
      <c r="AX641" s="13" t="s">
        <v>97</v>
      </c>
      <c r="AY641" s="13"/>
      <c r="AZ641" s="13">
        <v>0.100917431192661</v>
      </c>
      <c r="BA641" s="13" t="s">
        <v>97</v>
      </c>
      <c r="BB641" s="13" t="s">
        <v>97</v>
      </c>
      <c r="BC641" s="13"/>
      <c r="BD641" s="13">
        <v>0.113924050632911</v>
      </c>
      <c r="BE641" s="13">
        <v>7.3170731707317097E-2</v>
      </c>
      <c r="BF641" s="13"/>
      <c r="BG641" s="13">
        <v>4.6511627906976702E-2</v>
      </c>
      <c r="BH641" s="13">
        <v>0.125</v>
      </c>
      <c r="BI641" s="13"/>
      <c r="BJ641" s="13">
        <v>0</v>
      </c>
      <c r="BK641" s="13">
        <v>0.116504854368932</v>
      </c>
      <c r="BL641" s="13"/>
      <c r="BM641" s="13">
        <v>0.13636363636363599</v>
      </c>
      <c r="BN641" s="13">
        <v>9.2783505154639206E-2</v>
      </c>
      <c r="BO641" s="13"/>
      <c r="BP641" s="13">
        <v>0.16129032258064499</v>
      </c>
      <c r="BQ641" s="13">
        <v>7.9545454545454503E-2</v>
      </c>
      <c r="BR641" s="13"/>
      <c r="BS641" s="13">
        <v>9.0909090909090898E-2</v>
      </c>
      <c r="BT641" s="13">
        <v>0.13043478260869601</v>
      </c>
      <c r="BU641" s="13"/>
      <c r="BV641" s="13">
        <v>0.1</v>
      </c>
      <c r="BW641" s="13">
        <v>8.5714285714285701E-2</v>
      </c>
      <c r="BX641" s="13"/>
      <c r="BY641" s="13">
        <v>0.2</v>
      </c>
      <c r="BZ641" s="13">
        <v>8.8495575221238895E-2</v>
      </c>
      <c r="CA641" s="13"/>
      <c r="CB641" s="13">
        <v>0.14285714285714299</v>
      </c>
      <c r="CC641" s="13">
        <v>6.8493150684931503E-2</v>
      </c>
    </row>
    <row r="642" spans="2:81" x14ac:dyDescent="0.3">
      <c r="B642" t="s">
        <v>106</v>
      </c>
      <c r="C642" s="13">
        <v>1.6260162601626001E-2</v>
      </c>
      <c r="D642" s="13">
        <v>1.88679245283019E-2</v>
      </c>
      <c r="E642" s="13">
        <v>1.4285714285714299E-2</v>
      </c>
      <c r="F642" s="13"/>
      <c r="G642" s="13">
        <v>0</v>
      </c>
      <c r="H642" s="13">
        <v>2.0833333333333301E-2</v>
      </c>
      <c r="I642" s="13">
        <v>0</v>
      </c>
      <c r="J642" s="13">
        <v>0</v>
      </c>
      <c r="K642" s="13">
        <v>0.1</v>
      </c>
      <c r="L642" s="13">
        <v>0</v>
      </c>
      <c r="M642" s="13"/>
      <c r="N642" s="13">
        <v>0</v>
      </c>
      <c r="O642" s="13">
        <v>5.5555555555555601E-2</v>
      </c>
      <c r="P642" s="13">
        <v>4.7619047619047603E-2</v>
      </c>
      <c r="Q642" s="13">
        <v>0</v>
      </c>
      <c r="R642" s="13"/>
      <c r="S642" s="13">
        <v>0</v>
      </c>
      <c r="T642" s="13">
        <v>0</v>
      </c>
      <c r="U642" s="13">
        <v>0</v>
      </c>
      <c r="V642" s="13">
        <v>9.0909090909090898E-2</v>
      </c>
      <c r="W642" s="13">
        <v>0</v>
      </c>
      <c r="X642" s="13">
        <v>0</v>
      </c>
      <c r="Y642" s="13">
        <v>0</v>
      </c>
      <c r="Z642" s="13">
        <v>0</v>
      </c>
      <c r="AA642" s="13">
        <v>9.0909090909090898E-2</v>
      </c>
      <c r="AB642" s="13">
        <v>0</v>
      </c>
      <c r="AC642" s="13">
        <v>0</v>
      </c>
      <c r="AD642" s="13" t="s">
        <v>97</v>
      </c>
      <c r="AE642" s="13"/>
      <c r="AF642" s="13">
        <v>2.2222222222222199E-2</v>
      </c>
      <c r="AG642" s="13">
        <v>0</v>
      </c>
      <c r="AH642" s="13">
        <v>7.1428571428571397E-2</v>
      </c>
      <c r="AI642" s="13">
        <v>0</v>
      </c>
      <c r="AJ642" s="13">
        <v>0</v>
      </c>
      <c r="AK642" s="13">
        <v>0</v>
      </c>
      <c r="AL642" s="13"/>
      <c r="AM642" s="13">
        <v>0</v>
      </c>
      <c r="AN642" s="13">
        <v>0</v>
      </c>
      <c r="AO642" s="13">
        <v>0</v>
      </c>
      <c r="AP642" s="13">
        <v>8.3333333333333301E-2</v>
      </c>
      <c r="AQ642" s="13">
        <v>0</v>
      </c>
      <c r="AR642" s="13"/>
      <c r="AS642" s="13">
        <v>1.6260162601626001E-2</v>
      </c>
      <c r="AT642" s="13" t="s">
        <v>97</v>
      </c>
      <c r="AU642" s="13"/>
      <c r="AV642" s="13">
        <v>1.9801980198019799E-2</v>
      </c>
      <c r="AW642" s="13">
        <v>0</v>
      </c>
      <c r="AX642" s="13" t="s">
        <v>97</v>
      </c>
      <c r="AY642" s="13"/>
      <c r="AZ642" s="13">
        <v>1.8348623853211E-2</v>
      </c>
      <c r="BA642" s="13" t="s">
        <v>97</v>
      </c>
      <c r="BB642" s="13" t="s">
        <v>97</v>
      </c>
      <c r="BC642" s="13"/>
      <c r="BD642" s="13">
        <v>1.26582278481013E-2</v>
      </c>
      <c r="BE642" s="13">
        <v>2.4390243902439001E-2</v>
      </c>
      <c r="BF642" s="13"/>
      <c r="BG642" s="13">
        <v>2.32558139534884E-2</v>
      </c>
      <c r="BH642" s="13">
        <v>1.2500000000000001E-2</v>
      </c>
      <c r="BI642" s="13"/>
      <c r="BJ642" s="13">
        <v>6.6666666666666693E-2</v>
      </c>
      <c r="BK642" s="13">
        <v>9.7087378640776708E-3</v>
      </c>
      <c r="BL642" s="13"/>
      <c r="BM642" s="13">
        <v>0</v>
      </c>
      <c r="BN642" s="13">
        <v>2.06185567010309E-2</v>
      </c>
      <c r="BO642" s="13"/>
      <c r="BP642" s="13">
        <v>0</v>
      </c>
      <c r="BQ642" s="13">
        <v>2.27272727272727E-2</v>
      </c>
      <c r="BR642" s="13"/>
      <c r="BS642" s="13">
        <v>1.8181818181818198E-2</v>
      </c>
      <c r="BT642" s="13">
        <v>2.1739130434782601E-2</v>
      </c>
      <c r="BU642" s="13"/>
      <c r="BV642" s="13">
        <v>0.05</v>
      </c>
      <c r="BW642" s="13">
        <v>0</v>
      </c>
      <c r="BX642" s="13"/>
      <c r="BY642" s="13">
        <v>0</v>
      </c>
      <c r="BZ642" s="13">
        <v>1.7699115044247801E-2</v>
      </c>
      <c r="CA642" s="13"/>
      <c r="CB642" s="13">
        <v>2.04081632653061E-2</v>
      </c>
      <c r="CC642" s="13">
        <v>1.3698630136986301E-2</v>
      </c>
    </row>
    <row r="643" spans="2:81" x14ac:dyDescent="0.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Q643" s="13"/>
      <c r="BR643" s="13"/>
      <c r="BS643" s="13"/>
      <c r="BT643" s="13"/>
      <c r="BU643" s="13"/>
      <c r="BV643" s="13"/>
      <c r="BW643" s="13"/>
      <c r="BX643" s="13"/>
      <c r="BY643" s="13"/>
      <c r="BZ643" s="13"/>
      <c r="CA643" s="13"/>
      <c r="CB643" s="13"/>
      <c r="CC643" s="13"/>
    </row>
    <row r="644" spans="2:81" x14ac:dyDescent="0.3">
      <c r="B644" s="6" t="s">
        <v>368</v>
      </c>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Q644" s="13"/>
      <c r="BR644" s="13"/>
      <c r="BS644" s="13"/>
      <c r="BT644" s="13"/>
      <c r="BU644" s="13"/>
      <c r="BV644" s="13"/>
      <c r="BW644" s="13"/>
      <c r="BX644" s="13"/>
      <c r="BY644" s="13"/>
      <c r="BZ644" s="13"/>
      <c r="CA644" s="13"/>
      <c r="CB644" s="13"/>
      <c r="CC644" s="13"/>
    </row>
    <row r="645" spans="2:81" x14ac:dyDescent="0.3">
      <c r="B645" s="23" t="s">
        <v>301</v>
      </c>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Q645" s="13"/>
      <c r="BR645" s="13"/>
      <c r="BS645" s="13"/>
      <c r="BT645" s="13"/>
      <c r="BU645" s="13"/>
      <c r="BV645" s="13"/>
      <c r="BW645" s="13"/>
      <c r="BX645" s="13"/>
      <c r="BY645" s="13"/>
      <c r="BZ645" s="13"/>
      <c r="CA645" s="13"/>
      <c r="CB645" s="13"/>
      <c r="CC645" s="13"/>
    </row>
    <row r="646" spans="2:81" x14ac:dyDescent="0.3">
      <c r="B646" t="s">
        <v>361</v>
      </c>
      <c r="C646" s="13">
        <v>0.39837398373983701</v>
      </c>
      <c r="D646" s="13">
        <v>0.35849056603773599</v>
      </c>
      <c r="E646" s="13">
        <v>0.42857142857142899</v>
      </c>
      <c r="F646" s="13"/>
      <c r="G646" s="13">
        <v>0.38888888888888901</v>
      </c>
      <c r="H646" s="13">
        <v>0.41666666666666702</v>
      </c>
      <c r="I646" s="13">
        <v>0.41379310344827602</v>
      </c>
      <c r="J646" s="13">
        <v>0.2</v>
      </c>
      <c r="K646" s="13">
        <v>0.4</v>
      </c>
      <c r="L646" s="13">
        <v>0.5</v>
      </c>
      <c r="M646" s="13"/>
      <c r="N646" s="13">
        <v>0.30909090909090903</v>
      </c>
      <c r="O646" s="13">
        <v>0.5</v>
      </c>
      <c r="P646" s="13">
        <v>0.476190476190476</v>
      </c>
      <c r="Q646" s="13">
        <v>0.44827586206896602</v>
      </c>
      <c r="R646" s="13"/>
      <c r="S646" s="13">
        <v>0.25925925925925902</v>
      </c>
      <c r="T646" s="13">
        <v>0.25</v>
      </c>
      <c r="U646" s="13">
        <v>0.6</v>
      </c>
      <c r="V646" s="13">
        <v>0.27272727272727298</v>
      </c>
      <c r="W646" s="13">
        <v>0.57142857142857095</v>
      </c>
      <c r="X646" s="13">
        <v>0.5</v>
      </c>
      <c r="Y646" s="13">
        <v>0.57142857142857095</v>
      </c>
      <c r="Z646" s="13">
        <v>0.5</v>
      </c>
      <c r="AA646" s="13">
        <v>0.54545454545454497</v>
      </c>
      <c r="AB646" s="13">
        <v>0.25</v>
      </c>
      <c r="AC646" s="13">
        <v>0.71428571428571397</v>
      </c>
      <c r="AD646" s="13" t="s">
        <v>97</v>
      </c>
      <c r="AE646" s="13"/>
      <c r="AF646" s="13">
        <v>0.24444444444444399</v>
      </c>
      <c r="AG646" s="13">
        <v>0.42857142857142899</v>
      </c>
      <c r="AH646" s="13">
        <v>0.64285714285714302</v>
      </c>
      <c r="AI646" s="13">
        <v>0.78571428571428603</v>
      </c>
      <c r="AJ646" s="13">
        <v>0.16666666666666699</v>
      </c>
      <c r="AK646" s="13">
        <v>0.25</v>
      </c>
      <c r="AL646" s="13"/>
      <c r="AM646" s="13">
        <v>0.4</v>
      </c>
      <c r="AN646" s="13">
        <v>0.42857142857142899</v>
      </c>
      <c r="AO646" s="13">
        <v>0.40816326530612201</v>
      </c>
      <c r="AP646" s="13">
        <v>0.375</v>
      </c>
      <c r="AQ646" s="13">
        <v>0.11111111111111099</v>
      </c>
      <c r="AR646" s="13"/>
      <c r="AS646" s="13">
        <v>0.39837398373983701</v>
      </c>
      <c r="AT646" s="13" t="s">
        <v>97</v>
      </c>
      <c r="AU646" s="13"/>
      <c r="AV646" s="13">
        <v>0.396039603960396</v>
      </c>
      <c r="AW646" s="13">
        <v>0.40909090909090901</v>
      </c>
      <c r="AX646" s="13" t="s">
        <v>97</v>
      </c>
      <c r="AY646" s="13"/>
      <c r="AZ646" s="13">
        <v>0.41284403669724801</v>
      </c>
      <c r="BA646" s="13" t="s">
        <v>97</v>
      </c>
      <c r="BB646" s="13" t="s">
        <v>97</v>
      </c>
      <c r="BC646" s="13"/>
      <c r="BD646" s="13">
        <v>0.40506329113924</v>
      </c>
      <c r="BE646" s="13">
        <v>0.39024390243902402</v>
      </c>
      <c r="BF646" s="13"/>
      <c r="BG646" s="13">
        <v>0.372093023255814</v>
      </c>
      <c r="BH646" s="13">
        <v>0.41249999999999998</v>
      </c>
      <c r="BI646" s="13"/>
      <c r="BJ646" s="13">
        <v>0.266666666666667</v>
      </c>
      <c r="BK646" s="13">
        <v>0.43689320388349501</v>
      </c>
      <c r="BL646" s="13"/>
      <c r="BM646" s="13">
        <v>0.5</v>
      </c>
      <c r="BN646" s="13">
        <v>0.38144329896907198</v>
      </c>
      <c r="BO646" s="13"/>
      <c r="BP646" s="13">
        <v>0.51612903225806495</v>
      </c>
      <c r="BQ646" s="13">
        <v>0.35227272727272702</v>
      </c>
      <c r="BR646" s="13"/>
      <c r="BS646" s="13">
        <v>0.32727272727272699</v>
      </c>
      <c r="BT646" s="13">
        <v>0.434782608695652</v>
      </c>
      <c r="BU646" s="13"/>
      <c r="BV646" s="13">
        <v>0.25</v>
      </c>
      <c r="BW646" s="13">
        <v>0.371428571428571</v>
      </c>
      <c r="BX646" s="13"/>
      <c r="BY646" s="13">
        <v>0.4</v>
      </c>
      <c r="BZ646" s="13">
        <v>0.39823008849557501</v>
      </c>
      <c r="CA646" s="13"/>
      <c r="CB646" s="13">
        <v>0.44897959183673503</v>
      </c>
      <c r="CC646" s="13">
        <v>0.36986301369863001</v>
      </c>
    </row>
    <row r="647" spans="2:81" x14ac:dyDescent="0.3">
      <c r="B647" t="s">
        <v>362</v>
      </c>
      <c r="C647" s="13">
        <v>0.284552845528455</v>
      </c>
      <c r="D647" s="13">
        <v>0.30188679245283001</v>
      </c>
      <c r="E647" s="13">
        <v>0.27142857142857102</v>
      </c>
      <c r="F647" s="13"/>
      <c r="G647" s="13">
        <v>0.11111111111111099</v>
      </c>
      <c r="H647" s="13">
        <v>0.33333333333333298</v>
      </c>
      <c r="I647" s="13">
        <v>0.27586206896551702</v>
      </c>
      <c r="J647" s="13">
        <v>0.3</v>
      </c>
      <c r="K647" s="13">
        <v>0.2</v>
      </c>
      <c r="L647" s="13">
        <v>0.5</v>
      </c>
      <c r="M647" s="13"/>
      <c r="N647" s="13">
        <v>0.236363636363636</v>
      </c>
      <c r="O647" s="13">
        <v>0.33333333333333298</v>
      </c>
      <c r="P647" s="13">
        <v>0.33333333333333298</v>
      </c>
      <c r="Q647" s="13">
        <v>0.31034482758620702</v>
      </c>
      <c r="R647" s="13"/>
      <c r="S647" s="13">
        <v>0.148148148148148</v>
      </c>
      <c r="T647" s="13">
        <v>0.4</v>
      </c>
      <c r="U647" s="13">
        <v>0</v>
      </c>
      <c r="V647" s="13">
        <v>0.18181818181818199</v>
      </c>
      <c r="W647" s="13">
        <v>0.57142857142857095</v>
      </c>
      <c r="X647" s="13">
        <v>0.1875</v>
      </c>
      <c r="Y647" s="13">
        <v>0.42857142857142899</v>
      </c>
      <c r="Z647" s="13">
        <v>0.75</v>
      </c>
      <c r="AA647" s="13">
        <v>0.36363636363636398</v>
      </c>
      <c r="AB647" s="13">
        <v>0.125</v>
      </c>
      <c r="AC647" s="13">
        <v>0.42857142857142899</v>
      </c>
      <c r="AD647" s="13" t="s">
        <v>97</v>
      </c>
      <c r="AE647" s="13"/>
      <c r="AF647" s="13">
        <v>0.2</v>
      </c>
      <c r="AG647" s="13">
        <v>0.33333333333333298</v>
      </c>
      <c r="AH647" s="13">
        <v>7.1428571428571397E-2</v>
      </c>
      <c r="AI647" s="13">
        <v>0.71428571428571397</v>
      </c>
      <c r="AJ647" s="13">
        <v>0.33333333333333298</v>
      </c>
      <c r="AK647" s="13">
        <v>0.25</v>
      </c>
      <c r="AL647" s="13"/>
      <c r="AM647" s="13">
        <v>0.4</v>
      </c>
      <c r="AN647" s="13">
        <v>0.42857142857142899</v>
      </c>
      <c r="AO647" s="13">
        <v>0.20408163265306101</v>
      </c>
      <c r="AP647" s="13">
        <v>0.33333333333333298</v>
      </c>
      <c r="AQ647" s="13">
        <v>0.11111111111111099</v>
      </c>
      <c r="AR647" s="13"/>
      <c r="AS647" s="13">
        <v>0.284552845528455</v>
      </c>
      <c r="AT647" s="13" t="s">
        <v>97</v>
      </c>
      <c r="AU647" s="13"/>
      <c r="AV647" s="13">
        <v>0.287128712871287</v>
      </c>
      <c r="AW647" s="13">
        <v>0.27272727272727298</v>
      </c>
      <c r="AX647" s="13" t="s">
        <v>97</v>
      </c>
      <c r="AY647" s="13"/>
      <c r="AZ647" s="13">
        <v>0.293577981651376</v>
      </c>
      <c r="BA647" s="13" t="s">
        <v>97</v>
      </c>
      <c r="BB647" s="13" t="s">
        <v>97</v>
      </c>
      <c r="BC647" s="13"/>
      <c r="BD647" s="13">
        <v>0.265822784810127</v>
      </c>
      <c r="BE647" s="13">
        <v>0.31707317073170699</v>
      </c>
      <c r="BF647" s="13"/>
      <c r="BG647" s="13">
        <v>9.3023255813953501E-2</v>
      </c>
      <c r="BH647" s="13">
        <v>0.38750000000000001</v>
      </c>
      <c r="BI647" s="13"/>
      <c r="BJ647" s="13">
        <v>6.6666666666666693E-2</v>
      </c>
      <c r="BK647" s="13">
        <v>0.33009708737864102</v>
      </c>
      <c r="BL647" s="13"/>
      <c r="BM647" s="13">
        <v>0.45454545454545497</v>
      </c>
      <c r="BN647" s="13">
        <v>0.23711340206185599</v>
      </c>
      <c r="BO647" s="13"/>
      <c r="BP647" s="13">
        <v>0.38709677419354799</v>
      </c>
      <c r="BQ647" s="13">
        <v>0.23863636363636401</v>
      </c>
      <c r="BR647" s="13"/>
      <c r="BS647" s="13">
        <v>0.29090909090909101</v>
      </c>
      <c r="BT647" s="13">
        <v>0.217391304347826</v>
      </c>
      <c r="BU647" s="13"/>
      <c r="BV647" s="13">
        <v>0.2</v>
      </c>
      <c r="BW647" s="13">
        <v>0.34285714285714303</v>
      </c>
      <c r="BX647" s="13"/>
      <c r="BY647" s="13">
        <v>0.3</v>
      </c>
      <c r="BZ647" s="13">
        <v>0.28318584070796499</v>
      </c>
      <c r="CA647" s="13"/>
      <c r="CB647" s="13">
        <v>0.40816326530612201</v>
      </c>
      <c r="CC647" s="13">
        <v>0.20547945205479501</v>
      </c>
    </row>
    <row r="648" spans="2:81" x14ac:dyDescent="0.3">
      <c r="B648" t="s">
        <v>363</v>
      </c>
      <c r="C648" s="13">
        <v>0.276422764227642</v>
      </c>
      <c r="D648" s="13">
        <v>0.28301886792452802</v>
      </c>
      <c r="E648" s="13">
        <v>0.27142857142857102</v>
      </c>
      <c r="F648" s="13"/>
      <c r="G648" s="13">
        <v>0.16666666666666699</v>
      </c>
      <c r="H648" s="13">
        <v>0.29166666666666702</v>
      </c>
      <c r="I648" s="13">
        <v>0.34482758620689702</v>
      </c>
      <c r="J648" s="13">
        <v>0.2</v>
      </c>
      <c r="K648" s="13">
        <v>0.2</v>
      </c>
      <c r="L648" s="13">
        <v>0.375</v>
      </c>
      <c r="M648" s="13"/>
      <c r="N648" s="13">
        <v>0.41818181818181799</v>
      </c>
      <c r="O648" s="13">
        <v>0.16666666666666699</v>
      </c>
      <c r="P648" s="13">
        <v>0.14285714285714299</v>
      </c>
      <c r="Q648" s="13">
        <v>0.17241379310344801</v>
      </c>
      <c r="R648" s="13"/>
      <c r="S648" s="13">
        <v>0.37037037037037002</v>
      </c>
      <c r="T648" s="13">
        <v>0.25</v>
      </c>
      <c r="U648" s="13">
        <v>0.2</v>
      </c>
      <c r="V648" s="13">
        <v>0.36363636363636398</v>
      </c>
      <c r="W648" s="13">
        <v>0.14285714285714299</v>
      </c>
      <c r="X648" s="13">
        <v>0.25</v>
      </c>
      <c r="Y648" s="13">
        <v>0.14285714285714299</v>
      </c>
      <c r="Z648" s="13">
        <v>0.25</v>
      </c>
      <c r="AA648" s="13">
        <v>0.36363636363636398</v>
      </c>
      <c r="AB648" s="13">
        <v>0.25</v>
      </c>
      <c r="AC648" s="13">
        <v>0.14285714285714299</v>
      </c>
      <c r="AD648" s="13" t="s">
        <v>97</v>
      </c>
      <c r="AE648" s="13"/>
      <c r="AF648" s="13">
        <v>0.4</v>
      </c>
      <c r="AG648" s="13">
        <v>0.19047619047618999</v>
      </c>
      <c r="AH648" s="13">
        <v>0.14285714285714299</v>
      </c>
      <c r="AI648" s="13">
        <v>0.14285714285714299</v>
      </c>
      <c r="AJ648" s="13">
        <v>0.33333333333333298</v>
      </c>
      <c r="AK648" s="13">
        <v>0.41666666666666702</v>
      </c>
      <c r="AL648" s="13"/>
      <c r="AM648" s="13">
        <v>0.2</v>
      </c>
      <c r="AN648" s="13">
        <v>0.214285714285714</v>
      </c>
      <c r="AO648" s="13">
        <v>0.26530612244898</v>
      </c>
      <c r="AP648" s="13">
        <v>0.33333333333333298</v>
      </c>
      <c r="AQ648" s="13">
        <v>0.66666666666666696</v>
      </c>
      <c r="AR648" s="13"/>
      <c r="AS648" s="13">
        <v>0.276422764227642</v>
      </c>
      <c r="AT648" s="13" t="s">
        <v>97</v>
      </c>
      <c r="AU648" s="13"/>
      <c r="AV648" s="13">
        <v>0.287128712871287</v>
      </c>
      <c r="AW648" s="13">
        <v>0.22727272727272699</v>
      </c>
      <c r="AX648" s="13" t="s">
        <v>97</v>
      </c>
      <c r="AY648" s="13"/>
      <c r="AZ648" s="13">
        <v>0.26605504587155998</v>
      </c>
      <c r="BA648" s="13" t="s">
        <v>97</v>
      </c>
      <c r="BB648" s="13" t="s">
        <v>97</v>
      </c>
      <c r="BC648" s="13"/>
      <c r="BD648" s="13">
        <v>0.253164556962025</v>
      </c>
      <c r="BE648" s="13">
        <v>0.31707317073170699</v>
      </c>
      <c r="BF648" s="13"/>
      <c r="BG648" s="13">
        <v>0.30232558139534899</v>
      </c>
      <c r="BH648" s="13">
        <v>0.26250000000000001</v>
      </c>
      <c r="BI648" s="13"/>
      <c r="BJ648" s="13">
        <v>0.266666666666667</v>
      </c>
      <c r="BK648" s="13">
        <v>0.242718446601942</v>
      </c>
      <c r="BL648" s="13"/>
      <c r="BM648" s="13">
        <v>0.18181818181818199</v>
      </c>
      <c r="BN648" s="13">
        <v>0.298969072164948</v>
      </c>
      <c r="BO648" s="13"/>
      <c r="BP648" s="13">
        <v>0.12903225806451599</v>
      </c>
      <c r="BQ648" s="13">
        <v>0.32954545454545497</v>
      </c>
      <c r="BR648" s="13"/>
      <c r="BS648" s="13">
        <v>0.27272727272727298</v>
      </c>
      <c r="BT648" s="13">
        <v>0.34782608695652201</v>
      </c>
      <c r="BU648" s="13"/>
      <c r="BV648" s="13">
        <v>0.3</v>
      </c>
      <c r="BW648" s="13">
        <v>0.25714285714285701</v>
      </c>
      <c r="BX648" s="13"/>
      <c r="BY648" s="13">
        <v>0</v>
      </c>
      <c r="BZ648" s="13">
        <v>0.30088495575221202</v>
      </c>
      <c r="CA648" s="13"/>
      <c r="CB648" s="13">
        <v>0.26530612244898</v>
      </c>
      <c r="CC648" s="13">
        <v>0.28767123287671198</v>
      </c>
    </row>
    <row r="649" spans="2:81" x14ac:dyDescent="0.3">
      <c r="B649" t="s">
        <v>364</v>
      </c>
      <c r="C649" s="13">
        <v>0.203252032520325</v>
      </c>
      <c r="D649" s="13">
        <v>0.15094339622641501</v>
      </c>
      <c r="E649" s="13">
        <v>0.24285714285714299</v>
      </c>
      <c r="F649" s="13"/>
      <c r="G649" s="13">
        <v>0.33333333333333298</v>
      </c>
      <c r="H649" s="13">
        <v>0.20833333333333301</v>
      </c>
      <c r="I649" s="13">
        <v>0.17241379310344801</v>
      </c>
      <c r="J649" s="13">
        <v>0.1</v>
      </c>
      <c r="K649" s="13">
        <v>0.2</v>
      </c>
      <c r="L649" s="13">
        <v>0.125</v>
      </c>
      <c r="M649" s="13"/>
      <c r="N649" s="13">
        <v>0.18181818181818199</v>
      </c>
      <c r="O649" s="13">
        <v>0.22222222222222199</v>
      </c>
      <c r="P649" s="13">
        <v>9.5238095238095205E-2</v>
      </c>
      <c r="Q649" s="13">
        <v>0.31034482758620702</v>
      </c>
      <c r="R649" s="13"/>
      <c r="S649" s="13">
        <v>0.148148148148148</v>
      </c>
      <c r="T649" s="13">
        <v>0.15</v>
      </c>
      <c r="U649" s="13">
        <v>0.2</v>
      </c>
      <c r="V649" s="13">
        <v>0.18181818181818199</v>
      </c>
      <c r="W649" s="13">
        <v>0.42857142857142899</v>
      </c>
      <c r="X649" s="13">
        <v>0.3125</v>
      </c>
      <c r="Y649" s="13">
        <v>0.28571428571428598</v>
      </c>
      <c r="Z649" s="13">
        <v>0.25</v>
      </c>
      <c r="AA649" s="13">
        <v>0.27272727272727298</v>
      </c>
      <c r="AB649" s="13">
        <v>0.125</v>
      </c>
      <c r="AC649" s="13">
        <v>0</v>
      </c>
      <c r="AD649" s="13" t="s">
        <v>97</v>
      </c>
      <c r="AE649" s="13"/>
      <c r="AF649" s="13">
        <v>0.133333333333333</v>
      </c>
      <c r="AG649" s="13">
        <v>0.238095238095238</v>
      </c>
      <c r="AH649" s="13">
        <v>0.42857142857142899</v>
      </c>
      <c r="AI649" s="13">
        <v>0.214285714285714</v>
      </c>
      <c r="AJ649" s="13">
        <v>0</v>
      </c>
      <c r="AK649" s="13">
        <v>0</v>
      </c>
      <c r="AL649" s="13"/>
      <c r="AM649" s="13">
        <v>0.2</v>
      </c>
      <c r="AN649" s="13">
        <v>0.214285714285714</v>
      </c>
      <c r="AO649" s="13">
        <v>0.20408163265306101</v>
      </c>
      <c r="AP649" s="13">
        <v>0.20833333333333301</v>
      </c>
      <c r="AQ649" s="13">
        <v>0.11111111111111099</v>
      </c>
      <c r="AR649" s="13"/>
      <c r="AS649" s="13">
        <v>0.203252032520325</v>
      </c>
      <c r="AT649" s="13" t="s">
        <v>97</v>
      </c>
      <c r="AU649" s="13"/>
      <c r="AV649" s="13">
        <v>0.198019801980198</v>
      </c>
      <c r="AW649" s="13">
        <v>0.22727272727272699</v>
      </c>
      <c r="AX649" s="13" t="s">
        <v>97</v>
      </c>
      <c r="AY649" s="13"/>
      <c r="AZ649" s="13">
        <v>0.22018348623853201</v>
      </c>
      <c r="BA649" s="13" t="s">
        <v>97</v>
      </c>
      <c r="BB649" s="13" t="s">
        <v>97</v>
      </c>
      <c r="BC649" s="13"/>
      <c r="BD649" s="13">
        <v>0.215189873417722</v>
      </c>
      <c r="BE649" s="13">
        <v>0.19512195121951201</v>
      </c>
      <c r="BF649" s="13"/>
      <c r="BG649" s="13">
        <v>0.25581395348837199</v>
      </c>
      <c r="BH649" s="13">
        <v>0.17499999999999999</v>
      </c>
      <c r="BI649" s="13"/>
      <c r="BJ649" s="13">
        <v>0.2</v>
      </c>
      <c r="BK649" s="13">
        <v>0.213592233009709</v>
      </c>
      <c r="BL649" s="13"/>
      <c r="BM649" s="13">
        <v>0.13636363636363599</v>
      </c>
      <c r="BN649" s="13">
        <v>0.22680412371134001</v>
      </c>
      <c r="BO649" s="13"/>
      <c r="BP649" s="13">
        <v>0.19354838709677399</v>
      </c>
      <c r="BQ649" s="13">
        <v>0.21590909090909099</v>
      </c>
      <c r="BR649" s="13"/>
      <c r="BS649" s="13">
        <v>0.163636363636364</v>
      </c>
      <c r="BT649" s="13">
        <v>0.23913043478260901</v>
      </c>
      <c r="BU649" s="13"/>
      <c r="BV649" s="13">
        <v>0.1</v>
      </c>
      <c r="BW649" s="13">
        <v>0.2</v>
      </c>
      <c r="BX649" s="13"/>
      <c r="BY649" s="13">
        <v>0.3</v>
      </c>
      <c r="BZ649" s="13">
        <v>0.19469026548672599</v>
      </c>
      <c r="CA649" s="13"/>
      <c r="CB649" s="13">
        <v>0.16326530612244899</v>
      </c>
      <c r="CC649" s="13">
        <v>0.232876712328767</v>
      </c>
    </row>
    <row r="650" spans="2:81" x14ac:dyDescent="0.3">
      <c r="B650" t="s">
        <v>365</v>
      </c>
      <c r="C650" s="13">
        <v>0.18699186991869901</v>
      </c>
      <c r="D650" s="13">
        <v>0.20754716981132099</v>
      </c>
      <c r="E650" s="13">
        <v>0.17142857142857101</v>
      </c>
      <c r="F650" s="13"/>
      <c r="G650" s="13">
        <v>0.33333333333333298</v>
      </c>
      <c r="H650" s="13">
        <v>0.22916666666666699</v>
      </c>
      <c r="I650" s="13">
        <v>0.10344827586206901</v>
      </c>
      <c r="J650" s="13">
        <v>0</v>
      </c>
      <c r="K650" s="13">
        <v>0.2</v>
      </c>
      <c r="L650" s="13">
        <v>0.125</v>
      </c>
      <c r="M650" s="13"/>
      <c r="N650" s="13">
        <v>0.109090909090909</v>
      </c>
      <c r="O650" s="13">
        <v>0.22222222222222199</v>
      </c>
      <c r="P650" s="13">
        <v>0.38095238095238099</v>
      </c>
      <c r="Q650" s="13">
        <v>0.17241379310344801</v>
      </c>
      <c r="R650" s="13"/>
      <c r="S650" s="13">
        <v>0.18518518518518501</v>
      </c>
      <c r="T650" s="13">
        <v>0.35</v>
      </c>
      <c r="U650" s="13">
        <v>0.2</v>
      </c>
      <c r="V650" s="13">
        <v>0</v>
      </c>
      <c r="W650" s="13">
        <v>0.14285714285714299</v>
      </c>
      <c r="X650" s="13">
        <v>6.25E-2</v>
      </c>
      <c r="Y650" s="13">
        <v>0</v>
      </c>
      <c r="Z650" s="13">
        <v>0.5</v>
      </c>
      <c r="AA650" s="13">
        <v>0.27272727272727298</v>
      </c>
      <c r="AB650" s="13">
        <v>0.25</v>
      </c>
      <c r="AC650" s="13">
        <v>0.14285714285714299</v>
      </c>
      <c r="AD650" s="13" t="s">
        <v>97</v>
      </c>
      <c r="AE650" s="13"/>
      <c r="AF650" s="13">
        <v>0.133333333333333</v>
      </c>
      <c r="AG650" s="13">
        <v>0.238095238095238</v>
      </c>
      <c r="AH650" s="13">
        <v>0.35714285714285698</v>
      </c>
      <c r="AI650" s="13">
        <v>0.28571428571428598</v>
      </c>
      <c r="AJ650" s="13">
        <v>0.16666666666666699</v>
      </c>
      <c r="AK650" s="13">
        <v>8.3333333333333301E-2</v>
      </c>
      <c r="AL650" s="13"/>
      <c r="AM650" s="13">
        <v>6.6666666666666693E-2</v>
      </c>
      <c r="AN650" s="13">
        <v>0.14285714285714299</v>
      </c>
      <c r="AO650" s="13">
        <v>0.22448979591836701</v>
      </c>
      <c r="AP650" s="13">
        <v>0.16666666666666699</v>
      </c>
      <c r="AQ650" s="13">
        <v>0.11111111111111099</v>
      </c>
      <c r="AR650" s="13"/>
      <c r="AS650" s="13">
        <v>0.18699186991869901</v>
      </c>
      <c r="AT650" s="13" t="s">
        <v>97</v>
      </c>
      <c r="AU650" s="13"/>
      <c r="AV650" s="13">
        <v>0.17821782178217799</v>
      </c>
      <c r="AW650" s="13">
        <v>0.22727272727272699</v>
      </c>
      <c r="AX650" s="13" t="s">
        <v>97</v>
      </c>
      <c r="AY650" s="13"/>
      <c r="AZ650" s="13">
        <v>0.201834862385321</v>
      </c>
      <c r="BA650" s="13" t="s">
        <v>97</v>
      </c>
      <c r="BB650" s="13" t="s">
        <v>97</v>
      </c>
      <c r="BC650" s="13"/>
      <c r="BD650" s="13">
        <v>0.20253164556962</v>
      </c>
      <c r="BE650" s="13">
        <v>0.12195121951219499</v>
      </c>
      <c r="BF650" s="13"/>
      <c r="BG650" s="13">
        <v>0.209302325581395</v>
      </c>
      <c r="BH650" s="13">
        <v>0.17499999999999999</v>
      </c>
      <c r="BI650" s="13"/>
      <c r="BJ650" s="13">
        <v>0.133333333333333</v>
      </c>
      <c r="BK650" s="13">
        <v>0.20388349514563101</v>
      </c>
      <c r="BL650" s="13"/>
      <c r="BM650" s="13">
        <v>0.13636363636363599</v>
      </c>
      <c r="BN650" s="13">
        <v>0.185567010309278</v>
      </c>
      <c r="BO650" s="13"/>
      <c r="BP650" s="13">
        <v>0.19354838709677399</v>
      </c>
      <c r="BQ650" s="13">
        <v>0.170454545454545</v>
      </c>
      <c r="BR650" s="13"/>
      <c r="BS650" s="13">
        <v>0.18181818181818199</v>
      </c>
      <c r="BT650" s="13">
        <v>0.108695652173913</v>
      </c>
      <c r="BU650" s="13"/>
      <c r="BV650" s="13">
        <v>0.15</v>
      </c>
      <c r="BW650" s="13">
        <v>0.2</v>
      </c>
      <c r="BX650" s="13"/>
      <c r="BY650" s="13">
        <v>0.3</v>
      </c>
      <c r="BZ650" s="13">
        <v>0.17699115044247801</v>
      </c>
      <c r="CA650" s="13"/>
      <c r="CB650" s="13">
        <v>0.22448979591836701</v>
      </c>
      <c r="CC650" s="13">
        <v>0.150684931506849</v>
      </c>
    </row>
    <row r="651" spans="2:81" x14ac:dyDescent="0.3">
      <c r="B651" t="s">
        <v>366</v>
      </c>
      <c r="C651" s="13">
        <v>0.16260162601625999</v>
      </c>
      <c r="D651" s="13">
        <v>0.18867924528301899</v>
      </c>
      <c r="E651" s="13">
        <v>0.14285714285714299</v>
      </c>
      <c r="F651" s="13"/>
      <c r="G651" s="13">
        <v>0.27777777777777801</v>
      </c>
      <c r="H651" s="13">
        <v>0.14583333333333301</v>
      </c>
      <c r="I651" s="13">
        <v>0.10344827586206901</v>
      </c>
      <c r="J651" s="13">
        <v>0.2</v>
      </c>
      <c r="K651" s="13">
        <v>0.2</v>
      </c>
      <c r="L651" s="13">
        <v>0.125</v>
      </c>
      <c r="M651" s="13"/>
      <c r="N651" s="13">
        <v>0.145454545454545</v>
      </c>
      <c r="O651" s="13">
        <v>0.11111111111111099</v>
      </c>
      <c r="P651" s="13">
        <v>0.19047619047618999</v>
      </c>
      <c r="Q651" s="13">
        <v>0.20689655172413801</v>
      </c>
      <c r="R651" s="13"/>
      <c r="S651" s="13">
        <v>0.18518518518518501</v>
      </c>
      <c r="T651" s="13">
        <v>0.1</v>
      </c>
      <c r="U651" s="13">
        <v>0</v>
      </c>
      <c r="V651" s="13">
        <v>9.0909090909090898E-2</v>
      </c>
      <c r="W651" s="13">
        <v>0</v>
      </c>
      <c r="X651" s="13">
        <v>0.25</v>
      </c>
      <c r="Y651" s="13">
        <v>0.14285714285714299</v>
      </c>
      <c r="Z651" s="13">
        <v>0.25</v>
      </c>
      <c r="AA651" s="13">
        <v>0.27272727272727298</v>
      </c>
      <c r="AB651" s="13">
        <v>0.25</v>
      </c>
      <c r="AC651" s="13">
        <v>0.14285714285714299</v>
      </c>
      <c r="AD651" s="13" t="s">
        <v>97</v>
      </c>
      <c r="AE651" s="13"/>
      <c r="AF651" s="13">
        <v>0.155555555555556</v>
      </c>
      <c r="AG651" s="13">
        <v>9.5238095238095205E-2</v>
      </c>
      <c r="AH651" s="13">
        <v>0.14285714285714299</v>
      </c>
      <c r="AI651" s="13">
        <v>0.14285714285714299</v>
      </c>
      <c r="AJ651" s="13">
        <v>0.33333333333333298</v>
      </c>
      <c r="AK651" s="13">
        <v>0.16666666666666699</v>
      </c>
      <c r="AL651" s="13"/>
      <c r="AM651" s="13">
        <v>0.266666666666667</v>
      </c>
      <c r="AN651" s="13">
        <v>0</v>
      </c>
      <c r="AO651" s="13">
        <v>0.16326530612244899</v>
      </c>
      <c r="AP651" s="13">
        <v>0.16666666666666699</v>
      </c>
      <c r="AQ651" s="13">
        <v>0.11111111111111099</v>
      </c>
      <c r="AR651" s="13"/>
      <c r="AS651" s="13">
        <v>0.16260162601625999</v>
      </c>
      <c r="AT651" s="13" t="s">
        <v>97</v>
      </c>
      <c r="AU651" s="13"/>
      <c r="AV651" s="13">
        <v>0.17821782178217799</v>
      </c>
      <c r="AW651" s="13">
        <v>9.0909090909090898E-2</v>
      </c>
      <c r="AX651" s="13" t="s">
        <v>97</v>
      </c>
      <c r="AY651" s="13"/>
      <c r="AZ651" s="13">
        <v>0.16513761467889901</v>
      </c>
      <c r="BA651" s="13" t="s">
        <v>97</v>
      </c>
      <c r="BB651" s="13" t="s">
        <v>97</v>
      </c>
      <c r="BC651" s="13"/>
      <c r="BD651" s="13">
        <v>0.189873417721519</v>
      </c>
      <c r="BE651" s="13">
        <v>7.3170731707317097E-2</v>
      </c>
      <c r="BF651" s="13"/>
      <c r="BG651" s="13">
        <v>0.186046511627907</v>
      </c>
      <c r="BH651" s="13">
        <v>0.15</v>
      </c>
      <c r="BI651" s="13"/>
      <c r="BJ651" s="13">
        <v>0.2</v>
      </c>
      <c r="BK651" s="13">
        <v>0.16504854368932001</v>
      </c>
      <c r="BL651" s="13"/>
      <c r="BM651" s="13">
        <v>0.18181818181818199</v>
      </c>
      <c r="BN651" s="13">
        <v>0.15463917525773199</v>
      </c>
      <c r="BO651" s="13"/>
      <c r="BP651" s="13">
        <v>0.25806451612903197</v>
      </c>
      <c r="BQ651" s="13">
        <v>0.11363636363636399</v>
      </c>
      <c r="BR651" s="13"/>
      <c r="BS651" s="13">
        <v>0.218181818181818</v>
      </c>
      <c r="BT651" s="13">
        <v>6.5217391304347797E-2</v>
      </c>
      <c r="BU651" s="13"/>
      <c r="BV651" s="13">
        <v>0.2</v>
      </c>
      <c r="BW651" s="13">
        <v>0.22857142857142901</v>
      </c>
      <c r="BX651" s="13"/>
      <c r="BY651" s="13">
        <v>0.2</v>
      </c>
      <c r="BZ651" s="13">
        <v>0.15929203539823</v>
      </c>
      <c r="CA651" s="13"/>
      <c r="CB651" s="13">
        <v>0.20408163265306101</v>
      </c>
      <c r="CC651" s="13">
        <v>0.13698630136986301</v>
      </c>
    </row>
    <row r="652" spans="2:81" x14ac:dyDescent="0.3">
      <c r="B652" t="s">
        <v>367</v>
      </c>
      <c r="C652" s="13">
        <v>0.154471544715447</v>
      </c>
      <c r="D652" s="13">
        <v>0.169811320754717</v>
      </c>
      <c r="E652" s="13">
        <v>0.14285714285714299</v>
      </c>
      <c r="F652" s="13"/>
      <c r="G652" s="13">
        <v>0.11111111111111099</v>
      </c>
      <c r="H652" s="13">
        <v>0.20833333333333301</v>
      </c>
      <c r="I652" s="13">
        <v>6.8965517241379296E-2</v>
      </c>
      <c r="J652" s="13">
        <v>0.2</v>
      </c>
      <c r="K652" s="13">
        <v>0.3</v>
      </c>
      <c r="L652" s="13">
        <v>0</v>
      </c>
      <c r="M652" s="13"/>
      <c r="N652" s="13">
        <v>0.2</v>
      </c>
      <c r="O652" s="13">
        <v>0.11111111111111099</v>
      </c>
      <c r="P652" s="13">
        <v>0.14285714285714299</v>
      </c>
      <c r="Q652" s="13">
        <v>0.10344827586206901</v>
      </c>
      <c r="R652" s="13"/>
      <c r="S652" s="13">
        <v>0.22222222222222199</v>
      </c>
      <c r="T652" s="13">
        <v>0.25</v>
      </c>
      <c r="U652" s="13">
        <v>0.2</v>
      </c>
      <c r="V652" s="13">
        <v>0</v>
      </c>
      <c r="W652" s="13">
        <v>0.14285714285714299</v>
      </c>
      <c r="X652" s="13">
        <v>0.125</v>
      </c>
      <c r="Y652" s="13">
        <v>0</v>
      </c>
      <c r="Z652" s="13">
        <v>0</v>
      </c>
      <c r="AA652" s="13">
        <v>0.18181818181818199</v>
      </c>
      <c r="AB652" s="13">
        <v>0.25</v>
      </c>
      <c r="AC652" s="13">
        <v>0</v>
      </c>
      <c r="AD652" s="13" t="s">
        <v>97</v>
      </c>
      <c r="AE652" s="13"/>
      <c r="AF652" s="13">
        <v>0.133333333333333</v>
      </c>
      <c r="AG652" s="13">
        <v>0.238095238095238</v>
      </c>
      <c r="AH652" s="13">
        <v>0.35714285714285698</v>
      </c>
      <c r="AI652" s="13">
        <v>7.1428571428571397E-2</v>
      </c>
      <c r="AJ652" s="13">
        <v>0.16666666666666699</v>
      </c>
      <c r="AK652" s="13">
        <v>8.3333333333333301E-2</v>
      </c>
      <c r="AL652" s="13"/>
      <c r="AM652" s="13">
        <v>6.6666666666666693E-2</v>
      </c>
      <c r="AN652" s="13">
        <v>7.1428571428571397E-2</v>
      </c>
      <c r="AO652" s="13">
        <v>0.22448979591836701</v>
      </c>
      <c r="AP652" s="13">
        <v>0.20833333333333301</v>
      </c>
      <c r="AQ652" s="13">
        <v>0</v>
      </c>
      <c r="AR652" s="13"/>
      <c r="AS652" s="13">
        <v>0.154471544715447</v>
      </c>
      <c r="AT652" s="13" t="s">
        <v>97</v>
      </c>
      <c r="AU652" s="13"/>
      <c r="AV652" s="13">
        <v>0.118811881188119</v>
      </c>
      <c r="AW652" s="13">
        <v>0.31818181818181801</v>
      </c>
      <c r="AX652" s="13" t="s">
        <v>97</v>
      </c>
      <c r="AY652" s="13"/>
      <c r="AZ652" s="13">
        <v>0.13761467889908299</v>
      </c>
      <c r="BA652" s="13" t="s">
        <v>97</v>
      </c>
      <c r="BB652" s="13" t="s">
        <v>97</v>
      </c>
      <c r="BC652" s="13"/>
      <c r="BD652" s="13">
        <v>0.177215189873418</v>
      </c>
      <c r="BE652" s="13">
        <v>0.12195121951219499</v>
      </c>
      <c r="BF652" s="13"/>
      <c r="BG652" s="13">
        <v>0.209302325581395</v>
      </c>
      <c r="BH652" s="13">
        <v>0.125</v>
      </c>
      <c r="BI652" s="13"/>
      <c r="BJ652" s="13">
        <v>0.133333333333333</v>
      </c>
      <c r="BK652" s="13">
        <v>0.16504854368932001</v>
      </c>
      <c r="BL652" s="13"/>
      <c r="BM652" s="13">
        <v>0.13636363636363599</v>
      </c>
      <c r="BN652" s="13">
        <v>0.164948453608247</v>
      </c>
      <c r="BO652" s="13"/>
      <c r="BP652" s="13">
        <v>0.12903225806451599</v>
      </c>
      <c r="BQ652" s="13">
        <v>0.170454545454545</v>
      </c>
      <c r="BR652" s="13"/>
      <c r="BS652" s="13">
        <v>0.2</v>
      </c>
      <c r="BT652" s="13">
        <v>8.6956521739130405E-2</v>
      </c>
      <c r="BU652" s="13"/>
      <c r="BV652" s="13">
        <v>0.25</v>
      </c>
      <c r="BW652" s="13">
        <v>0.17142857142857101</v>
      </c>
      <c r="BX652" s="13"/>
      <c r="BY652" s="13">
        <v>0</v>
      </c>
      <c r="BZ652" s="13">
        <v>0.16814159292035399</v>
      </c>
      <c r="CA652" s="13"/>
      <c r="CB652" s="13">
        <v>0.102040816326531</v>
      </c>
      <c r="CC652" s="13">
        <v>0.19178082191780799</v>
      </c>
    </row>
    <row r="653" spans="2:81" x14ac:dyDescent="0.3">
      <c r="B653" t="s">
        <v>106</v>
      </c>
      <c r="C653" s="13">
        <v>1.6260162601626001E-2</v>
      </c>
      <c r="D653" s="13">
        <v>0</v>
      </c>
      <c r="E653" s="13">
        <v>2.8571428571428598E-2</v>
      </c>
      <c r="F653" s="13"/>
      <c r="G653" s="13">
        <v>5.5555555555555601E-2</v>
      </c>
      <c r="H653" s="13">
        <v>0</v>
      </c>
      <c r="I653" s="13">
        <v>3.4482758620689703E-2</v>
      </c>
      <c r="J653" s="13">
        <v>0</v>
      </c>
      <c r="K653" s="13">
        <v>0</v>
      </c>
      <c r="L653" s="13">
        <v>0</v>
      </c>
      <c r="M653" s="13"/>
      <c r="N653" s="13">
        <v>0</v>
      </c>
      <c r="O653" s="13">
        <v>5.5555555555555601E-2</v>
      </c>
      <c r="P653" s="13">
        <v>0</v>
      </c>
      <c r="Q653" s="13">
        <v>3.4482758620689703E-2</v>
      </c>
      <c r="R653" s="13"/>
      <c r="S653" s="13">
        <v>3.7037037037037E-2</v>
      </c>
      <c r="T653" s="13">
        <v>0</v>
      </c>
      <c r="U653" s="13">
        <v>0</v>
      </c>
      <c r="V653" s="13">
        <v>0</v>
      </c>
      <c r="W653" s="13">
        <v>0</v>
      </c>
      <c r="X653" s="13">
        <v>0</v>
      </c>
      <c r="Y653" s="13">
        <v>0</v>
      </c>
      <c r="Z653" s="13">
        <v>0</v>
      </c>
      <c r="AA653" s="13">
        <v>0</v>
      </c>
      <c r="AB653" s="13">
        <v>0</v>
      </c>
      <c r="AC653" s="13">
        <v>0.14285714285714299</v>
      </c>
      <c r="AD653" s="13" t="s">
        <v>97</v>
      </c>
      <c r="AE653" s="13"/>
      <c r="AF653" s="13">
        <v>2.2222222222222199E-2</v>
      </c>
      <c r="AG653" s="13">
        <v>4.7619047619047603E-2</v>
      </c>
      <c r="AH653" s="13">
        <v>0</v>
      </c>
      <c r="AI653" s="13">
        <v>0</v>
      </c>
      <c r="AJ653" s="13">
        <v>0</v>
      </c>
      <c r="AK653" s="13">
        <v>0</v>
      </c>
      <c r="AL653" s="13"/>
      <c r="AM653" s="13">
        <v>6.6666666666666693E-2</v>
      </c>
      <c r="AN653" s="13">
        <v>7.1428571428571397E-2</v>
      </c>
      <c r="AO653" s="13">
        <v>0</v>
      </c>
      <c r="AP653" s="13">
        <v>0</v>
      </c>
      <c r="AQ653" s="13">
        <v>0</v>
      </c>
      <c r="AR653" s="13"/>
      <c r="AS653" s="13">
        <v>1.6260162601626001E-2</v>
      </c>
      <c r="AT653" s="13" t="s">
        <v>97</v>
      </c>
      <c r="AU653" s="13"/>
      <c r="AV653" s="13">
        <v>9.9009900990098994E-3</v>
      </c>
      <c r="AW653" s="13">
        <v>4.5454545454545497E-2</v>
      </c>
      <c r="AX653" s="13" t="s">
        <v>97</v>
      </c>
      <c r="AY653" s="13"/>
      <c r="AZ653" s="13">
        <v>9.1743119266055103E-3</v>
      </c>
      <c r="BA653" s="13" t="s">
        <v>97</v>
      </c>
      <c r="BB653" s="13" t="s">
        <v>97</v>
      </c>
      <c r="BC653" s="13"/>
      <c r="BD653" s="13">
        <v>2.53164556962025E-2</v>
      </c>
      <c r="BE653" s="13">
        <v>0</v>
      </c>
      <c r="BF653" s="13"/>
      <c r="BG653" s="13">
        <v>2.32558139534884E-2</v>
      </c>
      <c r="BH653" s="13">
        <v>1.2500000000000001E-2</v>
      </c>
      <c r="BI653" s="13"/>
      <c r="BJ653" s="13">
        <v>0.133333333333333</v>
      </c>
      <c r="BK653" s="13">
        <v>0</v>
      </c>
      <c r="BL653" s="13"/>
      <c r="BM653" s="13">
        <v>4.5454545454545497E-2</v>
      </c>
      <c r="BN653" s="13">
        <v>1.03092783505155E-2</v>
      </c>
      <c r="BO653" s="13"/>
      <c r="BP653" s="13">
        <v>0</v>
      </c>
      <c r="BQ653" s="13">
        <v>2.27272727272727E-2</v>
      </c>
      <c r="BR653" s="13"/>
      <c r="BS653" s="13">
        <v>3.6363636363636397E-2</v>
      </c>
      <c r="BT653" s="13">
        <v>0</v>
      </c>
      <c r="BU653" s="13"/>
      <c r="BV653" s="13">
        <v>0.05</v>
      </c>
      <c r="BW653" s="13">
        <v>2.8571428571428598E-2</v>
      </c>
      <c r="BX653" s="13"/>
      <c r="BY653" s="13">
        <v>0.1</v>
      </c>
      <c r="BZ653" s="13">
        <v>8.8495575221238902E-3</v>
      </c>
      <c r="CA653" s="13"/>
      <c r="CB653" s="13">
        <v>0</v>
      </c>
      <c r="CC653" s="13">
        <v>2.7397260273972601E-2</v>
      </c>
    </row>
    <row r="654" spans="2:81" x14ac:dyDescent="0.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13"/>
      <c r="BS654" s="13"/>
      <c r="BT654" s="13"/>
      <c r="BU654" s="13"/>
      <c r="BV654" s="13"/>
      <c r="BW654" s="13"/>
      <c r="BX654" s="13"/>
      <c r="BY654" s="13"/>
      <c r="BZ654" s="13"/>
      <c r="CA654" s="13"/>
      <c r="CB654" s="13"/>
      <c r="CC654" s="13"/>
    </row>
    <row r="655" spans="2:81" x14ac:dyDescent="0.3">
      <c r="B655" s="6" t="s">
        <v>383</v>
      </c>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13"/>
      <c r="BS655" s="13"/>
      <c r="BT655" s="13"/>
      <c r="BU655" s="13"/>
      <c r="BV655" s="13"/>
      <c r="BW655" s="13"/>
      <c r="BX655" s="13"/>
      <c r="BY655" s="13"/>
      <c r="BZ655" s="13"/>
      <c r="CA655" s="13"/>
      <c r="CB655" s="13"/>
      <c r="CC655" s="13"/>
    </row>
    <row r="656" spans="2:81" x14ac:dyDescent="0.3">
      <c r="B656" s="23" t="s">
        <v>95</v>
      </c>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13"/>
      <c r="BR656" s="13"/>
      <c r="BS656" s="13"/>
      <c r="BT656" s="13"/>
      <c r="BU656" s="13"/>
      <c r="BV656" s="13"/>
      <c r="BW656" s="13"/>
      <c r="BX656" s="13"/>
      <c r="BY656" s="13"/>
      <c r="BZ656" s="13"/>
      <c r="CA656" s="13"/>
      <c r="CB656" s="13"/>
      <c r="CC656" s="13"/>
    </row>
    <row r="657" spans="2:81" x14ac:dyDescent="0.3">
      <c r="B657" t="s">
        <v>378</v>
      </c>
      <c r="C657" s="13">
        <v>0.79109311740890698</v>
      </c>
      <c r="D657" s="13">
        <v>0.78972712680577895</v>
      </c>
      <c r="E657" s="13">
        <v>0.79077429983525505</v>
      </c>
      <c r="F657" s="13"/>
      <c r="G657" s="13">
        <v>0.78285714285714303</v>
      </c>
      <c r="H657" s="13">
        <v>0.77300613496932502</v>
      </c>
      <c r="I657" s="13">
        <v>0.80084745762711895</v>
      </c>
      <c r="J657" s="13">
        <v>0.76119402985074602</v>
      </c>
      <c r="K657" s="13">
        <v>0.83916083916083895</v>
      </c>
      <c r="L657" s="13">
        <v>0.81818181818181801</v>
      </c>
      <c r="M657" s="13"/>
      <c r="N657" s="13">
        <v>0.79288702928870303</v>
      </c>
      <c r="O657" s="13">
        <v>0.79725085910652904</v>
      </c>
      <c r="P657" s="13">
        <v>0.76119402985074602</v>
      </c>
      <c r="Q657" s="13">
        <v>0.79527559055118102</v>
      </c>
      <c r="R657" s="13"/>
      <c r="S657" s="13">
        <v>0.77366255144032903</v>
      </c>
      <c r="T657" s="13">
        <v>0.77443609022556403</v>
      </c>
      <c r="U657" s="13">
        <v>0.78082191780821897</v>
      </c>
      <c r="V657" s="13">
        <v>0.77669902912621402</v>
      </c>
      <c r="W657" s="13">
        <v>0.84615384615384603</v>
      </c>
      <c r="X657" s="13">
        <v>0.82857142857142896</v>
      </c>
      <c r="Y657" s="13">
        <v>0.8</v>
      </c>
      <c r="Z657" s="13">
        <v>0.844444444444444</v>
      </c>
      <c r="AA657" s="13">
        <v>0.75159235668789803</v>
      </c>
      <c r="AB657" s="13">
        <v>0.78125</v>
      </c>
      <c r="AC657" s="13">
        <v>0.82456140350877205</v>
      </c>
      <c r="AD657" s="13">
        <v>0.84210526315789502</v>
      </c>
      <c r="AE657" s="13"/>
      <c r="AF657" s="13">
        <v>0.80451127819548895</v>
      </c>
      <c r="AG657" s="13">
        <v>0.745</v>
      </c>
      <c r="AH657" s="13">
        <v>0.7578125</v>
      </c>
      <c r="AI657" s="13">
        <v>0.74534161490683204</v>
      </c>
      <c r="AJ657" s="13">
        <v>0.83739837398373995</v>
      </c>
      <c r="AK657" s="13">
        <v>0.84761904761904805</v>
      </c>
      <c r="AL657" s="13"/>
      <c r="AM657" s="13">
        <v>0.80219780219780201</v>
      </c>
      <c r="AN657" s="13">
        <v>0.82222222222222197</v>
      </c>
      <c r="AO657" s="13">
        <v>0.79795396419437303</v>
      </c>
      <c r="AP657" s="13">
        <v>0.772151898734177</v>
      </c>
      <c r="AQ657" s="13">
        <v>0.68181818181818199</v>
      </c>
      <c r="AR657" s="13"/>
      <c r="AS657" s="13">
        <v>0.79109311740890698</v>
      </c>
      <c r="AT657" s="13" t="s">
        <v>97</v>
      </c>
      <c r="AU657" s="13"/>
      <c r="AV657" s="13">
        <v>0.78249999999999997</v>
      </c>
      <c r="AW657" s="13">
        <v>0.680851063829787</v>
      </c>
      <c r="AX657" s="13">
        <v>0.83365200764818403</v>
      </c>
      <c r="AY657" s="13"/>
      <c r="AZ657" s="13">
        <v>0.85321100917431203</v>
      </c>
      <c r="BA657" s="13">
        <v>0.67777777777777803</v>
      </c>
      <c r="BB657" s="13">
        <v>0.76211453744493396</v>
      </c>
      <c r="BC657" s="13"/>
      <c r="BD657" s="13">
        <v>0.778195488721805</v>
      </c>
      <c r="BE657" s="13">
        <v>0.81206496519721605</v>
      </c>
      <c r="BF657" s="13"/>
      <c r="BG657" s="13">
        <v>0.75302663438256701</v>
      </c>
      <c r="BH657" s="13">
        <v>0.81097560975609795</v>
      </c>
      <c r="BI657" s="13"/>
      <c r="BJ657" s="13">
        <v>0.7</v>
      </c>
      <c r="BK657" s="13">
        <v>0.80961727183513199</v>
      </c>
      <c r="BL657" s="13"/>
      <c r="BM657" s="13">
        <v>0.79835390946502105</v>
      </c>
      <c r="BN657" s="13">
        <v>0.78893442622950805</v>
      </c>
      <c r="BO657" s="13"/>
      <c r="BP657" s="13">
        <v>0.81602373887240398</v>
      </c>
      <c r="BQ657" s="13">
        <v>0.78082191780821897</v>
      </c>
      <c r="BR657" s="13"/>
      <c r="BS657" s="13">
        <v>0.78733031674208098</v>
      </c>
      <c r="BT657" s="13">
        <v>0.77802197802197803</v>
      </c>
      <c r="BU657" s="13"/>
      <c r="BV657" s="13">
        <v>0.77181208053691297</v>
      </c>
      <c r="BW657" s="13">
        <v>0.79522184300341303</v>
      </c>
      <c r="BX657" s="13"/>
      <c r="BY657" s="13">
        <v>0.72027972027971998</v>
      </c>
      <c r="BZ657" s="13">
        <v>0.79944289693593296</v>
      </c>
      <c r="CA657" s="13"/>
      <c r="CB657" s="13">
        <v>0.81387478849407802</v>
      </c>
      <c r="CC657" s="13">
        <v>0.77170418006430896</v>
      </c>
    </row>
    <row r="658" spans="2:81" x14ac:dyDescent="0.3">
      <c r="B658" t="s">
        <v>379</v>
      </c>
      <c r="C658" s="13">
        <v>0.124696356275304</v>
      </c>
      <c r="D658" s="13">
        <v>0.110754414125201</v>
      </c>
      <c r="E658" s="13">
        <v>0.14003294892915999</v>
      </c>
      <c r="F658" s="13"/>
      <c r="G658" s="13">
        <v>0.13142857142857101</v>
      </c>
      <c r="H658" s="13">
        <v>0.13803680981595101</v>
      </c>
      <c r="I658" s="13">
        <v>0.12711864406779699</v>
      </c>
      <c r="J658" s="13">
        <v>0.13930348258706499</v>
      </c>
      <c r="K658" s="13">
        <v>9.0909090909090898E-2</v>
      </c>
      <c r="L658" s="13">
        <v>9.7402597402597393E-2</v>
      </c>
      <c r="M658" s="13"/>
      <c r="N658" s="13">
        <v>0.13598326359832599</v>
      </c>
      <c r="O658" s="13">
        <v>0.109965635738832</v>
      </c>
      <c r="P658" s="13">
        <v>0.13930348258706499</v>
      </c>
      <c r="Q658" s="13">
        <v>0.114173228346457</v>
      </c>
      <c r="R658" s="13"/>
      <c r="S658" s="13">
        <v>0.12345679012345701</v>
      </c>
      <c r="T658" s="13">
        <v>0.12030075187969901</v>
      </c>
      <c r="U658" s="13">
        <v>0.123287671232877</v>
      </c>
      <c r="V658" s="13">
        <v>0.12621359223301001</v>
      </c>
      <c r="W658" s="13">
        <v>0.105769230769231</v>
      </c>
      <c r="X658" s="13">
        <v>0.114285714285714</v>
      </c>
      <c r="Y658" s="13">
        <v>0.11</v>
      </c>
      <c r="Z658" s="13">
        <v>6.6666666666666693E-2</v>
      </c>
      <c r="AA658" s="13">
        <v>0.14012738853503201</v>
      </c>
      <c r="AB658" s="13">
        <v>0.15625</v>
      </c>
      <c r="AC658" s="13">
        <v>0.175438596491228</v>
      </c>
      <c r="AD658" s="13">
        <v>0.105263157894737</v>
      </c>
      <c r="AE658" s="13"/>
      <c r="AF658" s="13">
        <v>0.13032581453634101</v>
      </c>
      <c r="AG658" s="13">
        <v>0.155</v>
      </c>
      <c r="AH658" s="13">
        <v>0.1328125</v>
      </c>
      <c r="AI658" s="13">
        <v>0.12422360248447201</v>
      </c>
      <c r="AJ658" s="13">
        <v>8.9430894308943104E-2</v>
      </c>
      <c r="AK658" s="13">
        <v>0.114285714285714</v>
      </c>
      <c r="AL658" s="13"/>
      <c r="AM658" s="13">
        <v>0.10989010989011</v>
      </c>
      <c r="AN658" s="13">
        <v>0.11555555555555599</v>
      </c>
      <c r="AO658" s="13">
        <v>0.11508951406649599</v>
      </c>
      <c r="AP658" s="13">
        <v>0.15611814345991601</v>
      </c>
      <c r="AQ658" s="13">
        <v>0.18181818181818199</v>
      </c>
      <c r="AR658" s="13"/>
      <c r="AS658" s="13">
        <v>0.124696356275304</v>
      </c>
      <c r="AT658" s="13" t="s">
        <v>97</v>
      </c>
      <c r="AU658" s="13"/>
      <c r="AV658" s="13">
        <v>0.14249999999999999</v>
      </c>
      <c r="AW658" s="13">
        <v>0.159574468085106</v>
      </c>
      <c r="AX658" s="13">
        <v>9.1778202676864207E-2</v>
      </c>
      <c r="AY658" s="13"/>
      <c r="AZ658" s="13">
        <v>0.100917431192661</v>
      </c>
      <c r="BA658" s="13">
        <v>0.233333333333333</v>
      </c>
      <c r="BB658" s="13">
        <v>0.123348017621145</v>
      </c>
      <c r="BC658" s="13"/>
      <c r="BD658" s="13">
        <v>0.13659147869674201</v>
      </c>
      <c r="BE658" s="13">
        <v>0.10440835266821299</v>
      </c>
      <c r="BF658" s="13"/>
      <c r="BG658" s="13">
        <v>0.15496368038740899</v>
      </c>
      <c r="BH658" s="13">
        <v>0.109756097560976</v>
      </c>
      <c r="BI658" s="13"/>
      <c r="BJ658" s="13">
        <v>0.173684210526316</v>
      </c>
      <c r="BK658" s="13">
        <v>0.11383709519136399</v>
      </c>
      <c r="BL658" s="13"/>
      <c r="BM658" s="13">
        <v>0.15226337448559699</v>
      </c>
      <c r="BN658" s="13">
        <v>0.11885245901639301</v>
      </c>
      <c r="BO658" s="13"/>
      <c r="BP658" s="13">
        <v>0.109792284866469</v>
      </c>
      <c r="BQ658" s="13">
        <v>0.13127853881278501</v>
      </c>
      <c r="BR658" s="13"/>
      <c r="BS658" s="13">
        <v>0.138009049773756</v>
      </c>
      <c r="BT658" s="13">
        <v>0.112087912087912</v>
      </c>
      <c r="BU658" s="13"/>
      <c r="BV658" s="13">
        <v>0.161073825503356</v>
      </c>
      <c r="BW658" s="13">
        <v>0.12627986348122899</v>
      </c>
      <c r="BX658" s="13"/>
      <c r="BY658" s="13">
        <v>0.13986013986014001</v>
      </c>
      <c r="BZ658" s="13">
        <v>0.122562674094708</v>
      </c>
      <c r="CA658" s="13"/>
      <c r="CB658" s="13">
        <v>0.1082910321489</v>
      </c>
      <c r="CC658" s="13">
        <v>0.14147909967845701</v>
      </c>
    </row>
    <row r="659" spans="2:81" x14ac:dyDescent="0.3">
      <c r="B659" t="s">
        <v>380</v>
      </c>
      <c r="C659" s="13">
        <v>3.6437246963562701E-2</v>
      </c>
      <c r="D659" s="13">
        <v>4.49438202247191E-2</v>
      </c>
      <c r="E659" s="13">
        <v>2.8006589785831999E-2</v>
      </c>
      <c r="F659" s="13"/>
      <c r="G659" s="13">
        <v>2.8571428571428598E-2</v>
      </c>
      <c r="H659" s="13">
        <v>4.6012269938650298E-2</v>
      </c>
      <c r="I659" s="13">
        <v>2.5423728813559299E-2</v>
      </c>
      <c r="J659" s="13">
        <v>3.4825870646766198E-2</v>
      </c>
      <c r="K659" s="13">
        <v>4.1958041958042001E-2</v>
      </c>
      <c r="L659" s="13">
        <v>3.8961038961039002E-2</v>
      </c>
      <c r="M659" s="13"/>
      <c r="N659" s="13">
        <v>3.9748953974895397E-2</v>
      </c>
      <c r="O659" s="13">
        <v>4.8109965635738799E-2</v>
      </c>
      <c r="P659" s="13">
        <v>3.4825870646766198E-2</v>
      </c>
      <c r="Q659" s="13">
        <v>1.9685039370078702E-2</v>
      </c>
      <c r="R659" s="13"/>
      <c r="S659" s="13">
        <v>4.9382716049382699E-2</v>
      </c>
      <c r="T659" s="13">
        <v>3.7593984962405999E-2</v>
      </c>
      <c r="U659" s="13">
        <v>6.8493150684931503E-2</v>
      </c>
      <c r="V659" s="13">
        <v>4.85436893203883E-2</v>
      </c>
      <c r="W659" s="13">
        <v>1.9230769230769201E-2</v>
      </c>
      <c r="X659" s="13">
        <v>2.8571428571428598E-2</v>
      </c>
      <c r="Y659" s="13">
        <v>0.05</v>
      </c>
      <c r="Z659" s="13">
        <v>2.2222222222222199E-2</v>
      </c>
      <c r="AA659" s="13">
        <v>2.54777070063694E-2</v>
      </c>
      <c r="AB659" s="13">
        <v>3.125E-2</v>
      </c>
      <c r="AC659" s="13">
        <v>0</v>
      </c>
      <c r="AD659" s="13">
        <v>0</v>
      </c>
      <c r="AE659" s="13"/>
      <c r="AF659" s="13">
        <v>3.2581453634085197E-2</v>
      </c>
      <c r="AG659" s="13">
        <v>4.4999999999999998E-2</v>
      </c>
      <c r="AH659" s="13">
        <v>5.46875E-2</v>
      </c>
      <c r="AI659" s="13">
        <v>6.2111801242236003E-2</v>
      </c>
      <c r="AJ659" s="13">
        <v>3.2520325203252001E-2</v>
      </c>
      <c r="AK659" s="13">
        <v>0</v>
      </c>
      <c r="AL659" s="13"/>
      <c r="AM659" s="13">
        <v>3.2967032967033003E-2</v>
      </c>
      <c r="AN659" s="13">
        <v>2.2222222222222199E-2</v>
      </c>
      <c r="AO659" s="13">
        <v>4.0920716112532E-2</v>
      </c>
      <c r="AP659" s="13">
        <v>3.37552742616034E-2</v>
      </c>
      <c r="AQ659" s="13">
        <v>9.0909090909090898E-2</v>
      </c>
      <c r="AR659" s="13"/>
      <c r="AS659" s="13">
        <v>3.6437246963562701E-2</v>
      </c>
      <c r="AT659" s="13" t="s">
        <v>97</v>
      </c>
      <c r="AU659" s="13"/>
      <c r="AV659" s="13">
        <v>3.2500000000000001E-2</v>
      </c>
      <c r="AW659" s="13">
        <v>0.117021276595745</v>
      </c>
      <c r="AX659" s="13">
        <v>2.4856596558317401E-2</v>
      </c>
      <c r="AY659" s="13"/>
      <c r="AZ659" s="13">
        <v>2.7522935779816501E-2</v>
      </c>
      <c r="BA659" s="13">
        <v>6.6666666666666693E-2</v>
      </c>
      <c r="BB659" s="13">
        <v>5.2863436123347998E-2</v>
      </c>
      <c r="BC659" s="13"/>
      <c r="BD659" s="13">
        <v>3.88471177944862E-2</v>
      </c>
      <c r="BE659" s="13">
        <v>3.2482598607888602E-2</v>
      </c>
      <c r="BF659" s="13"/>
      <c r="BG659" s="13">
        <v>4.6004842615012101E-2</v>
      </c>
      <c r="BH659" s="13">
        <v>3.1707317073170697E-2</v>
      </c>
      <c r="BI659" s="13"/>
      <c r="BJ659" s="13">
        <v>6.3157894736842093E-2</v>
      </c>
      <c r="BK659" s="13">
        <v>3.04219823356232E-2</v>
      </c>
      <c r="BL659" s="13"/>
      <c r="BM659" s="13">
        <v>2.4691358024691398E-2</v>
      </c>
      <c r="BN659" s="13">
        <v>3.9959016393442598E-2</v>
      </c>
      <c r="BO659" s="13"/>
      <c r="BP659" s="13">
        <v>2.3738872403560801E-2</v>
      </c>
      <c r="BQ659" s="13">
        <v>4.2237442922374399E-2</v>
      </c>
      <c r="BR659" s="13"/>
      <c r="BS659" s="13">
        <v>4.52488687782805E-2</v>
      </c>
      <c r="BT659" s="13">
        <v>3.95604395604396E-2</v>
      </c>
      <c r="BU659" s="13"/>
      <c r="BV659" s="13">
        <v>4.0268456375838903E-2</v>
      </c>
      <c r="BW659" s="13">
        <v>4.7781569965870303E-2</v>
      </c>
      <c r="BX659" s="13"/>
      <c r="BY659" s="13">
        <v>5.5944055944055902E-2</v>
      </c>
      <c r="BZ659" s="13">
        <v>3.4354688950789199E-2</v>
      </c>
      <c r="CA659" s="13"/>
      <c r="CB659" s="13">
        <v>2.8764805414551599E-2</v>
      </c>
      <c r="CC659" s="13">
        <v>3.8585209003215402E-2</v>
      </c>
    </row>
    <row r="660" spans="2:81" x14ac:dyDescent="0.3">
      <c r="B660" t="s">
        <v>381</v>
      </c>
      <c r="C660" s="13">
        <v>2.5101214574898799E-2</v>
      </c>
      <c r="D660" s="13">
        <v>3.04975922953451E-2</v>
      </c>
      <c r="E660" s="13">
        <v>1.97693574958814E-2</v>
      </c>
      <c r="F660" s="13"/>
      <c r="G660" s="13">
        <v>0.04</v>
      </c>
      <c r="H660" s="13">
        <v>2.14723926380368E-2</v>
      </c>
      <c r="I660" s="13">
        <v>3.3898305084745797E-2</v>
      </c>
      <c r="J660" s="13">
        <v>1.49253731343284E-2</v>
      </c>
      <c r="K660" s="13">
        <v>2.0979020979021001E-2</v>
      </c>
      <c r="L660" s="13">
        <v>1.9480519480519501E-2</v>
      </c>
      <c r="M660" s="13"/>
      <c r="N660" s="13">
        <v>1.8828451882845199E-2</v>
      </c>
      <c r="O660" s="13">
        <v>2.40549828178694E-2</v>
      </c>
      <c r="P660" s="13">
        <v>3.4825870646766198E-2</v>
      </c>
      <c r="Q660" s="13">
        <v>3.1496062992125998E-2</v>
      </c>
      <c r="R660" s="13"/>
      <c r="S660" s="13">
        <v>1.6460905349794198E-2</v>
      </c>
      <c r="T660" s="13">
        <v>3.00751879699248E-2</v>
      </c>
      <c r="U660" s="13">
        <v>2.7397260273972601E-2</v>
      </c>
      <c r="V660" s="13">
        <v>4.85436893203883E-2</v>
      </c>
      <c r="W660" s="13">
        <v>1.9230769230769201E-2</v>
      </c>
      <c r="X660" s="13">
        <v>1.9047619047619001E-2</v>
      </c>
      <c r="Y660" s="13">
        <v>0.04</v>
      </c>
      <c r="Z660" s="13">
        <v>2.2222222222222199E-2</v>
      </c>
      <c r="AA660" s="13">
        <v>3.1847133757961797E-2</v>
      </c>
      <c r="AB660" s="13">
        <v>1.0416666666666701E-2</v>
      </c>
      <c r="AC660" s="13">
        <v>0</v>
      </c>
      <c r="AD660" s="13">
        <v>5.2631578947368397E-2</v>
      </c>
      <c r="AE660" s="13"/>
      <c r="AF660" s="13">
        <v>2.00501253132832E-2</v>
      </c>
      <c r="AG660" s="13">
        <v>0.03</v>
      </c>
      <c r="AH660" s="13">
        <v>3.125E-2</v>
      </c>
      <c r="AI660" s="13">
        <v>6.2111801242236003E-2</v>
      </c>
      <c r="AJ660" s="13">
        <v>1.6260162601626001E-2</v>
      </c>
      <c r="AK660" s="13">
        <v>0</v>
      </c>
      <c r="AL660" s="13"/>
      <c r="AM660" s="13">
        <v>2.1978021978022001E-2</v>
      </c>
      <c r="AN660" s="13">
        <v>2.66666666666667E-2</v>
      </c>
      <c r="AO660" s="13">
        <v>2.5575447570332501E-2</v>
      </c>
      <c r="AP660" s="13">
        <v>1.68776371308017E-2</v>
      </c>
      <c r="AQ660" s="13">
        <v>2.27272727272727E-2</v>
      </c>
      <c r="AR660" s="13"/>
      <c r="AS660" s="13">
        <v>2.5101214574898799E-2</v>
      </c>
      <c r="AT660" s="13" t="s">
        <v>97</v>
      </c>
      <c r="AU660" s="13"/>
      <c r="AV660" s="13">
        <v>2.75E-2</v>
      </c>
      <c r="AW660" s="13">
        <v>1.0638297872340399E-2</v>
      </c>
      <c r="AX660" s="13">
        <v>2.4856596558317401E-2</v>
      </c>
      <c r="AY660" s="13"/>
      <c r="AZ660" s="13">
        <v>0</v>
      </c>
      <c r="BA660" s="13">
        <v>1.1111111111111099E-2</v>
      </c>
      <c r="BB660" s="13">
        <v>3.5242290748898703E-2</v>
      </c>
      <c r="BC660" s="13"/>
      <c r="BD660" s="13">
        <v>2.6315789473684199E-2</v>
      </c>
      <c r="BE660" s="13">
        <v>2.3201856148491899E-2</v>
      </c>
      <c r="BF660" s="13"/>
      <c r="BG660" s="13">
        <v>2.6634382566585998E-2</v>
      </c>
      <c r="BH660" s="13">
        <v>2.4390243902439001E-2</v>
      </c>
      <c r="BI660" s="13"/>
      <c r="BJ660" s="13">
        <v>3.1578947368421102E-2</v>
      </c>
      <c r="BK660" s="13">
        <v>2.45338567222767E-2</v>
      </c>
      <c r="BL660" s="13"/>
      <c r="BM660" s="13">
        <v>1.6460905349794198E-2</v>
      </c>
      <c r="BN660" s="13">
        <v>2.6639344262295101E-2</v>
      </c>
      <c r="BO660" s="13"/>
      <c r="BP660" s="13">
        <v>2.9673590504451001E-2</v>
      </c>
      <c r="BQ660" s="13">
        <v>2.1689497716895E-2</v>
      </c>
      <c r="BR660" s="13"/>
      <c r="BS660" s="13">
        <v>1.8099547511312201E-2</v>
      </c>
      <c r="BT660" s="13">
        <v>3.5164835164835199E-2</v>
      </c>
      <c r="BU660" s="13"/>
      <c r="BV660" s="13">
        <v>2.01342281879195E-2</v>
      </c>
      <c r="BW660" s="13">
        <v>1.7064846416382298E-2</v>
      </c>
      <c r="BX660" s="13"/>
      <c r="BY660" s="13">
        <v>6.2937062937062901E-2</v>
      </c>
      <c r="BZ660" s="13">
        <v>2.0427112349117899E-2</v>
      </c>
      <c r="CA660" s="13"/>
      <c r="CB660" s="13">
        <v>2.1996615905245299E-2</v>
      </c>
      <c r="CC660" s="13">
        <v>2.8938906752411599E-2</v>
      </c>
    </row>
    <row r="661" spans="2:81" x14ac:dyDescent="0.3">
      <c r="B661" t="s">
        <v>106</v>
      </c>
      <c r="C661" s="13">
        <v>2.2672064777327899E-2</v>
      </c>
      <c r="D661" s="13">
        <v>2.4077046548956701E-2</v>
      </c>
      <c r="E661" s="13">
        <v>2.1416803953871501E-2</v>
      </c>
      <c r="F661" s="13"/>
      <c r="G661" s="13">
        <v>1.7142857142857099E-2</v>
      </c>
      <c r="H661" s="13">
        <v>2.14723926380368E-2</v>
      </c>
      <c r="I661" s="13">
        <v>1.27118644067797E-2</v>
      </c>
      <c r="J661" s="13">
        <v>4.9751243781094502E-2</v>
      </c>
      <c r="K661" s="13">
        <v>6.9930069930069904E-3</v>
      </c>
      <c r="L661" s="13">
        <v>2.5974025974026E-2</v>
      </c>
      <c r="M661" s="13"/>
      <c r="N661" s="13">
        <v>1.2552301255230099E-2</v>
      </c>
      <c r="O661" s="13">
        <v>2.06185567010309E-2</v>
      </c>
      <c r="P661" s="13">
        <v>2.9850746268656699E-2</v>
      </c>
      <c r="Q661" s="13">
        <v>3.9370078740157501E-2</v>
      </c>
      <c r="R661" s="13"/>
      <c r="S661" s="13">
        <v>3.7037037037037E-2</v>
      </c>
      <c r="T661" s="13">
        <v>3.7593984962405999E-2</v>
      </c>
      <c r="U661" s="13">
        <v>0</v>
      </c>
      <c r="V661" s="13">
        <v>0</v>
      </c>
      <c r="W661" s="13">
        <v>9.6153846153846194E-3</v>
      </c>
      <c r="X661" s="13">
        <v>9.5238095238095195E-3</v>
      </c>
      <c r="Y661" s="13">
        <v>0</v>
      </c>
      <c r="Z661" s="13">
        <v>4.4444444444444398E-2</v>
      </c>
      <c r="AA661" s="13">
        <v>5.0955414012738898E-2</v>
      </c>
      <c r="AB661" s="13">
        <v>2.0833333333333301E-2</v>
      </c>
      <c r="AC661" s="13">
        <v>0</v>
      </c>
      <c r="AD661" s="13">
        <v>0</v>
      </c>
      <c r="AE661" s="13"/>
      <c r="AF661" s="13">
        <v>1.2531328320802001E-2</v>
      </c>
      <c r="AG661" s="13">
        <v>2.5000000000000001E-2</v>
      </c>
      <c r="AH661" s="13">
        <v>2.34375E-2</v>
      </c>
      <c r="AI661" s="13">
        <v>6.2111801242236003E-3</v>
      </c>
      <c r="AJ661" s="13">
        <v>2.4390243902439001E-2</v>
      </c>
      <c r="AK661" s="13">
        <v>3.8095238095238099E-2</v>
      </c>
      <c r="AL661" s="13"/>
      <c r="AM661" s="13">
        <v>3.2967032967033003E-2</v>
      </c>
      <c r="AN661" s="13">
        <v>1.3333333333333299E-2</v>
      </c>
      <c r="AO661" s="13">
        <v>2.0460358056266E-2</v>
      </c>
      <c r="AP661" s="13">
        <v>2.1097046413502098E-2</v>
      </c>
      <c r="AQ661" s="13">
        <v>2.27272727272727E-2</v>
      </c>
      <c r="AR661" s="13"/>
      <c r="AS661" s="13">
        <v>2.2672064777327899E-2</v>
      </c>
      <c r="AT661" s="13" t="s">
        <v>97</v>
      </c>
      <c r="AU661" s="13"/>
      <c r="AV661" s="13">
        <v>1.4999999999999999E-2</v>
      </c>
      <c r="AW661" s="13">
        <v>3.1914893617021302E-2</v>
      </c>
      <c r="AX661" s="13">
        <v>2.4856596558317401E-2</v>
      </c>
      <c r="AY661" s="13"/>
      <c r="AZ661" s="13">
        <v>1.8348623853211E-2</v>
      </c>
      <c r="BA661" s="13">
        <v>1.1111111111111099E-2</v>
      </c>
      <c r="BB661" s="13">
        <v>2.6431718061673999E-2</v>
      </c>
      <c r="BC661" s="13"/>
      <c r="BD661" s="13">
        <v>2.00501253132832E-2</v>
      </c>
      <c r="BE661" s="13">
        <v>2.7842227378190299E-2</v>
      </c>
      <c r="BF661" s="13"/>
      <c r="BG661" s="13">
        <v>1.93704600484262E-2</v>
      </c>
      <c r="BH661" s="13">
        <v>2.3170731707317101E-2</v>
      </c>
      <c r="BI661" s="13"/>
      <c r="BJ661" s="13">
        <v>3.1578947368421102E-2</v>
      </c>
      <c r="BK661" s="13">
        <v>2.1589793915603499E-2</v>
      </c>
      <c r="BL661" s="13"/>
      <c r="BM661" s="13">
        <v>8.23045267489712E-3</v>
      </c>
      <c r="BN661" s="13">
        <v>2.5614754098360702E-2</v>
      </c>
      <c r="BO661" s="13"/>
      <c r="BP661" s="13">
        <v>2.0771513353115698E-2</v>
      </c>
      <c r="BQ661" s="13">
        <v>2.3972602739725998E-2</v>
      </c>
      <c r="BR661" s="13"/>
      <c r="BS661" s="13">
        <v>1.1312217194570101E-2</v>
      </c>
      <c r="BT661" s="13">
        <v>3.5164835164835199E-2</v>
      </c>
      <c r="BU661" s="13"/>
      <c r="BV661" s="13">
        <v>6.7114093959731499E-3</v>
      </c>
      <c r="BW661" s="13">
        <v>1.36518771331058E-2</v>
      </c>
      <c r="BX661" s="13"/>
      <c r="BY661" s="13">
        <v>2.0979020979021001E-2</v>
      </c>
      <c r="BZ661" s="13">
        <v>2.3212627669452202E-2</v>
      </c>
      <c r="CA661" s="13"/>
      <c r="CB661" s="13">
        <v>2.7072758037225E-2</v>
      </c>
      <c r="CC661" s="13">
        <v>1.9292604501607701E-2</v>
      </c>
    </row>
    <row r="662" spans="2:81" x14ac:dyDescent="0.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13"/>
      <c r="BR662" s="13"/>
      <c r="BS662" s="13"/>
      <c r="BT662" s="13"/>
      <c r="BU662" s="13"/>
      <c r="BV662" s="13"/>
      <c r="BW662" s="13"/>
      <c r="BX662" s="13"/>
      <c r="BY662" s="13"/>
      <c r="BZ662" s="13"/>
      <c r="CA662" s="13"/>
      <c r="CB662" s="13"/>
      <c r="CC662" s="13"/>
    </row>
    <row r="663" spans="2:81" x14ac:dyDescent="0.3">
      <c r="B663" s="6" t="s">
        <v>384</v>
      </c>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13"/>
      <c r="BS663" s="13"/>
      <c r="BT663" s="13"/>
      <c r="BU663" s="13"/>
      <c r="BV663" s="13"/>
      <c r="BW663" s="13"/>
      <c r="BX663" s="13"/>
      <c r="BY663" s="13"/>
      <c r="BZ663" s="13"/>
      <c r="CA663" s="13"/>
      <c r="CB663" s="13"/>
      <c r="CC663" s="13"/>
    </row>
    <row r="664" spans="2:81" x14ac:dyDescent="0.3">
      <c r="B664" s="23" t="s">
        <v>95</v>
      </c>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13"/>
      <c r="BS664" s="13"/>
      <c r="BT664" s="13"/>
      <c r="BU664" s="13"/>
      <c r="BV664" s="13"/>
      <c r="BW664" s="13"/>
      <c r="BX664" s="13"/>
      <c r="BY664" s="13"/>
      <c r="BZ664" s="13"/>
      <c r="CA664" s="13"/>
      <c r="CB664" s="13"/>
      <c r="CC664" s="13"/>
    </row>
    <row r="665" spans="2:81" x14ac:dyDescent="0.3">
      <c r="B665" t="s">
        <v>378</v>
      </c>
      <c r="C665" s="13">
        <v>0.6582995951417</v>
      </c>
      <c r="D665" s="13">
        <v>0.66292134831460703</v>
      </c>
      <c r="E665" s="13">
        <v>0.65403624382207604</v>
      </c>
      <c r="F665" s="13"/>
      <c r="G665" s="13">
        <v>0.57142857142857095</v>
      </c>
      <c r="H665" s="13">
        <v>0.59509202453987697</v>
      </c>
      <c r="I665" s="13">
        <v>0.68220338983050799</v>
      </c>
      <c r="J665" s="13">
        <v>0.71144278606965194</v>
      </c>
      <c r="K665" s="13">
        <v>0.73426573426573405</v>
      </c>
      <c r="L665" s="13">
        <v>0.71428571428571397</v>
      </c>
      <c r="M665" s="13"/>
      <c r="N665" s="13">
        <v>0.671548117154812</v>
      </c>
      <c r="O665" s="13">
        <v>0.67010309278350499</v>
      </c>
      <c r="P665" s="13">
        <v>0.63184079601990095</v>
      </c>
      <c r="Q665" s="13">
        <v>0.63385826771653497</v>
      </c>
      <c r="R665" s="13"/>
      <c r="S665" s="13">
        <v>0.66255144032921798</v>
      </c>
      <c r="T665" s="13">
        <v>0.66165413533834605</v>
      </c>
      <c r="U665" s="13">
        <v>0.63013698630137005</v>
      </c>
      <c r="V665" s="13">
        <v>0.67961165048543704</v>
      </c>
      <c r="W665" s="13">
        <v>0.69230769230769196</v>
      </c>
      <c r="X665" s="13">
        <v>0.56190476190476202</v>
      </c>
      <c r="Y665" s="13">
        <v>0.73</v>
      </c>
      <c r="Z665" s="13">
        <v>0.73333333333333295</v>
      </c>
      <c r="AA665" s="13">
        <v>0.611464968152866</v>
      </c>
      <c r="AB665" s="13">
        <v>0.625</v>
      </c>
      <c r="AC665" s="13">
        <v>0.70175438596491202</v>
      </c>
      <c r="AD665" s="13">
        <v>0.78947368421052599</v>
      </c>
      <c r="AE665" s="13"/>
      <c r="AF665" s="13">
        <v>0.66416040100250595</v>
      </c>
      <c r="AG665" s="13">
        <v>0.68</v>
      </c>
      <c r="AH665" s="13">
        <v>0.6484375</v>
      </c>
      <c r="AI665" s="13">
        <v>0.62732919254658404</v>
      </c>
      <c r="AJ665" s="13">
        <v>0.66666666666666696</v>
      </c>
      <c r="AK665" s="13">
        <v>0.66666666666666696</v>
      </c>
      <c r="AL665" s="13"/>
      <c r="AM665" s="13">
        <v>0.68131868131868101</v>
      </c>
      <c r="AN665" s="13">
        <v>0.63111111111111096</v>
      </c>
      <c r="AO665" s="13">
        <v>0.68542199488491096</v>
      </c>
      <c r="AP665" s="13">
        <v>0.63713080168776404</v>
      </c>
      <c r="AQ665" s="13">
        <v>0.59090909090909105</v>
      </c>
      <c r="AR665" s="13"/>
      <c r="AS665" s="13">
        <v>0.6582995951417</v>
      </c>
      <c r="AT665" s="13" t="s">
        <v>97</v>
      </c>
      <c r="AU665" s="13"/>
      <c r="AV665" s="13">
        <v>0.62250000000000005</v>
      </c>
      <c r="AW665" s="13">
        <v>0.60638297872340396</v>
      </c>
      <c r="AX665" s="13">
        <v>0.71892925430210297</v>
      </c>
      <c r="AY665" s="13"/>
      <c r="AZ665" s="13">
        <v>0.61467889908256901</v>
      </c>
      <c r="BA665" s="13">
        <v>0.52222222222222203</v>
      </c>
      <c r="BB665" s="13">
        <v>0.64317180616740099</v>
      </c>
      <c r="BC665" s="13"/>
      <c r="BD665" s="13">
        <v>0.63533834586466198</v>
      </c>
      <c r="BE665" s="13">
        <v>0.70069605568445503</v>
      </c>
      <c r="BF665" s="13"/>
      <c r="BG665" s="13">
        <v>0.57142857142857095</v>
      </c>
      <c r="BH665" s="13">
        <v>0.70243902439024397</v>
      </c>
      <c r="BI665" s="13"/>
      <c r="BJ665" s="13">
        <v>0.56315789473684197</v>
      </c>
      <c r="BK665" s="13">
        <v>0.68007850834151096</v>
      </c>
      <c r="BL665" s="13"/>
      <c r="BM665" s="13">
        <v>0.63786008230452695</v>
      </c>
      <c r="BN665" s="13">
        <v>0.66495901639344301</v>
      </c>
      <c r="BO665" s="13"/>
      <c r="BP665" s="13">
        <v>0.68545994065281901</v>
      </c>
      <c r="BQ665" s="13">
        <v>0.64840182648401801</v>
      </c>
      <c r="BR665" s="13"/>
      <c r="BS665" s="13">
        <v>0.66742081447963797</v>
      </c>
      <c r="BT665" s="13">
        <v>0.66593406593406601</v>
      </c>
      <c r="BU665" s="13"/>
      <c r="BV665" s="13">
        <v>0.63087248322147604</v>
      </c>
      <c r="BW665" s="13">
        <v>0.68600682593856699</v>
      </c>
      <c r="BX665" s="13"/>
      <c r="BY665" s="13">
        <v>0.55944055944055904</v>
      </c>
      <c r="BZ665" s="13">
        <v>0.67130919220055696</v>
      </c>
      <c r="CA665" s="13"/>
      <c r="CB665" s="13">
        <v>0.69881556683587098</v>
      </c>
      <c r="CC665" s="13">
        <v>0.62700964630225098</v>
      </c>
    </row>
    <row r="666" spans="2:81" x14ac:dyDescent="0.3">
      <c r="B666" t="s">
        <v>379</v>
      </c>
      <c r="C666" s="13">
        <v>0.155465587044534</v>
      </c>
      <c r="D666" s="13">
        <v>0.14285714285714299</v>
      </c>
      <c r="E666" s="13">
        <v>0.16639209225700199</v>
      </c>
      <c r="F666" s="13"/>
      <c r="G666" s="13">
        <v>0.217142857142857</v>
      </c>
      <c r="H666" s="13">
        <v>0.18098159509202499</v>
      </c>
      <c r="I666" s="13">
        <v>0.144067796610169</v>
      </c>
      <c r="J666" s="13">
        <v>0.144278606965174</v>
      </c>
      <c r="K666" s="13">
        <v>0.10489510489510501</v>
      </c>
      <c r="L666" s="13">
        <v>0.11038961038961</v>
      </c>
      <c r="M666" s="13"/>
      <c r="N666" s="13">
        <v>0.14016736401673599</v>
      </c>
      <c r="O666" s="13">
        <v>0.161512027491409</v>
      </c>
      <c r="P666" s="13">
        <v>0.18905472636815901</v>
      </c>
      <c r="Q666" s="13">
        <v>0.15748031496063</v>
      </c>
      <c r="R666" s="13"/>
      <c r="S666" s="13">
        <v>0.16049382716049401</v>
      </c>
      <c r="T666" s="13">
        <v>0.16541353383458601</v>
      </c>
      <c r="U666" s="13">
        <v>0.13698630136986301</v>
      </c>
      <c r="V666" s="13">
        <v>0.14563106796116501</v>
      </c>
      <c r="W666" s="13">
        <v>0.144230769230769</v>
      </c>
      <c r="X666" s="13">
        <v>0.2</v>
      </c>
      <c r="Y666" s="13">
        <v>0.12</v>
      </c>
      <c r="Z666" s="13">
        <v>6.6666666666666693E-2</v>
      </c>
      <c r="AA666" s="13">
        <v>0.17197452229299401</v>
      </c>
      <c r="AB666" s="13">
        <v>0.20833333333333301</v>
      </c>
      <c r="AC666" s="13">
        <v>0.105263157894737</v>
      </c>
      <c r="AD666" s="13">
        <v>0.105263157894737</v>
      </c>
      <c r="AE666" s="13"/>
      <c r="AF666" s="13">
        <v>0.162907268170426</v>
      </c>
      <c r="AG666" s="13">
        <v>0.13500000000000001</v>
      </c>
      <c r="AH666" s="13">
        <v>0.203125</v>
      </c>
      <c r="AI666" s="13">
        <v>0.14285714285714299</v>
      </c>
      <c r="AJ666" s="13">
        <v>0.138211382113821</v>
      </c>
      <c r="AK666" s="13">
        <v>0.14285714285714299</v>
      </c>
      <c r="AL666" s="13"/>
      <c r="AM666" s="13">
        <v>0.13736263736263701</v>
      </c>
      <c r="AN666" s="13">
        <v>0.18222222222222201</v>
      </c>
      <c r="AO666" s="13">
        <v>0.143222506393862</v>
      </c>
      <c r="AP666" s="13">
        <v>0.14345991561181401</v>
      </c>
      <c r="AQ666" s="13">
        <v>0.22727272727272699</v>
      </c>
      <c r="AR666" s="13"/>
      <c r="AS666" s="13">
        <v>0.155465587044534</v>
      </c>
      <c r="AT666" s="13" t="s">
        <v>97</v>
      </c>
      <c r="AU666" s="13"/>
      <c r="AV666" s="13">
        <v>0.1925</v>
      </c>
      <c r="AW666" s="13">
        <v>0.13829787234042601</v>
      </c>
      <c r="AX666" s="13">
        <v>0.120458891013384</v>
      </c>
      <c r="AY666" s="13"/>
      <c r="AZ666" s="13">
        <v>0.22018348623853201</v>
      </c>
      <c r="BA666" s="13">
        <v>0.3</v>
      </c>
      <c r="BB666" s="13">
        <v>0.12775330396475801</v>
      </c>
      <c r="BC666" s="13"/>
      <c r="BD666" s="13">
        <v>0.17167919799498699</v>
      </c>
      <c r="BE666" s="13">
        <v>0.125290023201856</v>
      </c>
      <c r="BF666" s="13"/>
      <c r="BG666" s="13">
        <v>0.193704600484261</v>
      </c>
      <c r="BH666" s="13">
        <v>0.13536585365853701</v>
      </c>
      <c r="BI666" s="13"/>
      <c r="BJ666" s="13">
        <v>0.18947368421052599</v>
      </c>
      <c r="BK666" s="13">
        <v>0.14327772325809601</v>
      </c>
      <c r="BL666" s="13"/>
      <c r="BM666" s="13">
        <v>0.19341563786008201</v>
      </c>
      <c r="BN666" s="13">
        <v>0.14651639344262299</v>
      </c>
      <c r="BO666" s="13"/>
      <c r="BP666" s="13">
        <v>0.16320474777448099</v>
      </c>
      <c r="BQ666" s="13">
        <v>0.15410958904109601</v>
      </c>
      <c r="BR666" s="13"/>
      <c r="BS666" s="13">
        <v>0.16968325791855199</v>
      </c>
      <c r="BT666" s="13">
        <v>0.14065934065934099</v>
      </c>
      <c r="BU666" s="13"/>
      <c r="BV666" s="13">
        <v>0.20134228187919501</v>
      </c>
      <c r="BW666" s="13">
        <v>0.15358361774744</v>
      </c>
      <c r="BX666" s="13"/>
      <c r="BY666" s="13">
        <v>0.195804195804196</v>
      </c>
      <c r="BZ666" s="13">
        <v>0.15041782729805001</v>
      </c>
      <c r="CA666" s="13"/>
      <c r="CB666" s="13">
        <v>0.13705583756345199</v>
      </c>
      <c r="CC666" s="13">
        <v>0.16720257234726699</v>
      </c>
    </row>
    <row r="667" spans="2:81" x14ac:dyDescent="0.3">
      <c r="B667" t="s">
        <v>380</v>
      </c>
      <c r="C667" s="13">
        <v>5.4251012145748997E-2</v>
      </c>
      <c r="D667" s="13">
        <v>6.9020866773675804E-2</v>
      </c>
      <c r="E667" s="13">
        <v>3.9538714991762799E-2</v>
      </c>
      <c r="F667" s="13"/>
      <c r="G667" s="13">
        <v>6.8571428571428603E-2</v>
      </c>
      <c r="H667" s="13">
        <v>7.9754601226993904E-2</v>
      </c>
      <c r="I667" s="13">
        <v>5.5084745762711898E-2</v>
      </c>
      <c r="J667" s="13">
        <v>2.48756218905473E-2</v>
      </c>
      <c r="K667" s="13">
        <v>4.8951048951049E-2</v>
      </c>
      <c r="L667" s="13">
        <v>2.5974025974026E-2</v>
      </c>
      <c r="M667" s="13"/>
      <c r="N667" s="13">
        <v>5.4393305439330498E-2</v>
      </c>
      <c r="O667" s="13">
        <v>5.49828178694158E-2</v>
      </c>
      <c r="P667" s="13">
        <v>6.4676616915422896E-2</v>
      </c>
      <c r="Q667" s="13">
        <v>4.33070866141732E-2</v>
      </c>
      <c r="R667" s="13"/>
      <c r="S667" s="13">
        <v>6.5843621399177002E-2</v>
      </c>
      <c r="T667" s="13">
        <v>1.50375939849624E-2</v>
      </c>
      <c r="U667" s="13">
        <v>6.8493150684931503E-2</v>
      </c>
      <c r="V667" s="13">
        <v>8.7378640776699004E-2</v>
      </c>
      <c r="W667" s="13">
        <v>4.80769230769231E-2</v>
      </c>
      <c r="X667" s="13">
        <v>3.8095238095238099E-2</v>
      </c>
      <c r="Y667" s="13">
        <v>0.04</v>
      </c>
      <c r="Z667" s="13">
        <v>2.2222222222222199E-2</v>
      </c>
      <c r="AA667" s="13">
        <v>8.2802547770700605E-2</v>
      </c>
      <c r="AB667" s="13">
        <v>5.2083333333333301E-2</v>
      </c>
      <c r="AC667" s="13">
        <v>1.7543859649122799E-2</v>
      </c>
      <c r="AD667" s="13">
        <v>0.105263157894737</v>
      </c>
      <c r="AE667" s="13"/>
      <c r="AF667" s="13">
        <v>6.2656641604009994E-2</v>
      </c>
      <c r="AG667" s="13">
        <v>5.5E-2</v>
      </c>
      <c r="AH667" s="13">
        <v>3.90625E-2</v>
      </c>
      <c r="AI667" s="13">
        <v>8.0745341614906804E-2</v>
      </c>
      <c r="AJ667" s="13">
        <v>2.4390243902439001E-2</v>
      </c>
      <c r="AK667" s="13">
        <v>4.7619047619047603E-2</v>
      </c>
      <c r="AL667" s="13"/>
      <c r="AM667" s="13">
        <v>3.8461538461538498E-2</v>
      </c>
      <c r="AN667" s="13">
        <v>3.5555555555555597E-2</v>
      </c>
      <c r="AO667" s="13">
        <v>5.3708439897698197E-2</v>
      </c>
      <c r="AP667" s="13">
        <v>8.8607594936708903E-2</v>
      </c>
      <c r="AQ667" s="13">
        <v>6.8181818181818205E-2</v>
      </c>
      <c r="AR667" s="13"/>
      <c r="AS667" s="13">
        <v>5.4251012145748997E-2</v>
      </c>
      <c r="AT667" s="13" t="s">
        <v>97</v>
      </c>
      <c r="AU667" s="13"/>
      <c r="AV667" s="13">
        <v>4.4999999999999998E-2</v>
      </c>
      <c r="AW667" s="13">
        <v>0.117021276595745</v>
      </c>
      <c r="AX667" s="13">
        <v>3.4416826003824098E-2</v>
      </c>
      <c r="AY667" s="13"/>
      <c r="AZ667" s="13">
        <v>2.7522935779816501E-2</v>
      </c>
      <c r="BA667" s="13">
        <v>7.7777777777777807E-2</v>
      </c>
      <c r="BB667" s="13">
        <v>7.0484581497797405E-2</v>
      </c>
      <c r="BC667" s="13"/>
      <c r="BD667" s="13">
        <v>5.7644110275689199E-2</v>
      </c>
      <c r="BE667" s="13">
        <v>4.6403712296983798E-2</v>
      </c>
      <c r="BF667" s="13"/>
      <c r="BG667" s="13">
        <v>7.2639225181598099E-2</v>
      </c>
      <c r="BH667" s="13">
        <v>4.5121951219512201E-2</v>
      </c>
      <c r="BI667" s="13"/>
      <c r="BJ667" s="13">
        <v>8.42105263157895E-2</v>
      </c>
      <c r="BK667" s="13">
        <v>5.0049067713444598E-2</v>
      </c>
      <c r="BL667" s="13"/>
      <c r="BM667" s="13">
        <v>5.3497942386831303E-2</v>
      </c>
      <c r="BN667" s="13">
        <v>5.3278688524590202E-2</v>
      </c>
      <c r="BO667" s="13"/>
      <c r="BP667" s="13">
        <v>3.2640949554896097E-2</v>
      </c>
      <c r="BQ667" s="13">
        <v>6.05022831050228E-2</v>
      </c>
      <c r="BR667" s="13"/>
      <c r="BS667" s="13">
        <v>4.9773755656108601E-2</v>
      </c>
      <c r="BT667" s="13">
        <v>4.3956043956044001E-2</v>
      </c>
      <c r="BU667" s="13"/>
      <c r="BV667" s="13">
        <v>5.3691275167785199E-2</v>
      </c>
      <c r="BW667" s="13">
        <v>4.7781569965870303E-2</v>
      </c>
      <c r="BX667" s="13"/>
      <c r="BY667" s="13">
        <v>9.0909090909090898E-2</v>
      </c>
      <c r="BZ667" s="13">
        <v>4.9210770659238602E-2</v>
      </c>
      <c r="CA667" s="13"/>
      <c r="CB667" s="13">
        <v>4.90693739424704E-2</v>
      </c>
      <c r="CC667" s="13">
        <v>5.78778135048231E-2</v>
      </c>
    </row>
    <row r="668" spans="2:81" x14ac:dyDescent="0.3">
      <c r="B668" t="s">
        <v>381</v>
      </c>
      <c r="C668" s="13">
        <v>6.2348178137651797E-2</v>
      </c>
      <c r="D668" s="13">
        <v>5.7784911717496001E-2</v>
      </c>
      <c r="E668" s="13">
        <v>6.7545304777594697E-2</v>
      </c>
      <c r="F668" s="13"/>
      <c r="G668" s="13">
        <v>0.08</v>
      </c>
      <c r="H668" s="13">
        <v>7.9754601226993904E-2</v>
      </c>
      <c r="I668" s="13">
        <v>5.93220338983051E-2</v>
      </c>
      <c r="J668" s="13">
        <v>4.9751243781094502E-2</v>
      </c>
      <c r="K668" s="13">
        <v>4.8951048951049E-2</v>
      </c>
      <c r="L668" s="13">
        <v>3.8961038961039002E-2</v>
      </c>
      <c r="M668" s="13"/>
      <c r="N668" s="13">
        <v>7.1129707112970703E-2</v>
      </c>
      <c r="O668" s="13">
        <v>5.49828178694158E-2</v>
      </c>
      <c r="P668" s="13">
        <v>4.9751243781094502E-2</v>
      </c>
      <c r="Q668" s="13">
        <v>6.2992125984251995E-2</v>
      </c>
      <c r="R668" s="13"/>
      <c r="S668" s="13">
        <v>6.5843621399177002E-2</v>
      </c>
      <c r="T668" s="13">
        <v>5.2631578947368397E-2</v>
      </c>
      <c r="U668" s="13">
        <v>8.2191780821917804E-2</v>
      </c>
      <c r="V668" s="13">
        <v>5.8252427184466E-2</v>
      </c>
      <c r="W668" s="13">
        <v>4.80769230769231E-2</v>
      </c>
      <c r="X668" s="13">
        <v>0.15238095238095201</v>
      </c>
      <c r="Y668" s="13">
        <v>7.0000000000000007E-2</v>
      </c>
      <c r="Z668" s="13">
        <v>2.2222222222222199E-2</v>
      </c>
      <c r="AA668" s="13">
        <v>4.4585987261146501E-2</v>
      </c>
      <c r="AB668" s="13">
        <v>4.1666666666666699E-2</v>
      </c>
      <c r="AC668" s="13">
        <v>3.5087719298245598E-2</v>
      </c>
      <c r="AD668" s="13">
        <v>0</v>
      </c>
      <c r="AE668" s="13"/>
      <c r="AF668" s="13">
        <v>5.2631578947368397E-2</v>
      </c>
      <c r="AG668" s="13">
        <v>6.5000000000000002E-2</v>
      </c>
      <c r="AH668" s="13">
        <v>3.90625E-2</v>
      </c>
      <c r="AI668" s="13">
        <v>9.3167701863354005E-2</v>
      </c>
      <c r="AJ668" s="13">
        <v>8.9430894308943104E-2</v>
      </c>
      <c r="AK668" s="13">
        <v>5.7142857142857099E-2</v>
      </c>
      <c r="AL668" s="13"/>
      <c r="AM668" s="13">
        <v>4.94505494505494E-2</v>
      </c>
      <c r="AN668" s="13">
        <v>7.1111111111111097E-2</v>
      </c>
      <c r="AO668" s="13">
        <v>5.3708439897698197E-2</v>
      </c>
      <c r="AP668" s="13">
        <v>7.5949367088607597E-2</v>
      </c>
      <c r="AQ668" s="13">
        <v>6.8181818181818205E-2</v>
      </c>
      <c r="AR668" s="13"/>
      <c r="AS668" s="13">
        <v>6.2348178137651797E-2</v>
      </c>
      <c r="AT668" s="13" t="s">
        <v>97</v>
      </c>
      <c r="AU668" s="13"/>
      <c r="AV668" s="13">
        <v>7.4999999999999997E-2</v>
      </c>
      <c r="AW668" s="13">
        <v>4.2553191489361701E-2</v>
      </c>
      <c r="AX668" s="13">
        <v>5.5449330783938801E-2</v>
      </c>
      <c r="AY668" s="13"/>
      <c r="AZ668" s="13">
        <v>7.3394495412843999E-2</v>
      </c>
      <c r="BA668" s="13">
        <v>3.3333333333333298E-2</v>
      </c>
      <c r="BB668" s="13">
        <v>8.8105726872246701E-2</v>
      </c>
      <c r="BC668" s="13"/>
      <c r="BD668" s="13">
        <v>6.7669172932330796E-2</v>
      </c>
      <c r="BE668" s="13">
        <v>5.3364269141531299E-2</v>
      </c>
      <c r="BF668" s="13"/>
      <c r="BG668" s="13">
        <v>8.7167070217917697E-2</v>
      </c>
      <c r="BH668" s="13">
        <v>0.05</v>
      </c>
      <c r="BI668" s="13"/>
      <c r="BJ668" s="13">
        <v>9.4736842105263203E-2</v>
      </c>
      <c r="BK668" s="13">
        <v>5.5937193326791E-2</v>
      </c>
      <c r="BL668" s="13"/>
      <c r="BM668" s="13">
        <v>5.3497942386831303E-2</v>
      </c>
      <c r="BN668" s="13">
        <v>6.5573770491803296E-2</v>
      </c>
      <c r="BO668" s="13"/>
      <c r="BP668" s="13">
        <v>5.6379821958456998E-2</v>
      </c>
      <c r="BQ668" s="13">
        <v>6.6210045662100495E-2</v>
      </c>
      <c r="BR668" s="13"/>
      <c r="BS668" s="13">
        <v>6.5610859728506804E-2</v>
      </c>
      <c r="BT668" s="13">
        <v>6.15384615384615E-2</v>
      </c>
      <c r="BU668" s="13"/>
      <c r="BV668" s="13">
        <v>6.0402684563758399E-2</v>
      </c>
      <c r="BW668" s="13">
        <v>6.8259385665528999E-2</v>
      </c>
      <c r="BX668" s="13"/>
      <c r="BY668" s="13">
        <v>8.3916083916083906E-2</v>
      </c>
      <c r="BZ668" s="13">
        <v>6.0352831940575703E-2</v>
      </c>
      <c r="CA668" s="13"/>
      <c r="CB668" s="13">
        <v>4.90693739424704E-2</v>
      </c>
      <c r="CC668" s="13">
        <v>7.5562700964630206E-2</v>
      </c>
    </row>
    <row r="669" spans="2:81" x14ac:dyDescent="0.3">
      <c r="B669" t="s">
        <v>106</v>
      </c>
      <c r="C669" s="13">
        <v>6.9635627530364397E-2</v>
      </c>
      <c r="D669" s="13">
        <v>6.7415730337078594E-2</v>
      </c>
      <c r="E669" s="13">
        <v>7.2487644151565098E-2</v>
      </c>
      <c r="F669" s="13"/>
      <c r="G669" s="13">
        <v>6.2857142857142903E-2</v>
      </c>
      <c r="H669" s="13">
        <v>6.4417177914110405E-2</v>
      </c>
      <c r="I669" s="13">
        <v>5.93220338983051E-2</v>
      </c>
      <c r="J669" s="13">
        <v>6.9651741293532299E-2</v>
      </c>
      <c r="K669" s="13">
        <v>6.2937062937062901E-2</v>
      </c>
      <c r="L669" s="13">
        <v>0.11038961038961</v>
      </c>
      <c r="M669" s="13"/>
      <c r="N669" s="13">
        <v>6.2761506276150597E-2</v>
      </c>
      <c r="O669" s="13">
        <v>5.8419243986254303E-2</v>
      </c>
      <c r="P669" s="13">
        <v>6.4676616915422896E-2</v>
      </c>
      <c r="Q669" s="13">
        <v>0.102362204724409</v>
      </c>
      <c r="R669" s="13"/>
      <c r="S669" s="13">
        <v>4.52674897119342E-2</v>
      </c>
      <c r="T669" s="13">
        <v>0.105263157894737</v>
      </c>
      <c r="U669" s="13">
        <v>8.2191780821917804E-2</v>
      </c>
      <c r="V669" s="13">
        <v>2.9126213592233E-2</v>
      </c>
      <c r="W669" s="13">
        <v>6.7307692307692304E-2</v>
      </c>
      <c r="X669" s="13">
        <v>4.7619047619047603E-2</v>
      </c>
      <c r="Y669" s="13">
        <v>0.04</v>
      </c>
      <c r="Z669" s="13">
        <v>0.155555555555556</v>
      </c>
      <c r="AA669" s="13">
        <v>8.9171974522293002E-2</v>
      </c>
      <c r="AB669" s="13">
        <v>7.2916666666666699E-2</v>
      </c>
      <c r="AC669" s="13">
        <v>0.140350877192982</v>
      </c>
      <c r="AD669" s="13">
        <v>0</v>
      </c>
      <c r="AE669" s="13"/>
      <c r="AF669" s="13">
        <v>5.7644110275689199E-2</v>
      </c>
      <c r="AG669" s="13">
        <v>6.5000000000000002E-2</v>
      </c>
      <c r="AH669" s="13">
        <v>7.03125E-2</v>
      </c>
      <c r="AI669" s="13">
        <v>5.5900621118012403E-2</v>
      </c>
      <c r="AJ669" s="13">
        <v>8.1300813008130093E-2</v>
      </c>
      <c r="AK669" s="13">
        <v>8.5714285714285701E-2</v>
      </c>
      <c r="AL669" s="13"/>
      <c r="AM669" s="13">
        <v>9.3406593406593394E-2</v>
      </c>
      <c r="AN669" s="13">
        <v>0.08</v>
      </c>
      <c r="AO669" s="13">
        <v>6.3938618925831206E-2</v>
      </c>
      <c r="AP669" s="13">
        <v>5.4852320675105502E-2</v>
      </c>
      <c r="AQ669" s="13">
        <v>4.5454545454545497E-2</v>
      </c>
      <c r="AR669" s="13"/>
      <c r="AS669" s="13">
        <v>6.9635627530364397E-2</v>
      </c>
      <c r="AT669" s="13" t="s">
        <v>97</v>
      </c>
      <c r="AU669" s="13"/>
      <c r="AV669" s="13">
        <v>6.5000000000000002E-2</v>
      </c>
      <c r="AW669" s="13">
        <v>9.5744680851063801E-2</v>
      </c>
      <c r="AX669" s="13">
        <v>7.0745697896749504E-2</v>
      </c>
      <c r="AY669" s="13"/>
      <c r="AZ669" s="13">
        <v>6.4220183486238494E-2</v>
      </c>
      <c r="BA669" s="13">
        <v>6.6666666666666693E-2</v>
      </c>
      <c r="BB669" s="13">
        <v>7.0484581497797405E-2</v>
      </c>
      <c r="BC669" s="13"/>
      <c r="BD669" s="13">
        <v>6.7669172932330796E-2</v>
      </c>
      <c r="BE669" s="13">
        <v>7.4245939675173997E-2</v>
      </c>
      <c r="BF669" s="13"/>
      <c r="BG669" s="13">
        <v>7.5060532687651296E-2</v>
      </c>
      <c r="BH669" s="13">
        <v>6.7073170731707293E-2</v>
      </c>
      <c r="BI669" s="13"/>
      <c r="BJ669" s="13">
        <v>6.8421052631578994E-2</v>
      </c>
      <c r="BK669" s="13">
        <v>7.0657507360156996E-2</v>
      </c>
      <c r="BL669" s="13"/>
      <c r="BM669" s="13">
        <v>6.1728395061728399E-2</v>
      </c>
      <c r="BN669" s="13">
        <v>6.9672131147541005E-2</v>
      </c>
      <c r="BO669" s="13"/>
      <c r="BP669" s="13">
        <v>6.2314540059347202E-2</v>
      </c>
      <c r="BQ669" s="13">
        <v>7.0776255707762595E-2</v>
      </c>
      <c r="BR669" s="13"/>
      <c r="BS669" s="13">
        <v>4.7511312217194603E-2</v>
      </c>
      <c r="BT669" s="13">
        <v>8.7912087912087905E-2</v>
      </c>
      <c r="BU669" s="13"/>
      <c r="BV669" s="13">
        <v>5.3691275167785199E-2</v>
      </c>
      <c r="BW669" s="13">
        <v>4.4368600682593899E-2</v>
      </c>
      <c r="BX669" s="13"/>
      <c r="BY669" s="13">
        <v>6.9930069930069894E-2</v>
      </c>
      <c r="BZ669" s="13">
        <v>6.8709377901578494E-2</v>
      </c>
      <c r="CA669" s="13"/>
      <c r="CB669" s="13">
        <v>6.5989847715736002E-2</v>
      </c>
      <c r="CC669" s="13">
        <v>7.2347266881028896E-2</v>
      </c>
    </row>
    <row r="670" spans="2:81" x14ac:dyDescent="0.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13"/>
      <c r="BS670" s="13"/>
      <c r="BT670" s="13"/>
      <c r="BU670" s="13"/>
      <c r="BV670" s="13"/>
      <c r="BW670" s="13"/>
      <c r="BX670" s="13"/>
      <c r="BY670" s="13"/>
      <c r="BZ670" s="13"/>
      <c r="CA670" s="13"/>
      <c r="CB670" s="13"/>
      <c r="CC670" s="13"/>
    </row>
    <row r="671" spans="2:81" x14ac:dyDescent="0.3">
      <c r="B671" s="6" t="s">
        <v>385</v>
      </c>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13"/>
      <c r="BS671" s="13"/>
      <c r="BT671" s="13"/>
      <c r="BU671" s="13"/>
      <c r="BV671" s="13"/>
      <c r="BW671" s="13"/>
      <c r="BX671" s="13"/>
      <c r="BY671" s="13"/>
      <c r="BZ671" s="13"/>
      <c r="CA671" s="13"/>
      <c r="CB671" s="13"/>
      <c r="CC671" s="13"/>
    </row>
    <row r="672" spans="2:81" x14ac:dyDescent="0.3">
      <c r="B672" s="23" t="s">
        <v>95</v>
      </c>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13"/>
      <c r="BS672" s="13"/>
      <c r="BT672" s="13"/>
      <c r="BU672" s="13"/>
      <c r="BV672" s="13"/>
      <c r="BW672" s="13"/>
      <c r="BX672" s="13"/>
      <c r="BY672" s="13"/>
      <c r="BZ672" s="13"/>
      <c r="CA672" s="13"/>
      <c r="CB672" s="13"/>
      <c r="CC672" s="13"/>
    </row>
    <row r="673" spans="2:81" x14ac:dyDescent="0.3">
      <c r="B673" t="s">
        <v>378</v>
      </c>
      <c r="C673" s="13">
        <v>0.54736842105263195</v>
      </c>
      <c r="D673" s="13">
        <v>0.55377207062600298</v>
      </c>
      <c r="E673" s="13">
        <v>0.54036243822075802</v>
      </c>
      <c r="F673" s="13"/>
      <c r="G673" s="13">
        <v>0.53714285714285703</v>
      </c>
      <c r="H673" s="13">
        <v>0.51533742331288301</v>
      </c>
      <c r="I673" s="13">
        <v>0.58898305084745795</v>
      </c>
      <c r="J673" s="13">
        <v>0.52736318407960203</v>
      </c>
      <c r="K673" s="13">
        <v>0.608391608391608</v>
      </c>
      <c r="L673" s="13">
        <v>0.53246753246753198</v>
      </c>
      <c r="M673" s="13"/>
      <c r="N673" s="13">
        <v>0.53556485355648498</v>
      </c>
      <c r="O673" s="13">
        <v>0.57731958762886604</v>
      </c>
      <c r="P673" s="13">
        <v>0.537313432835821</v>
      </c>
      <c r="Q673" s="13">
        <v>0.53937007874015797</v>
      </c>
      <c r="R673" s="13"/>
      <c r="S673" s="13">
        <v>0.50205761316872399</v>
      </c>
      <c r="T673" s="13">
        <v>0.466165413533835</v>
      </c>
      <c r="U673" s="13">
        <v>0.56164383561643805</v>
      </c>
      <c r="V673" s="13">
        <v>0.495145631067961</v>
      </c>
      <c r="W673" s="13">
        <v>0.54807692307692302</v>
      </c>
      <c r="X673" s="13">
        <v>0.57142857142857095</v>
      </c>
      <c r="Y673" s="13">
        <v>0.67</v>
      </c>
      <c r="Z673" s="13">
        <v>0.57777777777777795</v>
      </c>
      <c r="AA673" s="13">
        <v>0.59872611464968195</v>
      </c>
      <c r="AB673" s="13">
        <v>0.58333333333333304</v>
      </c>
      <c r="AC673" s="13">
        <v>0.59649122807017496</v>
      </c>
      <c r="AD673" s="13">
        <v>0.31578947368421101</v>
      </c>
      <c r="AE673" s="13"/>
      <c r="AF673" s="13">
        <v>0.604010025062657</v>
      </c>
      <c r="AG673" s="13">
        <v>0.495</v>
      </c>
      <c r="AH673" s="13">
        <v>0.5</v>
      </c>
      <c r="AI673" s="13">
        <v>0.46583850931677001</v>
      </c>
      <c r="AJ673" s="13">
        <v>0.62601626016260203</v>
      </c>
      <c r="AK673" s="13">
        <v>0.56190476190476202</v>
      </c>
      <c r="AL673" s="13"/>
      <c r="AM673" s="13">
        <v>0.59340659340659296</v>
      </c>
      <c r="AN673" s="13">
        <v>0.56444444444444397</v>
      </c>
      <c r="AO673" s="13">
        <v>0.55498721227621495</v>
      </c>
      <c r="AP673" s="13">
        <v>0.53586497890295404</v>
      </c>
      <c r="AQ673" s="13">
        <v>0.43181818181818199</v>
      </c>
      <c r="AR673" s="13"/>
      <c r="AS673" s="13">
        <v>0.54736842105263195</v>
      </c>
      <c r="AT673" s="13" t="s">
        <v>97</v>
      </c>
      <c r="AU673" s="13"/>
      <c r="AV673" s="13">
        <v>0.5575</v>
      </c>
      <c r="AW673" s="13">
        <v>0.48936170212766</v>
      </c>
      <c r="AX673" s="13">
        <v>0.57552581261950297</v>
      </c>
      <c r="AY673" s="13"/>
      <c r="AZ673" s="13">
        <v>0.55963302752293598</v>
      </c>
      <c r="BA673" s="13">
        <v>0.45555555555555599</v>
      </c>
      <c r="BB673" s="13">
        <v>0.54625550660792999</v>
      </c>
      <c r="BC673" s="13"/>
      <c r="BD673" s="13">
        <v>0.54260651629072698</v>
      </c>
      <c r="BE673" s="13">
        <v>0.55916473317865401</v>
      </c>
      <c r="BF673" s="13"/>
      <c r="BG673" s="13">
        <v>0.51089588377724005</v>
      </c>
      <c r="BH673" s="13">
        <v>0.56707317073170704</v>
      </c>
      <c r="BI673" s="13"/>
      <c r="BJ673" s="13">
        <v>0.48947368421052601</v>
      </c>
      <c r="BK673" s="13">
        <v>0.56231599607458305</v>
      </c>
      <c r="BL673" s="13"/>
      <c r="BM673" s="13">
        <v>0.55967078189300401</v>
      </c>
      <c r="BN673" s="13">
        <v>0.54610655737704905</v>
      </c>
      <c r="BO673" s="13"/>
      <c r="BP673" s="13">
        <v>0.57270029673590495</v>
      </c>
      <c r="BQ673" s="13">
        <v>0.54337899543378998</v>
      </c>
      <c r="BR673" s="13"/>
      <c r="BS673" s="13">
        <v>0.579185520361991</v>
      </c>
      <c r="BT673" s="13">
        <v>0.53406593406593394</v>
      </c>
      <c r="BU673" s="13"/>
      <c r="BV673" s="13">
        <v>0.54362416107382505</v>
      </c>
      <c r="BW673" s="13">
        <v>0.59726962457337895</v>
      </c>
      <c r="BX673" s="13"/>
      <c r="BY673" s="13">
        <v>0.51748251748251795</v>
      </c>
      <c r="BZ673" s="13">
        <v>0.55153203342618395</v>
      </c>
      <c r="CA673" s="13"/>
      <c r="CB673" s="13">
        <v>0.57698815566835904</v>
      </c>
      <c r="CC673" s="13">
        <v>0.52090032154340804</v>
      </c>
    </row>
    <row r="674" spans="2:81" x14ac:dyDescent="0.3">
      <c r="B674" t="s">
        <v>379</v>
      </c>
      <c r="C674" s="13">
        <v>0.24453441295546599</v>
      </c>
      <c r="D674" s="13">
        <v>0.20064205457463899</v>
      </c>
      <c r="E674" s="13">
        <v>0.28830313014827003</v>
      </c>
      <c r="F674" s="13"/>
      <c r="G674" s="13">
        <v>0.32571428571428601</v>
      </c>
      <c r="H674" s="13">
        <v>0.29754601226993899</v>
      </c>
      <c r="I674" s="13">
        <v>0.21186440677966101</v>
      </c>
      <c r="J674" s="13">
        <v>0.20398009950248799</v>
      </c>
      <c r="K674" s="13">
        <v>0.16783216783216801</v>
      </c>
      <c r="L674" s="13">
        <v>0.214285714285714</v>
      </c>
      <c r="M674" s="13"/>
      <c r="N674" s="13">
        <v>0.251046025104602</v>
      </c>
      <c r="O674" s="13">
        <v>0.26460481099656402</v>
      </c>
      <c r="P674" s="13">
        <v>0.248756218905473</v>
      </c>
      <c r="Q674" s="13">
        <v>0.208661417322835</v>
      </c>
      <c r="R674" s="13"/>
      <c r="S674" s="13">
        <v>0.30452674897119297</v>
      </c>
      <c r="T674" s="13">
        <v>0.278195488721804</v>
      </c>
      <c r="U674" s="13">
        <v>0.219178082191781</v>
      </c>
      <c r="V674" s="13">
        <v>0.26213592233009703</v>
      </c>
      <c r="W674" s="13">
        <v>0.17307692307692299</v>
      </c>
      <c r="X674" s="13">
        <v>0.22857142857142901</v>
      </c>
      <c r="Y674" s="13">
        <v>0.19</v>
      </c>
      <c r="Z674" s="13">
        <v>0.133333333333333</v>
      </c>
      <c r="AA674" s="13">
        <v>0.20382165605095501</v>
      </c>
      <c r="AB674" s="13">
        <v>0.27083333333333298</v>
      </c>
      <c r="AC674" s="13">
        <v>0.26315789473684198</v>
      </c>
      <c r="AD674" s="13">
        <v>0.42105263157894701</v>
      </c>
      <c r="AE674" s="13"/>
      <c r="AF674" s="13">
        <v>0.268170426065163</v>
      </c>
      <c r="AG674" s="13">
        <v>0.215</v>
      </c>
      <c r="AH674" s="13">
        <v>0.3125</v>
      </c>
      <c r="AI674" s="13">
        <v>0.19875776397515499</v>
      </c>
      <c r="AJ674" s="13">
        <v>0.19512195121951201</v>
      </c>
      <c r="AK674" s="13">
        <v>0.266666666666667</v>
      </c>
      <c r="AL674" s="13"/>
      <c r="AM674" s="13">
        <v>0.19780219780219799</v>
      </c>
      <c r="AN674" s="13">
        <v>0.21777777777777799</v>
      </c>
      <c r="AO674" s="13">
        <v>0.23017902813299199</v>
      </c>
      <c r="AP674" s="13">
        <v>0.29957805907173002</v>
      </c>
      <c r="AQ674" s="13">
        <v>0.31818181818181801</v>
      </c>
      <c r="AR674" s="13"/>
      <c r="AS674" s="13">
        <v>0.24453441295546599</v>
      </c>
      <c r="AT674" s="13" t="s">
        <v>97</v>
      </c>
      <c r="AU674" s="13"/>
      <c r="AV674" s="13">
        <v>0.23499999999999999</v>
      </c>
      <c r="AW674" s="13">
        <v>0.26595744680851102</v>
      </c>
      <c r="AX674" s="13">
        <v>0.24282982791586999</v>
      </c>
      <c r="AY674" s="13"/>
      <c r="AZ674" s="13">
        <v>0.27522935779816499</v>
      </c>
      <c r="BA674" s="13">
        <v>0.3</v>
      </c>
      <c r="BB674" s="13">
        <v>0.215859030837004</v>
      </c>
      <c r="BC674" s="13"/>
      <c r="BD674" s="13">
        <v>0.27443609022556398</v>
      </c>
      <c r="BE674" s="13">
        <v>0.18793503480278401</v>
      </c>
      <c r="BF674" s="13"/>
      <c r="BG674" s="13">
        <v>0.30992736077481797</v>
      </c>
      <c r="BH674" s="13">
        <v>0.210975609756098</v>
      </c>
      <c r="BI674" s="13"/>
      <c r="BJ674" s="13">
        <v>0.33157894736842097</v>
      </c>
      <c r="BK674" s="13">
        <v>0.22178606476938201</v>
      </c>
      <c r="BL674" s="13"/>
      <c r="BM674" s="13">
        <v>0.28395061728395099</v>
      </c>
      <c r="BN674" s="13">
        <v>0.23565573770491799</v>
      </c>
      <c r="BO674" s="13"/>
      <c r="BP674" s="13">
        <v>0.24332344213649901</v>
      </c>
      <c r="BQ674" s="13">
        <v>0.24315068493150699</v>
      </c>
      <c r="BR674" s="13"/>
      <c r="BS674" s="13">
        <v>0.25565610859728499</v>
      </c>
      <c r="BT674" s="13">
        <v>0.232967032967033</v>
      </c>
      <c r="BU674" s="13"/>
      <c r="BV674" s="13">
        <v>0.28187919463087202</v>
      </c>
      <c r="BW674" s="13">
        <v>0.24232081911262801</v>
      </c>
      <c r="BX674" s="13"/>
      <c r="BY674" s="13">
        <v>0.25174825174825199</v>
      </c>
      <c r="BZ674" s="13">
        <v>0.246982358402971</v>
      </c>
      <c r="CA674" s="13"/>
      <c r="CB674" s="13">
        <v>0.22842639593908601</v>
      </c>
      <c r="CC674" s="13">
        <v>0.263665594855305</v>
      </c>
    </row>
    <row r="675" spans="2:81" x14ac:dyDescent="0.3">
      <c r="B675" t="s">
        <v>380</v>
      </c>
      <c r="C675" s="13">
        <v>6.0728744939271301E-2</v>
      </c>
      <c r="D675" s="13">
        <v>7.8651685393258397E-2</v>
      </c>
      <c r="E675" s="13">
        <v>4.2833607907743002E-2</v>
      </c>
      <c r="F675" s="13"/>
      <c r="G675" s="13">
        <v>0.04</v>
      </c>
      <c r="H675" s="13">
        <v>5.82822085889571E-2</v>
      </c>
      <c r="I675" s="13">
        <v>5.93220338983051E-2</v>
      </c>
      <c r="J675" s="13">
        <v>6.9651741293532299E-2</v>
      </c>
      <c r="K675" s="13">
        <v>5.5944055944055902E-2</v>
      </c>
      <c r="L675" s="13">
        <v>8.4415584415584402E-2</v>
      </c>
      <c r="M675" s="13"/>
      <c r="N675" s="13">
        <v>7.3221757322175701E-2</v>
      </c>
      <c r="O675" s="13">
        <v>3.4364261168384903E-2</v>
      </c>
      <c r="P675" s="13">
        <v>7.4626865671641798E-2</v>
      </c>
      <c r="Q675" s="13">
        <v>5.9055118110236199E-2</v>
      </c>
      <c r="R675" s="13"/>
      <c r="S675" s="13">
        <v>6.1728395061728399E-2</v>
      </c>
      <c r="T675" s="13">
        <v>5.2631578947368397E-2</v>
      </c>
      <c r="U675" s="13">
        <v>0.10958904109589</v>
      </c>
      <c r="V675" s="13">
        <v>8.7378640776699004E-2</v>
      </c>
      <c r="W675" s="13">
        <v>7.69230769230769E-2</v>
      </c>
      <c r="X675" s="13">
        <v>4.7619047619047603E-2</v>
      </c>
      <c r="Y675" s="13">
        <v>0.05</v>
      </c>
      <c r="Z675" s="13">
        <v>6.6666666666666693E-2</v>
      </c>
      <c r="AA675" s="13">
        <v>5.0955414012738898E-2</v>
      </c>
      <c r="AB675" s="13">
        <v>6.25E-2</v>
      </c>
      <c r="AC675" s="13">
        <v>1.7543859649122799E-2</v>
      </c>
      <c r="AD675" s="13">
        <v>0</v>
      </c>
      <c r="AE675" s="13"/>
      <c r="AF675" s="13">
        <v>4.01002506265664E-2</v>
      </c>
      <c r="AG675" s="13">
        <v>0.1</v>
      </c>
      <c r="AH675" s="13">
        <v>6.25E-2</v>
      </c>
      <c r="AI675" s="13">
        <v>0.105590062111801</v>
      </c>
      <c r="AJ675" s="13">
        <v>5.6910569105691103E-2</v>
      </c>
      <c r="AK675" s="13">
        <v>1.9047619047619001E-2</v>
      </c>
      <c r="AL675" s="13"/>
      <c r="AM675" s="13">
        <v>6.0439560439560398E-2</v>
      </c>
      <c r="AN675" s="13">
        <v>6.6666666666666693E-2</v>
      </c>
      <c r="AO675" s="13">
        <v>5.6265984654731503E-2</v>
      </c>
      <c r="AP675" s="13">
        <v>5.4852320675105502E-2</v>
      </c>
      <c r="AQ675" s="13">
        <v>0.13636363636363599</v>
      </c>
      <c r="AR675" s="13"/>
      <c r="AS675" s="13">
        <v>6.0728744939271301E-2</v>
      </c>
      <c r="AT675" s="13" t="s">
        <v>97</v>
      </c>
      <c r="AU675" s="13"/>
      <c r="AV675" s="13">
        <v>5.7500000000000002E-2</v>
      </c>
      <c r="AW675" s="13">
        <v>0.13829787234042601</v>
      </c>
      <c r="AX675" s="13">
        <v>4.7801147227533501E-2</v>
      </c>
      <c r="AY675" s="13"/>
      <c r="AZ675" s="13">
        <v>6.4220183486238494E-2</v>
      </c>
      <c r="BA675" s="13">
        <v>0.122222222222222</v>
      </c>
      <c r="BB675" s="13">
        <v>5.2863436123347998E-2</v>
      </c>
      <c r="BC675" s="13"/>
      <c r="BD675" s="13">
        <v>4.8872180451127803E-2</v>
      </c>
      <c r="BE675" s="13">
        <v>8.1206496519721602E-2</v>
      </c>
      <c r="BF675" s="13"/>
      <c r="BG675" s="13">
        <v>5.8111380145278502E-2</v>
      </c>
      <c r="BH675" s="13">
        <v>6.2195121951219498E-2</v>
      </c>
      <c r="BI675" s="13"/>
      <c r="BJ675" s="13">
        <v>4.2105263157894701E-2</v>
      </c>
      <c r="BK675" s="13">
        <v>6.47693817468106E-2</v>
      </c>
      <c r="BL675" s="13"/>
      <c r="BM675" s="13">
        <v>3.7037037037037E-2</v>
      </c>
      <c r="BN675" s="13">
        <v>6.6598360655737696E-2</v>
      </c>
      <c r="BO675" s="13"/>
      <c r="BP675" s="13">
        <v>4.4510385756676603E-2</v>
      </c>
      <c r="BQ675" s="13">
        <v>6.7351598173516006E-2</v>
      </c>
      <c r="BR675" s="13"/>
      <c r="BS675" s="13">
        <v>5.8823529411764698E-2</v>
      </c>
      <c r="BT675" s="13">
        <v>6.8131868131868098E-2</v>
      </c>
      <c r="BU675" s="13"/>
      <c r="BV675" s="13">
        <v>6.7114093959731502E-2</v>
      </c>
      <c r="BW675" s="13">
        <v>5.4607508532423202E-2</v>
      </c>
      <c r="BX675" s="13"/>
      <c r="BY675" s="13">
        <v>5.5944055944055902E-2</v>
      </c>
      <c r="BZ675" s="13">
        <v>5.94243268337976E-2</v>
      </c>
      <c r="CA675" s="13"/>
      <c r="CB675" s="13">
        <v>5.2453468697123501E-2</v>
      </c>
      <c r="CC675" s="13">
        <v>6.7524115755627001E-2</v>
      </c>
    </row>
    <row r="676" spans="2:81" x14ac:dyDescent="0.3">
      <c r="B676" t="s">
        <v>381</v>
      </c>
      <c r="C676" s="13">
        <v>9.4736842105263203E-2</v>
      </c>
      <c r="D676" s="13">
        <v>0.115569823434992</v>
      </c>
      <c r="E676" s="13">
        <v>7.4135090609555199E-2</v>
      </c>
      <c r="F676" s="13"/>
      <c r="G676" s="13">
        <v>0.08</v>
      </c>
      <c r="H676" s="13">
        <v>8.5889570552147201E-2</v>
      </c>
      <c r="I676" s="13">
        <v>0.110169491525424</v>
      </c>
      <c r="J676" s="13">
        <v>9.9502487562189101E-2</v>
      </c>
      <c r="K676" s="13">
        <v>0.10489510489510501</v>
      </c>
      <c r="L676" s="13">
        <v>9.0909090909090898E-2</v>
      </c>
      <c r="M676" s="13"/>
      <c r="N676" s="13">
        <v>9.4142259414225896E-2</v>
      </c>
      <c r="O676" s="13">
        <v>7.5601374570446703E-2</v>
      </c>
      <c r="P676" s="13">
        <v>8.9552238805970102E-2</v>
      </c>
      <c r="Q676" s="13">
        <v>0.122047244094488</v>
      </c>
      <c r="R676" s="13"/>
      <c r="S676" s="13">
        <v>9.8765432098765399E-2</v>
      </c>
      <c r="T676" s="13">
        <v>0.12781954887218</v>
      </c>
      <c r="U676" s="13">
        <v>8.2191780821917804E-2</v>
      </c>
      <c r="V676" s="13">
        <v>0.116504854368932</v>
      </c>
      <c r="W676" s="13">
        <v>0.105769230769231</v>
      </c>
      <c r="X676" s="13">
        <v>9.5238095238095205E-2</v>
      </c>
      <c r="Y676" s="13">
        <v>0.06</v>
      </c>
      <c r="Z676" s="13">
        <v>0.133333333333333</v>
      </c>
      <c r="AA676" s="13">
        <v>9.5541401273885398E-2</v>
      </c>
      <c r="AB676" s="13">
        <v>3.125E-2</v>
      </c>
      <c r="AC676" s="13">
        <v>5.2631578947368397E-2</v>
      </c>
      <c r="AD676" s="13">
        <v>0.21052631578947401</v>
      </c>
      <c r="AE676" s="13"/>
      <c r="AF676" s="13">
        <v>6.2656641604009994E-2</v>
      </c>
      <c r="AG676" s="13">
        <v>0.115</v>
      </c>
      <c r="AH676" s="13">
        <v>6.25E-2</v>
      </c>
      <c r="AI676" s="13">
        <v>0.167701863354037</v>
      </c>
      <c r="AJ676" s="13">
        <v>6.50406504065041E-2</v>
      </c>
      <c r="AK676" s="13">
        <v>0.104761904761905</v>
      </c>
      <c r="AL676" s="13"/>
      <c r="AM676" s="13">
        <v>6.5934065934065894E-2</v>
      </c>
      <c r="AN676" s="13">
        <v>0.10666666666666701</v>
      </c>
      <c r="AO676" s="13">
        <v>0.11253196930946301</v>
      </c>
      <c r="AP676" s="13">
        <v>5.90717299578059E-2</v>
      </c>
      <c r="AQ676" s="13">
        <v>6.8181818181818205E-2</v>
      </c>
      <c r="AR676" s="13"/>
      <c r="AS676" s="13">
        <v>9.4736842105263203E-2</v>
      </c>
      <c r="AT676" s="13" t="s">
        <v>97</v>
      </c>
      <c r="AU676" s="13"/>
      <c r="AV676" s="13">
        <v>9.7500000000000003E-2</v>
      </c>
      <c r="AW676" s="13">
        <v>6.3829787234042507E-2</v>
      </c>
      <c r="AX676" s="13">
        <v>8.9866156787762899E-2</v>
      </c>
      <c r="AY676" s="13"/>
      <c r="AZ676" s="13">
        <v>8.2568807339449504E-2</v>
      </c>
      <c r="BA676" s="13">
        <v>0.1</v>
      </c>
      <c r="BB676" s="13">
        <v>9.6916299559471397E-2</v>
      </c>
      <c r="BC676" s="13"/>
      <c r="BD676" s="13">
        <v>8.6466165413533802E-2</v>
      </c>
      <c r="BE676" s="13">
        <v>0.111368909512761</v>
      </c>
      <c r="BF676" s="13"/>
      <c r="BG676" s="13">
        <v>8.9588377723970894E-2</v>
      </c>
      <c r="BH676" s="13">
        <v>9.7560975609756101E-2</v>
      </c>
      <c r="BI676" s="13"/>
      <c r="BJ676" s="13">
        <v>8.42105263157895E-2</v>
      </c>
      <c r="BK676" s="13">
        <v>9.7154072620215901E-2</v>
      </c>
      <c r="BL676" s="13"/>
      <c r="BM676" s="13">
        <v>5.7613168724279802E-2</v>
      </c>
      <c r="BN676" s="13">
        <v>0.105532786885246</v>
      </c>
      <c r="BO676" s="13"/>
      <c r="BP676" s="13">
        <v>8.0118694362017795E-2</v>
      </c>
      <c r="BQ676" s="13">
        <v>9.9315068493150693E-2</v>
      </c>
      <c r="BR676" s="13"/>
      <c r="BS676" s="13">
        <v>8.1447963800904993E-2</v>
      </c>
      <c r="BT676" s="13">
        <v>9.2307692307692299E-2</v>
      </c>
      <c r="BU676" s="13"/>
      <c r="BV676" s="13">
        <v>8.7248322147651006E-2</v>
      </c>
      <c r="BW676" s="13">
        <v>7.8498293515358405E-2</v>
      </c>
      <c r="BX676" s="13"/>
      <c r="BY676" s="13">
        <v>0.13986013986014001</v>
      </c>
      <c r="BZ676" s="13">
        <v>8.9136490250696407E-2</v>
      </c>
      <c r="CA676" s="13"/>
      <c r="CB676" s="13">
        <v>8.6294416243654803E-2</v>
      </c>
      <c r="CC676" s="13">
        <v>0.10450160771704201</v>
      </c>
    </row>
    <row r="677" spans="2:81" x14ac:dyDescent="0.3">
      <c r="B677" t="s">
        <v>106</v>
      </c>
      <c r="C677" s="13">
        <v>5.2631578947368397E-2</v>
      </c>
      <c r="D677" s="13">
        <v>5.1364365971107502E-2</v>
      </c>
      <c r="E677" s="13">
        <v>5.4365733113673799E-2</v>
      </c>
      <c r="F677" s="13"/>
      <c r="G677" s="13">
        <v>1.7142857142857099E-2</v>
      </c>
      <c r="H677" s="13">
        <v>4.2944785276073601E-2</v>
      </c>
      <c r="I677" s="13">
        <v>2.9661016949152502E-2</v>
      </c>
      <c r="J677" s="13">
        <v>9.9502487562189101E-2</v>
      </c>
      <c r="K677" s="13">
        <v>6.2937062937062901E-2</v>
      </c>
      <c r="L677" s="13">
        <v>7.7922077922077906E-2</v>
      </c>
      <c r="M677" s="13"/>
      <c r="N677" s="13">
        <v>4.6025104602510497E-2</v>
      </c>
      <c r="O677" s="13">
        <v>4.8109965635738799E-2</v>
      </c>
      <c r="P677" s="13">
        <v>4.9751243781094502E-2</v>
      </c>
      <c r="Q677" s="13">
        <v>7.0866141732283505E-2</v>
      </c>
      <c r="R677" s="13"/>
      <c r="S677" s="13">
        <v>3.2921810699588501E-2</v>
      </c>
      <c r="T677" s="13">
        <v>7.5187969924811998E-2</v>
      </c>
      <c r="U677" s="13">
        <v>2.7397260273972601E-2</v>
      </c>
      <c r="V677" s="13">
        <v>3.8834951456310697E-2</v>
      </c>
      <c r="W677" s="13">
        <v>9.6153846153846201E-2</v>
      </c>
      <c r="X677" s="13">
        <v>5.7142857142857099E-2</v>
      </c>
      <c r="Y677" s="13">
        <v>0.03</v>
      </c>
      <c r="Z677" s="13">
        <v>8.8888888888888906E-2</v>
      </c>
      <c r="AA677" s="13">
        <v>5.0955414012738898E-2</v>
      </c>
      <c r="AB677" s="13">
        <v>5.2083333333333301E-2</v>
      </c>
      <c r="AC677" s="13">
        <v>7.0175438596491196E-2</v>
      </c>
      <c r="AD677" s="13">
        <v>5.2631578947368397E-2</v>
      </c>
      <c r="AE677" s="13"/>
      <c r="AF677" s="13">
        <v>2.5062656641604002E-2</v>
      </c>
      <c r="AG677" s="13">
        <v>7.4999999999999997E-2</v>
      </c>
      <c r="AH677" s="13">
        <v>6.25E-2</v>
      </c>
      <c r="AI677" s="13">
        <v>6.2111801242236003E-2</v>
      </c>
      <c r="AJ677" s="13">
        <v>5.6910569105691103E-2</v>
      </c>
      <c r="AK677" s="13">
        <v>4.7619047619047603E-2</v>
      </c>
      <c r="AL677" s="13"/>
      <c r="AM677" s="13">
        <v>8.2417582417582402E-2</v>
      </c>
      <c r="AN677" s="13">
        <v>4.4444444444444398E-2</v>
      </c>
      <c r="AO677" s="13">
        <v>4.6035805626598501E-2</v>
      </c>
      <c r="AP677" s="13">
        <v>5.0632911392405097E-2</v>
      </c>
      <c r="AQ677" s="13">
        <v>4.5454545454545497E-2</v>
      </c>
      <c r="AR677" s="13"/>
      <c r="AS677" s="13">
        <v>5.2631578947368397E-2</v>
      </c>
      <c r="AT677" s="13" t="s">
        <v>97</v>
      </c>
      <c r="AU677" s="13"/>
      <c r="AV677" s="13">
        <v>5.2499999999999998E-2</v>
      </c>
      <c r="AW677" s="13">
        <v>4.2553191489361701E-2</v>
      </c>
      <c r="AX677" s="13">
        <v>4.3977055449330803E-2</v>
      </c>
      <c r="AY677" s="13"/>
      <c r="AZ677" s="13">
        <v>1.8348623853211E-2</v>
      </c>
      <c r="BA677" s="13">
        <v>2.2222222222222199E-2</v>
      </c>
      <c r="BB677" s="13">
        <v>8.8105726872246701E-2</v>
      </c>
      <c r="BC677" s="13"/>
      <c r="BD677" s="13">
        <v>4.7619047619047603E-2</v>
      </c>
      <c r="BE677" s="13">
        <v>6.0324825986078898E-2</v>
      </c>
      <c r="BF677" s="13"/>
      <c r="BG677" s="13">
        <v>3.1476997578692503E-2</v>
      </c>
      <c r="BH677" s="13">
        <v>6.2195121951219498E-2</v>
      </c>
      <c r="BI677" s="13"/>
      <c r="BJ677" s="13">
        <v>5.2631578947368397E-2</v>
      </c>
      <c r="BK677" s="13">
        <v>5.3974484789008799E-2</v>
      </c>
      <c r="BL677" s="13"/>
      <c r="BM677" s="13">
        <v>6.1728395061728399E-2</v>
      </c>
      <c r="BN677" s="13">
        <v>4.6106557377049197E-2</v>
      </c>
      <c r="BO677" s="13"/>
      <c r="BP677" s="13">
        <v>5.93471810089021E-2</v>
      </c>
      <c r="BQ677" s="13">
        <v>4.6803652968036499E-2</v>
      </c>
      <c r="BR677" s="13"/>
      <c r="BS677" s="13">
        <v>2.48868778280543E-2</v>
      </c>
      <c r="BT677" s="13">
        <v>7.2527472527472506E-2</v>
      </c>
      <c r="BU677" s="13"/>
      <c r="BV677" s="13">
        <v>2.01342281879195E-2</v>
      </c>
      <c r="BW677" s="13">
        <v>2.7303754266211601E-2</v>
      </c>
      <c r="BX677" s="13"/>
      <c r="BY677" s="13">
        <v>3.4965034965035002E-2</v>
      </c>
      <c r="BZ677" s="13">
        <v>5.2924791086351002E-2</v>
      </c>
      <c r="CA677" s="13"/>
      <c r="CB677" s="13">
        <v>5.5837563451776699E-2</v>
      </c>
      <c r="CC677" s="13">
        <v>4.3408360128617401E-2</v>
      </c>
    </row>
    <row r="678" spans="2:81" x14ac:dyDescent="0.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13"/>
      <c r="BR678" s="13"/>
      <c r="BS678" s="13"/>
      <c r="BT678" s="13"/>
      <c r="BU678" s="13"/>
      <c r="BV678" s="13"/>
      <c r="BW678" s="13"/>
      <c r="BX678" s="13"/>
      <c r="BY678" s="13"/>
      <c r="BZ678" s="13"/>
      <c r="CA678" s="13"/>
      <c r="CB678" s="13"/>
      <c r="CC678" s="13"/>
    </row>
    <row r="679" spans="2:81" x14ac:dyDescent="0.3">
      <c r="B679" s="6" t="s">
        <v>386</v>
      </c>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13"/>
      <c r="BR679" s="13"/>
      <c r="BS679" s="13"/>
      <c r="BT679" s="13"/>
      <c r="BU679" s="13"/>
      <c r="BV679" s="13"/>
      <c r="BW679" s="13"/>
      <c r="BX679" s="13"/>
      <c r="BY679" s="13"/>
      <c r="BZ679" s="13"/>
      <c r="CA679" s="13"/>
      <c r="CB679" s="13"/>
      <c r="CC679" s="13"/>
    </row>
    <row r="680" spans="2:81" x14ac:dyDescent="0.3">
      <c r="B680" s="23" t="s">
        <v>95</v>
      </c>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13"/>
      <c r="BR680" s="13"/>
      <c r="BS680" s="13"/>
      <c r="BT680" s="13"/>
      <c r="BU680" s="13"/>
      <c r="BV680" s="13"/>
      <c r="BW680" s="13"/>
      <c r="BX680" s="13"/>
      <c r="BY680" s="13"/>
      <c r="BZ680" s="13"/>
      <c r="CA680" s="13"/>
      <c r="CB680" s="13"/>
      <c r="CC680" s="13"/>
    </row>
    <row r="681" spans="2:81" x14ac:dyDescent="0.3">
      <c r="B681" t="s">
        <v>378</v>
      </c>
      <c r="C681" s="13">
        <v>0.91255060728744897</v>
      </c>
      <c r="D681" s="13">
        <v>0.91653290529694997</v>
      </c>
      <c r="E681" s="13">
        <v>0.90774299835255401</v>
      </c>
      <c r="F681" s="13"/>
      <c r="G681" s="13">
        <v>0.88571428571428601</v>
      </c>
      <c r="H681" s="13">
        <v>0.88957055214723901</v>
      </c>
      <c r="I681" s="13">
        <v>0.90677966101694896</v>
      </c>
      <c r="J681" s="13">
        <v>0.94029850746268695</v>
      </c>
      <c r="K681" s="13">
        <v>0.95104895104895104</v>
      </c>
      <c r="L681" s="13">
        <v>0.92857142857142905</v>
      </c>
      <c r="M681" s="13"/>
      <c r="N681" s="13">
        <v>0.92050209205020905</v>
      </c>
      <c r="O681" s="13">
        <v>0.90378006872852201</v>
      </c>
      <c r="P681" s="13">
        <v>0.90547263681592005</v>
      </c>
      <c r="Q681" s="13">
        <v>0.90944881889763796</v>
      </c>
      <c r="R681" s="13"/>
      <c r="S681" s="13">
        <v>0.88888888888888895</v>
      </c>
      <c r="T681" s="13">
        <v>0.91729323308270705</v>
      </c>
      <c r="U681" s="13">
        <v>0.91780821917808197</v>
      </c>
      <c r="V681" s="13">
        <v>0.94174757281553401</v>
      </c>
      <c r="W681" s="13">
        <v>0.91346153846153799</v>
      </c>
      <c r="X681" s="13">
        <v>0.89523809523809506</v>
      </c>
      <c r="Y681" s="13">
        <v>0.86</v>
      </c>
      <c r="Z681" s="13">
        <v>0.93333333333333302</v>
      </c>
      <c r="AA681" s="13">
        <v>0.936305732484076</v>
      </c>
      <c r="AB681" s="13">
        <v>0.89583333333333304</v>
      </c>
      <c r="AC681" s="13">
        <v>0.98245614035087703</v>
      </c>
      <c r="AD681" s="13">
        <v>1</v>
      </c>
      <c r="AE681" s="13"/>
      <c r="AF681" s="13">
        <v>0.91478696741854604</v>
      </c>
      <c r="AG681" s="13">
        <v>0.89</v>
      </c>
      <c r="AH681" s="13">
        <v>0.90625</v>
      </c>
      <c r="AI681" s="13">
        <v>0.87577639751552805</v>
      </c>
      <c r="AJ681" s="13">
        <v>0.91869918699187003</v>
      </c>
      <c r="AK681" s="13">
        <v>0.98095238095238102</v>
      </c>
      <c r="AL681" s="13"/>
      <c r="AM681" s="13">
        <v>0.95054945054945095</v>
      </c>
      <c r="AN681" s="13">
        <v>0.91555555555555601</v>
      </c>
      <c r="AO681" s="13">
        <v>0.94117647058823495</v>
      </c>
      <c r="AP681" s="13">
        <v>0.87763713080168804</v>
      </c>
      <c r="AQ681" s="13">
        <v>0.86363636363636398</v>
      </c>
      <c r="AR681" s="13"/>
      <c r="AS681" s="13">
        <v>0.91255060728744897</v>
      </c>
      <c r="AT681" s="13" t="s">
        <v>97</v>
      </c>
      <c r="AU681" s="13"/>
      <c r="AV681" s="13">
        <v>0.89749999999999996</v>
      </c>
      <c r="AW681" s="13">
        <v>0.80851063829787195</v>
      </c>
      <c r="AX681" s="13">
        <v>0.946462715105163</v>
      </c>
      <c r="AY681" s="13"/>
      <c r="AZ681" s="13">
        <v>0.91743119266055095</v>
      </c>
      <c r="BA681" s="13">
        <v>0.74444444444444402</v>
      </c>
      <c r="BB681" s="13">
        <v>0.91189427312775295</v>
      </c>
      <c r="BC681" s="13"/>
      <c r="BD681" s="13">
        <v>0.90225563909774398</v>
      </c>
      <c r="BE681" s="13">
        <v>0.93039443155452395</v>
      </c>
      <c r="BF681" s="13"/>
      <c r="BG681" s="13">
        <v>0.89104116222760299</v>
      </c>
      <c r="BH681" s="13">
        <v>0.92439024390243896</v>
      </c>
      <c r="BI681" s="13"/>
      <c r="BJ681" s="13">
        <v>0.85789473684210504</v>
      </c>
      <c r="BK681" s="13">
        <v>0.92443572129538798</v>
      </c>
      <c r="BL681" s="13"/>
      <c r="BM681" s="13">
        <v>0.89711934156378603</v>
      </c>
      <c r="BN681" s="13">
        <v>0.91598360655737698</v>
      </c>
      <c r="BO681" s="13"/>
      <c r="BP681" s="13">
        <v>0.916913946587537</v>
      </c>
      <c r="BQ681" s="13">
        <v>0.91095890410958902</v>
      </c>
      <c r="BR681" s="13"/>
      <c r="BS681" s="13">
        <v>0.88009049773755699</v>
      </c>
      <c r="BT681" s="13">
        <v>0.91868131868131897</v>
      </c>
      <c r="BU681" s="13"/>
      <c r="BV681" s="13">
        <v>0.91946308724832204</v>
      </c>
      <c r="BW681" s="13">
        <v>0.860068259385666</v>
      </c>
      <c r="BX681" s="13"/>
      <c r="BY681" s="13">
        <v>0.82517482517482499</v>
      </c>
      <c r="BZ681" s="13">
        <v>0.92571959145775295</v>
      </c>
      <c r="CA681" s="13"/>
      <c r="CB681" s="13">
        <v>0.94416243654822296</v>
      </c>
      <c r="CC681" s="13">
        <v>0.88906752411575596</v>
      </c>
    </row>
    <row r="682" spans="2:81" x14ac:dyDescent="0.3">
      <c r="B682" t="s">
        <v>379</v>
      </c>
      <c r="C682" s="13">
        <v>4.6153846153846198E-2</v>
      </c>
      <c r="D682" s="13">
        <v>3.8523274478330698E-2</v>
      </c>
      <c r="E682" s="13">
        <v>5.4365733113673799E-2</v>
      </c>
      <c r="F682" s="13"/>
      <c r="G682" s="13">
        <v>7.4285714285714302E-2</v>
      </c>
      <c r="H682" s="13">
        <v>5.2147239263803699E-2</v>
      </c>
      <c r="I682" s="13">
        <v>5.0847457627118599E-2</v>
      </c>
      <c r="J682" s="13">
        <v>2.9850746268656699E-2</v>
      </c>
      <c r="K682" s="13">
        <v>2.7972027972028E-2</v>
      </c>
      <c r="L682" s="13">
        <v>3.2467532467532499E-2</v>
      </c>
      <c r="M682" s="13"/>
      <c r="N682" s="13">
        <v>4.1841004184100403E-2</v>
      </c>
      <c r="O682" s="13">
        <v>4.4673539518900303E-2</v>
      </c>
      <c r="P682" s="13">
        <v>5.9701492537313397E-2</v>
      </c>
      <c r="Q682" s="13">
        <v>4.7244094488188997E-2</v>
      </c>
      <c r="R682" s="13"/>
      <c r="S682" s="13">
        <v>6.5843621399177002E-2</v>
      </c>
      <c r="T682" s="13">
        <v>5.2631578947368397E-2</v>
      </c>
      <c r="U682" s="13">
        <v>4.1095890410958902E-2</v>
      </c>
      <c r="V682" s="13">
        <v>2.9126213592233E-2</v>
      </c>
      <c r="W682" s="13">
        <v>5.7692307692307702E-2</v>
      </c>
      <c r="X682" s="13">
        <v>3.8095238095238099E-2</v>
      </c>
      <c r="Y682" s="13">
        <v>0.09</v>
      </c>
      <c r="Z682" s="13">
        <v>2.2222222222222199E-2</v>
      </c>
      <c r="AA682" s="13">
        <v>1.27388535031847E-2</v>
      </c>
      <c r="AB682" s="13">
        <v>5.2083333333333301E-2</v>
      </c>
      <c r="AC682" s="13">
        <v>1.7543859649122799E-2</v>
      </c>
      <c r="AD682" s="13">
        <v>0</v>
      </c>
      <c r="AE682" s="13"/>
      <c r="AF682" s="13">
        <v>4.01002506265664E-2</v>
      </c>
      <c r="AG682" s="13">
        <v>0.06</v>
      </c>
      <c r="AH682" s="13">
        <v>5.46875E-2</v>
      </c>
      <c r="AI682" s="13">
        <v>7.4534161490683204E-2</v>
      </c>
      <c r="AJ682" s="13">
        <v>4.8780487804878099E-2</v>
      </c>
      <c r="AK682" s="13">
        <v>9.5238095238095195E-3</v>
      </c>
      <c r="AL682" s="13"/>
      <c r="AM682" s="13">
        <v>2.1978021978022001E-2</v>
      </c>
      <c r="AN682" s="13">
        <v>5.3333333333333302E-2</v>
      </c>
      <c r="AO682" s="13">
        <v>3.32480818414322E-2</v>
      </c>
      <c r="AP682" s="13">
        <v>5.4852320675105502E-2</v>
      </c>
      <c r="AQ682" s="13">
        <v>6.8181818181818205E-2</v>
      </c>
      <c r="AR682" s="13"/>
      <c r="AS682" s="13">
        <v>4.6153846153846198E-2</v>
      </c>
      <c r="AT682" s="13" t="s">
        <v>97</v>
      </c>
      <c r="AU682" s="13"/>
      <c r="AV682" s="13">
        <v>5.7500000000000002E-2</v>
      </c>
      <c r="AW682" s="13">
        <v>8.5106382978723402E-2</v>
      </c>
      <c r="AX682" s="13">
        <v>2.4856596558317401E-2</v>
      </c>
      <c r="AY682" s="13"/>
      <c r="AZ682" s="13">
        <v>7.3394495412843999E-2</v>
      </c>
      <c r="BA682" s="13">
        <v>0.155555555555556</v>
      </c>
      <c r="BB682" s="13">
        <v>2.2026431718061699E-2</v>
      </c>
      <c r="BC682" s="13"/>
      <c r="BD682" s="13">
        <v>5.3884711779448598E-2</v>
      </c>
      <c r="BE682" s="13">
        <v>3.2482598607888602E-2</v>
      </c>
      <c r="BF682" s="13"/>
      <c r="BG682" s="13">
        <v>6.0532687651331699E-2</v>
      </c>
      <c r="BH682" s="13">
        <v>3.9024390243902397E-2</v>
      </c>
      <c r="BI682" s="13"/>
      <c r="BJ682" s="13">
        <v>5.7894736842105297E-2</v>
      </c>
      <c r="BK682" s="13">
        <v>4.12168792934249E-2</v>
      </c>
      <c r="BL682" s="13"/>
      <c r="BM682" s="13">
        <v>5.7613168724279802E-2</v>
      </c>
      <c r="BN682" s="13">
        <v>4.40573770491803E-2</v>
      </c>
      <c r="BO682" s="13"/>
      <c r="BP682" s="13">
        <v>5.6379821958456998E-2</v>
      </c>
      <c r="BQ682" s="13">
        <v>4.2237442922374399E-2</v>
      </c>
      <c r="BR682" s="13"/>
      <c r="BS682" s="13">
        <v>7.0135746606334801E-2</v>
      </c>
      <c r="BT682" s="13">
        <v>3.0769230769230799E-2</v>
      </c>
      <c r="BU682" s="13"/>
      <c r="BV682" s="13">
        <v>4.6979865771812103E-2</v>
      </c>
      <c r="BW682" s="13">
        <v>8.1911262798634796E-2</v>
      </c>
      <c r="BX682" s="13"/>
      <c r="BY682" s="13">
        <v>9.7902097902097904E-2</v>
      </c>
      <c r="BZ682" s="13">
        <v>3.8068709377901598E-2</v>
      </c>
      <c r="CA682" s="13"/>
      <c r="CB682" s="13">
        <v>3.7225042301184397E-2</v>
      </c>
      <c r="CC682" s="13">
        <v>5.3054662379421198E-2</v>
      </c>
    </row>
    <row r="683" spans="2:81" x14ac:dyDescent="0.3">
      <c r="B683" t="s">
        <v>380</v>
      </c>
      <c r="C683" s="13">
        <v>2.3481781376518199E-2</v>
      </c>
      <c r="D683" s="13">
        <v>2.8892455858748001E-2</v>
      </c>
      <c r="E683" s="13">
        <v>1.8121911037891299E-2</v>
      </c>
      <c r="F683" s="13"/>
      <c r="G683" s="13">
        <v>0.04</v>
      </c>
      <c r="H683" s="13">
        <v>3.3742331288343599E-2</v>
      </c>
      <c r="I683" s="13">
        <v>2.5423728813559299E-2</v>
      </c>
      <c r="J683" s="13">
        <v>9.9502487562189105E-3</v>
      </c>
      <c r="K683" s="13">
        <v>6.9930069930069904E-3</v>
      </c>
      <c r="L683" s="13">
        <v>1.2987012987013E-2</v>
      </c>
      <c r="M683" s="13"/>
      <c r="N683" s="13">
        <v>1.8828451882845199E-2</v>
      </c>
      <c r="O683" s="13">
        <v>3.09278350515464E-2</v>
      </c>
      <c r="P683" s="13">
        <v>1.99004975124378E-2</v>
      </c>
      <c r="Q683" s="13">
        <v>2.7559055118110201E-2</v>
      </c>
      <c r="R683" s="13"/>
      <c r="S683" s="13">
        <v>2.8806584362139901E-2</v>
      </c>
      <c r="T683" s="13">
        <v>0</v>
      </c>
      <c r="U683" s="13">
        <v>2.7397260273972601E-2</v>
      </c>
      <c r="V683" s="13">
        <v>1.94174757281553E-2</v>
      </c>
      <c r="W683" s="13">
        <v>1.9230769230769201E-2</v>
      </c>
      <c r="X683" s="13">
        <v>4.7619047619047603E-2</v>
      </c>
      <c r="Y683" s="13">
        <v>0.02</v>
      </c>
      <c r="Z683" s="13">
        <v>2.2222222222222199E-2</v>
      </c>
      <c r="AA683" s="13">
        <v>2.54777070063694E-2</v>
      </c>
      <c r="AB683" s="13">
        <v>4.1666666666666699E-2</v>
      </c>
      <c r="AC683" s="13">
        <v>0</v>
      </c>
      <c r="AD683" s="13">
        <v>0</v>
      </c>
      <c r="AE683" s="13"/>
      <c r="AF683" s="13">
        <v>3.7593984962405999E-2</v>
      </c>
      <c r="AG683" s="13">
        <v>0.02</v>
      </c>
      <c r="AH683" s="13">
        <v>3.125E-2</v>
      </c>
      <c r="AI683" s="13">
        <v>1.2422360248447201E-2</v>
      </c>
      <c r="AJ683" s="13">
        <v>1.6260162601626001E-2</v>
      </c>
      <c r="AK683" s="13">
        <v>0</v>
      </c>
      <c r="AL683" s="13"/>
      <c r="AM683" s="13">
        <v>1.0989010989011E-2</v>
      </c>
      <c r="AN683" s="13">
        <v>2.2222222222222199E-2</v>
      </c>
      <c r="AO683" s="13">
        <v>2.0460358056266E-2</v>
      </c>
      <c r="AP683" s="13">
        <v>2.1097046413502098E-2</v>
      </c>
      <c r="AQ683" s="13">
        <v>6.8181818181818205E-2</v>
      </c>
      <c r="AR683" s="13"/>
      <c r="AS683" s="13">
        <v>2.3481781376518199E-2</v>
      </c>
      <c r="AT683" s="13" t="s">
        <v>97</v>
      </c>
      <c r="AU683" s="13"/>
      <c r="AV683" s="13">
        <v>2.75E-2</v>
      </c>
      <c r="AW683" s="13">
        <v>8.5106382978723402E-2</v>
      </c>
      <c r="AX683" s="13">
        <v>1.52963671128107E-2</v>
      </c>
      <c r="AY683" s="13"/>
      <c r="AZ683" s="13">
        <v>0</v>
      </c>
      <c r="BA683" s="13">
        <v>6.6666666666666693E-2</v>
      </c>
      <c r="BB683" s="13">
        <v>4.4052863436123399E-2</v>
      </c>
      <c r="BC683" s="13"/>
      <c r="BD683" s="13">
        <v>2.6315789473684199E-2</v>
      </c>
      <c r="BE683" s="13">
        <v>1.8561484918793499E-2</v>
      </c>
      <c r="BF683" s="13"/>
      <c r="BG683" s="13">
        <v>3.6319612590799001E-2</v>
      </c>
      <c r="BH683" s="13">
        <v>1.7073170731707301E-2</v>
      </c>
      <c r="BI683" s="13"/>
      <c r="BJ683" s="13">
        <v>5.2631578947368397E-2</v>
      </c>
      <c r="BK683" s="13">
        <v>1.8645731108930301E-2</v>
      </c>
      <c r="BL683" s="13"/>
      <c r="BM683" s="13">
        <v>3.7037037037037E-2</v>
      </c>
      <c r="BN683" s="13">
        <v>1.9467213114754099E-2</v>
      </c>
      <c r="BO683" s="13"/>
      <c r="BP683" s="13">
        <v>1.4836795252225501E-2</v>
      </c>
      <c r="BQ683" s="13">
        <v>2.62557077625571E-2</v>
      </c>
      <c r="BR683" s="13"/>
      <c r="BS683" s="13">
        <v>4.0723981900452497E-2</v>
      </c>
      <c r="BT683" s="13">
        <v>1.75824175824176E-2</v>
      </c>
      <c r="BU683" s="13"/>
      <c r="BV683" s="13">
        <v>2.68456375838926E-2</v>
      </c>
      <c r="BW683" s="13">
        <v>4.7781569965870303E-2</v>
      </c>
      <c r="BX683" s="13"/>
      <c r="BY683" s="13">
        <v>6.2937062937062901E-2</v>
      </c>
      <c r="BZ683" s="13">
        <v>1.76415970287837E-2</v>
      </c>
      <c r="CA683" s="13"/>
      <c r="CB683" s="13">
        <v>1.1844331641286E-2</v>
      </c>
      <c r="CC683" s="13">
        <v>2.8938906752411599E-2</v>
      </c>
    </row>
    <row r="684" spans="2:81" x14ac:dyDescent="0.3">
      <c r="B684" t="s">
        <v>381</v>
      </c>
      <c r="C684" s="13">
        <v>8.9068825910931203E-3</v>
      </c>
      <c r="D684" s="13">
        <v>4.8154093097913303E-3</v>
      </c>
      <c r="E684" s="13">
        <v>1.31795716639209E-2</v>
      </c>
      <c r="F684" s="13"/>
      <c r="G684" s="13">
        <v>0</v>
      </c>
      <c r="H684" s="13">
        <v>1.5337423312883401E-2</v>
      </c>
      <c r="I684" s="13">
        <v>1.27118644067797E-2</v>
      </c>
      <c r="J684" s="13">
        <v>4.97512437810945E-3</v>
      </c>
      <c r="K684" s="13">
        <v>6.9930069930069904E-3</v>
      </c>
      <c r="L684" s="13">
        <v>6.4935064935064896E-3</v>
      </c>
      <c r="M684" s="13"/>
      <c r="N684" s="13">
        <v>1.0460251046025101E-2</v>
      </c>
      <c r="O684" s="13">
        <v>6.8728522336769802E-3</v>
      </c>
      <c r="P684" s="13">
        <v>9.9502487562189105E-3</v>
      </c>
      <c r="Q684" s="13">
        <v>7.8740157480314994E-3</v>
      </c>
      <c r="R684" s="13"/>
      <c r="S684" s="13">
        <v>1.2345679012345699E-2</v>
      </c>
      <c r="T684" s="13">
        <v>7.5187969924812E-3</v>
      </c>
      <c r="U684" s="13">
        <v>0</v>
      </c>
      <c r="V684" s="13">
        <v>9.7087378640776708E-3</v>
      </c>
      <c r="W684" s="13">
        <v>9.6153846153846194E-3</v>
      </c>
      <c r="X684" s="13">
        <v>9.5238095238095195E-3</v>
      </c>
      <c r="Y684" s="13">
        <v>0.02</v>
      </c>
      <c r="Z684" s="13">
        <v>0</v>
      </c>
      <c r="AA684" s="13">
        <v>1.27388535031847E-2</v>
      </c>
      <c r="AB684" s="13">
        <v>0</v>
      </c>
      <c r="AC684" s="13">
        <v>0</v>
      </c>
      <c r="AD684" s="13">
        <v>0</v>
      </c>
      <c r="AE684" s="13"/>
      <c r="AF684" s="13">
        <v>7.5187969924812E-3</v>
      </c>
      <c r="AG684" s="13">
        <v>1.4999999999999999E-2</v>
      </c>
      <c r="AH684" s="13">
        <v>7.8125E-3</v>
      </c>
      <c r="AI684" s="13">
        <v>1.8633540372670801E-2</v>
      </c>
      <c r="AJ684" s="13">
        <v>8.1300813008130107E-3</v>
      </c>
      <c r="AK684" s="13">
        <v>0</v>
      </c>
      <c r="AL684" s="13"/>
      <c r="AM684" s="13">
        <v>5.4945054945054897E-3</v>
      </c>
      <c r="AN684" s="13">
        <v>0</v>
      </c>
      <c r="AO684" s="13">
        <v>5.1150895140665001E-3</v>
      </c>
      <c r="AP684" s="13">
        <v>2.53164556962025E-2</v>
      </c>
      <c r="AQ684" s="13">
        <v>0</v>
      </c>
      <c r="AR684" s="13"/>
      <c r="AS684" s="13">
        <v>8.9068825910931203E-3</v>
      </c>
      <c r="AT684" s="13" t="s">
        <v>97</v>
      </c>
      <c r="AU684" s="13"/>
      <c r="AV684" s="13">
        <v>1.2500000000000001E-2</v>
      </c>
      <c r="AW684" s="13">
        <v>2.1276595744680899E-2</v>
      </c>
      <c r="AX684" s="13">
        <v>3.8240917782026802E-3</v>
      </c>
      <c r="AY684" s="13"/>
      <c r="AZ684" s="13">
        <v>9.1743119266055103E-3</v>
      </c>
      <c r="BA684" s="13">
        <v>2.2222222222222199E-2</v>
      </c>
      <c r="BB684" s="13">
        <v>1.7621145374449299E-2</v>
      </c>
      <c r="BC684" s="13"/>
      <c r="BD684" s="13">
        <v>8.7719298245613996E-3</v>
      </c>
      <c r="BE684" s="13">
        <v>9.2807424593967496E-3</v>
      </c>
      <c r="BF684" s="13"/>
      <c r="BG684" s="13">
        <v>7.2639225181598101E-3</v>
      </c>
      <c r="BH684" s="13">
        <v>9.7560975609756097E-3</v>
      </c>
      <c r="BI684" s="13"/>
      <c r="BJ684" s="13">
        <v>2.1052631578947399E-2</v>
      </c>
      <c r="BK684" s="13">
        <v>6.86947988223749E-3</v>
      </c>
      <c r="BL684" s="13"/>
      <c r="BM684" s="13">
        <v>4.11522633744856E-3</v>
      </c>
      <c r="BN684" s="13">
        <v>1.02459016393443E-2</v>
      </c>
      <c r="BO684" s="13"/>
      <c r="BP684" s="13">
        <v>2.9673590504451001E-3</v>
      </c>
      <c r="BQ684" s="13">
        <v>1.1415525114155301E-2</v>
      </c>
      <c r="BR684" s="13"/>
      <c r="BS684" s="13">
        <v>9.0497737556561094E-3</v>
      </c>
      <c r="BT684" s="13">
        <v>1.0989010989011E-2</v>
      </c>
      <c r="BU684" s="13"/>
      <c r="BV684" s="13">
        <v>6.7114093959731499E-3</v>
      </c>
      <c r="BW684" s="13">
        <v>1.02389078498294E-2</v>
      </c>
      <c r="BX684" s="13"/>
      <c r="BY684" s="13">
        <v>6.9930069930069904E-3</v>
      </c>
      <c r="BZ684" s="13">
        <v>9.2850510677808702E-3</v>
      </c>
      <c r="CA684" s="13"/>
      <c r="CB684" s="13">
        <v>0</v>
      </c>
      <c r="CC684" s="13">
        <v>1.7684887459807098E-2</v>
      </c>
    </row>
    <row r="685" spans="2:81" x14ac:dyDescent="0.3">
      <c r="B685" t="s">
        <v>106</v>
      </c>
      <c r="C685" s="13">
        <v>8.9068825910931203E-3</v>
      </c>
      <c r="D685" s="13">
        <v>1.1235955056179799E-2</v>
      </c>
      <c r="E685" s="13">
        <v>6.5897858319604596E-3</v>
      </c>
      <c r="F685" s="13"/>
      <c r="G685" s="13">
        <v>0</v>
      </c>
      <c r="H685" s="13">
        <v>9.2024539877300603E-3</v>
      </c>
      <c r="I685" s="13">
        <v>4.2372881355932203E-3</v>
      </c>
      <c r="J685" s="13">
        <v>1.49253731343284E-2</v>
      </c>
      <c r="K685" s="13">
        <v>6.9930069930069904E-3</v>
      </c>
      <c r="L685" s="13">
        <v>1.9480519480519501E-2</v>
      </c>
      <c r="M685" s="13"/>
      <c r="N685" s="13">
        <v>8.3682008368200795E-3</v>
      </c>
      <c r="O685" s="13">
        <v>1.3745704467354E-2</v>
      </c>
      <c r="P685" s="13">
        <v>4.97512437810945E-3</v>
      </c>
      <c r="Q685" s="13">
        <v>7.8740157480314994E-3</v>
      </c>
      <c r="R685" s="13"/>
      <c r="S685" s="13">
        <v>4.11522633744856E-3</v>
      </c>
      <c r="T685" s="13">
        <v>2.2556390977443601E-2</v>
      </c>
      <c r="U685" s="13">
        <v>1.3698630136986301E-2</v>
      </c>
      <c r="V685" s="13">
        <v>0</v>
      </c>
      <c r="W685" s="13">
        <v>0</v>
      </c>
      <c r="X685" s="13">
        <v>9.5238095238095195E-3</v>
      </c>
      <c r="Y685" s="13">
        <v>0.01</v>
      </c>
      <c r="Z685" s="13">
        <v>2.2222222222222199E-2</v>
      </c>
      <c r="AA685" s="13">
        <v>1.27388535031847E-2</v>
      </c>
      <c r="AB685" s="13">
        <v>1.0416666666666701E-2</v>
      </c>
      <c r="AC685" s="13">
        <v>0</v>
      </c>
      <c r="AD685" s="13">
        <v>0</v>
      </c>
      <c r="AE685" s="13"/>
      <c r="AF685" s="13">
        <v>0</v>
      </c>
      <c r="AG685" s="13">
        <v>1.4999999999999999E-2</v>
      </c>
      <c r="AH685" s="13">
        <v>0</v>
      </c>
      <c r="AI685" s="13">
        <v>1.8633540372670801E-2</v>
      </c>
      <c r="AJ685" s="13">
        <v>8.1300813008130107E-3</v>
      </c>
      <c r="AK685" s="13">
        <v>9.5238095238095195E-3</v>
      </c>
      <c r="AL685" s="13"/>
      <c r="AM685" s="13">
        <v>1.0989010989011E-2</v>
      </c>
      <c r="AN685" s="13">
        <v>8.8888888888888906E-3</v>
      </c>
      <c r="AO685" s="13">
        <v>0</v>
      </c>
      <c r="AP685" s="13">
        <v>2.1097046413502098E-2</v>
      </c>
      <c r="AQ685" s="13">
        <v>0</v>
      </c>
      <c r="AR685" s="13"/>
      <c r="AS685" s="13">
        <v>8.9068825910931203E-3</v>
      </c>
      <c r="AT685" s="13" t="s">
        <v>97</v>
      </c>
      <c r="AU685" s="13"/>
      <c r="AV685" s="13">
        <v>5.0000000000000001E-3</v>
      </c>
      <c r="AW685" s="13">
        <v>0</v>
      </c>
      <c r="AX685" s="13">
        <v>9.5602294455066905E-3</v>
      </c>
      <c r="AY685" s="13"/>
      <c r="AZ685" s="13">
        <v>0</v>
      </c>
      <c r="BA685" s="13">
        <v>1.1111111111111099E-2</v>
      </c>
      <c r="BB685" s="13">
        <v>4.4052863436123404E-3</v>
      </c>
      <c r="BC685" s="13"/>
      <c r="BD685" s="13">
        <v>8.7719298245613996E-3</v>
      </c>
      <c r="BE685" s="13">
        <v>9.2807424593967496E-3</v>
      </c>
      <c r="BF685" s="13"/>
      <c r="BG685" s="13">
        <v>4.8426150121065404E-3</v>
      </c>
      <c r="BH685" s="13">
        <v>9.7560975609756097E-3</v>
      </c>
      <c r="BI685" s="13"/>
      <c r="BJ685" s="13">
        <v>1.05263157894737E-2</v>
      </c>
      <c r="BK685" s="13">
        <v>8.8321884200196297E-3</v>
      </c>
      <c r="BL685" s="13"/>
      <c r="BM685" s="13">
        <v>4.11522633744856E-3</v>
      </c>
      <c r="BN685" s="13">
        <v>1.02459016393443E-2</v>
      </c>
      <c r="BO685" s="13"/>
      <c r="BP685" s="13">
        <v>8.9020771513353102E-3</v>
      </c>
      <c r="BQ685" s="13">
        <v>9.1324200913242004E-3</v>
      </c>
      <c r="BR685" s="13"/>
      <c r="BS685" s="13">
        <v>0</v>
      </c>
      <c r="BT685" s="13">
        <v>2.1978021978022001E-2</v>
      </c>
      <c r="BU685" s="13"/>
      <c r="BV685" s="13">
        <v>0</v>
      </c>
      <c r="BW685" s="13">
        <v>0</v>
      </c>
      <c r="BX685" s="13"/>
      <c r="BY685" s="13">
        <v>6.9930069930069904E-3</v>
      </c>
      <c r="BZ685" s="13">
        <v>9.2850510677808702E-3</v>
      </c>
      <c r="CA685" s="13"/>
      <c r="CB685" s="13">
        <v>6.7681895093062603E-3</v>
      </c>
      <c r="CC685" s="13">
        <v>1.12540192926045E-2</v>
      </c>
    </row>
    <row r="686" spans="2:81" x14ac:dyDescent="0.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c r="BR686" s="13"/>
      <c r="BS686" s="13"/>
      <c r="BT686" s="13"/>
      <c r="BU686" s="13"/>
      <c r="BV686" s="13"/>
      <c r="BW686" s="13"/>
      <c r="BX686" s="13"/>
      <c r="BY686" s="13"/>
      <c r="BZ686" s="13"/>
      <c r="CA686" s="13"/>
      <c r="CB686" s="13"/>
      <c r="CC686" s="13"/>
    </row>
    <row r="687" spans="2:81" x14ac:dyDescent="0.3">
      <c r="B687" s="6" t="s">
        <v>387</v>
      </c>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Q687" s="13"/>
      <c r="BR687" s="13"/>
      <c r="BS687" s="13"/>
      <c r="BT687" s="13"/>
      <c r="BU687" s="13"/>
      <c r="BV687" s="13"/>
      <c r="BW687" s="13"/>
      <c r="BX687" s="13"/>
      <c r="BY687" s="13"/>
      <c r="BZ687" s="13"/>
      <c r="CA687" s="13"/>
      <c r="CB687" s="13"/>
      <c r="CC687" s="13"/>
    </row>
    <row r="688" spans="2:81" x14ac:dyDescent="0.3">
      <c r="B688" s="23" t="s">
        <v>95</v>
      </c>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c r="BR688" s="13"/>
      <c r="BS688" s="13"/>
      <c r="BT688" s="13"/>
      <c r="BU688" s="13"/>
      <c r="BV688" s="13"/>
      <c r="BW688" s="13"/>
      <c r="BX688" s="13"/>
      <c r="BY688" s="13"/>
      <c r="BZ688" s="13"/>
      <c r="CA688" s="13"/>
      <c r="CB688" s="13"/>
      <c r="CC688" s="13"/>
    </row>
    <row r="689" spans="2:81" x14ac:dyDescent="0.3">
      <c r="B689" t="s">
        <v>378</v>
      </c>
      <c r="C689" s="13">
        <v>0.48582995951417002</v>
      </c>
      <c r="D689" s="13">
        <v>0.45104333868378799</v>
      </c>
      <c r="E689" s="13">
        <v>0.52059308072487598</v>
      </c>
      <c r="F689" s="13"/>
      <c r="G689" s="13">
        <v>0.47428571428571398</v>
      </c>
      <c r="H689" s="13">
        <v>0.5</v>
      </c>
      <c r="I689" s="13">
        <v>0.50847457627118597</v>
      </c>
      <c r="J689" s="13">
        <v>0.42786069651741299</v>
      </c>
      <c r="K689" s="13">
        <v>0.49650349650349701</v>
      </c>
      <c r="L689" s="13">
        <v>0.5</v>
      </c>
      <c r="M689" s="13"/>
      <c r="N689" s="13">
        <v>0.47071129707113002</v>
      </c>
      <c r="O689" s="13">
        <v>0.56357388316151202</v>
      </c>
      <c r="P689" s="13">
        <v>0.43283582089552203</v>
      </c>
      <c r="Q689" s="13">
        <v>0.46062992125984298</v>
      </c>
      <c r="R689" s="13"/>
      <c r="S689" s="13">
        <v>0.51028806584362096</v>
      </c>
      <c r="T689" s="13">
        <v>0.42857142857142899</v>
      </c>
      <c r="U689" s="13">
        <v>0.465753424657534</v>
      </c>
      <c r="V689" s="13">
        <v>0.466019417475728</v>
      </c>
      <c r="W689" s="13">
        <v>0.47115384615384598</v>
      </c>
      <c r="X689" s="13">
        <v>0.419047619047619</v>
      </c>
      <c r="Y689" s="13">
        <v>0.44</v>
      </c>
      <c r="Z689" s="13">
        <v>0.51111111111111096</v>
      </c>
      <c r="AA689" s="13">
        <v>0.515923566878981</v>
      </c>
      <c r="AB689" s="13">
        <v>0.5625</v>
      </c>
      <c r="AC689" s="13">
        <v>0.54385964912280704</v>
      </c>
      <c r="AD689" s="13">
        <v>0.57894736842105299</v>
      </c>
      <c r="AE689" s="13"/>
      <c r="AF689" s="13">
        <v>0.54135338345864703</v>
      </c>
      <c r="AG689" s="13">
        <v>0.42499999999999999</v>
      </c>
      <c r="AH689" s="13">
        <v>0.5625</v>
      </c>
      <c r="AI689" s="13">
        <v>0.37888198757764002</v>
      </c>
      <c r="AJ689" s="13">
        <v>0.54471544715447195</v>
      </c>
      <c r="AK689" s="13">
        <v>0.476190476190476</v>
      </c>
      <c r="AL689" s="13"/>
      <c r="AM689" s="13">
        <v>0.50549450549450503</v>
      </c>
      <c r="AN689" s="13">
        <v>0.45777777777777801</v>
      </c>
      <c r="AO689" s="13">
        <v>0.485933503836317</v>
      </c>
      <c r="AP689" s="13">
        <v>0.506329113924051</v>
      </c>
      <c r="AQ689" s="13">
        <v>0.5</v>
      </c>
      <c r="AR689" s="13"/>
      <c r="AS689" s="13">
        <v>0.48582995951417002</v>
      </c>
      <c r="AT689" s="13" t="s">
        <v>97</v>
      </c>
      <c r="AU689" s="13"/>
      <c r="AV689" s="13">
        <v>0.435</v>
      </c>
      <c r="AW689" s="13">
        <v>0.45744680851063801</v>
      </c>
      <c r="AX689" s="13">
        <v>0.56022944550669196</v>
      </c>
      <c r="AY689" s="13"/>
      <c r="AZ689" s="13">
        <v>0.44954128440367003</v>
      </c>
      <c r="BA689" s="13">
        <v>0.33333333333333298</v>
      </c>
      <c r="BB689" s="13">
        <v>0.44052863436123302</v>
      </c>
      <c r="BC689" s="13"/>
      <c r="BD689" s="13">
        <v>0.50501253132832102</v>
      </c>
      <c r="BE689" s="13">
        <v>0.45011600928074202</v>
      </c>
      <c r="BF689" s="13"/>
      <c r="BG689" s="13">
        <v>0.46731234866828097</v>
      </c>
      <c r="BH689" s="13">
        <v>0.49512195121951202</v>
      </c>
      <c r="BI689" s="13"/>
      <c r="BJ689" s="13">
        <v>0.41052631578947402</v>
      </c>
      <c r="BK689" s="13">
        <v>0.49852796859666298</v>
      </c>
      <c r="BL689" s="13"/>
      <c r="BM689" s="13">
        <v>0.58024691358024705</v>
      </c>
      <c r="BN689" s="13">
        <v>0.46106557377049201</v>
      </c>
      <c r="BO689" s="13"/>
      <c r="BP689" s="13">
        <v>0.53115727002967394</v>
      </c>
      <c r="BQ689" s="13">
        <v>0.46917808219178098</v>
      </c>
      <c r="BR689" s="13"/>
      <c r="BS689" s="13">
        <v>0.55882352941176505</v>
      </c>
      <c r="BT689" s="13">
        <v>0.45494505494505499</v>
      </c>
      <c r="BU689" s="13"/>
      <c r="BV689" s="13">
        <v>0.46308724832214798</v>
      </c>
      <c r="BW689" s="13">
        <v>0.60750853242320801</v>
      </c>
      <c r="BX689" s="13"/>
      <c r="BY689" s="13">
        <v>0.47552447552447602</v>
      </c>
      <c r="BZ689" s="13">
        <v>0.48932219127205201</v>
      </c>
      <c r="CA689" s="13"/>
      <c r="CB689" s="13">
        <v>0.49407783417935702</v>
      </c>
      <c r="CC689" s="13">
        <v>0.48231511254019299</v>
      </c>
    </row>
    <row r="690" spans="2:81" x14ac:dyDescent="0.3">
      <c r="B690" t="s">
        <v>379</v>
      </c>
      <c r="C690" s="13">
        <v>0.22995951417004001</v>
      </c>
      <c r="D690" s="13">
        <v>0.19743178170144501</v>
      </c>
      <c r="E690" s="13">
        <v>0.263591433278418</v>
      </c>
      <c r="F690" s="13"/>
      <c r="G690" s="13">
        <v>0.28000000000000003</v>
      </c>
      <c r="H690" s="13">
        <v>0.217791411042945</v>
      </c>
      <c r="I690" s="13">
        <v>0.224576271186441</v>
      </c>
      <c r="J690" s="13">
        <v>0.22885572139303501</v>
      </c>
      <c r="K690" s="13">
        <v>0.20279720279720301</v>
      </c>
      <c r="L690" s="13">
        <v>0.23376623376623401</v>
      </c>
      <c r="M690" s="13"/>
      <c r="N690" s="13">
        <v>0.22384937238493699</v>
      </c>
      <c r="O690" s="13">
        <v>0.219931271477663</v>
      </c>
      <c r="P690" s="13">
        <v>0.26865671641791</v>
      </c>
      <c r="Q690" s="13">
        <v>0.232283464566929</v>
      </c>
      <c r="R690" s="13"/>
      <c r="S690" s="13">
        <v>0.25514403292181098</v>
      </c>
      <c r="T690" s="13">
        <v>0.255639097744361</v>
      </c>
      <c r="U690" s="13">
        <v>0.26027397260273999</v>
      </c>
      <c r="V690" s="13">
        <v>0.213592233009709</v>
      </c>
      <c r="W690" s="13">
        <v>0.21153846153846201</v>
      </c>
      <c r="X690" s="13">
        <v>0.20952380952381</v>
      </c>
      <c r="Y690" s="13">
        <v>0.21</v>
      </c>
      <c r="Z690" s="13">
        <v>0.133333333333333</v>
      </c>
      <c r="AA690" s="13">
        <v>0.210191082802548</v>
      </c>
      <c r="AB690" s="13">
        <v>0.28125</v>
      </c>
      <c r="AC690" s="13">
        <v>0.21052631578947401</v>
      </c>
      <c r="AD690" s="13">
        <v>0.21052631578947401</v>
      </c>
      <c r="AE690" s="13"/>
      <c r="AF690" s="13">
        <v>0.21804511278195499</v>
      </c>
      <c r="AG690" s="13">
        <v>0.255</v>
      </c>
      <c r="AH690" s="13">
        <v>0.2421875</v>
      </c>
      <c r="AI690" s="13">
        <v>0.22360248447205</v>
      </c>
      <c r="AJ690" s="13">
        <v>0.23577235772357699</v>
      </c>
      <c r="AK690" s="13">
        <v>0.22857142857142901</v>
      </c>
      <c r="AL690" s="13"/>
      <c r="AM690" s="13">
        <v>0.175824175824176</v>
      </c>
      <c r="AN690" s="13">
        <v>0.27111111111111103</v>
      </c>
      <c r="AO690" s="13">
        <v>0.23529411764705899</v>
      </c>
      <c r="AP690" s="13">
        <v>0.22362869198312199</v>
      </c>
      <c r="AQ690" s="13">
        <v>0.22727272727272699</v>
      </c>
      <c r="AR690" s="13"/>
      <c r="AS690" s="13">
        <v>0.22995951417004001</v>
      </c>
      <c r="AT690" s="13" t="s">
        <v>97</v>
      </c>
      <c r="AU690" s="13"/>
      <c r="AV690" s="13">
        <v>0.2525</v>
      </c>
      <c r="AW690" s="13">
        <v>0.28723404255319201</v>
      </c>
      <c r="AX690" s="13">
        <v>0.200764818355641</v>
      </c>
      <c r="AY690" s="13"/>
      <c r="AZ690" s="13">
        <v>0.247706422018349</v>
      </c>
      <c r="BA690" s="13">
        <v>0.344444444444444</v>
      </c>
      <c r="BB690" s="13">
        <v>0.246696035242291</v>
      </c>
      <c r="BC690" s="13"/>
      <c r="BD690" s="13">
        <v>0.24937343358396</v>
      </c>
      <c r="BE690" s="13">
        <v>0.19721577726218101</v>
      </c>
      <c r="BF690" s="13"/>
      <c r="BG690" s="13">
        <v>0.256658595641647</v>
      </c>
      <c r="BH690" s="13">
        <v>0.21707317073170701</v>
      </c>
      <c r="BI690" s="13"/>
      <c r="BJ690" s="13">
        <v>0.3</v>
      </c>
      <c r="BK690" s="13">
        <v>0.215897939156035</v>
      </c>
      <c r="BL690" s="13"/>
      <c r="BM690" s="13">
        <v>0.26337448559670801</v>
      </c>
      <c r="BN690" s="13">
        <v>0.22131147540983601</v>
      </c>
      <c r="BO690" s="13"/>
      <c r="BP690" s="13">
        <v>0.22551928783382799</v>
      </c>
      <c r="BQ690" s="13">
        <v>0.23173515981735199</v>
      </c>
      <c r="BR690" s="13"/>
      <c r="BS690" s="13">
        <v>0.223981900452489</v>
      </c>
      <c r="BT690" s="13">
        <v>0.24395604395604401</v>
      </c>
      <c r="BU690" s="13"/>
      <c r="BV690" s="13">
        <v>0.26174496644295298</v>
      </c>
      <c r="BW690" s="13">
        <v>0.204778156996587</v>
      </c>
      <c r="BX690" s="13"/>
      <c r="BY690" s="13">
        <v>0.14685314685314699</v>
      </c>
      <c r="BZ690" s="13">
        <v>0.24048282265552501</v>
      </c>
      <c r="CA690" s="13"/>
      <c r="CB690" s="13">
        <v>0.22165820642978001</v>
      </c>
      <c r="CC690" s="13">
        <v>0.23151125401929301</v>
      </c>
    </row>
    <row r="691" spans="2:81" x14ac:dyDescent="0.3">
      <c r="B691" t="s">
        <v>380</v>
      </c>
      <c r="C691" s="13">
        <v>5.7489878542510101E-2</v>
      </c>
      <c r="D691" s="13">
        <v>7.3836276083467101E-2</v>
      </c>
      <c r="E691" s="13">
        <v>4.11861614497529E-2</v>
      </c>
      <c r="F691" s="13"/>
      <c r="G691" s="13">
        <v>0.04</v>
      </c>
      <c r="H691" s="13">
        <v>6.13496932515337E-2</v>
      </c>
      <c r="I691" s="13">
        <v>7.6271186440677999E-2</v>
      </c>
      <c r="J691" s="13">
        <v>3.98009950248756E-2</v>
      </c>
      <c r="K691" s="13">
        <v>6.9930069930069894E-2</v>
      </c>
      <c r="L691" s="13">
        <v>5.1948051948052E-2</v>
      </c>
      <c r="M691" s="13"/>
      <c r="N691" s="13">
        <v>5.6485355648535601E-2</v>
      </c>
      <c r="O691" s="13">
        <v>4.1237113402061903E-2</v>
      </c>
      <c r="P691" s="13">
        <v>6.4676616915422896E-2</v>
      </c>
      <c r="Q691" s="13">
        <v>7.0866141732283505E-2</v>
      </c>
      <c r="R691" s="13"/>
      <c r="S691" s="13">
        <v>4.52674897119342E-2</v>
      </c>
      <c r="T691" s="13">
        <v>6.01503759398496E-2</v>
      </c>
      <c r="U691" s="13">
        <v>6.8493150684931503E-2</v>
      </c>
      <c r="V691" s="13">
        <v>6.7961165048543701E-2</v>
      </c>
      <c r="W691" s="13">
        <v>5.7692307692307702E-2</v>
      </c>
      <c r="X691" s="13">
        <v>0.104761904761905</v>
      </c>
      <c r="Y691" s="13">
        <v>0.08</v>
      </c>
      <c r="Z691" s="13">
        <v>6.6666666666666693E-2</v>
      </c>
      <c r="AA691" s="13">
        <v>5.0955414012738898E-2</v>
      </c>
      <c r="AB691" s="13">
        <v>3.125E-2</v>
      </c>
      <c r="AC691" s="13">
        <v>1.7543859649122799E-2</v>
      </c>
      <c r="AD691" s="13">
        <v>0</v>
      </c>
      <c r="AE691" s="13"/>
      <c r="AF691" s="13">
        <v>3.7593984962405999E-2</v>
      </c>
      <c r="AG691" s="13">
        <v>0.09</v>
      </c>
      <c r="AH691" s="13">
        <v>6.25E-2</v>
      </c>
      <c r="AI691" s="13">
        <v>9.3167701863354005E-2</v>
      </c>
      <c r="AJ691" s="13">
        <v>8.1300813008130107E-3</v>
      </c>
      <c r="AK691" s="13">
        <v>4.7619047619047603E-2</v>
      </c>
      <c r="AL691" s="13"/>
      <c r="AM691" s="13">
        <v>4.3956043956044001E-2</v>
      </c>
      <c r="AN691" s="13">
        <v>5.3333333333333302E-2</v>
      </c>
      <c r="AO691" s="13">
        <v>5.8823529411764698E-2</v>
      </c>
      <c r="AP691" s="13">
        <v>5.90717299578059E-2</v>
      </c>
      <c r="AQ691" s="13">
        <v>6.8181818181818205E-2</v>
      </c>
      <c r="AR691" s="13"/>
      <c r="AS691" s="13">
        <v>5.7489878542510101E-2</v>
      </c>
      <c r="AT691" s="13" t="s">
        <v>97</v>
      </c>
      <c r="AU691" s="13"/>
      <c r="AV691" s="13">
        <v>7.2499999999999995E-2</v>
      </c>
      <c r="AW691" s="13">
        <v>0.117021276595745</v>
      </c>
      <c r="AX691" s="13">
        <v>4.2065009560229398E-2</v>
      </c>
      <c r="AY691" s="13"/>
      <c r="AZ691" s="13">
        <v>7.3394495412843999E-2</v>
      </c>
      <c r="BA691" s="13">
        <v>0.1</v>
      </c>
      <c r="BB691" s="13">
        <v>8.8105726872246701E-2</v>
      </c>
      <c r="BC691" s="13"/>
      <c r="BD691" s="13">
        <v>4.5112781954887202E-2</v>
      </c>
      <c r="BE691" s="13">
        <v>8.1206496519721602E-2</v>
      </c>
      <c r="BF691" s="13"/>
      <c r="BG691" s="13">
        <v>6.0532687651331699E-2</v>
      </c>
      <c r="BH691" s="13">
        <v>5.6097560975609799E-2</v>
      </c>
      <c r="BI691" s="13"/>
      <c r="BJ691" s="13">
        <v>6.3157894736842093E-2</v>
      </c>
      <c r="BK691" s="13">
        <v>5.7899901864573097E-2</v>
      </c>
      <c r="BL691" s="13"/>
      <c r="BM691" s="13">
        <v>2.8806584362139901E-2</v>
      </c>
      <c r="BN691" s="13">
        <v>6.4549180327868896E-2</v>
      </c>
      <c r="BO691" s="13"/>
      <c r="BP691" s="13">
        <v>2.3738872403560801E-2</v>
      </c>
      <c r="BQ691" s="13">
        <v>7.1917808219178106E-2</v>
      </c>
      <c r="BR691" s="13"/>
      <c r="BS691" s="13">
        <v>6.5610859728506804E-2</v>
      </c>
      <c r="BT691" s="13">
        <v>6.15384615384615E-2</v>
      </c>
      <c r="BU691" s="13"/>
      <c r="BV691" s="13">
        <v>9.3959731543624206E-2</v>
      </c>
      <c r="BW691" s="13">
        <v>5.1194539249146798E-2</v>
      </c>
      <c r="BX691" s="13"/>
      <c r="BY691" s="13">
        <v>7.69230769230769E-2</v>
      </c>
      <c r="BZ691" s="13">
        <v>5.5710306406685201E-2</v>
      </c>
      <c r="CA691" s="13"/>
      <c r="CB691" s="13">
        <v>5.0761421319797002E-2</v>
      </c>
      <c r="CC691" s="13">
        <v>6.5916398713826402E-2</v>
      </c>
    </row>
    <row r="692" spans="2:81" x14ac:dyDescent="0.3">
      <c r="B692" t="s">
        <v>381</v>
      </c>
      <c r="C692" s="13">
        <v>0.132793522267206</v>
      </c>
      <c r="D692" s="13">
        <v>0.16853932584269701</v>
      </c>
      <c r="E692" s="13">
        <v>9.7199341021416794E-2</v>
      </c>
      <c r="F692" s="13"/>
      <c r="G692" s="13">
        <v>0.14285714285714299</v>
      </c>
      <c r="H692" s="13">
        <v>0.159509202453988</v>
      </c>
      <c r="I692" s="13">
        <v>0.12288135593220301</v>
      </c>
      <c r="J692" s="13">
        <v>0.15920398009950201</v>
      </c>
      <c r="K692" s="13">
        <v>0.10489510489510501</v>
      </c>
      <c r="L692" s="13">
        <v>7.1428571428571397E-2</v>
      </c>
      <c r="M692" s="13"/>
      <c r="N692" s="13">
        <v>0.15690376569037701</v>
      </c>
      <c r="O692" s="13">
        <v>8.2474226804123696E-2</v>
      </c>
      <c r="P692" s="13">
        <v>0.144278606965174</v>
      </c>
      <c r="Q692" s="13">
        <v>0.12992125984252001</v>
      </c>
      <c r="R692" s="13"/>
      <c r="S692" s="13">
        <v>0.12757201646090499</v>
      </c>
      <c r="T692" s="13">
        <v>0.14285714285714299</v>
      </c>
      <c r="U692" s="13">
        <v>0.10958904109589</v>
      </c>
      <c r="V692" s="13">
        <v>0.14563106796116501</v>
      </c>
      <c r="W692" s="13">
        <v>0.144230769230769</v>
      </c>
      <c r="X692" s="13">
        <v>0.19047619047618999</v>
      </c>
      <c r="Y692" s="13">
        <v>0.14000000000000001</v>
      </c>
      <c r="Z692" s="13">
        <v>0.17777777777777801</v>
      </c>
      <c r="AA692" s="13">
        <v>0.10828025477707</v>
      </c>
      <c r="AB692" s="13">
        <v>7.2916666666666699E-2</v>
      </c>
      <c r="AC692" s="13">
        <v>0.12280701754386</v>
      </c>
      <c r="AD692" s="13">
        <v>0.157894736842105</v>
      </c>
      <c r="AE692" s="13"/>
      <c r="AF692" s="13">
        <v>0.12781954887218</v>
      </c>
      <c r="AG692" s="13">
        <v>0.14499999999999999</v>
      </c>
      <c r="AH692" s="13">
        <v>7.8125E-2</v>
      </c>
      <c r="AI692" s="13">
        <v>0.18012422360248401</v>
      </c>
      <c r="AJ692" s="13">
        <v>0.105691056910569</v>
      </c>
      <c r="AK692" s="13">
        <v>0.133333333333333</v>
      </c>
      <c r="AL692" s="13"/>
      <c r="AM692" s="13">
        <v>0.13736263736263701</v>
      </c>
      <c r="AN692" s="13">
        <v>0.137777777777778</v>
      </c>
      <c r="AO692" s="13">
        <v>0.138107416879795</v>
      </c>
      <c r="AP692" s="13">
        <v>0.126582278481013</v>
      </c>
      <c r="AQ692" s="13">
        <v>0.13636363636363599</v>
      </c>
      <c r="AR692" s="13"/>
      <c r="AS692" s="13">
        <v>0.132793522267206</v>
      </c>
      <c r="AT692" s="13" t="s">
        <v>97</v>
      </c>
      <c r="AU692" s="13"/>
      <c r="AV692" s="13">
        <v>0.14000000000000001</v>
      </c>
      <c r="AW692" s="13">
        <v>7.4468085106383003E-2</v>
      </c>
      <c r="AX692" s="13">
        <v>0.103250478011472</v>
      </c>
      <c r="AY692" s="13"/>
      <c r="AZ692" s="13">
        <v>0.146788990825688</v>
      </c>
      <c r="BA692" s="13">
        <v>0.133333333333333</v>
      </c>
      <c r="BB692" s="13">
        <v>0.11894273127753301</v>
      </c>
      <c r="BC692" s="13"/>
      <c r="BD692" s="13">
        <v>0.11779448621553899</v>
      </c>
      <c r="BE692" s="13">
        <v>0.160092807424594</v>
      </c>
      <c r="BF692" s="13"/>
      <c r="BG692" s="13">
        <v>0.14043583535109</v>
      </c>
      <c r="BH692" s="13">
        <v>0.129268292682927</v>
      </c>
      <c r="BI692" s="13"/>
      <c r="BJ692" s="13">
        <v>0.157894736842105</v>
      </c>
      <c r="BK692" s="13">
        <v>0.12953876349362101</v>
      </c>
      <c r="BL692" s="13"/>
      <c r="BM692" s="13">
        <v>6.1728395061728399E-2</v>
      </c>
      <c r="BN692" s="13">
        <v>0.151639344262295</v>
      </c>
      <c r="BO692" s="13"/>
      <c r="BP692" s="13">
        <v>0.11869436201780401</v>
      </c>
      <c r="BQ692" s="13">
        <v>0.135844748858447</v>
      </c>
      <c r="BR692" s="13"/>
      <c r="BS692" s="13">
        <v>0.106334841628959</v>
      </c>
      <c r="BT692" s="13">
        <v>0.10989010989011</v>
      </c>
      <c r="BU692" s="13"/>
      <c r="BV692" s="13">
        <v>0.12080536912751701</v>
      </c>
      <c r="BW692" s="13">
        <v>9.8976109215017094E-2</v>
      </c>
      <c r="BX692" s="13"/>
      <c r="BY692" s="13">
        <v>0.21678321678321699</v>
      </c>
      <c r="BZ692" s="13">
        <v>0.119777158774373</v>
      </c>
      <c r="CA692" s="13"/>
      <c r="CB692" s="13">
        <v>0.13536379018612499</v>
      </c>
      <c r="CC692" s="13">
        <v>0.13022508038585201</v>
      </c>
    </row>
    <row r="693" spans="2:81" x14ac:dyDescent="0.3">
      <c r="B693" t="s">
        <v>106</v>
      </c>
      <c r="C693" s="13">
        <v>9.3927125506072906E-2</v>
      </c>
      <c r="D693" s="13">
        <v>0.109149277688604</v>
      </c>
      <c r="E693" s="13">
        <v>7.7429983525535401E-2</v>
      </c>
      <c r="F693" s="13"/>
      <c r="G693" s="13">
        <v>6.2857142857142903E-2</v>
      </c>
      <c r="H693" s="13">
        <v>6.13496932515337E-2</v>
      </c>
      <c r="I693" s="13">
        <v>6.7796610169491497E-2</v>
      </c>
      <c r="J693" s="13">
        <v>0.144278606965174</v>
      </c>
      <c r="K693" s="13">
        <v>0.125874125874126</v>
      </c>
      <c r="L693" s="13">
        <v>0.14285714285714299</v>
      </c>
      <c r="M693" s="13"/>
      <c r="N693" s="13">
        <v>9.2050209205020897E-2</v>
      </c>
      <c r="O693" s="13">
        <v>9.2783505154639206E-2</v>
      </c>
      <c r="P693" s="13">
        <v>8.9552238805970102E-2</v>
      </c>
      <c r="Q693" s="13">
        <v>0.10629921259842499</v>
      </c>
      <c r="R693" s="13"/>
      <c r="S693" s="13">
        <v>6.1728395061728399E-2</v>
      </c>
      <c r="T693" s="13">
        <v>0.112781954887218</v>
      </c>
      <c r="U693" s="13">
        <v>9.5890410958904104E-2</v>
      </c>
      <c r="V693" s="13">
        <v>0.106796116504854</v>
      </c>
      <c r="W693" s="13">
        <v>0.115384615384615</v>
      </c>
      <c r="X693" s="13">
        <v>7.6190476190476197E-2</v>
      </c>
      <c r="Y693" s="13">
        <v>0.13</v>
      </c>
      <c r="Z693" s="13">
        <v>0.11111111111111099</v>
      </c>
      <c r="AA693" s="13">
        <v>0.11464968152866201</v>
      </c>
      <c r="AB693" s="13">
        <v>5.2083333333333301E-2</v>
      </c>
      <c r="AC693" s="13">
        <v>0.105263157894737</v>
      </c>
      <c r="AD693" s="13">
        <v>5.2631578947368397E-2</v>
      </c>
      <c r="AE693" s="13"/>
      <c r="AF693" s="13">
        <v>7.5187969924811998E-2</v>
      </c>
      <c r="AG693" s="13">
        <v>8.5000000000000006E-2</v>
      </c>
      <c r="AH693" s="13">
        <v>5.46875E-2</v>
      </c>
      <c r="AI693" s="13">
        <v>0.12422360248447201</v>
      </c>
      <c r="AJ693" s="13">
        <v>0.105691056910569</v>
      </c>
      <c r="AK693" s="13">
        <v>0.114285714285714</v>
      </c>
      <c r="AL693" s="13"/>
      <c r="AM693" s="13">
        <v>0.13736263736263701</v>
      </c>
      <c r="AN693" s="13">
        <v>0.08</v>
      </c>
      <c r="AO693" s="13">
        <v>8.1841432225063904E-2</v>
      </c>
      <c r="AP693" s="13">
        <v>8.4388185654008394E-2</v>
      </c>
      <c r="AQ693" s="13">
        <v>6.8181818181818205E-2</v>
      </c>
      <c r="AR693" s="13"/>
      <c r="AS693" s="13">
        <v>9.3927125506072906E-2</v>
      </c>
      <c r="AT693" s="13" t="s">
        <v>97</v>
      </c>
      <c r="AU693" s="13"/>
      <c r="AV693" s="13">
        <v>0.1</v>
      </c>
      <c r="AW693" s="13">
        <v>6.3829787234042507E-2</v>
      </c>
      <c r="AX693" s="13">
        <v>9.3690248565965598E-2</v>
      </c>
      <c r="AY693" s="13"/>
      <c r="AZ693" s="13">
        <v>8.2568807339449504E-2</v>
      </c>
      <c r="BA693" s="13">
        <v>8.8888888888888906E-2</v>
      </c>
      <c r="BB693" s="13">
        <v>0.105726872246696</v>
      </c>
      <c r="BC693" s="13"/>
      <c r="BD693" s="13">
        <v>8.2706766917293201E-2</v>
      </c>
      <c r="BE693" s="13">
        <v>0.111368909512761</v>
      </c>
      <c r="BF693" s="13"/>
      <c r="BG693" s="13">
        <v>7.5060532687651296E-2</v>
      </c>
      <c r="BH693" s="13">
        <v>0.10243902439024399</v>
      </c>
      <c r="BI693" s="13"/>
      <c r="BJ693" s="13">
        <v>6.8421052631578994E-2</v>
      </c>
      <c r="BK693" s="13">
        <v>9.8135426889106994E-2</v>
      </c>
      <c r="BL693" s="13"/>
      <c r="BM693" s="13">
        <v>6.5843621399177002E-2</v>
      </c>
      <c r="BN693" s="13">
        <v>0.101434426229508</v>
      </c>
      <c r="BO693" s="13"/>
      <c r="BP693" s="13">
        <v>0.100890207715134</v>
      </c>
      <c r="BQ693" s="13">
        <v>9.1324200913242004E-2</v>
      </c>
      <c r="BR693" s="13"/>
      <c r="BS693" s="13">
        <v>4.52488687782805E-2</v>
      </c>
      <c r="BT693" s="13">
        <v>0.12967032967032999</v>
      </c>
      <c r="BU693" s="13"/>
      <c r="BV693" s="13">
        <v>6.0402684563758399E-2</v>
      </c>
      <c r="BW693" s="13">
        <v>3.7542662116041001E-2</v>
      </c>
      <c r="BX693" s="13"/>
      <c r="BY693" s="13">
        <v>8.3916083916083906E-2</v>
      </c>
      <c r="BZ693" s="13">
        <v>9.4707520891364902E-2</v>
      </c>
      <c r="CA693" s="13"/>
      <c r="CB693" s="13">
        <v>9.81387478849408E-2</v>
      </c>
      <c r="CC693" s="13">
        <v>9.0032154340836001E-2</v>
      </c>
    </row>
    <row r="694" spans="2:81" x14ac:dyDescent="0.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13"/>
      <c r="BR694" s="13"/>
      <c r="BS694" s="13"/>
      <c r="BT694" s="13"/>
      <c r="BU694" s="13"/>
      <c r="BV694" s="13"/>
      <c r="BW694" s="13"/>
      <c r="BX694" s="13"/>
      <c r="BY694" s="13"/>
      <c r="BZ694" s="13"/>
      <c r="CA694" s="13"/>
      <c r="CB694" s="13"/>
      <c r="CC694" s="13"/>
    </row>
    <row r="695" spans="2:81" x14ac:dyDescent="0.3">
      <c r="B695" s="6" t="s">
        <v>388</v>
      </c>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13"/>
      <c r="BR695" s="13"/>
      <c r="BS695" s="13"/>
      <c r="BT695" s="13"/>
      <c r="BU695" s="13"/>
      <c r="BV695" s="13"/>
      <c r="BW695" s="13"/>
      <c r="BX695" s="13"/>
      <c r="BY695" s="13"/>
      <c r="BZ695" s="13"/>
      <c r="CA695" s="13"/>
      <c r="CB695" s="13"/>
      <c r="CC695" s="13"/>
    </row>
    <row r="696" spans="2:81" x14ac:dyDescent="0.3">
      <c r="B696" s="23" t="s">
        <v>95</v>
      </c>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13"/>
      <c r="BR696" s="13"/>
      <c r="BS696" s="13"/>
      <c r="BT696" s="13"/>
      <c r="BU696" s="13"/>
      <c r="BV696" s="13"/>
      <c r="BW696" s="13"/>
      <c r="BX696" s="13"/>
      <c r="BY696" s="13"/>
      <c r="BZ696" s="13"/>
      <c r="CA696" s="13"/>
      <c r="CB696" s="13"/>
      <c r="CC696" s="13"/>
    </row>
    <row r="697" spans="2:81" x14ac:dyDescent="0.3">
      <c r="B697" t="s">
        <v>378</v>
      </c>
      <c r="C697" s="13">
        <v>0.88582995951416998</v>
      </c>
      <c r="D697" s="13">
        <v>0.89085072231139695</v>
      </c>
      <c r="E697" s="13">
        <v>0.88138385502471195</v>
      </c>
      <c r="F697" s="13"/>
      <c r="G697" s="13">
        <v>0.82857142857142896</v>
      </c>
      <c r="H697" s="13">
        <v>0.85276073619631898</v>
      </c>
      <c r="I697" s="13">
        <v>0.894067796610169</v>
      </c>
      <c r="J697" s="13">
        <v>0.90049751243781095</v>
      </c>
      <c r="K697" s="13">
        <v>0.95104895104895104</v>
      </c>
      <c r="L697" s="13">
        <v>0.92857142857142905</v>
      </c>
      <c r="M697" s="13"/>
      <c r="N697" s="13">
        <v>0.90794979079497895</v>
      </c>
      <c r="O697" s="13">
        <v>0.89347079037800703</v>
      </c>
      <c r="P697" s="13">
        <v>0.88059701492537301</v>
      </c>
      <c r="Q697" s="13">
        <v>0.83858267716535395</v>
      </c>
      <c r="R697" s="13"/>
      <c r="S697" s="13">
        <v>0.86831275720164602</v>
      </c>
      <c r="T697" s="13">
        <v>0.92481203007518797</v>
      </c>
      <c r="U697" s="13">
        <v>0.87671232876712302</v>
      </c>
      <c r="V697" s="13">
        <v>0.91262135922330101</v>
      </c>
      <c r="W697" s="13">
        <v>0.85576923076923095</v>
      </c>
      <c r="X697" s="13">
        <v>0.86666666666666703</v>
      </c>
      <c r="Y697" s="13">
        <v>0.87</v>
      </c>
      <c r="Z697" s="13">
        <v>0.95555555555555605</v>
      </c>
      <c r="AA697" s="13">
        <v>0.87898089171974503</v>
      </c>
      <c r="AB697" s="13">
        <v>0.90625</v>
      </c>
      <c r="AC697" s="13">
        <v>0.87719298245613997</v>
      </c>
      <c r="AD697" s="13">
        <v>0.89473684210526305</v>
      </c>
      <c r="AE697" s="13"/>
      <c r="AF697" s="13">
        <v>0.884711779448622</v>
      </c>
      <c r="AG697" s="13">
        <v>0.88</v>
      </c>
      <c r="AH697" s="13">
        <v>0.8984375</v>
      </c>
      <c r="AI697" s="13">
        <v>0.86956521739130399</v>
      </c>
      <c r="AJ697" s="13">
        <v>0.88617886178861804</v>
      </c>
      <c r="AK697" s="13">
        <v>0.93333333333333302</v>
      </c>
      <c r="AL697" s="13"/>
      <c r="AM697" s="13">
        <v>0.91758241758241799</v>
      </c>
      <c r="AN697" s="13">
        <v>0.87555555555555598</v>
      </c>
      <c r="AO697" s="13">
        <v>0.90537084398976997</v>
      </c>
      <c r="AP697" s="13">
        <v>0.85654008438818596</v>
      </c>
      <c r="AQ697" s="13">
        <v>0.86363636363636398</v>
      </c>
      <c r="AR697" s="13"/>
      <c r="AS697" s="13">
        <v>0.88582995951416998</v>
      </c>
      <c r="AT697" s="13" t="s">
        <v>97</v>
      </c>
      <c r="AU697" s="13"/>
      <c r="AV697" s="13">
        <v>0.86</v>
      </c>
      <c r="AW697" s="13">
        <v>0.840425531914894</v>
      </c>
      <c r="AX697" s="13">
        <v>0.93307839388145297</v>
      </c>
      <c r="AY697" s="13"/>
      <c r="AZ697" s="13">
        <v>0.92660550458715596</v>
      </c>
      <c r="BA697" s="13">
        <v>0.73333333333333295</v>
      </c>
      <c r="BB697" s="13">
        <v>0.89427312775330403</v>
      </c>
      <c r="BC697" s="13"/>
      <c r="BD697" s="13">
        <v>0.86466165413533802</v>
      </c>
      <c r="BE697" s="13">
        <v>0.92343387470997695</v>
      </c>
      <c r="BF697" s="13"/>
      <c r="BG697" s="13">
        <v>0.83292978208232404</v>
      </c>
      <c r="BH697" s="13">
        <v>0.91341463414634105</v>
      </c>
      <c r="BI697" s="13"/>
      <c r="BJ697" s="13">
        <v>0.79473684210526296</v>
      </c>
      <c r="BK697" s="13">
        <v>0.90578999018645701</v>
      </c>
      <c r="BL697" s="13"/>
      <c r="BM697" s="13">
        <v>0.85596707818929996</v>
      </c>
      <c r="BN697" s="13">
        <v>0.89344262295082</v>
      </c>
      <c r="BO697" s="13"/>
      <c r="BP697" s="13">
        <v>0.89910979228486598</v>
      </c>
      <c r="BQ697" s="13">
        <v>0.87785388127853903</v>
      </c>
      <c r="BR697" s="13"/>
      <c r="BS697" s="13">
        <v>0.86199095022624395</v>
      </c>
      <c r="BT697" s="13">
        <v>0.89450549450549499</v>
      </c>
      <c r="BU697" s="13"/>
      <c r="BV697" s="13">
        <v>0.85234899328859104</v>
      </c>
      <c r="BW697" s="13">
        <v>0.866894197952218</v>
      </c>
      <c r="BX697" s="13"/>
      <c r="BY697" s="13">
        <v>0.79020979020978999</v>
      </c>
      <c r="BZ697" s="13">
        <v>0.89972144846796698</v>
      </c>
      <c r="CA697" s="13"/>
      <c r="CB697" s="13">
        <v>0.91032148900169196</v>
      </c>
      <c r="CC697" s="13">
        <v>0.87138263665594895</v>
      </c>
    </row>
    <row r="698" spans="2:81" x14ac:dyDescent="0.3">
      <c r="B698" t="s">
        <v>379</v>
      </c>
      <c r="C698" s="13">
        <v>6.6396761133603197E-2</v>
      </c>
      <c r="D698" s="13">
        <v>5.7784911717496001E-2</v>
      </c>
      <c r="E698" s="13">
        <v>7.4135090609555199E-2</v>
      </c>
      <c r="F698" s="13"/>
      <c r="G698" s="13">
        <v>0.108571428571429</v>
      </c>
      <c r="H698" s="13">
        <v>8.5889570552147201E-2</v>
      </c>
      <c r="I698" s="13">
        <v>6.3559322033898302E-2</v>
      </c>
      <c r="J698" s="13">
        <v>5.4726368159204002E-2</v>
      </c>
      <c r="K698" s="13">
        <v>2.0979020979021001E-2</v>
      </c>
      <c r="L698" s="13">
        <v>3.8961038961039002E-2</v>
      </c>
      <c r="M698" s="13"/>
      <c r="N698" s="13">
        <v>5.6485355648535601E-2</v>
      </c>
      <c r="O698" s="13">
        <v>6.5292096219931303E-2</v>
      </c>
      <c r="P698" s="13">
        <v>6.9651741293532299E-2</v>
      </c>
      <c r="Q698" s="13">
        <v>8.6614173228346497E-2</v>
      </c>
      <c r="R698" s="13"/>
      <c r="S698" s="13">
        <v>8.6419753086419707E-2</v>
      </c>
      <c r="T698" s="13">
        <v>3.7593984962405999E-2</v>
      </c>
      <c r="U698" s="13">
        <v>9.5890410958904104E-2</v>
      </c>
      <c r="V698" s="13">
        <v>4.85436893203883E-2</v>
      </c>
      <c r="W698" s="13">
        <v>0.115384615384615</v>
      </c>
      <c r="X698" s="13">
        <v>5.7142857142857099E-2</v>
      </c>
      <c r="Y698" s="13">
        <v>0.06</v>
      </c>
      <c r="Z698" s="13">
        <v>0</v>
      </c>
      <c r="AA698" s="13">
        <v>5.7324840764331197E-2</v>
      </c>
      <c r="AB698" s="13">
        <v>5.2083333333333301E-2</v>
      </c>
      <c r="AC698" s="13">
        <v>7.0175438596491196E-2</v>
      </c>
      <c r="AD698" s="13">
        <v>0.105263157894737</v>
      </c>
      <c r="AE698" s="13"/>
      <c r="AF698" s="13">
        <v>7.5187969924811998E-2</v>
      </c>
      <c r="AG698" s="13">
        <v>7.0000000000000007E-2</v>
      </c>
      <c r="AH698" s="13">
        <v>7.03125E-2</v>
      </c>
      <c r="AI698" s="13">
        <v>8.0745341614906804E-2</v>
      </c>
      <c r="AJ698" s="13">
        <v>4.0650406504064998E-2</v>
      </c>
      <c r="AK698" s="13">
        <v>3.8095238095238099E-2</v>
      </c>
      <c r="AL698" s="13"/>
      <c r="AM698" s="13">
        <v>6.0439560439560398E-2</v>
      </c>
      <c r="AN698" s="13">
        <v>8.4444444444444405E-2</v>
      </c>
      <c r="AO698" s="13">
        <v>4.6035805626598501E-2</v>
      </c>
      <c r="AP698" s="13">
        <v>7.1729957805907199E-2</v>
      </c>
      <c r="AQ698" s="13">
        <v>9.0909090909090898E-2</v>
      </c>
      <c r="AR698" s="13"/>
      <c r="AS698" s="13">
        <v>6.6396761133603197E-2</v>
      </c>
      <c r="AT698" s="13" t="s">
        <v>97</v>
      </c>
      <c r="AU698" s="13"/>
      <c r="AV698" s="13">
        <v>8.7499999999999994E-2</v>
      </c>
      <c r="AW698" s="13">
        <v>8.5106382978723402E-2</v>
      </c>
      <c r="AX698" s="13">
        <v>3.6328871892925399E-2</v>
      </c>
      <c r="AY698" s="13"/>
      <c r="AZ698" s="13">
        <v>6.4220183486238494E-2</v>
      </c>
      <c r="BA698" s="13">
        <v>0.17777777777777801</v>
      </c>
      <c r="BB698" s="13">
        <v>3.9647577092511002E-2</v>
      </c>
      <c r="BC698" s="13"/>
      <c r="BD698" s="13">
        <v>7.7694235588972399E-2</v>
      </c>
      <c r="BE698" s="13">
        <v>4.6403712296983798E-2</v>
      </c>
      <c r="BF698" s="13"/>
      <c r="BG698" s="13">
        <v>9.4430992736077496E-2</v>
      </c>
      <c r="BH698" s="13">
        <v>5.24390243902439E-2</v>
      </c>
      <c r="BI698" s="13"/>
      <c r="BJ698" s="13">
        <v>0.1</v>
      </c>
      <c r="BK698" s="13">
        <v>5.6918547595681997E-2</v>
      </c>
      <c r="BL698" s="13"/>
      <c r="BM698" s="13">
        <v>8.6419753086419707E-2</v>
      </c>
      <c r="BN698" s="13">
        <v>6.14754098360656E-2</v>
      </c>
      <c r="BO698" s="13"/>
      <c r="BP698" s="13">
        <v>6.2314540059347202E-2</v>
      </c>
      <c r="BQ698" s="13">
        <v>6.9634703196347E-2</v>
      </c>
      <c r="BR698" s="13"/>
      <c r="BS698" s="13">
        <v>9.0497737556561098E-2</v>
      </c>
      <c r="BT698" s="13">
        <v>5.2747252747252699E-2</v>
      </c>
      <c r="BU698" s="13"/>
      <c r="BV698" s="13">
        <v>0.114093959731544</v>
      </c>
      <c r="BW698" s="13">
        <v>7.8498293515358405E-2</v>
      </c>
      <c r="BX698" s="13"/>
      <c r="BY698" s="13">
        <v>0.132867132867133</v>
      </c>
      <c r="BZ698" s="13">
        <v>5.75673166202414E-2</v>
      </c>
      <c r="CA698" s="13"/>
      <c r="CB698" s="13">
        <v>5.2453468697123501E-2</v>
      </c>
      <c r="CC698" s="13">
        <v>7.5562700964630206E-2</v>
      </c>
    </row>
    <row r="699" spans="2:81" x14ac:dyDescent="0.3">
      <c r="B699" t="s">
        <v>380</v>
      </c>
      <c r="C699" s="13">
        <v>2.1052631578947399E-2</v>
      </c>
      <c r="D699" s="13">
        <v>2.7287319422150898E-2</v>
      </c>
      <c r="E699" s="13">
        <v>1.4827018121910999E-2</v>
      </c>
      <c r="F699" s="13"/>
      <c r="G699" s="13">
        <v>2.8571428571428598E-2</v>
      </c>
      <c r="H699" s="13">
        <v>3.0674846625766899E-2</v>
      </c>
      <c r="I699" s="13">
        <v>2.1186440677966101E-2</v>
      </c>
      <c r="J699" s="13">
        <v>1.49253731343284E-2</v>
      </c>
      <c r="K699" s="13">
        <v>1.3986013986014E-2</v>
      </c>
      <c r="L699" s="13">
        <v>6.4935064935064896E-3</v>
      </c>
      <c r="M699" s="13"/>
      <c r="N699" s="13">
        <v>1.6736401673640201E-2</v>
      </c>
      <c r="O699" s="13">
        <v>1.71821305841924E-2</v>
      </c>
      <c r="P699" s="13">
        <v>2.48756218905473E-2</v>
      </c>
      <c r="Q699" s="13">
        <v>2.7559055118110201E-2</v>
      </c>
      <c r="R699" s="13"/>
      <c r="S699" s="13">
        <v>1.6460905349794198E-2</v>
      </c>
      <c r="T699" s="13">
        <v>1.50375939849624E-2</v>
      </c>
      <c r="U699" s="13">
        <v>0</v>
      </c>
      <c r="V699" s="13">
        <v>1.94174757281553E-2</v>
      </c>
      <c r="W699" s="13">
        <v>9.6153846153846194E-3</v>
      </c>
      <c r="X699" s="13">
        <v>3.8095238095238099E-2</v>
      </c>
      <c r="Y699" s="13">
        <v>0.03</v>
      </c>
      <c r="Z699" s="13">
        <v>0</v>
      </c>
      <c r="AA699" s="13">
        <v>3.1847133757961797E-2</v>
      </c>
      <c r="AB699" s="13">
        <v>2.0833333333333301E-2</v>
      </c>
      <c r="AC699" s="13">
        <v>5.2631578947368397E-2</v>
      </c>
      <c r="AD699" s="13">
        <v>0</v>
      </c>
      <c r="AE699" s="13"/>
      <c r="AF699" s="13">
        <v>2.5062656641604002E-2</v>
      </c>
      <c r="AG699" s="13">
        <v>2.5000000000000001E-2</v>
      </c>
      <c r="AH699" s="13">
        <v>1.5625E-2</v>
      </c>
      <c r="AI699" s="13">
        <v>1.8633540372670801E-2</v>
      </c>
      <c r="AJ699" s="13">
        <v>1.6260162601626001E-2</v>
      </c>
      <c r="AK699" s="13">
        <v>0</v>
      </c>
      <c r="AL699" s="13"/>
      <c r="AM699" s="13">
        <v>1.0989010989011E-2</v>
      </c>
      <c r="AN699" s="13">
        <v>8.8888888888888906E-3</v>
      </c>
      <c r="AO699" s="13">
        <v>1.7902813299232701E-2</v>
      </c>
      <c r="AP699" s="13">
        <v>3.7974683544303799E-2</v>
      </c>
      <c r="AQ699" s="13">
        <v>2.27272727272727E-2</v>
      </c>
      <c r="AR699" s="13"/>
      <c r="AS699" s="13">
        <v>2.1052631578947399E-2</v>
      </c>
      <c r="AT699" s="13" t="s">
        <v>97</v>
      </c>
      <c r="AU699" s="13"/>
      <c r="AV699" s="13">
        <v>0.03</v>
      </c>
      <c r="AW699" s="13">
        <v>5.31914893617021E-2</v>
      </c>
      <c r="AX699" s="13">
        <v>5.7361376673040199E-3</v>
      </c>
      <c r="AY699" s="13"/>
      <c r="AZ699" s="13">
        <v>9.1743119266055103E-3</v>
      </c>
      <c r="BA699" s="13">
        <v>5.5555555555555601E-2</v>
      </c>
      <c r="BB699" s="13">
        <v>3.5242290748898703E-2</v>
      </c>
      <c r="BC699" s="13"/>
      <c r="BD699" s="13">
        <v>2.7568922305764399E-2</v>
      </c>
      <c r="BE699" s="13">
        <v>9.2807424593967496E-3</v>
      </c>
      <c r="BF699" s="13"/>
      <c r="BG699" s="13">
        <v>4.1162227602905603E-2</v>
      </c>
      <c r="BH699" s="13">
        <v>1.09756097560976E-2</v>
      </c>
      <c r="BI699" s="13"/>
      <c r="BJ699" s="13">
        <v>4.2105263157894701E-2</v>
      </c>
      <c r="BK699" s="13">
        <v>1.66830225711482E-2</v>
      </c>
      <c r="BL699" s="13"/>
      <c r="BM699" s="13">
        <v>2.4691358024691398E-2</v>
      </c>
      <c r="BN699" s="13">
        <v>2.0491803278688499E-2</v>
      </c>
      <c r="BO699" s="13"/>
      <c r="BP699" s="13">
        <v>1.78041543026706E-2</v>
      </c>
      <c r="BQ699" s="13">
        <v>2.2831050228310501E-2</v>
      </c>
      <c r="BR699" s="13"/>
      <c r="BS699" s="13">
        <v>2.9411764705882401E-2</v>
      </c>
      <c r="BT699" s="13">
        <v>1.0989010989011E-2</v>
      </c>
      <c r="BU699" s="13"/>
      <c r="BV699" s="13">
        <v>2.01342281879195E-2</v>
      </c>
      <c r="BW699" s="13">
        <v>3.4129692832764499E-2</v>
      </c>
      <c r="BX699" s="13"/>
      <c r="BY699" s="13">
        <v>4.8951048951049E-2</v>
      </c>
      <c r="BZ699" s="13">
        <v>1.67130919220056E-2</v>
      </c>
      <c r="CA699" s="13"/>
      <c r="CB699" s="13">
        <v>1.69204737732657E-2</v>
      </c>
      <c r="CC699" s="13">
        <v>2.0900321543408401E-2</v>
      </c>
    </row>
    <row r="700" spans="2:81" x14ac:dyDescent="0.3">
      <c r="B700" t="s">
        <v>381</v>
      </c>
      <c r="C700" s="13">
        <v>1.05263157894737E-2</v>
      </c>
      <c r="D700" s="13">
        <v>1.1235955056179799E-2</v>
      </c>
      <c r="E700" s="13">
        <v>9.8846787479406895E-3</v>
      </c>
      <c r="F700" s="13"/>
      <c r="G700" s="13">
        <v>1.7142857142857099E-2</v>
      </c>
      <c r="H700" s="13">
        <v>9.2024539877300603E-3</v>
      </c>
      <c r="I700" s="13">
        <v>1.27118644067797E-2</v>
      </c>
      <c r="J700" s="13">
        <v>9.9502487562189105E-3</v>
      </c>
      <c r="K700" s="13">
        <v>6.9930069930069904E-3</v>
      </c>
      <c r="L700" s="13">
        <v>6.4935064935064896E-3</v>
      </c>
      <c r="M700" s="13"/>
      <c r="N700" s="13">
        <v>1.2552301255230099E-2</v>
      </c>
      <c r="O700" s="13">
        <v>1.03092783505155E-2</v>
      </c>
      <c r="P700" s="13">
        <v>4.97512437810945E-3</v>
      </c>
      <c r="Q700" s="13">
        <v>1.1811023622047201E-2</v>
      </c>
      <c r="R700" s="13"/>
      <c r="S700" s="13">
        <v>1.6460905349794198E-2</v>
      </c>
      <c r="T700" s="13">
        <v>7.5187969924812E-3</v>
      </c>
      <c r="U700" s="13">
        <v>1.3698630136986301E-2</v>
      </c>
      <c r="V700" s="13">
        <v>9.7087378640776708E-3</v>
      </c>
      <c r="W700" s="13">
        <v>9.6153846153846194E-3</v>
      </c>
      <c r="X700" s="13">
        <v>9.5238095238095195E-3</v>
      </c>
      <c r="Y700" s="13">
        <v>0.02</v>
      </c>
      <c r="Z700" s="13">
        <v>0</v>
      </c>
      <c r="AA700" s="13">
        <v>6.3694267515923596E-3</v>
      </c>
      <c r="AB700" s="13">
        <v>1.0416666666666701E-2</v>
      </c>
      <c r="AC700" s="13">
        <v>0</v>
      </c>
      <c r="AD700" s="13">
        <v>0</v>
      </c>
      <c r="AE700" s="13"/>
      <c r="AF700" s="13">
        <v>1.00250626566416E-2</v>
      </c>
      <c r="AG700" s="13">
        <v>0.01</v>
      </c>
      <c r="AH700" s="13">
        <v>1.5625E-2</v>
      </c>
      <c r="AI700" s="13">
        <v>1.2422360248447201E-2</v>
      </c>
      <c r="AJ700" s="13">
        <v>2.4390243902439001E-2</v>
      </c>
      <c r="AK700" s="13">
        <v>0</v>
      </c>
      <c r="AL700" s="13"/>
      <c r="AM700" s="13">
        <v>0</v>
      </c>
      <c r="AN700" s="13">
        <v>8.8888888888888906E-3</v>
      </c>
      <c r="AO700" s="13">
        <v>1.7902813299232701E-2</v>
      </c>
      <c r="AP700" s="13">
        <v>1.26582278481013E-2</v>
      </c>
      <c r="AQ700" s="13">
        <v>0</v>
      </c>
      <c r="AR700" s="13"/>
      <c r="AS700" s="13">
        <v>1.05263157894737E-2</v>
      </c>
      <c r="AT700" s="13" t="s">
        <v>97</v>
      </c>
      <c r="AU700" s="13"/>
      <c r="AV700" s="13">
        <v>1.4999999999999999E-2</v>
      </c>
      <c r="AW700" s="13">
        <v>2.1276595744680899E-2</v>
      </c>
      <c r="AX700" s="13">
        <v>5.7361376673040199E-3</v>
      </c>
      <c r="AY700" s="13"/>
      <c r="AZ700" s="13">
        <v>0</v>
      </c>
      <c r="BA700" s="13">
        <v>3.3333333333333298E-2</v>
      </c>
      <c r="BB700" s="13">
        <v>1.7621145374449299E-2</v>
      </c>
      <c r="BC700" s="13"/>
      <c r="BD700" s="13">
        <v>1.00250626566416E-2</v>
      </c>
      <c r="BE700" s="13">
        <v>1.1600928074245899E-2</v>
      </c>
      <c r="BF700" s="13"/>
      <c r="BG700" s="13">
        <v>1.21065375302663E-2</v>
      </c>
      <c r="BH700" s="13">
        <v>9.7560975609756097E-3</v>
      </c>
      <c r="BI700" s="13"/>
      <c r="BJ700" s="13">
        <v>2.1052631578947399E-2</v>
      </c>
      <c r="BK700" s="13">
        <v>8.8321884200196297E-3</v>
      </c>
      <c r="BL700" s="13"/>
      <c r="BM700" s="13">
        <v>1.2345679012345699E-2</v>
      </c>
      <c r="BN700" s="13">
        <v>1.02459016393443E-2</v>
      </c>
      <c r="BO700" s="13"/>
      <c r="BP700" s="13">
        <v>2.9673590504451001E-3</v>
      </c>
      <c r="BQ700" s="13">
        <v>1.3698630136986301E-2</v>
      </c>
      <c r="BR700" s="13"/>
      <c r="BS700" s="13">
        <v>6.7873303167420799E-3</v>
      </c>
      <c r="BT700" s="13">
        <v>1.97802197802198E-2</v>
      </c>
      <c r="BU700" s="13"/>
      <c r="BV700" s="13">
        <v>6.7114093959731499E-3</v>
      </c>
      <c r="BW700" s="13">
        <v>6.8259385665529002E-3</v>
      </c>
      <c r="BX700" s="13"/>
      <c r="BY700" s="13">
        <v>0</v>
      </c>
      <c r="BZ700" s="13">
        <v>1.1142061281337001E-2</v>
      </c>
      <c r="CA700" s="13"/>
      <c r="CB700" s="13">
        <v>0</v>
      </c>
      <c r="CC700" s="13">
        <v>1.9292604501607701E-2</v>
      </c>
    </row>
    <row r="701" spans="2:81" x14ac:dyDescent="0.3">
      <c r="B701" t="s">
        <v>106</v>
      </c>
      <c r="C701" s="13">
        <v>1.6194331983805699E-2</v>
      </c>
      <c r="D701" s="13">
        <v>1.28410914927769E-2</v>
      </c>
      <c r="E701" s="13">
        <v>1.97693574958814E-2</v>
      </c>
      <c r="F701" s="13"/>
      <c r="G701" s="13">
        <v>1.7142857142857099E-2</v>
      </c>
      <c r="H701" s="13">
        <v>2.14723926380368E-2</v>
      </c>
      <c r="I701" s="13">
        <v>8.4745762711864406E-3</v>
      </c>
      <c r="J701" s="13">
        <v>1.99004975124378E-2</v>
      </c>
      <c r="K701" s="13">
        <v>6.9930069930069904E-3</v>
      </c>
      <c r="L701" s="13">
        <v>1.9480519480519501E-2</v>
      </c>
      <c r="M701" s="13"/>
      <c r="N701" s="13">
        <v>6.2761506276150601E-3</v>
      </c>
      <c r="O701" s="13">
        <v>1.3745704467354E-2</v>
      </c>
      <c r="P701" s="13">
        <v>1.99004975124378E-2</v>
      </c>
      <c r="Q701" s="13">
        <v>3.5433070866141697E-2</v>
      </c>
      <c r="R701" s="13"/>
      <c r="S701" s="13">
        <v>1.2345679012345699E-2</v>
      </c>
      <c r="T701" s="13">
        <v>1.50375939849624E-2</v>
      </c>
      <c r="U701" s="13">
        <v>1.3698630136986301E-2</v>
      </c>
      <c r="V701" s="13">
        <v>9.7087378640776708E-3</v>
      </c>
      <c r="W701" s="13">
        <v>9.6153846153846194E-3</v>
      </c>
      <c r="X701" s="13">
        <v>2.8571428571428598E-2</v>
      </c>
      <c r="Y701" s="13">
        <v>0.02</v>
      </c>
      <c r="Z701" s="13">
        <v>4.4444444444444398E-2</v>
      </c>
      <c r="AA701" s="13">
        <v>2.54777070063694E-2</v>
      </c>
      <c r="AB701" s="13">
        <v>1.0416666666666701E-2</v>
      </c>
      <c r="AC701" s="13">
        <v>0</v>
      </c>
      <c r="AD701" s="13">
        <v>0</v>
      </c>
      <c r="AE701" s="13"/>
      <c r="AF701" s="13">
        <v>5.0125313283208E-3</v>
      </c>
      <c r="AG701" s="13">
        <v>1.4999999999999999E-2</v>
      </c>
      <c r="AH701" s="13">
        <v>0</v>
      </c>
      <c r="AI701" s="13">
        <v>1.8633540372670801E-2</v>
      </c>
      <c r="AJ701" s="13">
        <v>3.2520325203252001E-2</v>
      </c>
      <c r="AK701" s="13">
        <v>2.8571428571428598E-2</v>
      </c>
      <c r="AL701" s="13"/>
      <c r="AM701" s="13">
        <v>1.0989010989011E-2</v>
      </c>
      <c r="AN701" s="13">
        <v>2.2222222222222199E-2</v>
      </c>
      <c r="AO701" s="13">
        <v>1.27877237851662E-2</v>
      </c>
      <c r="AP701" s="13">
        <v>2.1097046413502098E-2</v>
      </c>
      <c r="AQ701" s="13">
        <v>2.27272727272727E-2</v>
      </c>
      <c r="AR701" s="13"/>
      <c r="AS701" s="13">
        <v>1.6194331983805699E-2</v>
      </c>
      <c r="AT701" s="13" t="s">
        <v>97</v>
      </c>
      <c r="AU701" s="13"/>
      <c r="AV701" s="13">
        <v>7.4999999999999997E-3</v>
      </c>
      <c r="AW701" s="13">
        <v>0</v>
      </c>
      <c r="AX701" s="13">
        <v>1.9120458891013398E-2</v>
      </c>
      <c r="AY701" s="13"/>
      <c r="AZ701" s="13">
        <v>0</v>
      </c>
      <c r="BA701" s="13">
        <v>0</v>
      </c>
      <c r="BB701" s="13">
        <v>1.3215859030837E-2</v>
      </c>
      <c r="BC701" s="13"/>
      <c r="BD701" s="13">
        <v>2.00501253132832E-2</v>
      </c>
      <c r="BE701" s="13">
        <v>9.2807424593967496E-3</v>
      </c>
      <c r="BF701" s="13"/>
      <c r="BG701" s="13">
        <v>1.93704600484262E-2</v>
      </c>
      <c r="BH701" s="13">
        <v>1.34146341463415E-2</v>
      </c>
      <c r="BI701" s="13"/>
      <c r="BJ701" s="13">
        <v>4.2105263157894701E-2</v>
      </c>
      <c r="BK701" s="13">
        <v>1.17762512266928E-2</v>
      </c>
      <c r="BL701" s="13"/>
      <c r="BM701" s="13">
        <v>2.0576131687242798E-2</v>
      </c>
      <c r="BN701" s="13">
        <v>1.4344262295082E-2</v>
      </c>
      <c r="BO701" s="13"/>
      <c r="BP701" s="13">
        <v>1.78041543026706E-2</v>
      </c>
      <c r="BQ701" s="13">
        <v>1.5981735159817399E-2</v>
      </c>
      <c r="BR701" s="13"/>
      <c r="BS701" s="13">
        <v>1.1312217194570101E-2</v>
      </c>
      <c r="BT701" s="13">
        <v>2.1978021978022001E-2</v>
      </c>
      <c r="BU701" s="13"/>
      <c r="BV701" s="13">
        <v>6.7114093959731499E-3</v>
      </c>
      <c r="BW701" s="13">
        <v>1.36518771331058E-2</v>
      </c>
      <c r="BX701" s="13"/>
      <c r="BY701" s="13">
        <v>2.7972027972028E-2</v>
      </c>
      <c r="BZ701" s="13">
        <v>1.48560817084494E-2</v>
      </c>
      <c r="CA701" s="13"/>
      <c r="CB701" s="13">
        <v>2.0304568527918801E-2</v>
      </c>
      <c r="CC701" s="13">
        <v>1.2861736334405099E-2</v>
      </c>
    </row>
    <row r="702" spans="2:81" x14ac:dyDescent="0.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13"/>
      <c r="BR702" s="13"/>
      <c r="BS702" s="13"/>
      <c r="BT702" s="13"/>
      <c r="BU702" s="13"/>
      <c r="BV702" s="13"/>
      <c r="BW702" s="13"/>
      <c r="BX702" s="13"/>
      <c r="BY702" s="13"/>
      <c r="BZ702" s="13"/>
      <c r="CA702" s="13"/>
      <c r="CB702" s="13"/>
      <c r="CC702" s="13"/>
    </row>
    <row r="703" spans="2:81" x14ac:dyDescent="0.3">
      <c r="B703" s="6" t="s">
        <v>389</v>
      </c>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c r="BK703" s="13"/>
      <c r="BL703" s="13"/>
      <c r="BM703" s="13"/>
      <c r="BN703" s="13"/>
      <c r="BO703" s="13"/>
      <c r="BP703" s="13"/>
      <c r="BQ703" s="13"/>
      <c r="BR703" s="13"/>
      <c r="BS703" s="13"/>
      <c r="BT703" s="13"/>
      <c r="BU703" s="13"/>
      <c r="BV703" s="13"/>
      <c r="BW703" s="13"/>
      <c r="BX703" s="13"/>
      <c r="BY703" s="13"/>
      <c r="BZ703" s="13"/>
      <c r="CA703" s="13"/>
      <c r="CB703" s="13"/>
      <c r="CC703" s="13"/>
    </row>
    <row r="704" spans="2:81" x14ac:dyDescent="0.3">
      <c r="B704" s="23" t="s">
        <v>95</v>
      </c>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c r="BR704" s="13"/>
      <c r="BS704" s="13"/>
      <c r="BT704" s="13"/>
      <c r="BU704" s="13"/>
      <c r="BV704" s="13"/>
      <c r="BW704" s="13"/>
      <c r="BX704" s="13"/>
      <c r="BY704" s="13"/>
      <c r="BZ704" s="13"/>
      <c r="CA704" s="13"/>
      <c r="CB704" s="13"/>
      <c r="CC704" s="13"/>
    </row>
    <row r="705" spans="2:81" x14ac:dyDescent="0.3">
      <c r="B705" t="s">
        <v>378</v>
      </c>
      <c r="C705" s="13">
        <v>0.77813765182186201</v>
      </c>
      <c r="D705" s="13">
        <v>0.76404494382022503</v>
      </c>
      <c r="E705" s="13">
        <v>0.794069192751236</v>
      </c>
      <c r="F705" s="13"/>
      <c r="G705" s="13">
        <v>0.68571428571428605</v>
      </c>
      <c r="H705" s="13">
        <v>0.73926380368098199</v>
      </c>
      <c r="I705" s="13">
        <v>0.77118644067796605</v>
      </c>
      <c r="J705" s="13">
        <v>0.84079601990049702</v>
      </c>
      <c r="K705" s="13">
        <v>0.83216783216783197</v>
      </c>
      <c r="L705" s="13">
        <v>0.84415584415584399</v>
      </c>
      <c r="M705" s="13"/>
      <c r="N705" s="13">
        <v>0.78451882845188303</v>
      </c>
      <c r="O705" s="13">
        <v>0.80068728522336796</v>
      </c>
      <c r="P705" s="13">
        <v>0.76616915422885601</v>
      </c>
      <c r="Q705" s="13">
        <v>0.74803149606299202</v>
      </c>
      <c r="R705" s="13"/>
      <c r="S705" s="13">
        <v>0.75308641975308599</v>
      </c>
      <c r="T705" s="13">
        <v>0.72932330827067704</v>
      </c>
      <c r="U705" s="13">
        <v>0.79452054794520499</v>
      </c>
      <c r="V705" s="13">
        <v>0.79611650485436902</v>
      </c>
      <c r="W705" s="13">
        <v>0.79807692307692302</v>
      </c>
      <c r="X705" s="13">
        <v>0.75238095238095204</v>
      </c>
      <c r="Y705" s="13">
        <v>0.78</v>
      </c>
      <c r="Z705" s="13">
        <v>0.86666666666666703</v>
      </c>
      <c r="AA705" s="13">
        <v>0.76433121019108297</v>
      </c>
      <c r="AB705" s="13">
        <v>0.82291666666666696</v>
      </c>
      <c r="AC705" s="13">
        <v>0.80701754385964897</v>
      </c>
      <c r="AD705" s="13">
        <v>0.89473684210526305</v>
      </c>
      <c r="AE705" s="13"/>
      <c r="AF705" s="13">
        <v>0.80952380952380998</v>
      </c>
      <c r="AG705" s="13">
        <v>0.77500000000000002</v>
      </c>
      <c r="AH705" s="13">
        <v>0.7890625</v>
      </c>
      <c r="AI705" s="13">
        <v>0.73291925465838503</v>
      </c>
      <c r="AJ705" s="13">
        <v>0.74796747967479704</v>
      </c>
      <c r="AK705" s="13">
        <v>0.75238095238095204</v>
      </c>
      <c r="AL705" s="13"/>
      <c r="AM705" s="13">
        <v>0.83516483516483497</v>
      </c>
      <c r="AN705" s="13">
        <v>0.75555555555555598</v>
      </c>
      <c r="AO705" s="13">
        <v>0.792838874680307</v>
      </c>
      <c r="AP705" s="13">
        <v>0.77637130801687804</v>
      </c>
      <c r="AQ705" s="13">
        <v>0.65909090909090895</v>
      </c>
      <c r="AR705" s="13"/>
      <c r="AS705" s="13">
        <v>0.77813765182186201</v>
      </c>
      <c r="AT705" s="13" t="s">
        <v>97</v>
      </c>
      <c r="AU705" s="13"/>
      <c r="AV705" s="13">
        <v>0.76249999999999996</v>
      </c>
      <c r="AW705" s="13">
        <v>0.70212765957446799</v>
      </c>
      <c r="AX705" s="13">
        <v>0.82409177820267698</v>
      </c>
      <c r="AY705" s="13"/>
      <c r="AZ705" s="13">
        <v>0.77064220183486198</v>
      </c>
      <c r="BA705" s="13">
        <v>0.68888888888888899</v>
      </c>
      <c r="BB705" s="13">
        <v>0.77533039647577096</v>
      </c>
      <c r="BC705" s="13"/>
      <c r="BD705" s="13">
        <v>0.75313283208020099</v>
      </c>
      <c r="BE705" s="13">
        <v>0.823665893271462</v>
      </c>
      <c r="BF705" s="13"/>
      <c r="BG705" s="13">
        <v>0.71670702179176804</v>
      </c>
      <c r="BH705" s="13">
        <v>0.809756097560976</v>
      </c>
      <c r="BI705" s="13"/>
      <c r="BJ705" s="13">
        <v>0.70526315789473704</v>
      </c>
      <c r="BK705" s="13">
        <v>0.79587831207065796</v>
      </c>
      <c r="BL705" s="13"/>
      <c r="BM705" s="13">
        <v>0.74074074074074103</v>
      </c>
      <c r="BN705" s="13">
        <v>0.78893442622950805</v>
      </c>
      <c r="BO705" s="13"/>
      <c r="BP705" s="13">
        <v>0.771513353115727</v>
      </c>
      <c r="BQ705" s="13">
        <v>0.78082191780821897</v>
      </c>
      <c r="BR705" s="13"/>
      <c r="BS705" s="13">
        <v>0.76018099547511297</v>
      </c>
      <c r="BT705" s="13">
        <v>0.8</v>
      </c>
      <c r="BU705" s="13"/>
      <c r="BV705" s="13">
        <v>0.71812080536912704</v>
      </c>
      <c r="BW705" s="13">
        <v>0.78156996587030703</v>
      </c>
      <c r="BX705" s="13"/>
      <c r="BY705" s="13">
        <v>0.713286713286713</v>
      </c>
      <c r="BZ705" s="13">
        <v>0.78551532033426197</v>
      </c>
      <c r="CA705" s="13"/>
      <c r="CB705" s="13">
        <v>0.80203045685279195</v>
      </c>
      <c r="CC705" s="13">
        <v>0.75723472668810299</v>
      </c>
    </row>
    <row r="706" spans="2:81" x14ac:dyDescent="0.3">
      <c r="B706" t="s">
        <v>379</v>
      </c>
      <c r="C706" s="13">
        <v>0.11417004048583</v>
      </c>
      <c r="D706" s="13">
        <v>0.10593900481540899</v>
      </c>
      <c r="E706" s="13">
        <v>0.120263591433278</v>
      </c>
      <c r="F706" s="13"/>
      <c r="G706" s="13">
        <v>0.16571428571428601</v>
      </c>
      <c r="H706" s="13">
        <v>0.13496932515337401</v>
      </c>
      <c r="I706" s="13">
        <v>0.12711864406779699</v>
      </c>
      <c r="J706" s="13">
        <v>6.9651741293532299E-2</v>
      </c>
      <c r="K706" s="13">
        <v>5.5944055944055902E-2</v>
      </c>
      <c r="L706" s="13">
        <v>0.103896103896104</v>
      </c>
      <c r="M706" s="13"/>
      <c r="N706" s="13">
        <v>0.123430962343096</v>
      </c>
      <c r="O706" s="13">
        <v>0.11340206185567001</v>
      </c>
      <c r="P706" s="13">
        <v>0.114427860696517</v>
      </c>
      <c r="Q706" s="13">
        <v>9.8425196850393706E-2</v>
      </c>
      <c r="R706" s="13"/>
      <c r="S706" s="13">
        <v>0.14403292181069999</v>
      </c>
      <c r="T706" s="13">
        <v>0.14285714285714299</v>
      </c>
      <c r="U706" s="13">
        <v>8.2191780821917804E-2</v>
      </c>
      <c r="V706" s="13">
        <v>7.7669902912621394E-2</v>
      </c>
      <c r="W706" s="13">
        <v>9.6153846153846201E-2</v>
      </c>
      <c r="X706" s="13">
        <v>0.14285714285714299</v>
      </c>
      <c r="Y706" s="13">
        <v>0.08</v>
      </c>
      <c r="Z706" s="13">
        <v>6.6666666666666693E-2</v>
      </c>
      <c r="AA706" s="13">
        <v>0.11464968152866201</v>
      </c>
      <c r="AB706" s="13">
        <v>0.114583333333333</v>
      </c>
      <c r="AC706" s="13">
        <v>0.105263157894737</v>
      </c>
      <c r="AD706" s="13">
        <v>0.105263157894737</v>
      </c>
      <c r="AE706" s="13"/>
      <c r="AF706" s="13">
        <v>0.115288220551378</v>
      </c>
      <c r="AG706" s="13">
        <v>0.105</v>
      </c>
      <c r="AH706" s="13">
        <v>0.1484375</v>
      </c>
      <c r="AI706" s="13">
        <v>9.3167701863354005E-2</v>
      </c>
      <c r="AJ706" s="13">
        <v>0.13008130081300801</v>
      </c>
      <c r="AK706" s="13">
        <v>0.14285714285714299</v>
      </c>
      <c r="AL706" s="13"/>
      <c r="AM706" s="13">
        <v>6.0439560439560398E-2</v>
      </c>
      <c r="AN706" s="13">
        <v>0.128888888888889</v>
      </c>
      <c r="AO706" s="13">
        <v>0.11253196930946301</v>
      </c>
      <c r="AP706" s="13">
        <v>0.113924050632911</v>
      </c>
      <c r="AQ706" s="13">
        <v>0.18181818181818199</v>
      </c>
      <c r="AR706" s="13"/>
      <c r="AS706" s="13">
        <v>0.11417004048583</v>
      </c>
      <c r="AT706" s="13" t="s">
        <v>97</v>
      </c>
      <c r="AU706" s="13"/>
      <c r="AV706" s="13">
        <v>0.12</v>
      </c>
      <c r="AW706" s="13">
        <v>0.14893617021276601</v>
      </c>
      <c r="AX706" s="13">
        <v>8.9866156787762899E-2</v>
      </c>
      <c r="AY706" s="13"/>
      <c r="AZ706" s="13">
        <v>0.12844036697247699</v>
      </c>
      <c r="BA706" s="13">
        <v>0.18888888888888899</v>
      </c>
      <c r="BB706" s="13">
        <v>9.6916299559471397E-2</v>
      </c>
      <c r="BC706" s="13"/>
      <c r="BD706" s="13">
        <v>0.13533834586466201</v>
      </c>
      <c r="BE706" s="13">
        <v>7.6566125290023199E-2</v>
      </c>
      <c r="BF706" s="13"/>
      <c r="BG706" s="13">
        <v>0.152542372881356</v>
      </c>
      <c r="BH706" s="13">
        <v>9.5121951219512196E-2</v>
      </c>
      <c r="BI706" s="13"/>
      <c r="BJ706" s="13">
        <v>0.14736842105263201</v>
      </c>
      <c r="BK706" s="13">
        <v>0.105004906771344</v>
      </c>
      <c r="BL706" s="13"/>
      <c r="BM706" s="13">
        <v>0.156378600823045</v>
      </c>
      <c r="BN706" s="13">
        <v>0.105532786885246</v>
      </c>
      <c r="BO706" s="13"/>
      <c r="BP706" s="13">
        <v>0.124629080118694</v>
      </c>
      <c r="BQ706" s="13">
        <v>0.111872146118721</v>
      </c>
      <c r="BR706" s="13"/>
      <c r="BS706" s="13">
        <v>0.12669683257918599</v>
      </c>
      <c r="BT706" s="13">
        <v>9.0109890109890095E-2</v>
      </c>
      <c r="BU706" s="13"/>
      <c r="BV706" s="13">
        <v>0.15436241610738299</v>
      </c>
      <c r="BW706" s="13">
        <v>0.112627986348123</v>
      </c>
      <c r="BX706" s="13"/>
      <c r="BY706" s="13">
        <v>8.3916083916083906E-2</v>
      </c>
      <c r="BZ706" s="13">
        <v>0.119777158774373</v>
      </c>
      <c r="CA706" s="13"/>
      <c r="CB706" s="13">
        <v>9.3062605752961103E-2</v>
      </c>
      <c r="CC706" s="13">
        <v>0.135048231511254</v>
      </c>
    </row>
    <row r="707" spans="2:81" x14ac:dyDescent="0.3">
      <c r="B707" t="s">
        <v>380</v>
      </c>
      <c r="C707" s="13">
        <v>4.6153846153846198E-2</v>
      </c>
      <c r="D707" s="13">
        <v>6.2600321027287298E-2</v>
      </c>
      <c r="E707" s="13">
        <v>2.96540362438221E-2</v>
      </c>
      <c r="F707" s="13"/>
      <c r="G707" s="13">
        <v>5.14285714285714E-2</v>
      </c>
      <c r="H707" s="13">
        <v>5.2147239263803699E-2</v>
      </c>
      <c r="I707" s="13">
        <v>5.5084745762711898E-2</v>
      </c>
      <c r="J707" s="13">
        <v>3.4825870646766198E-2</v>
      </c>
      <c r="K707" s="13">
        <v>5.5944055944055902E-2</v>
      </c>
      <c r="L707" s="13">
        <v>1.9480519480519501E-2</v>
      </c>
      <c r="M707" s="13"/>
      <c r="N707" s="13">
        <v>5.0209205020920501E-2</v>
      </c>
      <c r="O707" s="13">
        <v>3.09278350515464E-2</v>
      </c>
      <c r="P707" s="13">
        <v>5.4726368159204002E-2</v>
      </c>
      <c r="Q707" s="13">
        <v>5.1181102362204703E-2</v>
      </c>
      <c r="R707" s="13"/>
      <c r="S707" s="13">
        <v>5.3497942386831303E-2</v>
      </c>
      <c r="T707" s="13">
        <v>3.7593984962405999E-2</v>
      </c>
      <c r="U707" s="13">
        <v>6.8493150684931503E-2</v>
      </c>
      <c r="V707" s="13">
        <v>5.8252427184466E-2</v>
      </c>
      <c r="W707" s="13">
        <v>4.80769230769231E-2</v>
      </c>
      <c r="X707" s="13">
        <v>5.7142857142857099E-2</v>
      </c>
      <c r="Y707" s="13">
        <v>7.0000000000000007E-2</v>
      </c>
      <c r="Z707" s="13">
        <v>0</v>
      </c>
      <c r="AA707" s="13">
        <v>4.4585987261146501E-2</v>
      </c>
      <c r="AB707" s="13">
        <v>1.0416666666666701E-2</v>
      </c>
      <c r="AC707" s="13">
        <v>3.5087719298245598E-2</v>
      </c>
      <c r="AD707" s="13">
        <v>0</v>
      </c>
      <c r="AE707" s="13"/>
      <c r="AF707" s="13">
        <v>3.7593984962405999E-2</v>
      </c>
      <c r="AG707" s="13">
        <v>6.5000000000000002E-2</v>
      </c>
      <c r="AH707" s="13">
        <v>4.6875E-2</v>
      </c>
      <c r="AI707" s="13">
        <v>8.6956521739130405E-2</v>
      </c>
      <c r="AJ707" s="13">
        <v>3.2520325203252001E-2</v>
      </c>
      <c r="AK707" s="13">
        <v>2.8571428571428598E-2</v>
      </c>
      <c r="AL707" s="13"/>
      <c r="AM707" s="13">
        <v>3.8461538461538498E-2</v>
      </c>
      <c r="AN707" s="13">
        <v>6.6666666666666693E-2</v>
      </c>
      <c r="AO707" s="13">
        <v>2.81329923273657E-2</v>
      </c>
      <c r="AP707" s="13">
        <v>6.3291139240506306E-2</v>
      </c>
      <c r="AQ707" s="13">
        <v>6.8181818181818205E-2</v>
      </c>
      <c r="AR707" s="13"/>
      <c r="AS707" s="13">
        <v>4.6153846153846198E-2</v>
      </c>
      <c r="AT707" s="13" t="s">
        <v>97</v>
      </c>
      <c r="AU707" s="13"/>
      <c r="AV707" s="13">
        <v>0.06</v>
      </c>
      <c r="AW707" s="13">
        <v>8.5106382978723402E-2</v>
      </c>
      <c r="AX707" s="13">
        <v>3.05927342256214E-2</v>
      </c>
      <c r="AY707" s="13"/>
      <c r="AZ707" s="13">
        <v>4.5871559633027498E-2</v>
      </c>
      <c r="BA707" s="13">
        <v>7.7777777777777807E-2</v>
      </c>
      <c r="BB707" s="13">
        <v>5.7268722466960402E-2</v>
      </c>
      <c r="BC707" s="13"/>
      <c r="BD707" s="13">
        <v>4.7619047619047603E-2</v>
      </c>
      <c r="BE707" s="13">
        <v>4.1763341067285402E-2</v>
      </c>
      <c r="BF707" s="13"/>
      <c r="BG707" s="13">
        <v>5.8111380145278502E-2</v>
      </c>
      <c r="BH707" s="13">
        <v>4.0243902439024398E-2</v>
      </c>
      <c r="BI707" s="13"/>
      <c r="BJ707" s="13">
        <v>5.7894736842105297E-2</v>
      </c>
      <c r="BK707" s="13">
        <v>4.4160942100098098E-2</v>
      </c>
      <c r="BL707" s="13"/>
      <c r="BM707" s="13">
        <v>5.3497942386831303E-2</v>
      </c>
      <c r="BN707" s="13">
        <v>4.3032786885245901E-2</v>
      </c>
      <c r="BO707" s="13"/>
      <c r="BP707" s="13">
        <v>4.1543026706231501E-2</v>
      </c>
      <c r="BQ707" s="13">
        <v>4.7945205479452101E-2</v>
      </c>
      <c r="BR707" s="13"/>
      <c r="BS707" s="13">
        <v>5.65610859728507E-2</v>
      </c>
      <c r="BT707" s="13">
        <v>3.95604395604396E-2</v>
      </c>
      <c r="BU707" s="13"/>
      <c r="BV707" s="13">
        <v>6.0402684563758399E-2</v>
      </c>
      <c r="BW707" s="13">
        <v>5.4607508532423202E-2</v>
      </c>
      <c r="BX707" s="13"/>
      <c r="BY707" s="13">
        <v>9.7902097902097904E-2</v>
      </c>
      <c r="BZ707" s="13">
        <v>3.8068709377901598E-2</v>
      </c>
      <c r="CA707" s="13"/>
      <c r="CB707" s="13">
        <v>3.8917089678510999E-2</v>
      </c>
      <c r="CC707" s="13">
        <v>4.9839228295819903E-2</v>
      </c>
    </row>
    <row r="708" spans="2:81" x14ac:dyDescent="0.3">
      <c r="B708" t="s">
        <v>381</v>
      </c>
      <c r="C708" s="13">
        <v>2.5101214574898799E-2</v>
      </c>
      <c r="D708" s="13">
        <v>3.04975922953451E-2</v>
      </c>
      <c r="E708" s="13">
        <v>1.97693574958814E-2</v>
      </c>
      <c r="F708" s="13"/>
      <c r="G708" s="13">
        <v>4.57142857142857E-2</v>
      </c>
      <c r="H708" s="13">
        <v>3.9877300613496897E-2</v>
      </c>
      <c r="I708" s="13">
        <v>1.6949152542372899E-2</v>
      </c>
      <c r="J708" s="13">
        <v>9.9502487562189105E-3</v>
      </c>
      <c r="K708" s="13">
        <v>2.7972027972028E-2</v>
      </c>
      <c r="L708" s="13">
        <v>0</v>
      </c>
      <c r="M708" s="13"/>
      <c r="N708" s="13">
        <v>1.8828451882845199E-2</v>
      </c>
      <c r="O708" s="13">
        <v>1.71821305841924E-2</v>
      </c>
      <c r="P708" s="13">
        <v>2.9850746268656699E-2</v>
      </c>
      <c r="Q708" s="13">
        <v>3.9370078740157501E-2</v>
      </c>
      <c r="R708" s="13"/>
      <c r="S708" s="13">
        <v>1.6460905349794198E-2</v>
      </c>
      <c r="T708" s="13">
        <v>1.50375939849624E-2</v>
      </c>
      <c r="U708" s="13">
        <v>2.7397260273972601E-2</v>
      </c>
      <c r="V708" s="13">
        <v>2.9126213592233E-2</v>
      </c>
      <c r="W708" s="13">
        <v>2.8846153846153799E-2</v>
      </c>
      <c r="X708" s="13">
        <v>1.9047619047619001E-2</v>
      </c>
      <c r="Y708" s="13">
        <v>0.05</v>
      </c>
      <c r="Z708" s="13">
        <v>2.2222222222222199E-2</v>
      </c>
      <c r="AA708" s="13">
        <v>3.8216560509554097E-2</v>
      </c>
      <c r="AB708" s="13">
        <v>2.0833333333333301E-2</v>
      </c>
      <c r="AC708" s="13">
        <v>1.7543859649122799E-2</v>
      </c>
      <c r="AD708" s="13">
        <v>0</v>
      </c>
      <c r="AE708" s="13"/>
      <c r="AF708" s="13">
        <v>1.50375939849624E-2</v>
      </c>
      <c r="AG708" s="13">
        <v>1.4999999999999999E-2</v>
      </c>
      <c r="AH708" s="13">
        <v>1.5625E-2</v>
      </c>
      <c r="AI708" s="13">
        <v>6.8322981366459604E-2</v>
      </c>
      <c r="AJ708" s="13">
        <v>1.6260162601626001E-2</v>
      </c>
      <c r="AK708" s="13">
        <v>1.9047619047619001E-2</v>
      </c>
      <c r="AL708" s="13"/>
      <c r="AM708" s="13">
        <v>2.1978021978022001E-2</v>
      </c>
      <c r="AN708" s="13">
        <v>1.3333333333333299E-2</v>
      </c>
      <c r="AO708" s="13">
        <v>3.32480818414322E-2</v>
      </c>
      <c r="AP708" s="13">
        <v>2.1097046413502098E-2</v>
      </c>
      <c r="AQ708" s="13">
        <v>4.5454545454545497E-2</v>
      </c>
      <c r="AR708" s="13"/>
      <c r="AS708" s="13">
        <v>2.5101214574898799E-2</v>
      </c>
      <c r="AT708" s="13" t="s">
        <v>97</v>
      </c>
      <c r="AU708" s="13"/>
      <c r="AV708" s="13">
        <v>3.2500000000000001E-2</v>
      </c>
      <c r="AW708" s="13">
        <v>1.0638297872340399E-2</v>
      </c>
      <c r="AX708" s="13">
        <v>1.9120458891013398E-2</v>
      </c>
      <c r="AY708" s="13"/>
      <c r="AZ708" s="13">
        <v>3.6697247706422E-2</v>
      </c>
      <c r="BA708" s="13">
        <v>1.1111111111111099E-2</v>
      </c>
      <c r="BB708" s="13">
        <v>3.5242290748898703E-2</v>
      </c>
      <c r="BC708" s="13"/>
      <c r="BD708" s="13">
        <v>2.6315789473684199E-2</v>
      </c>
      <c r="BE708" s="13">
        <v>2.3201856148491899E-2</v>
      </c>
      <c r="BF708" s="13"/>
      <c r="BG708" s="13">
        <v>3.3898305084745797E-2</v>
      </c>
      <c r="BH708" s="13">
        <v>2.07317073170732E-2</v>
      </c>
      <c r="BI708" s="13"/>
      <c r="BJ708" s="13">
        <v>5.2631578947368397E-2</v>
      </c>
      <c r="BK708" s="13">
        <v>1.9627085377821402E-2</v>
      </c>
      <c r="BL708" s="13"/>
      <c r="BM708" s="13">
        <v>1.2345679012345699E-2</v>
      </c>
      <c r="BN708" s="13">
        <v>2.86885245901639E-2</v>
      </c>
      <c r="BO708" s="13"/>
      <c r="BP708" s="13">
        <v>2.3738872403560801E-2</v>
      </c>
      <c r="BQ708" s="13">
        <v>2.51141552511416E-2</v>
      </c>
      <c r="BR708" s="13"/>
      <c r="BS708" s="13">
        <v>2.48868778280543E-2</v>
      </c>
      <c r="BT708" s="13">
        <v>2.6373626373626401E-2</v>
      </c>
      <c r="BU708" s="13"/>
      <c r="BV708" s="13">
        <v>2.68456375838926E-2</v>
      </c>
      <c r="BW708" s="13">
        <v>2.38907849829352E-2</v>
      </c>
      <c r="BX708" s="13"/>
      <c r="BY708" s="13">
        <v>5.5944055944055902E-2</v>
      </c>
      <c r="BZ708" s="13">
        <v>2.1355617455895998E-2</v>
      </c>
      <c r="CA708" s="13"/>
      <c r="CB708" s="13">
        <v>2.8764805414551599E-2</v>
      </c>
      <c r="CC708" s="13">
        <v>2.2508038585209E-2</v>
      </c>
    </row>
    <row r="709" spans="2:81" x14ac:dyDescent="0.3">
      <c r="B709" t="s">
        <v>106</v>
      </c>
      <c r="C709" s="13">
        <v>3.6437246963562701E-2</v>
      </c>
      <c r="D709" s="13">
        <v>3.6918138041733599E-2</v>
      </c>
      <c r="E709" s="13">
        <v>3.62438220757825E-2</v>
      </c>
      <c r="F709" s="13"/>
      <c r="G709" s="13">
        <v>5.14285714285714E-2</v>
      </c>
      <c r="H709" s="13">
        <v>3.3742331288343599E-2</v>
      </c>
      <c r="I709" s="13">
        <v>2.9661016949152502E-2</v>
      </c>
      <c r="J709" s="13">
        <v>4.47761194029851E-2</v>
      </c>
      <c r="K709" s="13">
        <v>2.7972027972028E-2</v>
      </c>
      <c r="L709" s="13">
        <v>3.2467532467532499E-2</v>
      </c>
      <c r="M709" s="13"/>
      <c r="N709" s="13">
        <v>2.30125523012552E-2</v>
      </c>
      <c r="O709" s="13">
        <v>3.78006872852234E-2</v>
      </c>
      <c r="P709" s="13">
        <v>3.4825870646766198E-2</v>
      </c>
      <c r="Q709" s="13">
        <v>6.2992125984251995E-2</v>
      </c>
      <c r="R709" s="13"/>
      <c r="S709" s="13">
        <v>3.2921810699588501E-2</v>
      </c>
      <c r="T709" s="13">
        <v>7.5187969924811998E-2</v>
      </c>
      <c r="U709" s="13">
        <v>2.7397260273972601E-2</v>
      </c>
      <c r="V709" s="13">
        <v>3.8834951456310697E-2</v>
      </c>
      <c r="W709" s="13">
        <v>2.8846153846153799E-2</v>
      </c>
      <c r="X709" s="13">
        <v>2.8571428571428598E-2</v>
      </c>
      <c r="Y709" s="13">
        <v>0.02</v>
      </c>
      <c r="Z709" s="13">
        <v>4.4444444444444398E-2</v>
      </c>
      <c r="AA709" s="13">
        <v>3.8216560509554097E-2</v>
      </c>
      <c r="AB709" s="13">
        <v>3.125E-2</v>
      </c>
      <c r="AC709" s="13">
        <v>3.5087719298245598E-2</v>
      </c>
      <c r="AD709" s="13">
        <v>0</v>
      </c>
      <c r="AE709" s="13"/>
      <c r="AF709" s="13">
        <v>2.2556390977443601E-2</v>
      </c>
      <c r="AG709" s="13">
        <v>0.04</v>
      </c>
      <c r="AH709" s="13">
        <v>0</v>
      </c>
      <c r="AI709" s="13">
        <v>1.8633540372670801E-2</v>
      </c>
      <c r="AJ709" s="13">
        <v>7.3170731707317097E-2</v>
      </c>
      <c r="AK709" s="13">
        <v>5.7142857142857099E-2</v>
      </c>
      <c r="AL709" s="13"/>
      <c r="AM709" s="13">
        <v>4.3956043956044001E-2</v>
      </c>
      <c r="AN709" s="13">
        <v>3.5555555555555597E-2</v>
      </c>
      <c r="AO709" s="13">
        <v>3.32480818414322E-2</v>
      </c>
      <c r="AP709" s="13">
        <v>2.53164556962025E-2</v>
      </c>
      <c r="AQ709" s="13">
        <v>4.5454545454545497E-2</v>
      </c>
      <c r="AR709" s="13"/>
      <c r="AS709" s="13">
        <v>3.6437246963562701E-2</v>
      </c>
      <c r="AT709" s="13" t="s">
        <v>97</v>
      </c>
      <c r="AU709" s="13"/>
      <c r="AV709" s="13">
        <v>2.5000000000000001E-2</v>
      </c>
      <c r="AW709" s="13">
        <v>5.31914893617021E-2</v>
      </c>
      <c r="AX709" s="13">
        <v>3.6328871892925399E-2</v>
      </c>
      <c r="AY709" s="13"/>
      <c r="AZ709" s="13">
        <v>1.8348623853211E-2</v>
      </c>
      <c r="BA709" s="13">
        <v>3.3333333333333298E-2</v>
      </c>
      <c r="BB709" s="13">
        <v>3.5242290748898703E-2</v>
      </c>
      <c r="BC709" s="13"/>
      <c r="BD709" s="13">
        <v>3.7593984962405999E-2</v>
      </c>
      <c r="BE709" s="13">
        <v>3.4802784222737797E-2</v>
      </c>
      <c r="BF709" s="13"/>
      <c r="BG709" s="13">
        <v>3.8740920096852302E-2</v>
      </c>
      <c r="BH709" s="13">
        <v>3.4146341463414602E-2</v>
      </c>
      <c r="BI709" s="13"/>
      <c r="BJ709" s="13">
        <v>3.6842105263157898E-2</v>
      </c>
      <c r="BK709" s="13">
        <v>3.5328753680078498E-2</v>
      </c>
      <c r="BL709" s="13"/>
      <c r="BM709" s="13">
        <v>3.7037037037037E-2</v>
      </c>
      <c r="BN709" s="13">
        <v>3.3811475409836103E-2</v>
      </c>
      <c r="BO709" s="13"/>
      <c r="BP709" s="13">
        <v>3.8575667655786301E-2</v>
      </c>
      <c r="BQ709" s="13">
        <v>3.42465753424658E-2</v>
      </c>
      <c r="BR709" s="13"/>
      <c r="BS709" s="13">
        <v>3.1674208144796399E-2</v>
      </c>
      <c r="BT709" s="13">
        <v>4.3956043956044001E-2</v>
      </c>
      <c r="BU709" s="13"/>
      <c r="BV709" s="13">
        <v>4.0268456375838903E-2</v>
      </c>
      <c r="BW709" s="13">
        <v>2.7303754266211601E-2</v>
      </c>
      <c r="BX709" s="13"/>
      <c r="BY709" s="13">
        <v>4.8951048951049E-2</v>
      </c>
      <c r="BZ709" s="13">
        <v>3.5283194057567302E-2</v>
      </c>
      <c r="CA709" s="13"/>
      <c r="CB709" s="13">
        <v>3.7225042301184397E-2</v>
      </c>
      <c r="CC709" s="13">
        <v>3.53697749196141E-2</v>
      </c>
    </row>
    <row r="710" spans="2:81" x14ac:dyDescent="0.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BQ710" s="13"/>
      <c r="BR710" s="13"/>
      <c r="BS710" s="13"/>
      <c r="BT710" s="13"/>
      <c r="BU710" s="13"/>
      <c r="BV710" s="13"/>
      <c r="BW710" s="13"/>
      <c r="BX710" s="13"/>
      <c r="BY710" s="13"/>
      <c r="BZ710" s="13"/>
      <c r="CA710" s="13"/>
      <c r="CB710" s="13"/>
      <c r="CC710" s="13"/>
    </row>
    <row r="711" spans="2:81" x14ac:dyDescent="0.3">
      <c r="B711" s="6" t="s">
        <v>390</v>
      </c>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BQ711" s="13"/>
      <c r="BR711" s="13"/>
      <c r="BS711" s="13"/>
      <c r="BT711" s="13"/>
      <c r="BU711" s="13"/>
      <c r="BV711" s="13"/>
      <c r="BW711" s="13"/>
      <c r="BX711" s="13"/>
      <c r="BY711" s="13"/>
      <c r="BZ711" s="13"/>
      <c r="CA711" s="13"/>
      <c r="CB711" s="13"/>
      <c r="CC711" s="13"/>
    </row>
    <row r="712" spans="2:81" x14ac:dyDescent="0.3">
      <c r="B712" s="23" t="s">
        <v>95</v>
      </c>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c r="BK712" s="13"/>
      <c r="BL712" s="13"/>
      <c r="BM712" s="13"/>
      <c r="BN712" s="13"/>
      <c r="BO712" s="13"/>
      <c r="BP712" s="13"/>
      <c r="BQ712" s="13"/>
      <c r="BR712" s="13"/>
      <c r="BS712" s="13"/>
      <c r="BT712" s="13"/>
      <c r="BU712" s="13"/>
      <c r="BV712" s="13"/>
      <c r="BW712" s="13"/>
      <c r="BX712" s="13"/>
      <c r="BY712" s="13"/>
      <c r="BZ712" s="13"/>
      <c r="CA712" s="13"/>
      <c r="CB712" s="13"/>
      <c r="CC712" s="13"/>
    </row>
    <row r="713" spans="2:81" x14ac:dyDescent="0.3">
      <c r="B713" t="s">
        <v>378</v>
      </c>
      <c r="C713" s="13">
        <v>0.33117408906882601</v>
      </c>
      <c r="D713" s="13">
        <v>0.36757624398073802</v>
      </c>
      <c r="E713" s="13">
        <v>0.29489291598023099</v>
      </c>
      <c r="F713" s="13"/>
      <c r="G713" s="13">
        <v>0.245714285714286</v>
      </c>
      <c r="H713" s="13">
        <v>0.32515337423312901</v>
      </c>
      <c r="I713" s="13">
        <v>0.42372881355932202</v>
      </c>
      <c r="J713" s="13">
        <v>0.27860696517412897</v>
      </c>
      <c r="K713" s="13">
        <v>0.38461538461538503</v>
      </c>
      <c r="L713" s="13">
        <v>0.31818181818181801</v>
      </c>
      <c r="M713" s="13"/>
      <c r="N713" s="13">
        <v>0.35355648535564899</v>
      </c>
      <c r="O713" s="13">
        <v>0.30584192439862501</v>
      </c>
      <c r="P713" s="13">
        <v>0.30348258706467701</v>
      </c>
      <c r="Q713" s="13">
        <v>0.33464566929133899</v>
      </c>
      <c r="R713" s="13"/>
      <c r="S713" s="13">
        <v>0.42386831275720199</v>
      </c>
      <c r="T713" s="13">
        <v>0.255639097744361</v>
      </c>
      <c r="U713" s="13">
        <v>0.28767123287671198</v>
      </c>
      <c r="V713" s="13">
        <v>0.32038834951456302</v>
      </c>
      <c r="W713" s="13">
        <v>0.394230769230769</v>
      </c>
      <c r="X713" s="13">
        <v>0.30476190476190501</v>
      </c>
      <c r="Y713" s="13">
        <v>0.33</v>
      </c>
      <c r="Z713" s="13">
        <v>0.28888888888888897</v>
      </c>
      <c r="AA713" s="13">
        <v>0.26751592356687898</v>
      </c>
      <c r="AB713" s="13">
        <v>0.35416666666666702</v>
      </c>
      <c r="AC713" s="13">
        <v>0.29824561403508798</v>
      </c>
      <c r="AD713" s="13">
        <v>0.31578947368421101</v>
      </c>
      <c r="AE713" s="13"/>
      <c r="AF713" s="13">
        <v>0.383458646616541</v>
      </c>
      <c r="AG713" s="13">
        <v>0.29499999999999998</v>
      </c>
      <c r="AH713" s="13">
        <v>0.2890625</v>
      </c>
      <c r="AI713" s="13">
        <v>0.27329192546583903</v>
      </c>
      <c r="AJ713" s="13">
        <v>0.31707317073170699</v>
      </c>
      <c r="AK713" s="13">
        <v>0.34285714285714303</v>
      </c>
      <c r="AL713" s="13"/>
      <c r="AM713" s="13">
        <v>0.33516483516483497</v>
      </c>
      <c r="AN713" s="13">
        <v>0.29777777777777797</v>
      </c>
      <c r="AO713" s="13">
        <v>0.296675191815857</v>
      </c>
      <c r="AP713" s="13">
        <v>0.40928270042194098</v>
      </c>
      <c r="AQ713" s="13">
        <v>0.38636363636363602</v>
      </c>
      <c r="AR713" s="13"/>
      <c r="AS713" s="13">
        <v>0.33117408906882601</v>
      </c>
      <c r="AT713" s="13" t="s">
        <v>97</v>
      </c>
      <c r="AU713" s="13"/>
      <c r="AV713" s="13">
        <v>0.34</v>
      </c>
      <c r="AW713" s="13">
        <v>0.40425531914893598</v>
      </c>
      <c r="AX713" s="13">
        <v>0.31357552581261899</v>
      </c>
      <c r="AY713" s="13"/>
      <c r="AZ713" s="13">
        <v>0.42201834862385301</v>
      </c>
      <c r="BA713" s="13">
        <v>0.31111111111111101</v>
      </c>
      <c r="BB713" s="13">
        <v>0.31277533039647598</v>
      </c>
      <c r="BC713" s="13"/>
      <c r="BD713" s="13">
        <v>0.34711779448621599</v>
      </c>
      <c r="BE713" s="13">
        <v>0.30394431554524398</v>
      </c>
      <c r="BF713" s="13"/>
      <c r="BG713" s="13">
        <v>0.36803874092009697</v>
      </c>
      <c r="BH713" s="13">
        <v>0.31341463414634102</v>
      </c>
      <c r="BI713" s="13"/>
      <c r="BJ713" s="13">
        <v>0.37368421052631601</v>
      </c>
      <c r="BK713" s="13">
        <v>0.32090284592738</v>
      </c>
      <c r="BL713" s="13"/>
      <c r="BM713" s="13">
        <v>0.31687242798353898</v>
      </c>
      <c r="BN713" s="13">
        <v>0.33196721311475402</v>
      </c>
      <c r="BO713" s="13"/>
      <c r="BP713" s="13">
        <v>0.32047477744807101</v>
      </c>
      <c r="BQ713" s="13">
        <v>0.33675799086758001</v>
      </c>
      <c r="BR713" s="13"/>
      <c r="BS713" s="13">
        <v>0.35294117647058798</v>
      </c>
      <c r="BT713" s="13">
        <v>0.32087912087912102</v>
      </c>
      <c r="BU713" s="13"/>
      <c r="BV713" s="13">
        <v>0.36912751677852401</v>
      </c>
      <c r="BW713" s="13">
        <v>0.34470989761092202</v>
      </c>
      <c r="BX713" s="13"/>
      <c r="BY713" s="13">
        <v>0.34265734265734299</v>
      </c>
      <c r="BZ713" s="13">
        <v>0.33054781801299898</v>
      </c>
      <c r="CA713" s="13"/>
      <c r="CB713" s="13">
        <v>0.32825719120135399</v>
      </c>
      <c r="CC713" s="13">
        <v>0.33440514469453397</v>
      </c>
    </row>
    <row r="714" spans="2:81" x14ac:dyDescent="0.3">
      <c r="B714" t="s">
        <v>379</v>
      </c>
      <c r="C714" s="13">
        <v>0.336842105263158</v>
      </c>
      <c r="D714" s="13">
        <v>0.27126805778491198</v>
      </c>
      <c r="E714" s="13">
        <v>0.40197693574958798</v>
      </c>
      <c r="F714" s="13"/>
      <c r="G714" s="13">
        <v>0.502857142857143</v>
      </c>
      <c r="H714" s="13">
        <v>0.377300613496933</v>
      </c>
      <c r="I714" s="13">
        <v>0.30932203389830498</v>
      </c>
      <c r="J714" s="13">
        <v>0.27363184079601999</v>
      </c>
      <c r="K714" s="13">
        <v>0.25174825174825199</v>
      </c>
      <c r="L714" s="13">
        <v>0.26623376623376599</v>
      </c>
      <c r="M714" s="13"/>
      <c r="N714" s="13">
        <v>0.30543933054393302</v>
      </c>
      <c r="O714" s="13">
        <v>0.39175257731958801</v>
      </c>
      <c r="P714" s="13">
        <v>0.32338308457711401</v>
      </c>
      <c r="Q714" s="13">
        <v>0.34645669291338599</v>
      </c>
      <c r="R714" s="13"/>
      <c r="S714" s="13">
        <v>0.329218106995885</v>
      </c>
      <c r="T714" s="13">
        <v>0.33082706766917302</v>
      </c>
      <c r="U714" s="13">
        <v>0.34246575342465801</v>
      </c>
      <c r="V714" s="13">
        <v>0.33009708737864102</v>
      </c>
      <c r="W714" s="13">
        <v>0.25961538461538503</v>
      </c>
      <c r="X714" s="13">
        <v>0.42857142857142899</v>
      </c>
      <c r="Y714" s="13">
        <v>0.35</v>
      </c>
      <c r="Z714" s="13">
        <v>0.266666666666667</v>
      </c>
      <c r="AA714" s="13">
        <v>0.37579617834394902</v>
      </c>
      <c r="AB714" s="13">
        <v>0.35416666666666702</v>
      </c>
      <c r="AC714" s="13">
        <v>0.29824561403508798</v>
      </c>
      <c r="AD714" s="13">
        <v>0.21052631578947401</v>
      </c>
      <c r="AE714" s="13"/>
      <c r="AF714" s="13">
        <v>0.37343358395990001</v>
      </c>
      <c r="AG714" s="13">
        <v>0.24</v>
      </c>
      <c r="AH714" s="13">
        <v>0.421875</v>
      </c>
      <c r="AI714" s="13">
        <v>0.28571428571428598</v>
      </c>
      <c r="AJ714" s="13">
        <v>0.38211382113821102</v>
      </c>
      <c r="AK714" s="13">
        <v>0.36190476190476201</v>
      </c>
      <c r="AL714" s="13"/>
      <c r="AM714" s="13">
        <v>0.25274725274725302</v>
      </c>
      <c r="AN714" s="13">
        <v>0.36888888888888899</v>
      </c>
      <c r="AO714" s="13">
        <v>0.355498721227621</v>
      </c>
      <c r="AP714" s="13">
        <v>0.367088607594937</v>
      </c>
      <c r="AQ714" s="13">
        <v>0.22727272727272699</v>
      </c>
      <c r="AR714" s="13"/>
      <c r="AS714" s="13">
        <v>0.336842105263158</v>
      </c>
      <c r="AT714" s="13" t="s">
        <v>97</v>
      </c>
      <c r="AU714" s="13"/>
      <c r="AV714" s="13">
        <v>0.32500000000000001</v>
      </c>
      <c r="AW714" s="13">
        <v>0.35106382978723399</v>
      </c>
      <c r="AX714" s="13">
        <v>0.36328871892925402</v>
      </c>
      <c r="AY714" s="13"/>
      <c r="AZ714" s="13">
        <v>0.293577981651376</v>
      </c>
      <c r="BA714" s="13">
        <v>0.4</v>
      </c>
      <c r="BB714" s="13">
        <v>0.31718061674008802</v>
      </c>
      <c r="BC714" s="13"/>
      <c r="BD714" s="13">
        <v>0.36842105263157898</v>
      </c>
      <c r="BE714" s="13">
        <v>0.28074245939675202</v>
      </c>
      <c r="BF714" s="13"/>
      <c r="BG714" s="13">
        <v>0.37530266343825702</v>
      </c>
      <c r="BH714" s="13">
        <v>0.318292682926829</v>
      </c>
      <c r="BI714" s="13"/>
      <c r="BJ714" s="13">
        <v>0.36842105263157898</v>
      </c>
      <c r="BK714" s="13">
        <v>0.32973503434739898</v>
      </c>
      <c r="BL714" s="13"/>
      <c r="BM714" s="13">
        <v>0.41152263374485598</v>
      </c>
      <c r="BN714" s="13">
        <v>0.32069672131147497</v>
      </c>
      <c r="BO714" s="13"/>
      <c r="BP714" s="13">
        <v>0.37982195845697297</v>
      </c>
      <c r="BQ714" s="13">
        <v>0.32077625570776302</v>
      </c>
      <c r="BR714" s="13"/>
      <c r="BS714" s="13">
        <v>0.38009049773755699</v>
      </c>
      <c r="BT714" s="13">
        <v>0.303296703296703</v>
      </c>
      <c r="BU714" s="13"/>
      <c r="BV714" s="13">
        <v>0.38255033557047002</v>
      </c>
      <c r="BW714" s="13">
        <v>0.37883959044368598</v>
      </c>
      <c r="BX714" s="13"/>
      <c r="BY714" s="13">
        <v>0.286713286713287</v>
      </c>
      <c r="BZ714" s="13">
        <v>0.34354688950789197</v>
      </c>
      <c r="CA714" s="13"/>
      <c r="CB714" s="13">
        <v>0.34010152284264</v>
      </c>
      <c r="CC714" s="13">
        <v>0.33440514469453397</v>
      </c>
    </row>
    <row r="715" spans="2:81" x14ac:dyDescent="0.3">
      <c r="B715" t="s">
        <v>380</v>
      </c>
      <c r="C715" s="13">
        <v>8.01619433198381E-2</v>
      </c>
      <c r="D715" s="13">
        <v>9.6308186195826706E-2</v>
      </c>
      <c r="E715" s="13">
        <v>6.4250411861614495E-2</v>
      </c>
      <c r="F715" s="13"/>
      <c r="G715" s="13">
        <v>0.04</v>
      </c>
      <c r="H715" s="13">
        <v>7.3619631901840496E-2</v>
      </c>
      <c r="I715" s="13">
        <v>8.4745762711864403E-2</v>
      </c>
      <c r="J715" s="13">
        <v>8.45771144278607E-2</v>
      </c>
      <c r="K715" s="13">
        <v>9.0909090909090898E-2</v>
      </c>
      <c r="L715" s="13">
        <v>0.11688311688311701</v>
      </c>
      <c r="M715" s="13"/>
      <c r="N715" s="13">
        <v>6.4853556485355707E-2</v>
      </c>
      <c r="O715" s="13">
        <v>9.2783505154639206E-2</v>
      </c>
      <c r="P715" s="13">
        <v>0.109452736318408</v>
      </c>
      <c r="Q715" s="13">
        <v>7.0866141732283505E-2</v>
      </c>
      <c r="R715" s="13"/>
      <c r="S715" s="13">
        <v>5.3497942386831303E-2</v>
      </c>
      <c r="T715" s="13">
        <v>8.2706766917293201E-2</v>
      </c>
      <c r="U715" s="13">
        <v>9.5890410958904104E-2</v>
      </c>
      <c r="V715" s="13">
        <v>0.116504854368932</v>
      </c>
      <c r="W715" s="13">
        <v>8.6538461538461495E-2</v>
      </c>
      <c r="X715" s="13">
        <v>6.6666666666666693E-2</v>
      </c>
      <c r="Y715" s="13">
        <v>7.0000000000000007E-2</v>
      </c>
      <c r="Z715" s="13">
        <v>4.4444444444444398E-2</v>
      </c>
      <c r="AA715" s="13">
        <v>0.10828025477707</v>
      </c>
      <c r="AB715" s="13">
        <v>9.375E-2</v>
      </c>
      <c r="AC715" s="13">
        <v>5.2631578947368397E-2</v>
      </c>
      <c r="AD715" s="13">
        <v>0.105263157894737</v>
      </c>
      <c r="AE715" s="13"/>
      <c r="AF715" s="13">
        <v>5.7644110275689199E-2</v>
      </c>
      <c r="AG715" s="13">
        <v>0.14000000000000001</v>
      </c>
      <c r="AH715" s="13">
        <v>8.59375E-2</v>
      </c>
      <c r="AI715" s="13">
        <v>0.13043478260869601</v>
      </c>
      <c r="AJ715" s="13">
        <v>2.4390243902439001E-2</v>
      </c>
      <c r="AK715" s="13">
        <v>3.8095238095238099E-2</v>
      </c>
      <c r="AL715" s="13"/>
      <c r="AM715" s="13">
        <v>0.12637362637362601</v>
      </c>
      <c r="AN715" s="13">
        <v>7.5555555555555598E-2</v>
      </c>
      <c r="AO715" s="13">
        <v>7.1611253196930902E-2</v>
      </c>
      <c r="AP715" s="13">
        <v>4.6413502109704602E-2</v>
      </c>
      <c r="AQ715" s="13">
        <v>6.8181818181818205E-2</v>
      </c>
      <c r="AR715" s="13"/>
      <c r="AS715" s="13">
        <v>8.01619433198381E-2</v>
      </c>
      <c r="AT715" s="13" t="s">
        <v>97</v>
      </c>
      <c r="AU715" s="13"/>
      <c r="AV715" s="13">
        <v>9.7500000000000003E-2</v>
      </c>
      <c r="AW715" s="13">
        <v>9.5744680851063801E-2</v>
      </c>
      <c r="AX715" s="13">
        <v>6.3097514340344205E-2</v>
      </c>
      <c r="AY715" s="13"/>
      <c r="AZ715" s="13">
        <v>0.11009174311926601</v>
      </c>
      <c r="BA715" s="13">
        <v>0.133333333333333</v>
      </c>
      <c r="BB715" s="13">
        <v>9.2511013215859E-2</v>
      </c>
      <c r="BC715" s="13"/>
      <c r="BD715" s="13">
        <v>6.6416040100250595E-2</v>
      </c>
      <c r="BE715" s="13">
        <v>0.10440835266821299</v>
      </c>
      <c r="BF715" s="13"/>
      <c r="BG715" s="13">
        <v>5.5690072639225201E-2</v>
      </c>
      <c r="BH715" s="13">
        <v>9.2682926829268306E-2</v>
      </c>
      <c r="BI715" s="13"/>
      <c r="BJ715" s="13">
        <v>4.2105263157894701E-2</v>
      </c>
      <c r="BK715" s="13">
        <v>8.9303238469087304E-2</v>
      </c>
      <c r="BL715" s="13"/>
      <c r="BM715" s="13">
        <v>7.4074074074074098E-2</v>
      </c>
      <c r="BN715" s="13">
        <v>8.1967213114754106E-2</v>
      </c>
      <c r="BO715" s="13"/>
      <c r="BP715" s="13">
        <v>7.4183976261127604E-2</v>
      </c>
      <c r="BQ715" s="13">
        <v>8.3333333333333301E-2</v>
      </c>
      <c r="BR715" s="13"/>
      <c r="BS715" s="13">
        <v>6.3348416289592799E-2</v>
      </c>
      <c r="BT715" s="13">
        <v>0.103296703296703</v>
      </c>
      <c r="BU715" s="13"/>
      <c r="BV715" s="13">
        <v>7.3825503355704702E-2</v>
      </c>
      <c r="BW715" s="13">
        <v>5.8020477815699703E-2</v>
      </c>
      <c r="BX715" s="13"/>
      <c r="BY715" s="13">
        <v>0.10489510489510501</v>
      </c>
      <c r="BZ715" s="13">
        <v>7.52089136490251E-2</v>
      </c>
      <c r="CA715" s="13"/>
      <c r="CB715" s="13">
        <v>7.6142131979695396E-2</v>
      </c>
      <c r="CC715" s="13">
        <v>7.8778135048231501E-2</v>
      </c>
    </row>
    <row r="716" spans="2:81" x14ac:dyDescent="0.3">
      <c r="B716" t="s">
        <v>381</v>
      </c>
      <c r="C716" s="13">
        <v>0.16761133603238901</v>
      </c>
      <c r="D716" s="13">
        <v>0.17977528089887601</v>
      </c>
      <c r="E716" s="13">
        <v>0.154859967051071</v>
      </c>
      <c r="F716" s="13"/>
      <c r="G716" s="13">
        <v>0.13714285714285701</v>
      </c>
      <c r="H716" s="13">
        <v>0.14723926380368099</v>
      </c>
      <c r="I716" s="13">
        <v>0.144067796610169</v>
      </c>
      <c r="J716" s="13">
        <v>0.22388059701492499</v>
      </c>
      <c r="K716" s="13">
        <v>0.21678321678321699</v>
      </c>
      <c r="L716" s="13">
        <v>0.162337662337662</v>
      </c>
      <c r="M716" s="13"/>
      <c r="N716" s="13">
        <v>0.18200836820083699</v>
      </c>
      <c r="O716" s="13">
        <v>0.15463917525773199</v>
      </c>
      <c r="P716" s="13">
        <v>0.174129353233831</v>
      </c>
      <c r="Q716" s="13">
        <v>0.14960629921259799</v>
      </c>
      <c r="R716" s="13"/>
      <c r="S716" s="13">
        <v>0.148148148148148</v>
      </c>
      <c r="T716" s="13">
        <v>0.22556390977443599</v>
      </c>
      <c r="U716" s="13">
        <v>0.164383561643836</v>
      </c>
      <c r="V716" s="13">
        <v>0.16504854368932001</v>
      </c>
      <c r="W716" s="13">
        <v>0.16346153846153799</v>
      </c>
      <c r="X716" s="13">
        <v>0.133333333333333</v>
      </c>
      <c r="Y716" s="13">
        <v>0.17</v>
      </c>
      <c r="Z716" s="13">
        <v>0.28888888888888897</v>
      </c>
      <c r="AA716" s="13">
        <v>0.146496815286624</v>
      </c>
      <c r="AB716" s="13">
        <v>0.104166666666667</v>
      </c>
      <c r="AC716" s="13">
        <v>0.21052631578947401</v>
      </c>
      <c r="AD716" s="13">
        <v>0.31578947368421101</v>
      </c>
      <c r="AE716" s="13"/>
      <c r="AF716" s="13">
        <v>0.12781954887218</v>
      </c>
      <c r="AG716" s="13">
        <v>0.2</v>
      </c>
      <c r="AH716" s="13">
        <v>0.1171875</v>
      </c>
      <c r="AI716" s="13">
        <v>0.24844720496894401</v>
      </c>
      <c r="AJ716" s="13">
        <v>0.17073170731707299</v>
      </c>
      <c r="AK716" s="13">
        <v>0.14285714285714299</v>
      </c>
      <c r="AL716" s="13"/>
      <c r="AM716" s="13">
        <v>0.175824175824176</v>
      </c>
      <c r="AN716" s="13">
        <v>0.18222222222222201</v>
      </c>
      <c r="AO716" s="13">
        <v>0.173913043478261</v>
      </c>
      <c r="AP716" s="13">
        <v>0.113924050632911</v>
      </c>
      <c r="AQ716" s="13">
        <v>0.22727272727272699</v>
      </c>
      <c r="AR716" s="13"/>
      <c r="AS716" s="13">
        <v>0.16761133603238901</v>
      </c>
      <c r="AT716" s="13" t="s">
        <v>97</v>
      </c>
      <c r="AU716" s="13"/>
      <c r="AV716" s="13">
        <v>0.14749999999999999</v>
      </c>
      <c r="AW716" s="13">
        <v>7.4468085106383003E-2</v>
      </c>
      <c r="AX716" s="13">
        <v>0.173996175908222</v>
      </c>
      <c r="AY716" s="13"/>
      <c r="AZ716" s="13">
        <v>0.100917431192661</v>
      </c>
      <c r="BA716" s="13">
        <v>0.1</v>
      </c>
      <c r="BB716" s="13">
        <v>0.17621145374449301</v>
      </c>
      <c r="BC716" s="13"/>
      <c r="BD716" s="13">
        <v>0.13533834586466201</v>
      </c>
      <c r="BE716" s="13">
        <v>0.22737819025521999</v>
      </c>
      <c r="BF716" s="13"/>
      <c r="BG716" s="13">
        <v>0.13075060532687699</v>
      </c>
      <c r="BH716" s="13">
        <v>0.185365853658537</v>
      </c>
      <c r="BI716" s="13"/>
      <c r="BJ716" s="13">
        <v>0.1</v>
      </c>
      <c r="BK716" s="13">
        <v>0.17958783120706601</v>
      </c>
      <c r="BL716" s="13"/>
      <c r="BM716" s="13">
        <v>0.12757201646090499</v>
      </c>
      <c r="BN716" s="13">
        <v>0.17827868852459</v>
      </c>
      <c r="BO716" s="13"/>
      <c r="BP716" s="13">
        <v>0.13946587537092001</v>
      </c>
      <c r="BQ716" s="13">
        <v>0.179223744292237</v>
      </c>
      <c r="BR716" s="13"/>
      <c r="BS716" s="13">
        <v>0.14932126696832601</v>
      </c>
      <c r="BT716" s="13">
        <v>0.162637362637363</v>
      </c>
      <c r="BU716" s="13"/>
      <c r="BV716" s="13">
        <v>0.114093959731544</v>
      </c>
      <c r="BW716" s="13">
        <v>0.16723549488054601</v>
      </c>
      <c r="BX716" s="13"/>
      <c r="BY716" s="13">
        <v>0.18181818181818199</v>
      </c>
      <c r="BZ716" s="13">
        <v>0.16527390900649999</v>
      </c>
      <c r="CA716" s="13"/>
      <c r="CB716" s="13">
        <v>0.17258883248731</v>
      </c>
      <c r="CC716" s="13">
        <v>0.165594855305466</v>
      </c>
    </row>
    <row r="717" spans="2:81" x14ac:dyDescent="0.3">
      <c r="B717" t="s">
        <v>106</v>
      </c>
      <c r="C717" s="13">
        <v>8.42105263157895E-2</v>
      </c>
      <c r="D717" s="13">
        <v>8.5072231139646903E-2</v>
      </c>
      <c r="E717" s="13">
        <v>8.4019769357495902E-2</v>
      </c>
      <c r="F717" s="13"/>
      <c r="G717" s="13">
        <v>7.4285714285714302E-2</v>
      </c>
      <c r="H717" s="13">
        <v>7.6687116564417193E-2</v>
      </c>
      <c r="I717" s="13">
        <v>3.8135593220338999E-2</v>
      </c>
      <c r="J717" s="13">
        <v>0.13930348258706499</v>
      </c>
      <c r="K717" s="13">
        <v>5.5944055944055902E-2</v>
      </c>
      <c r="L717" s="13">
        <v>0.13636363636363599</v>
      </c>
      <c r="M717" s="13"/>
      <c r="N717" s="13">
        <v>9.4142259414225896E-2</v>
      </c>
      <c r="O717" s="13">
        <v>5.49828178694158E-2</v>
      </c>
      <c r="P717" s="13">
        <v>8.9552238805970102E-2</v>
      </c>
      <c r="Q717" s="13">
        <v>9.8425196850393706E-2</v>
      </c>
      <c r="R717" s="13"/>
      <c r="S717" s="13">
        <v>4.52674897119342E-2</v>
      </c>
      <c r="T717" s="13">
        <v>0.105263157894737</v>
      </c>
      <c r="U717" s="13">
        <v>0.10958904109589</v>
      </c>
      <c r="V717" s="13">
        <v>6.7961165048543701E-2</v>
      </c>
      <c r="W717" s="13">
        <v>9.6153846153846201E-2</v>
      </c>
      <c r="X717" s="13">
        <v>6.6666666666666693E-2</v>
      </c>
      <c r="Y717" s="13">
        <v>0.08</v>
      </c>
      <c r="Z717" s="13">
        <v>0.11111111111111099</v>
      </c>
      <c r="AA717" s="13">
        <v>0.101910828025478</v>
      </c>
      <c r="AB717" s="13">
        <v>9.375E-2</v>
      </c>
      <c r="AC717" s="13">
        <v>0.140350877192982</v>
      </c>
      <c r="AD717" s="13">
        <v>5.2631578947368397E-2</v>
      </c>
      <c r="AE717" s="13"/>
      <c r="AF717" s="13">
        <v>5.7644110275689199E-2</v>
      </c>
      <c r="AG717" s="13">
        <v>0.125</v>
      </c>
      <c r="AH717" s="13">
        <v>8.59375E-2</v>
      </c>
      <c r="AI717" s="13">
        <v>6.2111801242236003E-2</v>
      </c>
      <c r="AJ717" s="13">
        <v>0.105691056910569</v>
      </c>
      <c r="AK717" s="13">
        <v>0.114285714285714</v>
      </c>
      <c r="AL717" s="13"/>
      <c r="AM717" s="13">
        <v>0.10989010989011</v>
      </c>
      <c r="AN717" s="13">
        <v>7.5555555555555598E-2</v>
      </c>
      <c r="AO717" s="13">
        <v>0.10230179028133</v>
      </c>
      <c r="AP717" s="13">
        <v>6.3291139240506306E-2</v>
      </c>
      <c r="AQ717" s="13">
        <v>9.0909090909090898E-2</v>
      </c>
      <c r="AR717" s="13"/>
      <c r="AS717" s="13">
        <v>8.42105263157895E-2</v>
      </c>
      <c r="AT717" s="13" t="s">
        <v>97</v>
      </c>
      <c r="AU717" s="13"/>
      <c r="AV717" s="13">
        <v>0.09</v>
      </c>
      <c r="AW717" s="13">
        <v>7.4468085106383003E-2</v>
      </c>
      <c r="AX717" s="13">
        <v>8.6042065009560201E-2</v>
      </c>
      <c r="AY717" s="13"/>
      <c r="AZ717" s="13">
        <v>7.3394495412843999E-2</v>
      </c>
      <c r="BA717" s="13">
        <v>5.5555555555555601E-2</v>
      </c>
      <c r="BB717" s="13">
        <v>0.101321585903084</v>
      </c>
      <c r="BC717" s="13"/>
      <c r="BD717" s="13">
        <v>8.2706766917293201E-2</v>
      </c>
      <c r="BE717" s="13">
        <v>8.3526682134570804E-2</v>
      </c>
      <c r="BF717" s="13"/>
      <c r="BG717" s="13">
        <v>7.0217917675544805E-2</v>
      </c>
      <c r="BH717" s="13">
        <v>9.0243902439024401E-2</v>
      </c>
      <c r="BI717" s="13"/>
      <c r="BJ717" s="13">
        <v>0.115789473684211</v>
      </c>
      <c r="BK717" s="13">
        <v>8.0471050049067697E-2</v>
      </c>
      <c r="BL717" s="13"/>
      <c r="BM717" s="13">
        <v>6.9958847736625501E-2</v>
      </c>
      <c r="BN717" s="13">
        <v>8.7090163934426201E-2</v>
      </c>
      <c r="BO717" s="13"/>
      <c r="BP717" s="13">
        <v>8.6053412462907999E-2</v>
      </c>
      <c r="BQ717" s="13">
        <v>7.9908675799086795E-2</v>
      </c>
      <c r="BR717" s="13"/>
      <c r="BS717" s="13">
        <v>5.4298642533936702E-2</v>
      </c>
      <c r="BT717" s="13">
        <v>0.10989010989011</v>
      </c>
      <c r="BU717" s="13"/>
      <c r="BV717" s="13">
        <v>6.0402684563758399E-2</v>
      </c>
      <c r="BW717" s="13">
        <v>5.1194539249146798E-2</v>
      </c>
      <c r="BX717" s="13"/>
      <c r="BY717" s="13">
        <v>8.3916083916083906E-2</v>
      </c>
      <c r="BZ717" s="13">
        <v>8.5422469823583994E-2</v>
      </c>
      <c r="CA717" s="13"/>
      <c r="CB717" s="13">
        <v>8.2910321489001695E-2</v>
      </c>
      <c r="CC717" s="13">
        <v>8.6816720257234706E-2</v>
      </c>
    </row>
    <row r="718" spans="2:81" x14ac:dyDescent="0.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13"/>
      <c r="BR718" s="13"/>
      <c r="BS718" s="13"/>
      <c r="BT718" s="13"/>
      <c r="BU718" s="13"/>
      <c r="BV718" s="13"/>
      <c r="BW718" s="13"/>
      <c r="BX718" s="13"/>
      <c r="BY718" s="13"/>
      <c r="BZ718" s="13"/>
      <c r="CA718" s="13"/>
      <c r="CB718" s="13"/>
      <c r="CC718" s="13"/>
    </row>
    <row r="719" spans="2:81" x14ac:dyDescent="0.3">
      <c r="B719" s="6" t="s">
        <v>391</v>
      </c>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13"/>
      <c r="BR719" s="13"/>
      <c r="BS719" s="13"/>
      <c r="BT719" s="13"/>
      <c r="BU719" s="13"/>
      <c r="BV719" s="13"/>
      <c r="BW719" s="13"/>
      <c r="BX719" s="13"/>
      <c r="BY719" s="13"/>
      <c r="BZ719" s="13"/>
      <c r="CA719" s="13"/>
      <c r="CB719" s="13"/>
      <c r="CC719" s="13"/>
    </row>
    <row r="720" spans="2:81" x14ac:dyDescent="0.3">
      <c r="B720" s="23" t="s">
        <v>95</v>
      </c>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13"/>
      <c r="BR720" s="13"/>
      <c r="BS720" s="13"/>
      <c r="BT720" s="13"/>
      <c r="BU720" s="13"/>
      <c r="BV720" s="13"/>
      <c r="BW720" s="13"/>
      <c r="BX720" s="13"/>
      <c r="BY720" s="13"/>
      <c r="BZ720" s="13"/>
      <c r="CA720" s="13"/>
      <c r="CB720" s="13"/>
      <c r="CC720" s="13"/>
    </row>
    <row r="721" spans="2:81" x14ac:dyDescent="0.3">
      <c r="B721" t="s">
        <v>378</v>
      </c>
      <c r="C721" s="13">
        <v>0.412145748987854</v>
      </c>
      <c r="D721" s="13">
        <v>0.45264847512038497</v>
      </c>
      <c r="E721" s="13">
        <v>0.36902800658978602</v>
      </c>
      <c r="F721" s="13"/>
      <c r="G721" s="13">
        <v>0.28571428571428598</v>
      </c>
      <c r="H721" s="13">
        <v>0.39570552147239302</v>
      </c>
      <c r="I721" s="13">
        <v>0.49152542372881403</v>
      </c>
      <c r="J721" s="13">
        <v>0.402985074626866</v>
      </c>
      <c r="K721" s="13">
        <v>0.44055944055944102</v>
      </c>
      <c r="L721" s="13">
        <v>0.45454545454545497</v>
      </c>
      <c r="M721" s="13"/>
      <c r="N721" s="13">
        <v>0.45815899581590003</v>
      </c>
      <c r="O721" s="13">
        <v>0.39862542955326502</v>
      </c>
      <c r="P721" s="13">
        <v>0.41293532338308497</v>
      </c>
      <c r="Q721" s="13">
        <v>0.34251968503937003</v>
      </c>
      <c r="R721" s="13"/>
      <c r="S721" s="13">
        <v>0.46502057613168701</v>
      </c>
      <c r="T721" s="13">
        <v>0.32330827067669199</v>
      </c>
      <c r="U721" s="13">
        <v>0.32876712328767099</v>
      </c>
      <c r="V721" s="13">
        <v>0.39805825242718401</v>
      </c>
      <c r="W721" s="13">
        <v>0.45192307692307698</v>
      </c>
      <c r="X721" s="13">
        <v>0.45714285714285702</v>
      </c>
      <c r="Y721" s="13">
        <v>0.38</v>
      </c>
      <c r="Z721" s="13">
        <v>0.35555555555555601</v>
      </c>
      <c r="AA721" s="13">
        <v>0.34394904458598702</v>
      </c>
      <c r="AB721" s="13">
        <v>0.5</v>
      </c>
      <c r="AC721" s="13">
        <v>0.50877192982456099</v>
      </c>
      <c r="AD721" s="13">
        <v>0.42105263157894701</v>
      </c>
      <c r="AE721" s="13"/>
      <c r="AF721" s="13">
        <v>0.42857142857142899</v>
      </c>
      <c r="AG721" s="13">
        <v>0.45500000000000002</v>
      </c>
      <c r="AH721" s="13">
        <v>0.359375</v>
      </c>
      <c r="AI721" s="13">
        <v>0.36645962732919302</v>
      </c>
      <c r="AJ721" s="13">
        <v>0.422764227642276</v>
      </c>
      <c r="AK721" s="13">
        <v>0.371428571428571</v>
      </c>
      <c r="AL721" s="13"/>
      <c r="AM721" s="13">
        <v>0.40109890109890101</v>
      </c>
      <c r="AN721" s="13">
        <v>0.38222222222222202</v>
      </c>
      <c r="AO721" s="13">
        <v>0.42455242966751899</v>
      </c>
      <c r="AP721" s="13">
        <v>0.44725738396624498</v>
      </c>
      <c r="AQ721" s="13">
        <v>0.52272727272727304</v>
      </c>
      <c r="AR721" s="13"/>
      <c r="AS721" s="13">
        <v>0.412145748987854</v>
      </c>
      <c r="AT721" s="13" t="s">
        <v>97</v>
      </c>
      <c r="AU721" s="13"/>
      <c r="AV721" s="13">
        <v>0.4375</v>
      </c>
      <c r="AW721" s="13">
        <v>0.5</v>
      </c>
      <c r="AX721" s="13">
        <v>0.39770554493307803</v>
      </c>
      <c r="AY721" s="13"/>
      <c r="AZ721" s="13">
        <v>0.48623853211009199</v>
      </c>
      <c r="BA721" s="13">
        <v>0.43333333333333302</v>
      </c>
      <c r="BB721" s="13">
        <v>0.42731277533039602</v>
      </c>
      <c r="BC721" s="13"/>
      <c r="BD721" s="13">
        <v>0.40100250626566403</v>
      </c>
      <c r="BE721" s="13">
        <v>0.433874709976798</v>
      </c>
      <c r="BF721" s="13"/>
      <c r="BG721" s="13">
        <v>0.404358353510896</v>
      </c>
      <c r="BH721" s="13">
        <v>0.41585365853658501</v>
      </c>
      <c r="BI721" s="13"/>
      <c r="BJ721" s="13">
        <v>0.35263157894736802</v>
      </c>
      <c r="BK721" s="13">
        <v>0.42296368989205102</v>
      </c>
      <c r="BL721" s="13"/>
      <c r="BM721" s="13">
        <v>0.38271604938271597</v>
      </c>
      <c r="BN721" s="13">
        <v>0.42008196721311503</v>
      </c>
      <c r="BO721" s="13"/>
      <c r="BP721" s="13">
        <v>0.406528189910979</v>
      </c>
      <c r="BQ721" s="13">
        <v>0.41780821917808197</v>
      </c>
      <c r="BR721" s="13"/>
      <c r="BS721" s="13">
        <v>0.41855203619909498</v>
      </c>
      <c r="BT721" s="13">
        <v>0.42857142857142899</v>
      </c>
      <c r="BU721" s="13"/>
      <c r="BV721" s="13">
        <v>0.39597315436241598</v>
      </c>
      <c r="BW721" s="13">
        <v>0.430034129692833</v>
      </c>
      <c r="BX721" s="13"/>
      <c r="BY721" s="13">
        <v>0.39860139860139898</v>
      </c>
      <c r="BZ721" s="13">
        <v>0.41411327762302702</v>
      </c>
      <c r="CA721" s="13"/>
      <c r="CB721" s="13">
        <v>0.42978003384094798</v>
      </c>
      <c r="CC721" s="13">
        <v>0.39228295819935699</v>
      </c>
    </row>
    <row r="722" spans="2:81" x14ac:dyDescent="0.3">
      <c r="B722" t="s">
        <v>379</v>
      </c>
      <c r="C722" s="13">
        <v>0.29311740890688298</v>
      </c>
      <c r="D722" s="13">
        <v>0.213483146067416</v>
      </c>
      <c r="E722" s="13">
        <v>0.373970345963756</v>
      </c>
      <c r="F722" s="13"/>
      <c r="G722" s="13">
        <v>0.38285714285714301</v>
      </c>
      <c r="H722" s="13">
        <v>0.312883435582822</v>
      </c>
      <c r="I722" s="13">
        <v>0.27542372881355898</v>
      </c>
      <c r="J722" s="13">
        <v>0.26865671641791</v>
      </c>
      <c r="K722" s="13">
        <v>0.20979020979021001</v>
      </c>
      <c r="L722" s="13">
        <v>0.28571428571428598</v>
      </c>
      <c r="M722" s="13"/>
      <c r="N722" s="13">
        <v>0.26778242677824299</v>
      </c>
      <c r="O722" s="13">
        <v>0.323024054982818</v>
      </c>
      <c r="P722" s="13">
        <v>0.288557213930348</v>
      </c>
      <c r="Q722" s="13">
        <v>0.31496062992126</v>
      </c>
      <c r="R722" s="13"/>
      <c r="S722" s="13">
        <v>0.32098765432098803</v>
      </c>
      <c r="T722" s="13">
        <v>0.29323308270676701</v>
      </c>
      <c r="U722" s="13">
        <v>0.32876712328767099</v>
      </c>
      <c r="V722" s="13">
        <v>0.29126213592233002</v>
      </c>
      <c r="W722" s="13">
        <v>0.21153846153846201</v>
      </c>
      <c r="X722" s="13">
        <v>0.25714285714285701</v>
      </c>
      <c r="Y722" s="13">
        <v>0.35</v>
      </c>
      <c r="Z722" s="13">
        <v>0.266666666666667</v>
      </c>
      <c r="AA722" s="13">
        <v>0.34394904458598702</v>
      </c>
      <c r="AB722" s="13">
        <v>0.25</v>
      </c>
      <c r="AC722" s="13">
        <v>0.19298245614035101</v>
      </c>
      <c r="AD722" s="13">
        <v>0.31578947368421101</v>
      </c>
      <c r="AE722" s="13"/>
      <c r="AF722" s="13">
        <v>0.33333333333333298</v>
      </c>
      <c r="AG722" s="13">
        <v>0.22</v>
      </c>
      <c r="AH722" s="13">
        <v>0.359375</v>
      </c>
      <c r="AI722" s="13">
        <v>0.24223602484472101</v>
      </c>
      <c r="AJ722" s="13">
        <v>0.30081300813008099</v>
      </c>
      <c r="AK722" s="13">
        <v>0.30476190476190501</v>
      </c>
      <c r="AL722" s="13"/>
      <c r="AM722" s="13">
        <v>0.25274725274725302</v>
      </c>
      <c r="AN722" s="13">
        <v>0.32</v>
      </c>
      <c r="AO722" s="13">
        <v>0.29411764705882398</v>
      </c>
      <c r="AP722" s="13">
        <v>0.32067510548523198</v>
      </c>
      <c r="AQ722" s="13">
        <v>0.11363636363636399</v>
      </c>
      <c r="AR722" s="13"/>
      <c r="AS722" s="13">
        <v>0.29311740890688298</v>
      </c>
      <c r="AT722" s="13" t="s">
        <v>97</v>
      </c>
      <c r="AU722" s="13"/>
      <c r="AV722" s="13">
        <v>0.26750000000000002</v>
      </c>
      <c r="AW722" s="13">
        <v>0.23404255319148901</v>
      </c>
      <c r="AX722" s="13">
        <v>0.31739961759082203</v>
      </c>
      <c r="AY722" s="13"/>
      <c r="AZ722" s="13">
        <v>0.23853211009174299</v>
      </c>
      <c r="BA722" s="13">
        <v>0.3</v>
      </c>
      <c r="BB722" s="13">
        <v>0.25550660792951502</v>
      </c>
      <c r="BC722" s="13"/>
      <c r="BD722" s="13">
        <v>0.33583959899749399</v>
      </c>
      <c r="BE722" s="13">
        <v>0.21809744779582399</v>
      </c>
      <c r="BF722" s="13"/>
      <c r="BG722" s="13">
        <v>0.35108958837772403</v>
      </c>
      <c r="BH722" s="13">
        <v>0.26341463414634098</v>
      </c>
      <c r="BI722" s="13"/>
      <c r="BJ722" s="13">
        <v>0.394736842105263</v>
      </c>
      <c r="BK722" s="13">
        <v>0.27085377821393503</v>
      </c>
      <c r="BL722" s="13"/>
      <c r="BM722" s="13">
        <v>0.329218106995885</v>
      </c>
      <c r="BN722" s="13">
        <v>0.286885245901639</v>
      </c>
      <c r="BO722" s="13"/>
      <c r="BP722" s="13">
        <v>0.32047477744807101</v>
      </c>
      <c r="BQ722" s="13">
        <v>0.28310502283104999</v>
      </c>
      <c r="BR722" s="13"/>
      <c r="BS722" s="13">
        <v>0.32805429864253399</v>
      </c>
      <c r="BT722" s="13">
        <v>0.25934065934065897</v>
      </c>
      <c r="BU722" s="13"/>
      <c r="BV722" s="13">
        <v>0.355704697986577</v>
      </c>
      <c r="BW722" s="13">
        <v>0.31399317406143301</v>
      </c>
      <c r="BX722" s="13"/>
      <c r="BY722" s="13">
        <v>0.20279720279720301</v>
      </c>
      <c r="BZ722" s="13">
        <v>0.30547818012999101</v>
      </c>
      <c r="CA722" s="13"/>
      <c r="CB722" s="13">
        <v>0.260575296108291</v>
      </c>
      <c r="CC722" s="13">
        <v>0.32475884244372999</v>
      </c>
    </row>
    <row r="723" spans="2:81" x14ac:dyDescent="0.3">
      <c r="B723" t="s">
        <v>380</v>
      </c>
      <c r="C723" s="13">
        <v>6.0728744939271301E-2</v>
      </c>
      <c r="D723" s="13">
        <v>7.7046548956661298E-2</v>
      </c>
      <c r="E723" s="13">
        <v>4.4481054365733103E-2</v>
      </c>
      <c r="F723" s="13"/>
      <c r="G723" s="13">
        <v>5.7142857142857099E-2</v>
      </c>
      <c r="H723" s="13">
        <v>6.7484662576687102E-2</v>
      </c>
      <c r="I723" s="13">
        <v>5.93220338983051E-2</v>
      </c>
      <c r="J723" s="13">
        <v>4.47761194029851E-2</v>
      </c>
      <c r="K723" s="13">
        <v>9.0909090909090898E-2</v>
      </c>
      <c r="L723" s="13">
        <v>4.5454545454545497E-2</v>
      </c>
      <c r="M723" s="13"/>
      <c r="N723" s="13">
        <v>6.9037656903765704E-2</v>
      </c>
      <c r="O723" s="13">
        <v>4.1237113402061903E-2</v>
      </c>
      <c r="P723" s="13">
        <v>6.9651741293532299E-2</v>
      </c>
      <c r="Q723" s="13">
        <v>5.5118110236220499E-2</v>
      </c>
      <c r="R723" s="13"/>
      <c r="S723" s="13">
        <v>6.5843621399177002E-2</v>
      </c>
      <c r="T723" s="13">
        <v>5.2631578947368397E-2</v>
      </c>
      <c r="U723" s="13">
        <v>0.123287671232877</v>
      </c>
      <c r="V723" s="13">
        <v>5.8252427184466E-2</v>
      </c>
      <c r="W723" s="13">
        <v>7.69230769230769E-2</v>
      </c>
      <c r="X723" s="13">
        <v>4.7619047619047603E-2</v>
      </c>
      <c r="Y723" s="13">
        <v>0.09</v>
      </c>
      <c r="Z723" s="13">
        <v>2.2222222222222199E-2</v>
      </c>
      <c r="AA723" s="13">
        <v>6.3694267515923594E-2</v>
      </c>
      <c r="AB723" s="13">
        <v>1.0416666666666701E-2</v>
      </c>
      <c r="AC723" s="13">
        <v>5.2631578947368397E-2</v>
      </c>
      <c r="AD723" s="13">
        <v>0</v>
      </c>
      <c r="AE723" s="13"/>
      <c r="AF723" s="13">
        <v>5.0125313283208003E-2</v>
      </c>
      <c r="AG723" s="13">
        <v>7.4999999999999997E-2</v>
      </c>
      <c r="AH723" s="13">
        <v>0.1015625</v>
      </c>
      <c r="AI723" s="13">
        <v>9.3167701863354005E-2</v>
      </c>
      <c r="AJ723" s="13">
        <v>1.6260162601626001E-2</v>
      </c>
      <c r="AK723" s="13">
        <v>4.7619047619047603E-2</v>
      </c>
      <c r="AL723" s="13"/>
      <c r="AM723" s="13">
        <v>6.0439560439560398E-2</v>
      </c>
      <c r="AN723" s="13">
        <v>5.3333333333333302E-2</v>
      </c>
      <c r="AO723" s="13">
        <v>6.1381074168797997E-2</v>
      </c>
      <c r="AP723" s="13">
        <v>5.0632911392405097E-2</v>
      </c>
      <c r="AQ723" s="13">
        <v>9.0909090909090898E-2</v>
      </c>
      <c r="AR723" s="13"/>
      <c r="AS723" s="13">
        <v>6.0728744939271301E-2</v>
      </c>
      <c r="AT723" s="13" t="s">
        <v>97</v>
      </c>
      <c r="AU723" s="13"/>
      <c r="AV723" s="13">
        <v>6.25E-2</v>
      </c>
      <c r="AW723" s="13">
        <v>8.5106382978723402E-2</v>
      </c>
      <c r="AX723" s="13">
        <v>4.7801147227533501E-2</v>
      </c>
      <c r="AY723" s="13"/>
      <c r="AZ723" s="13">
        <v>9.1743119266055106E-2</v>
      </c>
      <c r="BA723" s="13">
        <v>6.6666666666666693E-2</v>
      </c>
      <c r="BB723" s="13">
        <v>6.1674008810572702E-2</v>
      </c>
      <c r="BC723" s="13"/>
      <c r="BD723" s="13">
        <v>5.3884711779448598E-2</v>
      </c>
      <c r="BE723" s="13">
        <v>7.4245939675173997E-2</v>
      </c>
      <c r="BF723" s="13"/>
      <c r="BG723" s="13">
        <v>7.0217917675544805E-2</v>
      </c>
      <c r="BH723" s="13">
        <v>5.6097560975609799E-2</v>
      </c>
      <c r="BI723" s="13"/>
      <c r="BJ723" s="13">
        <v>5.2631578947368397E-2</v>
      </c>
      <c r="BK723" s="13">
        <v>6.0843964671246302E-2</v>
      </c>
      <c r="BL723" s="13"/>
      <c r="BM723" s="13">
        <v>4.9382716049382699E-2</v>
      </c>
      <c r="BN723" s="13">
        <v>6.4549180327868896E-2</v>
      </c>
      <c r="BO723" s="13"/>
      <c r="BP723" s="13">
        <v>2.9673590504451001E-2</v>
      </c>
      <c r="BQ723" s="13">
        <v>7.4200913242009101E-2</v>
      </c>
      <c r="BR723" s="13"/>
      <c r="BS723" s="13">
        <v>5.8823529411764698E-2</v>
      </c>
      <c r="BT723" s="13">
        <v>6.5934065934065894E-2</v>
      </c>
      <c r="BU723" s="13"/>
      <c r="BV723" s="13">
        <v>6.0402684563758399E-2</v>
      </c>
      <c r="BW723" s="13">
        <v>5.8020477815699703E-2</v>
      </c>
      <c r="BX723" s="13"/>
      <c r="BY723" s="13">
        <v>4.8951048951049E-2</v>
      </c>
      <c r="BZ723" s="13">
        <v>6.2209842154131799E-2</v>
      </c>
      <c r="CA723" s="13"/>
      <c r="CB723" s="13">
        <v>4.5685279187817299E-2</v>
      </c>
      <c r="CC723" s="13">
        <v>7.3954983922829606E-2</v>
      </c>
    </row>
    <row r="724" spans="2:81" x14ac:dyDescent="0.3">
      <c r="B724" t="s">
        <v>381</v>
      </c>
      <c r="C724" s="13">
        <v>0.16680161943319799</v>
      </c>
      <c r="D724" s="13">
        <v>0.18940609951845899</v>
      </c>
      <c r="E724" s="13">
        <v>0.14497528830313</v>
      </c>
      <c r="F724" s="13"/>
      <c r="G724" s="13">
        <v>0.222857142857143</v>
      </c>
      <c r="H724" s="13">
        <v>0.190184049079755</v>
      </c>
      <c r="I724" s="13">
        <v>0.11864406779661001</v>
      </c>
      <c r="J724" s="13">
        <v>0.164179104477612</v>
      </c>
      <c r="K724" s="13">
        <v>0.188811188811189</v>
      </c>
      <c r="L724" s="13">
        <v>0.11038961038961</v>
      </c>
      <c r="M724" s="13"/>
      <c r="N724" s="13">
        <v>0.14225941422594099</v>
      </c>
      <c r="O724" s="13">
        <v>0.18213058419243999</v>
      </c>
      <c r="P724" s="13">
        <v>0.154228855721393</v>
      </c>
      <c r="Q724" s="13">
        <v>0.20472440944881901</v>
      </c>
      <c r="R724" s="13"/>
      <c r="S724" s="13">
        <v>0.10699588477366299</v>
      </c>
      <c r="T724" s="13">
        <v>0.203007518796992</v>
      </c>
      <c r="U724" s="13">
        <v>0.164383561643836</v>
      </c>
      <c r="V724" s="13">
        <v>0.18446601941747601</v>
      </c>
      <c r="W724" s="13">
        <v>0.17307692307692299</v>
      </c>
      <c r="X724" s="13">
        <v>0.19047619047618999</v>
      </c>
      <c r="Y724" s="13">
        <v>0.13</v>
      </c>
      <c r="Z724" s="13">
        <v>0.266666666666667</v>
      </c>
      <c r="AA724" s="13">
        <v>0.178343949044586</v>
      </c>
      <c r="AB724" s="13">
        <v>0.17708333333333301</v>
      </c>
      <c r="AC724" s="13">
        <v>0.157894736842105</v>
      </c>
      <c r="AD724" s="13">
        <v>0.26315789473684198</v>
      </c>
      <c r="AE724" s="13"/>
      <c r="AF724" s="13">
        <v>0.15538847117794499</v>
      </c>
      <c r="AG724" s="13">
        <v>0.19</v>
      </c>
      <c r="AH724" s="13">
        <v>0.1171875</v>
      </c>
      <c r="AI724" s="13">
        <v>0.21118012422360199</v>
      </c>
      <c r="AJ724" s="13">
        <v>0.17886178861788599</v>
      </c>
      <c r="AK724" s="13">
        <v>0.14285714285714299</v>
      </c>
      <c r="AL724" s="13"/>
      <c r="AM724" s="13">
        <v>0.19780219780219799</v>
      </c>
      <c r="AN724" s="13">
        <v>0.17777777777777801</v>
      </c>
      <c r="AO724" s="13">
        <v>0.158567774936061</v>
      </c>
      <c r="AP724" s="13">
        <v>0.126582278481013</v>
      </c>
      <c r="AQ724" s="13">
        <v>0.13636363636363599</v>
      </c>
      <c r="AR724" s="13"/>
      <c r="AS724" s="13">
        <v>0.16680161943319799</v>
      </c>
      <c r="AT724" s="13" t="s">
        <v>97</v>
      </c>
      <c r="AU724" s="13"/>
      <c r="AV724" s="13">
        <v>0.14749999999999999</v>
      </c>
      <c r="AW724" s="13">
        <v>0.14893617021276601</v>
      </c>
      <c r="AX724" s="13">
        <v>0.17973231357552599</v>
      </c>
      <c r="AY724" s="13"/>
      <c r="AZ724" s="13">
        <v>0.11009174311926601</v>
      </c>
      <c r="BA724" s="13">
        <v>0.14444444444444399</v>
      </c>
      <c r="BB724" s="13">
        <v>0.167400881057269</v>
      </c>
      <c r="BC724" s="13"/>
      <c r="BD724" s="13">
        <v>0.14661654135338301</v>
      </c>
      <c r="BE724" s="13">
        <v>0.204176334106729</v>
      </c>
      <c r="BF724" s="13"/>
      <c r="BG724" s="13">
        <v>0.128329297820823</v>
      </c>
      <c r="BH724" s="13">
        <v>0.18658536585365901</v>
      </c>
      <c r="BI724" s="13"/>
      <c r="BJ724" s="13">
        <v>0.14210526315789501</v>
      </c>
      <c r="BK724" s="13">
        <v>0.17468105986261001</v>
      </c>
      <c r="BL724" s="13"/>
      <c r="BM724" s="13">
        <v>0.18106995884773699</v>
      </c>
      <c r="BN724" s="13">
        <v>0.16393442622950799</v>
      </c>
      <c r="BO724" s="13"/>
      <c r="BP724" s="13">
        <v>0.15727002967358999</v>
      </c>
      <c r="BQ724" s="13">
        <v>0.16894977168949801</v>
      </c>
      <c r="BR724" s="13"/>
      <c r="BS724" s="13">
        <v>0.14932126696832601</v>
      </c>
      <c r="BT724" s="13">
        <v>0.17142857142857101</v>
      </c>
      <c r="BU724" s="13"/>
      <c r="BV724" s="13">
        <v>0.12751677852349</v>
      </c>
      <c r="BW724" s="13">
        <v>0.16040955631399301</v>
      </c>
      <c r="BX724" s="13"/>
      <c r="BY724" s="13">
        <v>0.30069930069930101</v>
      </c>
      <c r="BZ724" s="13">
        <v>0.14856081708449401</v>
      </c>
      <c r="CA724" s="13"/>
      <c r="CB724" s="13">
        <v>0.18950930626057499</v>
      </c>
      <c r="CC724" s="13">
        <v>0.14951768488746001</v>
      </c>
    </row>
    <row r="725" spans="2:81" x14ac:dyDescent="0.3">
      <c r="B725" t="s">
        <v>106</v>
      </c>
      <c r="C725" s="13">
        <v>6.7206477732793493E-2</v>
      </c>
      <c r="D725" s="13">
        <v>6.7415730337078594E-2</v>
      </c>
      <c r="E725" s="13">
        <v>6.7545304777594697E-2</v>
      </c>
      <c r="F725" s="13"/>
      <c r="G725" s="13">
        <v>5.14285714285714E-2</v>
      </c>
      <c r="H725" s="13">
        <v>3.3742331288343599E-2</v>
      </c>
      <c r="I725" s="13">
        <v>5.5084745762711898E-2</v>
      </c>
      <c r="J725" s="13">
        <v>0.119402985074627</v>
      </c>
      <c r="K725" s="13">
        <v>6.9930069930069894E-2</v>
      </c>
      <c r="L725" s="13">
        <v>0.103896103896104</v>
      </c>
      <c r="M725" s="13"/>
      <c r="N725" s="13">
        <v>6.2761506276150597E-2</v>
      </c>
      <c r="O725" s="13">
        <v>5.49828178694158E-2</v>
      </c>
      <c r="P725" s="13">
        <v>7.4626865671641798E-2</v>
      </c>
      <c r="Q725" s="13">
        <v>8.2677165354330701E-2</v>
      </c>
      <c r="R725" s="13"/>
      <c r="S725" s="13">
        <v>4.1152263374485597E-2</v>
      </c>
      <c r="T725" s="13">
        <v>0.12781954887218</v>
      </c>
      <c r="U725" s="13">
        <v>5.4794520547945202E-2</v>
      </c>
      <c r="V725" s="13">
        <v>6.7961165048543701E-2</v>
      </c>
      <c r="W725" s="13">
        <v>8.6538461538461495E-2</v>
      </c>
      <c r="X725" s="13">
        <v>4.7619047619047603E-2</v>
      </c>
      <c r="Y725" s="13">
        <v>0.05</v>
      </c>
      <c r="Z725" s="13">
        <v>8.8888888888888906E-2</v>
      </c>
      <c r="AA725" s="13">
        <v>7.0063694267515894E-2</v>
      </c>
      <c r="AB725" s="13">
        <v>6.25E-2</v>
      </c>
      <c r="AC725" s="13">
        <v>8.7719298245614002E-2</v>
      </c>
      <c r="AD725" s="13">
        <v>0</v>
      </c>
      <c r="AE725" s="13"/>
      <c r="AF725" s="13">
        <v>3.2581453634085197E-2</v>
      </c>
      <c r="AG725" s="13">
        <v>0.06</v>
      </c>
      <c r="AH725" s="13">
        <v>6.25E-2</v>
      </c>
      <c r="AI725" s="13">
        <v>8.6956521739130405E-2</v>
      </c>
      <c r="AJ725" s="13">
        <v>8.1300813008130093E-2</v>
      </c>
      <c r="AK725" s="13">
        <v>0.133333333333333</v>
      </c>
      <c r="AL725" s="13"/>
      <c r="AM725" s="13">
        <v>8.7912087912087905E-2</v>
      </c>
      <c r="AN725" s="13">
        <v>6.6666666666666693E-2</v>
      </c>
      <c r="AO725" s="13">
        <v>6.1381074168797997E-2</v>
      </c>
      <c r="AP725" s="13">
        <v>5.4852320675105502E-2</v>
      </c>
      <c r="AQ725" s="13">
        <v>0.13636363636363599</v>
      </c>
      <c r="AR725" s="13"/>
      <c r="AS725" s="13">
        <v>6.7206477732793493E-2</v>
      </c>
      <c r="AT725" s="13" t="s">
        <v>97</v>
      </c>
      <c r="AU725" s="13"/>
      <c r="AV725" s="13">
        <v>8.5000000000000006E-2</v>
      </c>
      <c r="AW725" s="13">
        <v>3.1914893617021302E-2</v>
      </c>
      <c r="AX725" s="13">
        <v>5.7361376673040199E-2</v>
      </c>
      <c r="AY725" s="13"/>
      <c r="AZ725" s="13">
        <v>7.3394495412843999E-2</v>
      </c>
      <c r="BA725" s="13">
        <v>5.5555555555555601E-2</v>
      </c>
      <c r="BB725" s="13">
        <v>8.8105726872246701E-2</v>
      </c>
      <c r="BC725" s="13"/>
      <c r="BD725" s="13">
        <v>6.2656641604009994E-2</v>
      </c>
      <c r="BE725" s="13">
        <v>6.9605568445475594E-2</v>
      </c>
      <c r="BF725" s="13"/>
      <c r="BG725" s="13">
        <v>4.6004842615012101E-2</v>
      </c>
      <c r="BH725" s="13">
        <v>7.8048780487804906E-2</v>
      </c>
      <c r="BI725" s="13"/>
      <c r="BJ725" s="13">
        <v>5.7894736842105297E-2</v>
      </c>
      <c r="BK725" s="13">
        <v>7.0657507360156996E-2</v>
      </c>
      <c r="BL725" s="13"/>
      <c r="BM725" s="13">
        <v>5.7613168724279802E-2</v>
      </c>
      <c r="BN725" s="13">
        <v>6.4549180327868896E-2</v>
      </c>
      <c r="BO725" s="13"/>
      <c r="BP725" s="13">
        <v>8.6053412462907999E-2</v>
      </c>
      <c r="BQ725" s="13">
        <v>5.59360730593607E-2</v>
      </c>
      <c r="BR725" s="13"/>
      <c r="BS725" s="13">
        <v>4.52488687782805E-2</v>
      </c>
      <c r="BT725" s="13">
        <v>7.4725274725274696E-2</v>
      </c>
      <c r="BU725" s="13"/>
      <c r="BV725" s="13">
        <v>6.0402684563758399E-2</v>
      </c>
      <c r="BW725" s="13">
        <v>3.7542662116041001E-2</v>
      </c>
      <c r="BX725" s="13"/>
      <c r="BY725" s="13">
        <v>4.8951048951049E-2</v>
      </c>
      <c r="BZ725" s="13">
        <v>6.9637883008356494E-2</v>
      </c>
      <c r="CA725" s="13"/>
      <c r="CB725" s="13">
        <v>7.4450084602368904E-2</v>
      </c>
      <c r="CC725" s="13">
        <v>5.9485530546623797E-2</v>
      </c>
    </row>
    <row r="726" spans="2:81" x14ac:dyDescent="0.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13"/>
      <c r="BR726" s="13"/>
      <c r="BS726" s="13"/>
      <c r="BT726" s="13"/>
      <c r="BU726" s="13"/>
      <c r="BV726" s="13"/>
      <c r="BW726" s="13"/>
      <c r="BX726" s="13"/>
      <c r="BY726" s="13"/>
      <c r="BZ726" s="13"/>
      <c r="CA726" s="13"/>
      <c r="CB726" s="13"/>
      <c r="CC726" s="13"/>
    </row>
    <row r="727" spans="2:81" x14ac:dyDescent="0.3">
      <c r="B727" s="6" t="s">
        <v>397</v>
      </c>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13"/>
      <c r="BR727" s="13"/>
      <c r="BS727" s="13"/>
      <c r="BT727" s="13"/>
      <c r="BU727" s="13"/>
      <c r="BV727" s="13"/>
      <c r="BW727" s="13"/>
      <c r="BX727" s="13"/>
      <c r="BY727" s="13"/>
      <c r="BZ727" s="13"/>
      <c r="CA727" s="13"/>
      <c r="CB727" s="13"/>
      <c r="CC727" s="13"/>
    </row>
    <row r="728" spans="2:81" x14ac:dyDescent="0.3">
      <c r="B728" s="23" t="s">
        <v>95</v>
      </c>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13"/>
      <c r="BR728" s="13"/>
      <c r="BS728" s="13"/>
      <c r="BT728" s="13"/>
      <c r="BU728" s="13"/>
      <c r="BV728" s="13"/>
      <c r="BW728" s="13"/>
      <c r="BX728" s="13"/>
      <c r="BY728" s="13"/>
      <c r="BZ728" s="13"/>
      <c r="CA728" s="13"/>
      <c r="CB728" s="13"/>
      <c r="CC728" s="13"/>
    </row>
    <row r="729" spans="2:81" x14ac:dyDescent="0.3">
      <c r="B729" t="s">
        <v>393</v>
      </c>
      <c r="C729" s="13">
        <v>0.32793522267206499</v>
      </c>
      <c r="D729" s="13">
        <v>0.348314606741573</v>
      </c>
      <c r="E729" s="13">
        <v>0.30642504118616098</v>
      </c>
      <c r="F729" s="13"/>
      <c r="G729" s="13">
        <v>0.32571428571428601</v>
      </c>
      <c r="H729" s="13">
        <v>0.34355828220858903</v>
      </c>
      <c r="I729" s="13">
        <v>0.34322033898305099</v>
      </c>
      <c r="J729" s="13">
        <v>0.33333333333333298</v>
      </c>
      <c r="K729" s="13">
        <v>0.286713286713287</v>
      </c>
      <c r="L729" s="13">
        <v>0.30519480519480502</v>
      </c>
      <c r="M729" s="13"/>
      <c r="N729" s="13">
        <v>0.36820083682008398</v>
      </c>
      <c r="O729" s="13">
        <v>0.31615120274914099</v>
      </c>
      <c r="P729" s="13">
        <v>0.30348258706467701</v>
      </c>
      <c r="Q729" s="13">
        <v>0.291338582677165</v>
      </c>
      <c r="R729" s="13"/>
      <c r="S729" s="13">
        <v>0.374485596707819</v>
      </c>
      <c r="T729" s="13">
        <v>0.33082706766917302</v>
      </c>
      <c r="U729" s="13">
        <v>0.28767123287671198</v>
      </c>
      <c r="V729" s="13">
        <v>0.28155339805825202</v>
      </c>
      <c r="W729" s="13">
        <v>0.240384615384615</v>
      </c>
      <c r="X729" s="13">
        <v>0.38095238095238099</v>
      </c>
      <c r="Y729" s="13">
        <v>0.33</v>
      </c>
      <c r="Z729" s="13">
        <v>0.33333333333333298</v>
      </c>
      <c r="AA729" s="13">
        <v>0.28025477707006402</v>
      </c>
      <c r="AB729" s="13">
        <v>0.35416666666666702</v>
      </c>
      <c r="AC729" s="13">
        <v>0.40350877192982498</v>
      </c>
      <c r="AD729" s="13">
        <v>0.31578947368421101</v>
      </c>
      <c r="AE729" s="13"/>
      <c r="AF729" s="13">
        <v>0.395989974937343</v>
      </c>
      <c r="AG729" s="13">
        <v>0.255</v>
      </c>
      <c r="AH729" s="13">
        <v>0.3203125</v>
      </c>
      <c r="AI729" s="13">
        <v>0.217391304347826</v>
      </c>
      <c r="AJ729" s="13">
        <v>0.40650406504065001</v>
      </c>
      <c r="AK729" s="13">
        <v>0.32380952380952399</v>
      </c>
      <c r="AL729" s="13"/>
      <c r="AM729" s="13">
        <v>0.30219780219780201</v>
      </c>
      <c r="AN729" s="13">
        <v>0.302222222222222</v>
      </c>
      <c r="AO729" s="13">
        <v>0.34526854219948799</v>
      </c>
      <c r="AP729" s="13">
        <v>0.37130801687763698</v>
      </c>
      <c r="AQ729" s="13">
        <v>0.34090909090909099</v>
      </c>
      <c r="AR729" s="13"/>
      <c r="AS729" s="13">
        <v>0.32793522267206499</v>
      </c>
      <c r="AT729" s="13" t="s">
        <v>97</v>
      </c>
      <c r="AU729" s="13"/>
      <c r="AV729" s="13">
        <v>0.36499999999999999</v>
      </c>
      <c r="AW729" s="13">
        <v>0.26595744680851102</v>
      </c>
      <c r="AX729" s="13">
        <v>0.33269598470363299</v>
      </c>
      <c r="AY729" s="13"/>
      <c r="AZ729" s="13">
        <v>0.35779816513761498</v>
      </c>
      <c r="BA729" s="13">
        <v>0.38888888888888901</v>
      </c>
      <c r="BB729" s="13">
        <v>0.35242290748898703</v>
      </c>
      <c r="BC729" s="13"/>
      <c r="BD729" s="13">
        <v>0.359649122807018</v>
      </c>
      <c r="BE729" s="13">
        <v>0.27378190255220403</v>
      </c>
      <c r="BF729" s="13"/>
      <c r="BG729" s="13">
        <v>0.36561743341404401</v>
      </c>
      <c r="BH729" s="13">
        <v>0.309756097560976</v>
      </c>
      <c r="BI729" s="13"/>
      <c r="BJ729" s="13">
        <v>0.34736842105263199</v>
      </c>
      <c r="BK729" s="13">
        <v>0.32777232580961702</v>
      </c>
      <c r="BL729" s="13"/>
      <c r="BM729" s="13">
        <v>0.374485596707819</v>
      </c>
      <c r="BN729" s="13">
        <v>0.31967213114754101</v>
      </c>
      <c r="BO729" s="13"/>
      <c r="BP729" s="13">
        <v>0.33827893175074197</v>
      </c>
      <c r="BQ729" s="13">
        <v>0.32876712328767099</v>
      </c>
      <c r="BR729" s="13"/>
      <c r="BS729" s="13">
        <v>0.355203619909502</v>
      </c>
      <c r="BT729" s="13">
        <v>0.29450549450549501</v>
      </c>
      <c r="BU729" s="13"/>
      <c r="BV729" s="13">
        <v>0.322147651006711</v>
      </c>
      <c r="BW729" s="13">
        <v>0.37201365187713298</v>
      </c>
      <c r="BX729" s="13"/>
      <c r="BY729" s="13">
        <v>0.26573426573426601</v>
      </c>
      <c r="BZ729" s="13">
        <v>0.33519034354688998</v>
      </c>
      <c r="CA729" s="13"/>
      <c r="CB729" s="13">
        <v>0.32656514382402702</v>
      </c>
      <c r="CC729" s="13">
        <v>0.32797427652733102</v>
      </c>
    </row>
    <row r="730" spans="2:81" x14ac:dyDescent="0.3">
      <c r="B730" t="s">
        <v>394</v>
      </c>
      <c r="C730" s="13">
        <v>0.54574898785425097</v>
      </c>
      <c r="D730" s="13">
        <v>0.51043338683788098</v>
      </c>
      <c r="E730" s="13">
        <v>0.58154859967051098</v>
      </c>
      <c r="F730" s="13"/>
      <c r="G730" s="13">
        <v>0.58285714285714296</v>
      </c>
      <c r="H730" s="13">
        <v>0.51840490797546002</v>
      </c>
      <c r="I730" s="13">
        <v>0.53813559322033899</v>
      </c>
      <c r="J730" s="13">
        <v>0.54228855721392999</v>
      </c>
      <c r="K730" s="13">
        <v>0.58741258741258695</v>
      </c>
      <c r="L730" s="13">
        <v>0.53896103896103897</v>
      </c>
      <c r="M730" s="13"/>
      <c r="N730" s="13">
        <v>0.52510460251045998</v>
      </c>
      <c r="O730" s="13">
        <v>0.53951890034364303</v>
      </c>
      <c r="P730" s="13">
        <v>0.577114427860697</v>
      </c>
      <c r="Q730" s="13">
        <v>0.55511811023622004</v>
      </c>
      <c r="R730" s="13"/>
      <c r="S730" s="13">
        <v>0.51028806584362096</v>
      </c>
      <c r="T730" s="13">
        <v>0.54887218045112796</v>
      </c>
      <c r="U730" s="13">
        <v>0.57534246575342496</v>
      </c>
      <c r="V730" s="13">
        <v>0.55339805825242705</v>
      </c>
      <c r="W730" s="13">
        <v>0.66346153846153799</v>
      </c>
      <c r="X730" s="13">
        <v>0.48571428571428599</v>
      </c>
      <c r="Y730" s="13">
        <v>0.5</v>
      </c>
      <c r="Z730" s="13">
        <v>0.48888888888888898</v>
      </c>
      <c r="AA730" s="13">
        <v>0.59235668789808904</v>
      </c>
      <c r="AB730" s="13">
        <v>0.59375</v>
      </c>
      <c r="AC730" s="13">
        <v>0.45614035087719301</v>
      </c>
      <c r="AD730" s="13">
        <v>0.52631578947368396</v>
      </c>
      <c r="AE730" s="13"/>
      <c r="AF730" s="13">
        <v>0.511278195488722</v>
      </c>
      <c r="AG730" s="13">
        <v>0.62</v>
      </c>
      <c r="AH730" s="13">
        <v>0.578125</v>
      </c>
      <c r="AI730" s="13">
        <v>0.60248447204968902</v>
      </c>
      <c r="AJ730" s="13">
        <v>0.46341463414634099</v>
      </c>
      <c r="AK730" s="13">
        <v>0.6</v>
      </c>
      <c r="AL730" s="13"/>
      <c r="AM730" s="13">
        <v>0.54395604395604402</v>
      </c>
      <c r="AN730" s="13">
        <v>0.59111111111111103</v>
      </c>
      <c r="AO730" s="13">
        <v>0.53964194373401497</v>
      </c>
      <c r="AP730" s="13">
        <v>0.49789029535864998</v>
      </c>
      <c r="AQ730" s="13">
        <v>0.5</v>
      </c>
      <c r="AR730" s="13"/>
      <c r="AS730" s="13">
        <v>0.54574898785425097</v>
      </c>
      <c r="AT730" s="13" t="s">
        <v>97</v>
      </c>
      <c r="AU730" s="13"/>
      <c r="AV730" s="13">
        <v>0.4975</v>
      </c>
      <c r="AW730" s="13">
        <v>0.61702127659574502</v>
      </c>
      <c r="AX730" s="13">
        <v>0.55449330783938799</v>
      </c>
      <c r="AY730" s="13"/>
      <c r="AZ730" s="13">
        <v>0.54128440366972497</v>
      </c>
      <c r="BA730" s="13">
        <v>0.47777777777777802</v>
      </c>
      <c r="BB730" s="13">
        <v>0.506607929515419</v>
      </c>
      <c r="BC730" s="13"/>
      <c r="BD730" s="13">
        <v>0.52631578947368396</v>
      </c>
      <c r="BE730" s="13">
        <v>0.57772621809744795</v>
      </c>
      <c r="BF730" s="13"/>
      <c r="BG730" s="13">
        <v>0.52784503631961299</v>
      </c>
      <c r="BH730" s="13">
        <v>0.55487804878048796</v>
      </c>
      <c r="BI730" s="13"/>
      <c r="BJ730" s="13">
        <v>0.54736842105263195</v>
      </c>
      <c r="BK730" s="13">
        <v>0.53974484789008803</v>
      </c>
      <c r="BL730" s="13"/>
      <c r="BM730" s="13">
        <v>0.51440329218106995</v>
      </c>
      <c r="BN730" s="13">
        <v>0.55122950819672101</v>
      </c>
      <c r="BO730" s="13"/>
      <c r="BP730" s="13">
        <v>0.54302670623145399</v>
      </c>
      <c r="BQ730" s="13">
        <v>0.54223744292237397</v>
      </c>
      <c r="BR730" s="13"/>
      <c r="BS730" s="13">
        <v>0.52941176470588203</v>
      </c>
      <c r="BT730" s="13">
        <v>0.54725274725274697</v>
      </c>
      <c r="BU730" s="13"/>
      <c r="BV730" s="13">
        <v>0.56375838926174504</v>
      </c>
      <c r="BW730" s="13">
        <v>0.51194539249146798</v>
      </c>
      <c r="BX730" s="13"/>
      <c r="BY730" s="13">
        <v>0.58741258741258695</v>
      </c>
      <c r="BZ730" s="13">
        <v>0.54038997214484696</v>
      </c>
      <c r="CA730" s="13"/>
      <c r="CB730" s="13">
        <v>0.53468697123519504</v>
      </c>
      <c r="CC730" s="13">
        <v>0.55787781350482302</v>
      </c>
    </row>
    <row r="731" spans="2:81" x14ac:dyDescent="0.3">
      <c r="B731" t="s">
        <v>395</v>
      </c>
      <c r="C731" s="13">
        <v>9.7975708502024306E-2</v>
      </c>
      <c r="D731" s="13">
        <v>0.11878009630818601</v>
      </c>
      <c r="E731" s="13">
        <v>7.7429983525535401E-2</v>
      </c>
      <c r="F731" s="13"/>
      <c r="G731" s="13">
        <v>6.8571428571428603E-2</v>
      </c>
      <c r="H731" s="13">
        <v>0.107361963190184</v>
      </c>
      <c r="I731" s="13">
        <v>0.105932203389831</v>
      </c>
      <c r="J731" s="13">
        <v>6.4676616915422896E-2</v>
      </c>
      <c r="K731" s="13">
        <v>0.10489510489510501</v>
      </c>
      <c r="L731" s="13">
        <v>0.13636363636363599</v>
      </c>
      <c r="M731" s="13"/>
      <c r="N731" s="13">
        <v>8.1589958158995807E-2</v>
      </c>
      <c r="O731" s="13">
        <v>0.134020618556701</v>
      </c>
      <c r="P731" s="13">
        <v>8.9552238805970102E-2</v>
      </c>
      <c r="Q731" s="13">
        <v>9.8425196850393706E-2</v>
      </c>
      <c r="R731" s="13"/>
      <c r="S731" s="13">
        <v>8.2304526748971193E-2</v>
      </c>
      <c r="T731" s="13">
        <v>8.2706766917293201E-2</v>
      </c>
      <c r="U731" s="13">
        <v>9.5890410958904104E-2</v>
      </c>
      <c r="V731" s="13">
        <v>0.15533980582524301</v>
      </c>
      <c r="W731" s="13">
        <v>6.7307692307692304E-2</v>
      </c>
      <c r="X731" s="13">
        <v>0.114285714285714</v>
      </c>
      <c r="Y731" s="13">
        <v>0.14000000000000001</v>
      </c>
      <c r="Z731" s="13">
        <v>0.133333333333333</v>
      </c>
      <c r="AA731" s="13">
        <v>9.5541401273885398E-2</v>
      </c>
      <c r="AB731" s="13">
        <v>4.1666666666666699E-2</v>
      </c>
      <c r="AC731" s="13">
        <v>0.12280701754386</v>
      </c>
      <c r="AD731" s="13">
        <v>0.105263157894737</v>
      </c>
      <c r="AE731" s="13"/>
      <c r="AF731" s="13">
        <v>7.7694235588972399E-2</v>
      </c>
      <c r="AG731" s="13">
        <v>0.1</v>
      </c>
      <c r="AH731" s="13">
        <v>5.46875E-2</v>
      </c>
      <c r="AI731" s="13">
        <v>0.15527950310558999</v>
      </c>
      <c r="AJ731" s="13">
        <v>9.7560975609756101E-2</v>
      </c>
      <c r="AK731" s="13">
        <v>6.6666666666666693E-2</v>
      </c>
      <c r="AL731" s="13"/>
      <c r="AM731" s="13">
        <v>9.8901098901098897E-2</v>
      </c>
      <c r="AN731" s="13">
        <v>9.7777777777777797E-2</v>
      </c>
      <c r="AO731" s="13">
        <v>8.6956521739130405E-2</v>
      </c>
      <c r="AP731" s="13">
        <v>0.10126582278481</v>
      </c>
      <c r="AQ731" s="13">
        <v>0.11363636363636399</v>
      </c>
      <c r="AR731" s="13"/>
      <c r="AS731" s="13">
        <v>9.7975708502024306E-2</v>
      </c>
      <c r="AT731" s="13" t="s">
        <v>97</v>
      </c>
      <c r="AU731" s="13"/>
      <c r="AV731" s="13">
        <v>0.12</v>
      </c>
      <c r="AW731" s="13">
        <v>9.5744680851063801E-2</v>
      </c>
      <c r="AX731" s="13">
        <v>7.6481835564053496E-2</v>
      </c>
      <c r="AY731" s="13"/>
      <c r="AZ731" s="13">
        <v>9.1743119266055106E-2</v>
      </c>
      <c r="BA731" s="13">
        <v>0.122222222222222</v>
      </c>
      <c r="BB731" s="13">
        <v>0.114537444933921</v>
      </c>
      <c r="BC731" s="13"/>
      <c r="BD731" s="13">
        <v>8.7719298245614002E-2</v>
      </c>
      <c r="BE731" s="13">
        <v>0.116009280742459</v>
      </c>
      <c r="BF731" s="13"/>
      <c r="BG731" s="13">
        <v>9.2009685230024202E-2</v>
      </c>
      <c r="BH731" s="13">
        <v>0.101219512195122</v>
      </c>
      <c r="BI731" s="13"/>
      <c r="BJ731" s="13">
        <v>8.42105263157895E-2</v>
      </c>
      <c r="BK731" s="13">
        <v>0.103042198233562</v>
      </c>
      <c r="BL731" s="13"/>
      <c r="BM731" s="13">
        <v>8.2304526748971193E-2</v>
      </c>
      <c r="BN731" s="13">
        <v>0.102459016393443</v>
      </c>
      <c r="BO731" s="13"/>
      <c r="BP731" s="13">
        <v>9.1988130563798204E-2</v>
      </c>
      <c r="BQ731" s="13">
        <v>0.100456621004566</v>
      </c>
      <c r="BR731" s="13"/>
      <c r="BS731" s="13">
        <v>9.2760180995475103E-2</v>
      </c>
      <c r="BT731" s="13">
        <v>0.112087912087912</v>
      </c>
      <c r="BU731" s="13"/>
      <c r="BV731" s="13">
        <v>9.3959731543624206E-2</v>
      </c>
      <c r="BW731" s="13">
        <v>9.2150170648464202E-2</v>
      </c>
      <c r="BX731" s="13"/>
      <c r="BY731" s="13">
        <v>0.132867132867133</v>
      </c>
      <c r="BZ731" s="13">
        <v>9.3779015784586806E-2</v>
      </c>
      <c r="CA731" s="13"/>
      <c r="CB731" s="13">
        <v>0.11336717428088</v>
      </c>
      <c r="CC731" s="13">
        <v>8.1993569131832797E-2</v>
      </c>
    </row>
    <row r="732" spans="2:81" x14ac:dyDescent="0.3">
      <c r="B732" t="s">
        <v>106</v>
      </c>
      <c r="C732" s="13">
        <v>2.8340080971659899E-2</v>
      </c>
      <c r="D732" s="13">
        <v>2.2471910112359501E-2</v>
      </c>
      <c r="E732" s="13">
        <v>3.4596375617792399E-2</v>
      </c>
      <c r="F732" s="13"/>
      <c r="G732" s="13">
        <v>2.2857142857142899E-2</v>
      </c>
      <c r="H732" s="13">
        <v>3.0674846625766899E-2</v>
      </c>
      <c r="I732" s="13">
        <v>1.27118644067797E-2</v>
      </c>
      <c r="J732" s="13">
        <v>5.9701492537313397E-2</v>
      </c>
      <c r="K732" s="13">
        <v>2.0979020979021001E-2</v>
      </c>
      <c r="L732" s="13">
        <v>1.9480519480519501E-2</v>
      </c>
      <c r="M732" s="13"/>
      <c r="N732" s="13">
        <v>2.5104602510460299E-2</v>
      </c>
      <c r="O732" s="13">
        <v>1.03092783505155E-2</v>
      </c>
      <c r="P732" s="13">
        <v>2.9850746268656699E-2</v>
      </c>
      <c r="Q732" s="13">
        <v>5.5118110236220499E-2</v>
      </c>
      <c r="R732" s="13"/>
      <c r="S732" s="13">
        <v>3.2921810699588501E-2</v>
      </c>
      <c r="T732" s="13">
        <v>3.7593984962405999E-2</v>
      </c>
      <c r="U732" s="13">
        <v>4.1095890410958902E-2</v>
      </c>
      <c r="V732" s="13">
        <v>9.7087378640776708E-3</v>
      </c>
      <c r="W732" s="13">
        <v>2.8846153846153799E-2</v>
      </c>
      <c r="X732" s="13">
        <v>1.9047619047619001E-2</v>
      </c>
      <c r="Y732" s="13">
        <v>0.03</v>
      </c>
      <c r="Z732" s="13">
        <v>4.4444444444444398E-2</v>
      </c>
      <c r="AA732" s="13">
        <v>3.1847133757961797E-2</v>
      </c>
      <c r="AB732" s="13">
        <v>1.0416666666666701E-2</v>
      </c>
      <c r="AC732" s="13">
        <v>1.7543859649122799E-2</v>
      </c>
      <c r="AD732" s="13">
        <v>5.2631578947368397E-2</v>
      </c>
      <c r="AE732" s="13"/>
      <c r="AF732" s="13">
        <v>1.50375939849624E-2</v>
      </c>
      <c r="AG732" s="13">
        <v>2.5000000000000001E-2</v>
      </c>
      <c r="AH732" s="13">
        <v>4.6875E-2</v>
      </c>
      <c r="AI732" s="13">
        <v>2.4844720496894401E-2</v>
      </c>
      <c r="AJ732" s="13">
        <v>3.2520325203252001E-2</v>
      </c>
      <c r="AK732" s="13">
        <v>9.5238095238095195E-3</v>
      </c>
      <c r="AL732" s="13"/>
      <c r="AM732" s="13">
        <v>5.4945054945054903E-2</v>
      </c>
      <c r="AN732" s="13">
        <v>8.8888888888888906E-3</v>
      </c>
      <c r="AO732" s="13">
        <v>2.81329923273657E-2</v>
      </c>
      <c r="AP732" s="13">
        <v>2.9535864978902999E-2</v>
      </c>
      <c r="AQ732" s="13">
        <v>4.5454545454545497E-2</v>
      </c>
      <c r="AR732" s="13"/>
      <c r="AS732" s="13">
        <v>2.8340080971659899E-2</v>
      </c>
      <c r="AT732" s="13" t="s">
        <v>97</v>
      </c>
      <c r="AU732" s="13"/>
      <c r="AV732" s="13">
        <v>1.7500000000000002E-2</v>
      </c>
      <c r="AW732" s="13">
        <v>2.1276595744680899E-2</v>
      </c>
      <c r="AX732" s="13">
        <v>3.6328871892925399E-2</v>
      </c>
      <c r="AY732" s="13"/>
      <c r="AZ732" s="13">
        <v>9.1743119266055103E-3</v>
      </c>
      <c r="BA732" s="13">
        <v>1.1111111111111099E-2</v>
      </c>
      <c r="BB732" s="13">
        <v>2.6431718061673999E-2</v>
      </c>
      <c r="BC732" s="13"/>
      <c r="BD732" s="13">
        <v>2.6315789473684199E-2</v>
      </c>
      <c r="BE732" s="13">
        <v>3.2482598607888602E-2</v>
      </c>
      <c r="BF732" s="13"/>
      <c r="BG732" s="13">
        <v>1.4527845036319599E-2</v>
      </c>
      <c r="BH732" s="13">
        <v>3.4146341463414602E-2</v>
      </c>
      <c r="BI732" s="13"/>
      <c r="BJ732" s="13">
        <v>2.1052631578947399E-2</v>
      </c>
      <c r="BK732" s="13">
        <v>2.9440628066732099E-2</v>
      </c>
      <c r="BL732" s="13"/>
      <c r="BM732" s="13">
        <v>2.8806584362139901E-2</v>
      </c>
      <c r="BN732" s="13">
        <v>2.6639344262295101E-2</v>
      </c>
      <c r="BO732" s="13"/>
      <c r="BP732" s="13">
        <v>2.6706231454005899E-2</v>
      </c>
      <c r="BQ732" s="13">
        <v>2.8538812785388099E-2</v>
      </c>
      <c r="BR732" s="13"/>
      <c r="BS732" s="13">
        <v>2.2624434389140299E-2</v>
      </c>
      <c r="BT732" s="13">
        <v>4.6153846153846198E-2</v>
      </c>
      <c r="BU732" s="13"/>
      <c r="BV732" s="13">
        <v>2.01342281879195E-2</v>
      </c>
      <c r="BW732" s="13">
        <v>2.38907849829352E-2</v>
      </c>
      <c r="BX732" s="13"/>
      <c r="BY732" s="13">
        <v>1.3986013986014E-2</v>
      </c>
      <c r="BZ732" s="13">
        <v>3.06406685236769E-2</v>
      </c>
      <c r="CA732" s="13"/>
      <c r="CB732" s="13">
        <v>2.5380710659898501E-2</v>
      </c>
      <c r="CC732" s="13">
        <v>3.2154340836012901E-2</v>
      </c>
    </row>
    <row r="733" spans="2:81" x14ac:dyDescent="0.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Q733" s="13"/>
      <c r="BR733" s="13"/>
      <c r="BS733" s="13"/>
      <c r="BT733" s="13"/>
      <c r="BU733" s="13"/>
      <c r="BV733" s="13"/>
      <c r="BW733" s="13"/>
      <c r="BX733" s="13"/>
      <c r="BY733" s="13"/>
      <c r="BZ733" s="13"/>
      <c r="CA733" s="13"/>
      <c r="CB733" s="13"/>
      <c r="CC733" s="13"/>
    </row>
    <row r="734" spans="2:81" x14ac:dyDescent="0.3">
      <c r="B734" s="6" t="s">
        <v>398</v>
      </c>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Q734" s="13"/>
      <c r="BR734" s="13"/>
      <c r="BS734" s="13"/>
      <c r="BT734" s="13"/>
      <c r="BU734" s="13"/>
      <c r="BV734" s="13"/>
      <c r="BW734" s="13"/>
      <c r="BX734" s="13"/>
      <c r="BY734" s="13"/>
      <c r="BZ734" s="13"/>
      <c r="CA734" s="13"/>
      <c r="CB734" s="13"/>
      <c r="CC734" s="13"/>
    </row>
    <row r="735" spans="2:81" x14ac:dyDescent="0.3">
      <c r="B735" s="23" t="s">
        <v>95</v>
      </c>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Q735" s="13"/>
      <c r="BR735" s="13"/>
      <c r="BS735" s="13"/>
      <c r="BT735" s="13"/>
      <c r="BU735" s="13"/>
      <c r="BV735" s="13"/>
      <c r="BW735" s="13"/>
      <c r="BX735" s="13"/>
      <c r="BY735" s="13"/>
      <c r="BZ735" s="13"/>
      <c r="CA735" s="13"/>
      <c r="CB735" s="13"/>
      <c r="CC735" s="13"/>
    </row>
    <row r="736" spans="2:81" x14ac:dyDescent="0.3">
      <c r="B736" t="s">
        <v>393</v>
      </c>
      <c r="C736" s="13">
        <v>0.25506072874493901</v>
      </c>
      <c r="D736" s="13">
        <v>0.282504012841092</v>
      </c>
      <c r="E736" s="13">
        <v>0.227347611202636</v>
      </c>
      <c r="F736" s="13"/>
      <c r="G736" s="13">
        <v>0.26285714285714301</v>
      </c>
      <c r="H736" s="13">
        <v>0.20552147239263799</v>
      </c>
      <c r="I736" s="13">
        <v>0.25</v>
      </c>
      <c r="J736" s="13">
        <v>0.31343283582089598</v>
      </c>
      <c r="K736" s="13">
        <v>0.30069930069930101</v>
      </c>
      <c r="L736" s="13">
        <v>0.24025974025974001</v>
      </c>
      <c r="M736" s="13"/>
      <c r="N736" s="13">
        <v>0.27615062761506298</v>
      </c>
      <c r="O736" s="13">
        <v>0.22336769759450201</v>
      </c>
      <c r="P736" s="13">
        <v>0.248756218905473</v>
      </c>
      <c r="Q736" s="13">
        <v>0.255905511811024</v>
      </c>
      <c r="R736" s="13"/>
      <c r="S736" s="13">
        <v>0.24691358024691401</v>
      </c>
      <c r="T736" s="13">
        <v>0.24060150375939801</v>
      </c>
      <c r="U736" s="13">
        <v>0.219178082191781</v>
      </c>
      <c r="V736" s="13">
        <v>0.28155339805825202</v>
      </c>
      <c r="W736" s="13">
        <v>0.19230769230769201</v>
      </c>
      <c r="X736" s="13">
        <v>0.34285714285714303</v>
      </c>
      <c r="Y736" s="13">
        <v>0.3</v>
      </c>
      <c r="Z736" s="13">
        <v>0.2</v>
      </c>
      <c r="AA736" s="13">
        <v>0.184713375796178</v>
      </c>
      <c r="AB736" s="13">
        <v>0.33333333333333298</v>
      </c>
      <c r="AC736" s="13">
        <v>0.31578947368421101</v>
      </c>
      <c r="AD736" s="13">
        <v>0.21052631578947401</v>
      </c>
      <c r="AE736" s="13"/>
      <c r="AF736" s="13">
        <v>0.26566416040100199</v>
      </c>
      <c r="AG736" s="13">
        <v>0.26</v>
      </c>
      <c r="AH736" s="13">
        <v>0.3046875</v>
      </c>
      <c r="AI736" s="13">
        <v>0.23602484472049701</v>
      </c>
      <c r="AJ736" s="13">
        <v>0.24390243902438999</v>
      </c>
      <c r="AK736" s="13">
        <v>0.21904761904761899</v>
      </c>
      <c r="AL736" s="13"/>
      <c r="AM736" s="13">
        <v>0.27472527472527503</v>
      </c>
      <c r="AN736" s="13">
        <v>0.23555555555555599</v>
      </c>
      <c r="AO736" s="13">
        <v>0.26086956521739102</v>
      </c>
      <c r="AP736" s="13">
        <v>0.240506329113924</v>
      </c>
      <c r="AQ736" s="13">
        <v>0.25</v>
      </c>
      <c r="AR736" s="13"/>
      <c r="AS736" s="13">
        <v>0.25506072874493901</v>
      </c>
      <c r="AT736" s="13" t="s">
        <v>97</v>
      </c>
      <c r="AU736" s="13"/>
      <c r="AV736" s="13">
        <v>0.27</v>
      </c>
      <c r="AW736" s="13">
        <v>0.21276595744680901</v>
      </c>
      <c r="AX736" s="13">
        <v>0.267686424474187</v>
      </c>
      <c r="AY736" s="13"/>
      <c r="AZ736" s="13">
        <v>0.21100917431192701</v>
      </c>
      <c r="BA736" s="13">
        <v>0.35555555555555601</v>
      </c>
      <c r="BB736" s="13">
        <v>0.246696035242291</v>
      </c>
      <c r="BC736" s="13"/>
      <c r="BD736" s="13">
        <v>0.25689223057644101</v>
      </c>
      <c r="BE736" s="13">
        <v>0.25058004640371201</v>
      </c>
      <c r="BF736" s="13"/>
      <c r="BG736" s="13">
        <v>0.24455205811138001</v>
      </c>
      <c r="BH736" s="13">
        <v>0.26097560975609801</v>
      </c>
      <c r="BI736" s="13"/>
      <c r="BJ736" s="13">
        <v>0.215789473684211</v>
      </c>
      <c r="BK736" s="13">
        <v>0.263002944062807</v>
      </c>
      <c r="BL736" s="13"/>
      <c r="BM736" s="13">
        <v>0.296296296296296</v>
      </c>
      <c r="BN736" s="13">
        <v>0.24692622950819701</v>
      </c>
      <c r="BO736" s="13"/>
      <c r="BP736" s="13">
        <v>0.28783382789317502</v>
      </c>
      <c r="BQ736" s="13">
        <v>0.244292237442922</v>
      </c>
      <c r="BR736" s="13"/>
      <c r="BS736" s="13">
        <v>0.28506787330316702</v>
      </c>
      <c r="BT736" s="13">
        <v>0.22857142857142901</v>
      </c>
      <c r="BU736" s="13"/>
      <c r="BV736" s="13">
        <v>0.24161073825503401</v>
      </c>
      <c r="BW736" s="13">
        <v>0.30716723549488101</v>
      </c>
      <c r="BX736" s="13"/>
      <c r="BY736" s="13">
        <v>0.25174825174825199</v>
      </c>
      <c r="BZ736" s="13">
        <v>0.25719591457752999</v>
      </c>
      <c r="CA736" s="13"/>
      <c r="CB736" s="13">
        <v>0.27072758037224998</v>
      </c>
      <c r="CC736" s="13">
        <v>0.24276527331189701</v>
      </c>
    </row>
    <row r="737" spans="2:81" x14ac:dyDescent="0.3">
      <c r="B737" t="s">
        <v>394</v>
      </c>
      <c r="C737" s="13">
        <v>0.57570850202429102</v>
      </c>
      <c r="D737" s="13">
        <v>0.54574638844301804</v>
      </c>
      <c r="E737" s="13">
        <v>0.60461285008237198</v>
      </c>
      <c r="F737" s="13"/>
      <c r="G737" s="13">
        <v>0.56571428571428595</v>
      </c>
      <c r="H737" s="13">
        <v>0.59509202453987697</v>
      </c>
      <c r="I737" s="13">
        <v>0.59745762711864403</v>
      </c>
      <c r="J737" s="13">
        <v>0.53233830845771102</v>
      </c>
      <c r="K737" s="13">
        <v>0.54545454545454497</v>
      </c>
      <c r="L737" s="13">
        <v>0.59740259740259705</v>
      </c>
      <c r="M737" s="13"/>
      <c r="N737" s="13">
        <v>0.54602510460250997</v>
      </c>
      <c r="O737" s="13">
        <v>0.62542955326460503</v>
      </c>
      <c r="P737" s="13">
        <v>0.61194029850746301</v>
      </c>
      <c r="Q737" s="13">
        <v>0.55118110236220497</v>
      </c>
      <c r="R737" s="13"/>
      <c r="S737" s="13">
        <v>0.625514403292181</v>
      </c>
      <c r="T737" s="13">
        <v>0.58646616541353402</v>
      </c>
      <c r="U737" s="13">
        <v>0.56164383561643805</v>
      </c>
      <c r="V737" s="13">
        <v>0.56310679611650505</v>
      </c>
      <c r="W737" s="13">
        <v>0.64423076923076905</v>
      </c>
      <c r="X737" s="13">
        <v>0.45714285714285702</v>
      </c>
      <c r="Y737" s="13">
        <v>0.55000000000000004</v>
      </c>
      <c r="Z737" s="13">
        <v>0.6</v>
      </c>
      <c r="AA737" s="13">
        <v>0.61783439490445902</v>
      </c>
      <c r="AB737" s="13">
        <v>0.5</v>
      </c>
      <c r="AC737" s="13">
        <v>0.49122807017543901</v>
      </c>
      <c r="AD737" s="13">
        <v>0.63157894736842102</v>
      </c>
      <c r="AE737" s="13"/>
      <c r="AF737" s="13">
        <v>0.59899749373433597</v>
      </c>
      <c r="AG737" s="13">
        <v>0.57499999999999996</v>
      </c>
      <c r="AH737" s="13">
        <v>0.5390625</v>
      </c>
      <c r="AI737" s="13">
        <v>0.565217391304348</v>
      </c>
      <c r="AJ737" s="13">
        <v>0.57723577235772405</v>
      </c>
      <c r="AK737" s="13">
        <v>0.61904761904761896</v>
      </c>
      <c r="AL737" s="13"/>
      <c r="AM737" s="13">
        <v>0.54945054945054905</v>
      </c>
      <c r="AN737" s="13">
        <v>0.59555555555555595</v>
      </c>
      <c r="AO737" s="13">
        <v>0.57033248081841403</v>
      </c>
      <c r="AP737" s="13">
        <v>0.594936708860759</v>
      </c>
      <c r="AQ737" s="13">
        <v>0.5</v>
      </c>
      <c r="AR737" s="13"/>
      <c r="AS737" s="13">
        <v>0.57570850202429102</v>
      </c>
      <c r="AT737" s="13" t="s">
        <v>97</v>
      </c>
      <c r="AU737" s="13"/>
      <c r="AV737" s="13">
        <v>0.56499999999999995</v>
      </c>
      <c r="AW737" s="13">
        <v>0.62765957446808496</v>
      </c>
      <c r="AX737" s="13">
        <v>0.56214149139579395</v>
      </c>
      <c r="AY737" s="13"/>
      <c r="AZ737" s="13">
        <v>0.605504587155963</v>
      </c>
      <c r="BA737" s="13">
        <v>0.48888888888888898</v>
      </c>
      <c r="BB737" s="13">
        <v>0.61233480176211497</v>
      </c>
      <c r="BC737" s="13"/>
      <c r="BD737" s="13">
        <v>0.57142857142857095</v>
      </c>
      <c r="BE737" s="13">
        <v>0.58236658932714602</v>
      </c>
      <c r="BF737" s="13"/>
      <c r="BG737" s="13">
        <v>0.55932203389830504</v>
      </c>
      <c r="BH737" s="13">
        <v>0.58414634146341504</v>
      </c>
      <c r="BI737" s="13"/>
      <c r="BJ737" s="13">
        <v>0.6</v>
      </c>
      <c r="BK737" s="13">
        <v>0.56918547595682001</v>
      </c>
      <c r="BL737" s="13"/>
      <c r="BM737" s="13">
        <v>0.55967078189300401</v>
      </c>
      <c r="BN737" s="13">
        <v>0.57889344262295095</v>
      </c>
      <c r="BO737" s="13"/>
      <c r="BP737" s="13">
        <v>0.56083086053412501</v>
      </c>
      <c r="BQ737" s="13">
        <v>0.57762557077625598</v>
      </c>
      <c r="BR737" s="13"/>
      <c r="BS737" s="13">
        <v>0.55882352941176505</v>
      </c>
      <c r="BT737" s="13">
        <v>0.57142857142857095</v>
      </c>
      <c r="BU737" s="13"/>
      <c r="BV737" s="13">
        <v>0.56375838926174504</v>
      </c>
      <c r="BW737" s="13">
        <v>0.55631399317406105</v>
      </c>
      <c r="BX737" s="13"/>
      <c r="BY737" s="13">
        <v>0.55944055944055904</v>
      </c>
      <c r="BZ737" s="13">
        <v>0.57753017641597004</v>
      </c>
      <c r="CA737" s="13"/>
      <c r="CB737" s="13">
        <v>0.57360406091370597</v>
      </c>
      <c r="CC737" s="13">
        <v>0.57717041800643099</v>
      </c>
    </row>
    <row r="738" spans="2:81" x14ac:dyDescent="0.3">
      <c r="B738" t="s">
        <v>395</v>
      </c>
      <c r="C738" s="13">
        <v>0.118218623481781</v>
      </c>
      <c r="D738" s="13">
        <v>0.12841091492776899</v>
      </c>
      <c r="E738" s="13">
        <v>0.108731466227348</v>
      </c>
      <c r="F738" s="13"/>
      <c r="G738" s="13">
        <v>0.13142857142857101</v>
      </c>
      <c r="H738" s="13">
        <v>0.14110429447852799</v>
      </c>
      <c r="I738" s="13">
        <v>0.11864406779661001</v>
      </c>
      <c r="J738" s="13">
        <v>7.9601990049751201E-2</v>
      </c>
      <c r="K738" s="13">
        <v>0.125874125874126</v>
      </c>
      <c r="L738" s="13">
        <v>9.7402597402597393E-2</v>
      </c>
      <c r="M738" s="13"/>
      <c r="N738" s="13">
        <v>0.123430962343096</v>
      </c>
      <c r="O738" s="13">
        <v>0.11683848797250899</v>
      </c>
      <c r="P738" s="13">
        <v>9.4527363184079602E-2</v>
      </c>
      <c r="Q738" s="13">
        <v>0.12598425196850399</v>
      </c>
      <c r="R738" s="13"/>
      <c r="S738" s="13">
        <v>9.0534979423868303E-2</v>
      </c>
      <c r="T738" s="13">
        <v>8.2706766917293201E-2</v>
      </c>
      <c r="U738" s="13">
        <v>0.20547945205479501</v>
      </c>
      <c r="V738" s="13">
        <v>0.116504854368932</v>
      </c>
      <c r="W738" s="13">
        <v>0.105769230769231</v>
      </c>
      <c r="X738" s="13">
        <v>0.17142857142857101</v>
      </c>
      <c r="Y738" s="13">
        <v>0.11</v>
      </c>
      <c r="Z738" s="13">
        <v>0.11111111111111099</v>
      </c>
      <c r="AA738" s="13">
        <v>0.12738853503184699</v>
      </c>
      <c r="AB738" s="13">
        <v>0.125</v>
      </c>
      <c r="AC738" s="13">
        <v>0.140350877192982</v>
      </c>
      <c r="AD738" s="13">
        <v>5.2631578947368397E-2</v>
      </c>
      <c r="AE738" s="13"/>
      <c r="AF738" s="13">
        <v>8.5213032581453602E-2</v>
      </c>
      <c r="AG738" s="13">
        <v>0.13500000000000001</v>
      </c>
      <c r="AH738" s="13">
        <v>0.1171875</v>
      </c>
      <c r="AI738" s="13">
        <v>0.167701863354037</v>
      </c>
      <c r="AJ738" s="13">
        <v>0.113821138211382</v>
      </c>
      <c r="AK738" s="13">
        <v>0.114285714285714</v>
      </c>
      <c r="AL738" s="13"/>
      <c r="AM738" s="13">
        <v>9.3406593406593394E-2</v>
      </c>
      <c r="AN738" s="13">
        <v>0.142222222222222</v>
      </c>
      <c r="AO738" s="13">
        <v>0.12020460358056299</v>
      </c>
      <c r="AP738" s="13">
        <v>0.118143459915612</v>
      </c>
      <c r="AQ738" s="13">
        <v>0.18181818181818199</v>
      </c>
      <c r="AR738" s="13"/>
      <c r="AS738" s="13">
        <v>0.118218623481781</v>
      </c>
      <c r="AT738" s="13" t="s">
        <v>97</v>
      </c>
      <c r="AU738" s="13"/>
      <c r="AV738" s="13">
        <v>0.13250000000000001</v>
      </c>
      <c r="AW738" s="13">
        <v>9.5744680851063801E-2</v>
      </c>
      <c r="AX738" s="13">
        <v>0.110898661567878</v>
      </c>
      <c r="AY738" s="13"/>
      <c r="AZ738" s="13">
        <v>0.16513761467889901</v>
      </c>
      <c r="BA738" s="13">
        <v>0.122222222222222</v>
      </c>
      <c r="BB738" s="13">
        <v>9.2511013215859E-2</v>
      </c>
      <c r="BC738" s="13"/>
      <c r="BD738" s="13">
        <v>0.115288220551378</v>
      </c>
      <c r="BE738" s="13">
        <v>0.125290023201856</v>
      </c>
      <c r="BF738" s="13"/>
      <c r="BG738" s="13">
        <v>0.14043583535109</v>
      </c>
      <c r="BH738" s="13">
        <v>0.107317073170732</v>
      </c>
      <c r="BI738" s="13"/>
      <c r="BJ738" s="13">
        <v>0.12631578947368399</v>
      </c>
      <c r="BK738" s="13">
        <v>0.118743866535819</v>
      </c>
      <c r="BL738" s="13"/>
      <c r="BM738" s="13">
        <v>9.46502057613169E-2</v>
      </c>
      <c r="BN738" s="13">
        <v>0.123975409836066</v>
      </c>
      <c r="BO738" s="13"/>
      <c r="BP738" s="13">
        <v>0.103857566765579</v>
      </c>
      <c r="BQ738" s="13">
        <v>0.12557077625570801</v>
      </c>
      <c r="BR738" s="13"/>
      <c r="BS738" s="13">
        <v>0.119909502262443</v>
      </c>
      <c r="BT738" s="13">
        <v>0.120879120879121</v>
      </c>
      <c r="BU738" s="13"/>
      <c r="BV738" s="13">
        <v>0.14765100671140899</v>
      </c>
      <c r="BW738" s="13">
        <v>0.10580204778157</v>
      </c>
      <c r="BX738" s="13"/>
      <c r="BY738" s="13">
        <v>0.15384615384615399</v>
      </c>
      <c r="BZ738" s="13">
        <v>0.113277623026927</v>
      </c>
      <c r="CA738" s="13"/>
      <c r="CB738" s="13">
        <v>0.11336717428088</v>
      </c>
      <c r="CC738" s="13">
        <v>0.122186495176849</v>
      </c>
    </row>
    <row r="739" spans="2:81" x14ac:dyDescent="0.3">
      <c r="B739" t="s">
        <v>106</v>
      </c>
      <c r="C739" s="13">
        <v>5.1012145748987901E-2</v>
      </c>
      <c r="D739" s="13">
        <v>4.3338683788122001E-2</v>
      </c>
      <c r="E739" s="13">
        <v>5.9308072487644199E-2</v>
      </c>
      <c r="F739" s="13"/>
      <c r="G739" s="13">
        <v>0.04</v>
      </c>
      <c r="H739" s="13">
        <v>5.82822085889571E-2</v>
      </c>
      <c r="I739" s="13">
        <v>3.3898305084745797E-2</v>
      </c>
      <c r="J739" s="13">
        <v>7.4626865671641798E-2</v>
      </c>
      <c r="K739" s="13">
        <v>2.7972027972028E-2</v>
      </c>
      <c r="L739" s="13">
        <v>6.4935064935064901E-2</v>
      </c>
      <c r="M739" s="13"/>
      <c r="N739" s="13">
        <v>5.4393305439330498E-2</v>
      </c>
      <c r="O739" s="13">
        <v>3.4364261168384903E-2</v>
      </c>
      <c r="P739" s="13">
        <v>4.47761194029851E-2</v>
      </c>
      <c r="Q739" s="13">
        <v>6.6929133858267695E-2</v>
      </c>
      <c r="R739" s="13"/>
      <c r="S739" s="13">
        <v>3.7037037037037E-2</v>
      </c>
      <c r="T739" s="13">
        <v>9.0225563909774403E-2</v>
      </c>
      <c r="U739" s="13">
        <v>1.3698630136986301E-2</v>
      </c>
      <c r="V739" s="13">
        <v>3.8834951456310697E-2</v>
      </c>
      <c r="W739" s="13">
        <v>5.7692307692307702E-2</v>
      </c>
      <c r="X739" s="13">
        <v>2.8571428571428598E-2</v>
      </c>
      <c r="Y739" s="13">
        <v>0.04</v>
      </c>
      <c r="Z739" s="13">
        <v>8.8888888888888906E-2</v>
      </c>
      <c r="AA739" s="13">
        <v>7.0063694267515894E-2</v>
      </c>
      <c r="AB739" s="13">
        <v>4.1666666666666699E-2</v>
      </c>
      <c r="AC739" s="13">
        <v>5.2631578947368397E-2</v>
      </c>
      <c r="AD739" s="13">
        <v>0.105263157894737</v>
      </c>
      <c r="AE739" s="13"/>
      <c r="AF739" s="13">
        <v>5.0125313283208003E-2</v>
      </c>
      <c r="AG739" s="13">
        <v>0.03</v>
      </c>
      <c r="AH739" s="13">
        <v>3.90625E-2</v>
      </c>
      <c r="AI739" s="13">
        <v>3.1055900621118002E-2</v>
      </c>
      <c r="AJ739" s="13">
        <v>6.50406504065041E-2</v>
      </c>
      <c r="AK739" s="13">
        <v>4.7619047619047603E-2</v>
      </c>
      <c r="AL739" s="13"/>
      <c r="AM739" s="13">
        <v>8.2417582417582402E-2</v>
      </c>
      <c r="AN739" s="13">
        <v>2.66666666666667E-2</v>
      </c>
      <c r="AO739" s="13">
        <v>4.8593350383631703E-2</v>
      </c>
      <c r="AP739" s="13">
        <v>4.6413502109704602E-2</v>
      </c>
      <c r="AQ739" s="13">
        <v>6.8181818181818205E-2</v>
      </c>
      <c r="AR739" s="13"/>
      <c r="AS739" s="13">
        <v>5.1012145748987901E-2</v>
      </c>
      <c r="AT739" s="13" t="s">
        <v>97</v>
      </c>
      <c r="AU739" s="13"/>
      <c r="AV739" s="13">
        <v>3.2500000000000001E-2</v>
      </c>
      <c r="AW739" s="13">
        <v>6.3829787234042507E-2</v>
      </c>
      <c r="AX739" s="13">
        <v>5.9273422562141499E-2</v>
      </c>
      <c r="AY739" s="13"/>
      <c r="AZ739" s="13">
        <v>1.8348623853211E-2</v>
      </c>
      <c r="BA739" s="13">
        <v>3.3333333333333298E-2</v>
      </c>
      <c r="BB739" s="13">
        <v>4.8458149779735699E-2</v>
      </c>
      <c r="BC739" s="13"/>
      <c r="BD739" s="13">
        <v>5.6390977443608999E-2</v>
      </c>
      <c r="BE739" s="13">
        <v>4.1763341067285402E-2</v>
      </c>
      <c r="BF739" s="13"/>
      <c r="BG739" s="13">
        <v>5.5690072639225201E-2</v>
      </c>
      <c r="BH739" s="13">
        <v>4.7560975609756098E-2</v>
      </c>
      <c r="BI739" s="13"/>
      <c r="BJ739" s="13">
        <v>5.7894736842105297E-2</v>
      </c>
      <c r="BK739" s="13">
        <v>4.9067713444553497E-2</v>
      </c>
      <c r="BL739" s="13"/>
      <c r="BM739" s="13">
        <v>4.9382716049382699E-2</v>
      </c>
      <c r="BN739" s="13">
        <v>5.0204918032786899E-2</v>
      </c>
      <c r="BO739" s="13"/>
      <c r="BP739" s="13">
        <v>4.7477744807121698E-2</v>
      </c>
      <c r="BQ739" s="13">
        <v>5.2511415525114201E-2</v>
      </c>
      <c r="BR739" s="13"/>
      <c r="BS739" s="13">
        <v>3.6199095022624403E-2</v>
      </c>
      <c r="BT739" s="13">
        <v>7.9120879120879103E-2</v>
      </c>
      <c r="BU739" s="13"/>
      <c r="BV739" s="13">
        <v>4.6979865771812103E-2</v>
      </c>
      <c r="BW739" s="13">
        <v>3.0716723549488099E-2</v>
      </c>
      <c r="BX739" s="13"/>
      <c r="BY739" s="13">
        <v>3.4965034965035002E-2</v>
      </c>
      <c r="BZ739" s="13">
        <v>5.1996285979572898E-2</v>
      </c>
      <c r="CA739" s="13"/>
      <c r="CB739" s="13">
        <v>4.23011844331641E-2</v>
      </c>
      <c r="CC739" s="13">
        <v>5.78778135048231E-2</v>
      </c>
    </row>
    <row r="740" spans="2:81" x14ac:dyDescent="0.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Q740" s="13"/>
      <c r="BR740" s="13"/>
      <c r="BS740" s="13"/>
      <c r="BT740" s="13"/>
      <c r="BU740" s="13"/>
      <c r="BV740" s="13"/>
      <c r="BW740" s="13"/>
      <c r="BX740" s="13"/>
      <c r="BY740" s="13"/>
      <c r="BZ740" s="13"/>
      <c r="CA740" s="13"/>
      <c r="CB740" s="13"/>
      <c r="CC740" s="13"/>
    </row>
    <row r="741" spans="2:81" x14ac:dyDescent="0.3">
      <c r="B741" s="6" t="s">
        <v>399</v>
      </c>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Q741" s="13"/>
      <c r="BR741" s="13"/>
      <c r="BS741" s="13"/>
      <c r="BT741" s="13"/>
      <c r="BU741" s="13"/>
      <c r="BV741" s="13"/>
      <c r="BW741" s="13"/>
      <c r="BX741" s="13"/>
      <c r="BY741" s="13"/>
      <c r="BZ741" s="13"/>
      <c r="CA741" s="13"/>
      <c r="CB741" s="13"/>
      <c r="CC741" s="13"/>
    </row>
    <row r="742" spans="2:81" x14ac:dyDescent="0.3">
      <c r="B742" s="23" t="s">
        <v>95</v>
      </c>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Q742" s="13"/>
      <c r="BR742" s="13"/>
      <c r="BS742" s="13"/>
      <c r="BT742" s="13"/>
      <c r="BU742" s="13"/>
      <c r="BV742" s="13"/>
      <c r="BW742" s="13"/>
      <c r="BX742" s="13"/>
      <c r="BY742" s="13"/>
      <c r="BZ742" s="13"/>
      <c r="CA742" s="13"/>
      <c r="CB742" s="13"/>
      <c r="CC742" s="13"/>
    </row>
    <row r="743" spans="2:81" x14ac:dyDescent="0.3">
      <c r="B743" t="s">
        <v>393</v>
      </c>
      <c r="C743" s="13">
        <v>0.251012145748988</v>
      </c>
      <c r="D743" s="13">
        <v>0.26324237560192598</v>
      </c>
      <c r="E743" s="13">
        <v>0.23723228995057699</v>
      </c>
      <c r="F743" s="13"/>
      <c r="G743" s="13">
        <v>0.28571428571428598</v>
      </c>
      <c r="H743" s="13">
        <v>0.26687116564417201</v>
      </c>
      <c r="I743" s="13">
        <v>0.241525423728814</v>
      </c>
      <c r="J743" s="13">
        <v>0.22388059701492499</v>
      </c>
      <c r="K743" s="13">
        <v>0.24475524475524499</v>
      </c>
      <c r="L743" s="13">
        <v>0.23376623376623401</v>
      </c>
      <c r="M743" s="13"/>
      <c r="N743" s="13">
        <v>0.26150627615062799</v>
      </c>
      <c r="O743" s="13">
        <v>0.20962199312714799</v>
      </c>
      <c r="P743" s="13">
        <v>0.26865671641791</v>
      </c>
      <c r="Q743" s="13">
        <v>0.26377952755905498</v>
      </c>
      <c r="R743" s="13"/>
      <c r="S743" s="13">
        <v>0.27160493827160498</v>
      </c>
      <c r="T743" s="13">
        <v>0.233082706766917</v>
      </c>
      <c r="U743" s="13">
        <v>0.27397260273972601</v>
      </c>
      <c r="V743" s="13">
        <v>0.213592233009709</v>
      </c>
      <c r="W743" s="13">
        <v>0.20192307692307701</v>
      </c>
      <c r="X743" s="13">
        <v>0.27619047619047599</v>
      </c>
      <c r="Y743" s="13">
        <v>0.28000000000000003</v>
      </c>
      <c r="Z743" s="13">
        <v>0.22222222222222199</v>
      </c>
      <c r="AA743" s="13">
        <v>0.21656050955414</v>
      </c>
      <c r="AB743" s="13">
        <v>0.23958333333333301</v>
      </c>
      <c r="AC743" s="13">
        <v>0.38596491228070201</v>
      </c>
      <c r="AD743" s="13">
        <v>0.21052631578947401</v>
      </c>
      <c r="AE743" s="13"/>
      <c r="AF743" s="13">
        <v>0.30576441102756902</v>
      </c>
      <c r="AG743" s="13">
        <v>0.2</v>
      </c>
      <c r="AH743" s="13">
        <v>0.265625</v>
      </c>
      <c r="AI743" s="13">
        <v>0.167701863354037</v>
      </c>
      <c r="AJ743" s="13">
        <v>0.23577235772357699</v>
      </c>
      <c r="AK743" s="13">
        <v>0.30476190476190501</v>
      </c>
      <c r="AL743" s="13"/>
      <c r="AM743" s="13">
        <v>0.23626373626373601</v>
      </c>
      <c r="AN743" s="13">
        <v>0.2</v>
      </c>
      <c r="AO743" s="13">
        <v>0.27877237851662401</v>
      </c>
      <c r="AP743" s="13">
        <v>0.29535864978902998</v>
      </c>
      <c r="AQ743" s="13">
        <v>0.27272727272727298</v>
      </c>
      <c r="AR743" s="13"/>
      <c r="AS743" s="13">
        <v>0.251012145748988</v>
      </c>
      <c r="AT743" s="13" t="s">
        <v>97</v>
      </c>
      <c r="AU743" s="13"/>
      <c r="AV743" s="13">
        <v>0.27</v>
      </c>
      <c r="AW743" s="13">
        <v>0.25531914893617003</v>
      </c>
      <c r="AX743" s="13">
        <v>0.23900573613766701</v>
      </c>
      <c r="AY743" s="13"/>
      <c r="AZ743" s="13">
        <v>0.25688073394495398</v>
      </c>
      <c r="BA743" s="13">
        <v>0.28888888888888897</v>
      </c>
      <c r="BB743" s="13">
        <v>0.246696035242291</v>
      </c>
      <c r="BC743" s="13"/>
      <c r="BD743" s="13">
        <v>0.27192982456140402</v>
      </c>
      <c r="BE743" s="13">
        <v>0.21577726218097401</v>
      </c>
      <c r="BF743" s="13"/>
      <c r="BG743" s="13">
        <v>0.27602905569007302</v>
      </c>
      <c r="BH743" s="13">
        <v>0.23902439024390201</v>
      </c>
      <c r="BI743" s="13"/>
      <c r="BJ743" s="13">
        <v>0.24210526315789499</v>
      </c>
      <c r="BK743" s="13">
        <v>0.25318940137389601</v>
      </c>
      <c r="BL743" s="13"/>
      <c r="BM743" s="13">
        <v>0.27572016460905402</v>
      </c>
      <c r="BN743" s="13">
        <v>0.24487704918032799</v>
      </c>
      <c r="BO743" s="13"/>
      <c r="BP743" s="13">
        <v>0.26706231454005902</v>
      </c>
      <c r="BQ743" s="13">
        <v>0.24771689497716901</v>
      </c>
      <c r="BR743" s="13"/>
      <c r="BS743" s="13">
        <v>0.29411764705882398</v>
      </c>
      <c r="BT743" s="13">
        <v>0.21098901098901099</v>
      </c>
      <c r="BU743" s="13"/>
      <c r="BV743" s="13">
        <v>0.23489932885906001</v>
      </c>
      <c r="BW743" s="13">
        <v>0.32423208191126301</v>
      </c>
      <c r="BX743" s="13"/>
      <c r="BY743" s="13">
        <v>0.20279720279720301</v>
      </c>
      <c r="BZ743" s="13">
        <v>0.255338904363974</v>
      </c>
      <c r="CA743" s="13"/>
      <c r="CB743" s="13">
        <v>0.25042301184433202</v>
      </c>
      <c r="CC743" s="13">
        <v>0.24919614147909999</v>
      </c>
    </row>
    <row r="744" spans="2:81" x14ac:dyDescent="0.3">
      <c r="B744" t="s">
        <v>394</v>
      </c>
      <c r="C744" s="13">
        <v>0.54979757085020198</v>
      </c>
      <c r="D744" s="13">
        <v>0.50401284109149302</v>
      </c>
      <c r="E744" s="13">
        <v>0.59637561779242199</v>
      </c>
      <c r="F744" s="13"/>
      <c r="G744" s="13">
        <v>0.57714285714285696</v>
      </c>
      <c r="H744" s="13">
        <v>0.54907975460122704</v>
      </c>
      <c r="I744" s="13">
        <v>0.56779661016949201</v>
      </c>
      <c r="J744" s="13">
        <v>0.52736318407960203</v>
      </c>
      <c r="K744" s="13">
        <v>0.52447552447552404</v>
      </c>
      <c r="L744" s="13">
        <v>0.54545454545454497</v>
      </c>
      <c r="M744" s="13"/>
      <c r="N744" s="13">
        <v>0.54602510460250997</v>
      </c>
      <c r="O744" s="13">
        <v>0.60481099656357395</v>
      </c>
      <c r="P744" s="13">
        <v>0.52238805970149205</v>
      </c>
      <c r="Q744" s="13">
        <v>0.50787401574803104</v>
      </c>
      <c r="R744" s="13"/>
      <c r="S744" s="13">
        <v>0.563786008230453</v>
      </c>
      <c r="T744" s="13">
        <v>0.55639097744360899</v>
      </c>
      <c r="U744" s="13">
        <v>0.43835616438356201</v>
      </c>
      <c r="V744" s="13">
        <v>0.55339805825242705</v>
      </c>
      <c r="W744" s="13">
        <v>0.61538461538461497</v>
      </c>
      <c r="X744" s="13">
        <v>0.51428571428571401</v>
      </c>
      <c r="Y744" s="13">
        <v>0.53</v>
      </c>
      <c r="Z744" s="13">
        <v>0.55555555555555602</v>
      </c>
      <c r="AA744" s="13">
        <v>0.56687898089171995</v>
      </c>
      <c r="AB744" s="13">
        <v>0.59375</v>
      </c>
      <c r="AC744" s="13">
        <v>0.47368421052631599</v>
      </c>
      <c r="AD744" s="13">
        <v>0.52631578947368396</v>
      </c>
      <c r="AE744" s="13"/>
      <c r="AF744" s="13">
        <v>0.55388471177944898</v>
      </c>
      <c r="AG744" s="13">
        <v>0.55000000000000004</v>
      </c>
      <c r="AH744" s="13">
        <v>0.5703125</v>
      </c>
      <c r="AI744" s="13">
        <v>0.52795031055900599</v>
      </c>
      <c r="AJ744" s="13">
        <v>0.59349593495935005</v>
      </c>
      <c r="AK744" s="13">
        <v>0.61904761904761896</v>
      </c>
      <c r="AL744" s="13"/>
      <c r="AM744" s="13">
        <v>0.54395604395604402</v>
      </c>
      <c r="AN744" s="13">
        <v>0.61333333333333295</v>
      </c>
      <c r="AO744" s="13">
        <v>0.53452685421994905</v>
      </c>
      <c r="AP744" s="13">
        <v>0.531645569620253</v>
      </c>
      <c r="AQ744" s="13">
        <v>0.45454545454545497</v>
      </c>
      <c r="AR744" s="13"/>
      <c r="AS744" s="13">
        <v>0.54979757085020198</v>
      </c>
      <c r="AT744" s="13" t="s">
        <v>97</v>
      </c>
      <c r="AU744" s="13"/>
      <c r="AV744" s="13">
        <v>0.52249999999999996</v>
      </c>
      <c r="AW744" s="13">
        <v>0.57446808510638303</v>
      </c>
      <c r="AX744" s="13">
        <v>0.56214149139579395</v>
      </c>
      <c r="AY744" s="13"/>
      <c r="AZ744" s="13">
        <v>0.57798165137614699</v>
      </c>
      <c r="BA744" s="13">
        <v>0.46666666666666701</v>
      </c>
      <c r="BB744" s="13">
        <v>0.53744493392070503</v>
      </c>
      <c r="BC744" s="13"/>
      <c r="BD744" s="13">
        <v>0.55639097744360899</v>
      </c>
      <c r="BE744" s="13">
        <v>0.53132250580046403</v>
      </c>
      <c r="BF744" s="13"/>
      <c r="BG744" s="13">
        <v>0.55205811138014504</v>
      </c>
      <c r="BH744" s="13">
        <v>0.54878048780487798</v>
      </c>
      <c r="BI744" s="13"/>
      <c r="BJ744" s="13">
        <v>0.54736842105263195</v>
      </c>
      <c r="BK744" s="13">
        <v>0.54857703631010801</v>
      </c>
      <c r="BL744" s="13"/>
      <c r="BM744" s="13">
        <v>0.563786008230453</v>
      </c>
      <c r="BN744" s="13">
        <v>0.54610655737704905</v>
      </c>
      <c r="BO744" s="13"/>
      <c r="BP744" s="13">
        <v>0.56379821958456999</v>
      </c>
      <c r="BQ744" s="13">
        <v>0.54109589041095896</v>
      </c>
      <c r="BR744" s="13"/>
      <c r="BS744" s="13">
        <v>0.54072398190045201</v>
      </c>
      <c r="BT744" s="13">
        <v>0.53406593406593394</v>
      </c>
      <c r="BU744" s="13"/>
      <c r="BV744" s="13">
        <v>0.60402684563758402</v>
      </c>
      <c r="BW744" s="13">
        <v>0.50853242320819103</v>
      </c>
      <c r="BX744" s="13"/>
      <c r="BY744" s="13">
        <v>0.55944055944055904</v>
      </c>
      <c r="BZ744" s="13">
        <v>0.55246053853296195</v>
      </c>
      <c r="CA744" s="13"/>
      <c r="CB744" s="13">
        <v>0.55668358714043997</v>
      </c>
      <c r="CC744" s="13">
        <v>0.54823151125401903</v>
      </c>
    </row>
    <row r="745" spans="2:81" x14ac:dyDescent="0.3">
      <c r="B745" t="s">
        <v>395</v>
      </c>
      <c r="C745" s="13">
        <v>0.15627530364372499</v>
      </c>
      <c r="D745" s="13">
        <v>0.192616372391653</v>
      </c>
      <c r="E745" s="13">
        <v>0.120263591433278</v>
      </c>
      <c r="F745" s="13"/>
      <c r="G745" s="13">
        <v>0.125714285714286</v>
      </c>
      <c r="H745" s="13">
        <v>0.14110429447852799</v>
      </c>
      <c r="I745" s="13">
        <v>0.161016949152542</v>
      </c>
      <c r="J745" s="13">
        <v>0.174129353233831</v>
      </c>
      <c r="K745" s="13">
        <v>0.17482517482517501</v>
      </c>
      <c r="L745" s="13">
        <v>0.17532467532467499</v>
      </c>
      <c r="M745" s="13"/>
      <c r="N745" s="13">
        <v>0.15481171548117201</v>
      </c>
      <c r="O745" s="13">
        <v>0.14776632302405501</v>
      </c>
      <c r="P745" s="13">
        <v>0.16915422885572101</v>
      </c>
      <c r="Q745" s="13">
        <v>0.16535433070866101</v>
      </c>
      <c r="R745" s="13"/>
      <c r="S745" s="13">
        <v>0.12345679012345701</v>
      </c>
      <c r="T745" s="13">
        <v>0.16541353383458601</v>
      </c>
      <c r="U745" s="13">
        <v>0.24657534246575299</v>
      </c>
      <c r="V745" s="13">
        <v>0.19417475728155301</v>
      </c>
      <c r="W745" s="13">
        <v>0.144230769230769</v>
      </c>
      <c r="X745" s="13">
        <v>0.17142857142857101</v>
      </c>
      <c r="Y745" s="13">
        <v>0.15</v>
      </c>
      <c r="Z745" s="13">
        <v>0.133333333333333</v>
      </c>
      <c r="AA745" s="13">
        <v>0.146496815286624</v>
      </c>
      <c r="AB745" s="13">
        <v>0.16666666666666699</v>
      </c>
      <c r="AC745" s="13">
        <v>0.105263157894737</v>
      </c>
      <c r="AD745" s="13">
        <v>0.21052631578947401</v>
      </c>
      <c r="AE745" s="13"/>
      <c r="AF745" s="13">
        <v>0.112781954887218</v>
      </c>
      <c r="AG745" s="13">
        <v>0.20499999999999999</v>
      </c>
      <c r="AH745" s="13">
        <v>0.1171875</v>
      </c>
      <c r="AI745" s="13">
        <v>0.26708074534161502</v>
      </c>
      <c r="AJ745" s="13">
        <v>0.138211382113821</v>
      </c>
      <c r="AK745" s="13">
        <v>6.6666666666666693E-2</v>
      </c>
      <c r="AL745" s="13"/>
      <c r="AM745" s="13">
        <v>0.164835164835165</v>
      </c>
      <c r="AN745" s="13">
        <v>0.151111111111111</v>
      </c>
      <c r="AO745" s="13">
        <v>0.14066496163682901</v>
      </c>
      <c r="AP745" s="13">
        <v>0.14345991561181401</v>
      </c>
      <c r="AQ745" s="13">
        <v>0.22727272727272699</v>
      </c>
      <c r="AR745" s="13"/>
      <c r="AS745" s="13">
        <v>0.15627530364372499</v>
      </c>
      <c r="AT745" s="13" t="s">
        <v>97</v>
      </c>
      <c r="AU745" s="13"/>
      <c r="AV745" s="13">
        <v>0.17</v>
      </c>
      <c r="AW745" s="13">
        <v>0.12765957446808501</v>
      </c>
      <c r="AX745" s="13">
        <v>0.15487571701720801</v>
      </c>
      <c r="AY745" s="13"/>
      <c r="AZ745" s="13">
        <v>0.13761467889908299</v>
      </c>
      <c r="BA745" s="13">
        <v>0.22222222222222199</v>
      </c>
      <c r="BB745" s="13">
        <v>0.154185022026432</v>
      </c>
      <c r="BC745" s="13"/>
      <c r="BD745" s="13">
        <v>0.12531328320801999</v>
      </c>
      <c r="BE745" s="13">
        <v>0.21577726218097401</v>
      </c>
      <c r="BF745" s="13"/>
      <c r="BG745" s="13">
        <v>0.14285714285714299</v>
      </c>
      <c r="BH745" s="13">
        <v>0.163414634146341</v>
      </c>
      <c r="BI745" s="13"/>
      <c r="BJ745" s="13">
        <v>0.163157894736842</v>
      </c>
      <c r="BK745" s="13">
        <v>0.15701668302257099</v>
      </c>
      <c r="BL745" s="13"/>
      <c r="BM745" s="13">
        <v>0.12345679012345701</v>
      </c>
      <c r="BN745" s="13">
        <v>0.16598360655737701</v>
      </c>
      <c r="BO745" s="13"/>
      <c r="BP745" s="13">
        <v>0.121661721068249</v>
      </c>
      <c r="BQ745" s="13">
        <v>0.17123287671232901</v>
      </c>
      <c r="BR745" s="13"/>
      <c r="BS745" s="13">
        <v>0.13348416289592799</v>
      </c>
      <c r="BT745" s="13">
        <v>0.19560439560439599</v>
      </c>
      <c r="BU745" s="13"/>
      <c r="BV745" s="13">
        <v>0.12751677852349</v>
      </c>
      <c r="BW745" s="13">
        <v>0.136518771331058</v>
      </c>
      <c r="BX745" s="13"/>
      <c r="BY745" s="13">
        <v>0.195804195804196</v>
      </c>
      <c r="BZ745" s="13">
        <v>0.14856081708449401</v>
      </c>
      <c r="CA745" s="13"/>
      <c r="CB745" s="13">
        <v>0.164128595600677</v>
      </c>
      <c r="CC745" s="13">
        <v>0.14790996784565899</v>
      </c>
    </row>
    <row r="746" spans="2:81" x14ac:dyDescent="0.3">
      <c r="B746" t="s">
        <v>106</v>
      </c>
      <c r="C746" s="13">
        <v>4.2914979757084998E-2</v>
      </c>
      <c r="D746" s="13">
        <v>4.0128410914927803E-2</v>
      </c>
      <c r="E746" s="13">
        <v>4.6128500823723197E-2</v>
      </c>
      <c r="F746" s="13"/>
      <c r="G746" s="13">
        <v>1.1428571428571401E-2</v>
      </c>
      <c r="H746" s="13">
        <v>4.2944785276073601E-2</v>
      </c>
      <c r="I746" s="13">
        <v>2.9661016949152502E-2</v>
      </c>
      <c r="J746" s="13">
        <v>7.4626865671641798E-2</v>
      </c>
      <c r="K746" s="13">
        <v>5.5944055944055902E-2</v>
      </c>
      <c r="L746" s="13">
        <v>4.5454545454545497E-2</v>
      </c>
      <c r="M746" s="13"/>
      <c r="N746" s="13">
        <v>3.7656903765690398E-2</v>
      </c>
      <c r="O746" s="13">
        <v>3.78006872852234E-2</v>
      </c>
      <c r="P746" s="13">
        <v>3.98009950248756E-2</v>
      </c>
      <c r="Q746" s="13">
        <v>6.2992125984251995E-2</v>
      </c>
      <c r="R746" s="13"/>
      <c r="S746" s="13">
        <v>4.1152263374485597E-2</v>
      </c>
      <c r="T746" s="13">
        <v>4.5112781954887202E-2</v>
      </c>
      <c r="U746" s="13">
        <v>4.1095890410958902E-2</v>
      </c>
      <c r="V746" s="13">
        <v>3.8834951456310697E-2</v>
      </c>
      <c r="W746" s="13">
        <v>3.8461538461538498E-2</v>
      </c>
      <c r="X746" s="13">
        <v>3.8095238095238099E-2</v>
      </c>
      <c r="Y746" s="13">
        <v>0.04</v>
      </c>
      <c r="Z746" s="13">
        <v>8.8888888888888906E-2</v>
      </c>
      <c r="AA746" s="13">
        <v>7.0063694267515894E-2</v>
      </c>
      <c r="AB746" s="13">
        <v>0</v>
      </c>
      <c r="AC746" s="13">
        <v>3.5087719298245598E-2</v>
      </c>
      <c r="AD746" s="13">
        <v>5.2631578947368397E-2</v>
      </c>
      <c r="AE746" s="13"/>
      <c r="AF746" s="13">
        <v>2.7568922305764399E-2</v>
      </c>
      <c r="AG746" s="13">
        <v>4.4999999999999998E-2</v>
      </c>
      <c r="AH746" s="13">
        <v>4.6875E-2</v>
      </c>
      <c r="AI746" s="13">
        <v>3.7267080745341602E-2</v>
      </c>
      <c r="AJ746" s="13">
        <v>3.2520325203252001E-2</v>
      </c>
      <c r="AK746" s="13">
        <v>9.5238095238095195E-3</v>
      </c>
      <c r="AL746" s="13"/>
      <c r="AM746" s="13">
        <v>5.4945054945054903E-2</v>
      </c>
      <c r="AN746" s="13">
        <v>3.5555555555555597E-2</v>
      </c>
      <c r="AO746" s="13">
        <v>4.6035805626598501E-2</v>
      </c>
      <c r="AP746" s="13">
        <v>2.9535864978902999E-2</v>
      </c>
      <c r="AQ746" s="13">
        <v>4.5454545454545497E-2</v>
      </c>
      <c r="AR746" s="13"/>
      <c r="AS746" s="13">
        <v>4.2914979757084998E-2</v>
      </c>
      <c r="AT746" s="13" t="s">
        <v>97</v>
      </c>
      <c r="AU746" s="13"/>
      <c r="AV746" s="13">
        <v>3.7499999999999999E-2</v>
      </c>
      <c r="AW746" s="13">
        <v>4.2553191489361701E-2</v>
      </c>
      <c r="AX746" s="13">
        <v>4.3977055449330803E-2</v>
      </c>
      <c r="AY746" s="13"/>
      <c r="AZ746" s="13">
        <v>2.7522935779816501E-2</v>
      </c>
      <c r="BA746" s="13">
        <v>2.2222222222222199E-2</v>
      </c>
      <c r="BB746" s="13">
        <v>6.1674008810572702E-2</v>
      </c>
      <c r="BC746" s="13"/>
      <c r="BD746" s="13">
        <v>4.6365914786967402E-2</v>
      </c>
      <c r="BE746" s="13">
        <v>3.7122969837586998E-2</v>
      </c>
      <c r="BF746" s="13"/>
      <c r="BG746" s="13">
        <v>2.9055690072639199E-2</v>
      </c>
      <c r="BH746" s="13">
        <v>4.8780487804878099E-2</v>
      </c>
      <c r="BI746" s="13"/>
      <c r="BJ746" s="13">
        <v>4.7368421052631601E-2</v>
      </c>
      <c r="BK746" s="13">
        <v>4.12168792934249E-2</v>
      </c>
      <c r="BL746" s="13"/>
      <c r="BM746" s="13">
        <v>3.7037037037037E-2</v>
      </c>
      <c r="BN746" s="13">
        <v>4.3032786885245901E-2</v>
      </c>
      <c r="BO746" s="13"/>
      <c r="BP746" s="13">
        <v>4.7477744807121698E-2</v>
      </c>
      <c r="BQ746" s="13">
        <v>3.9954337899543398E-2</v>
      </c>
      <c r="BR746" s="13"/>
      <c r="BS746" s="13">
        <v>3.1674208144796399E-2</v>
      </c>
      <c r="BT746" s="13">
        <v>5.9340659340659303E-2</v>
      </c>
      <c r="BU746" s="13"/>
      <c r="BV746" s="13">
        <v>3.35570469798658E-2</v>
      </c>
      <c r="BW746" s="13">
        <v>3.0716723549488099E-2</v>
      </c>
      <c r="BX746" s="13"/>
      <c r="BY746" s="13">
        <v>4.1958041958042001E-2</v>
      </c>
      <c r="BZ746" s="13">
        <v>4.36397400185701E-2</v>
      </c>
      <c r="CA746" s="13"/>
      <c r="CB746" s="13">
        <v>2.8764805414551599E-2</v>
      </c>
      <c r="CC746" s="13">
        <v>5.4662379421221902E-2</v>
      </c>
    </row>
    <row r="747" spans="2:81" x14ac:dyDescent="0.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c r="BN747" s="13"/>
      <c r="BO747" s="13"/>
      <c r="BP747" s="13"/>
      <c r="BQ747" s="13"/>
      <c r="BR747" s="13"/>
      <c r="BS747" s="13"/>
      <c r="BT747" s="13"/>
      <c r="BU747" s="13"/>
      <c r="BV747" s="13"/>
      <c r="BW747" s="13"/>
      <c r="BX747" s="13"/>
      <c r="BY747" s="13"/>
      <c r="BZ747" s="13"/>
      <c r="CA747" s="13"/>
      <c r="CB747" s="13"/>
      <c r="CC747" s="13"/>
    </row>
    <row r="748" spans="2:81" x14ac:dyDescent="0.3">
      <c r="B748" s="6" t="s">
        <v>400</v>
      </c>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c r="BK748" s="13"/>
      <c r="BL748" s="13"/>
      <c r="BM748" s="13"/>
      <c r="BN748" s="13"/>
      <c r="BO748" s="13"/>
      <c r="BP748" s="13"/>
      <c r="BQ748" s="13"/>
      <c r="BR748" s="13"/>
      <c r="BS748" s="13"/>
      <c r="BT748" s="13"/>
      <c r="BU748" s="13"/>
      <c r="BV748" s="13"/>
      <c r="BW748" s="13"/>
      <c r="BX748" s="13"/>
      <c r="BY748" s="13"/>
      <c r="BZ748" s="13"/>
      <c r="CA748" s="13"/>
      <c r="CB748" s="13"/>
      <c r="CC748" s="13"/>
    </row>
    <row r="749" spans="2:81" x14ac:dyDescent="0.3">
      <c r="B749" s="23" t="s">
        <v>95</v>
      </c>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c r="BK749" s="13"/>
      <c r="BL749" s="13"/>
      <c r="BM749" s="13"/>
      <c r="BN749" s="13"/>
      <c r="BO749" s="13"/>
      <c r="BP749" s="13"/>
      <c r="BQ749" s="13"/>
      <c r="BR749" s="13"/>
      <c r="BS749" s="13"/>
      <c r="BT749" s="13"/>
      <c r="BU749" s="13"/>
      <c r="BV749" s="13"/>
      <c r="BW749" s="13"/>
      <c r="BX749" s="13"/>
      <c r="BY749" s="13"/>
      <c r="BZ749" s="13"/>
      <c r="CA749" s="13"/>
      <c r="CB749" s="13"/>
      <c r="CC749" s="13"/>
    </row>
    <row r="750" spans="2:81" x14ac:dyDescent="0.3">
      <c r="B750" t="s">
        <v>393</v>
      </c>
      <c r="C750" s="13">
        <v>0.75141700404858303</v>
      </c>
      <c r="D750" s="13">
        <v>0.73354735152488004</v>
      </c>
      <c r="E750" s="13">
        <v>0.76771004942339405</v>
      </c>
      <c r="F750" s="13"/>
      <c r="G750" s="13">
        <v>0.73142857142857098</v>
      </c>
      <c r="H750" s="13">
        <v>0.71779141104294497</v>
      </c>
      <c r="I750" s="13">
        <v>0.77542372881355903</v>
      </c>
      <c r="J750" s="13">
        <v>0.73631840796019898</v>
      </c>
      <c r="K750" s="13">
        <v>0.79020979020978999</v>
      </c>
      <c r="L750" s="13">
        <v>0.79220779220779203</v>
      </c>
      <c r="M750" s="13"/>
      <c r="N750" s="13">
        <v>0.74476987447698695</v>
      </c>
      <c r="O750" s="13">
        <v>0.756013745704467</v>
      </c>
      <c r="P750" s="13">
        <v>0.75621890547263704</v>
      </c>
      <c r="Q750" s="13">
        <v>0.75196850393700798</v>
      </c>
      <c r="R750" s="13"/>
      <c r="S750" s="13">
        <v>0.73251028806584395</v>
      </c>
      <c r="T750" s="13">
        <v>0.721804511278195</v>
      </c>
      <c r="U750" s="13">
        <v>0.73972602739726001</v>
      </c>
      <c r="V750" s="13">
        <v>0.77669902912621402</v>
      </c>
      <c r="W750" s="13">
        <v>0.77884615384615397</v>
      </c>
      <c r="X750" s="13">
        <v>0.72380952380952401</v>
      </c>
      <c r="Y750" s="13">
        <v>0.76</v>
      </c>
      <c r="Z750" s="13">
        <v>0.73333333333333295</v>
      </c>
      <c r="AA750" s="13">
        <v>0.73885350318471299</v>
      </c>
      <c r="AB750" s="13">
        <v>0.77083333333333304</v>
      </c>
      <c r="AC750" s="13">
        <v>0.84210526315789502</v>
      </c>
      <c r="AD750" s="13">
        <v>0.84210526315789502</v>
      </c>
      <c r="AE750" s="13"/>
      <c r="AF750" s="13">
        <v>0.744360902255639</v>
      </c>
      <c r="AG750" s="13">
        <v>0.7</v>
      </c>
      <c r="AH750" s="13">
        <v>0.7578125</v>
      </c>
      <c r="AI750" s="13">
        <v>0.67701863354037295</v>
      </c>
      <c r="AJ750" s="13">
        <v>0.861788617886179</v>
      </c>
      <c r="AK750" s="13">
        <v>0.85714285714285698</v>
      </c>
      <c r="AL750" s="13"/>
      <c r="AM750" s="13">
        <v>0.77472527472527497</v>
      </c>
      <c r="AN750" s="13">
        <v>0.76888888888888896</v>
      </c>
      <c r="AO750" s="13">
        <v>0.75447570332480796</v>
      </c>
      <c r="AP750" s="13">
        <v>0.74261603375527396</v>
      </c>
      <c r="AQ750" s="13">
        <v>0.59090909090909105</v>
      </c>
      <c r="AR750" s="13"/>
      <c r="AS750" s="13">
        <v>0.75141700404858303</v>
      </c>
      <c r="AT750" s="13" t="s">
        <v>97</v>
      </c>
      <c r="AU750" s="13"/>
      <c r="AV750" s="13">
        <v>0.73750000000000004</v>
      </c>
      <c r="AW750" s="13">
        <v>0.61702127659574502</v>
      </c>
      <c r="AX750" s="13">
        <v>0.79923518164435903</v>
      </c>
      <c r="AY750" s="13"/>
      <c r="AZ750" s="13">
        <v>0.69724770642201805</v>
      </c>
      <c r="BA750" s="13">
        <v>0.64444444444444404</v>
      </c>
      <c r="BB750" s="13">
        <v>0.75770925110132203</v>
      </c>
      <c r="BC750" s="13"/>
      <c r="BD750" s="13">
        <v>0.76566416040100205</v>
      </c>
      <c r="BE750" s="13">
        <v>0.72157772621809702</v>
      </c>
      <c r="BF750" s="13"/>
      <c r="BG750" s="13">
        <v>0.72397094430992703</v>
      </c>
      <c r="BH750" s="13">
        <v>0.76585365853658505</v>
      </c>
      <c r="BI750" s="13"/>
      <c r="BJ750" s="13">
        <v>0.69473684210526299</v>
      </c>
      <c r="BK750" s="13">
        <v>0.76153091265947004</v>
      </c>
      <c r="BL750" s="13"/>
      <c r="BM750" s="13">
        <v>0.77366255144032903</v>
      </c>
      <c r="BN750" s="13">
        <v>0.74692622950819698</v>
      </c>
      <c r="BO750" s="13"/>
      <c r="BP750" s="13">
        <v>0.82789317507418403</v>
      </c>
      <c r="BQ750" s="13">
        <v>0.71689497716895001</v>
      </c>
      <c r="BR750" s="13"/>
      <c r="BS750" s="13">
        <v>0.75791855203619896</v>
      </c>
      <c r="BT750" s="13">
        <v>0.71428571428571397</v>
      </c>
      <c r="BU750" s="13"/>
      <c r="BV750" s="13">
        <v>0.73154362416107399</v>
      </c>
      <c r="BW750" s="13">
        <v>0.77133105802047797</v>
      </c>
      <c r="BX750" s="13"/>
      <c r="BY750" s="13">
        <v>0.69930069930069905</v>
      </c>
      <c r="BZ750" s="13">
        <v>0.75858867223769699</v>
      </c>
      <c r="CA750" s="13"/>
      <c r="CB750" s="13">
        <v>0.79187817258883297</v>
      </c>
      <c r="CC750" s="13">
        <v>0.71864951768488705</v>
      </c>
    </row>
    <row r="751" spans="2:81" x14ac:dyDescent="0.3">
      <c r="B751" t="s">
        <v>394</v>
      </c>
      <c r="C751" s="13">
        <v>0.16761133603238901</v>
      </c>
      <c r="D751" s="13">
        <v>0.18298555377207101</v>
      </c>
      <c r="E751" s="13">
        <v>0.15321252059308099</v>
      </c>
      <c r="F751" s="13"/>
      <c r="G751" s="13">
        <v>0.19428571428571401</v>
      </c>
      <c r="H751" s="13">
        <v>0.19325153374233101</v>
      </c>
      <c r="I751" s="13">
        <v>0.14830508474576301</v>
      </c>
      <c r="J751" s="13">
        <v>0.15920398009950201</v>
      </c>
      <c r="K751" s="13">
        <v>0.14685314685314699</v>
      </c>
      <c r="L751" s="13">
        <v>0.14285714285714299</v>
      </c>
      <c r="M751" s="13"/>
      <c r="N751" s="13">
        <v>0.19037656903765701</v>
      </c>
      <c r="O751" s="13">
        <v>0.15463917525773199</v>
      </c>
      <c r="P751" s="13">
        <v>0.174129353233831</v>
      </c>
      <c r="Q751" s="13">
        <v>0.133858267716535</v>
      </c>
      <c r="R751" s="13"/>
      <c r="S751" s="13">
        <v>0.19341563786008201</v>
      </c>
      <c r="T751" s="13">
        <v>0.21804511278195499</v>
      </c>
      <c r="U751" s="13">
        <v>0.20547945205479501</v>
      </c>
      <c r="V751" s="13">
        <v>0.106796116504854</v>
      </c>
      <c r="W751" s="13">
        <v>0.144230769230769</v>
      </c>
      <c r="X751" s="13">
        <v>0.161904761904762</v>
      </c>
      <c r="Y751" s="13">
        <v>0.16</v>
      </c>
      <c r="Z751" s="13">
        <v>0.17777777777777801</v>
      </c>
      <c r="AA751" s="13">
        <v>0.16560509554140099</v>
      </c>
      <c r="AB751" s="13">
        <v>0.16666666666666699</v>
      </c>
      <c r="AC751" s="13">
        <v>0.105263157894737</v>
      </c>
      <c r="AD751" s="13">
        <v>5.2631578947368397E-2</v>
      </c>
      <c r="AE751" s="13"/>
      <c r="AF751" s="13">
        <v>0.19047619047618999</v>
      </c>
      <c r="AG751" s="13">
        <v>0.22500000000000001</v>
      </c>
      <c r="AH751" s="13">
        <v>0.1796875</v>
      </c>
      <c r="AI751" s="13">
        <v>0.18633540372670801</v>
      </c>
      <c r="AJ751" s="13">
        <v>7.3170731707317097E-2</v>
      </c>
      <c r="AK751" s="13">
        <v>0.114285714285714</v>
      </c>
      <c r="AL751" s="13"/>
      <c r="AM751" s="13">
        <v>0.13736263736263701</v>
      </c>
      <c r="AN751" s="13">
        <v>0.164444444444444</v>
      </c>
      <c r="AO751" s="13">
        <v>0.173913043478261</v>
      </c>
      <c r="AP751" s="13">
        <v>0.177215189873418</v>
      </c>
      <c r="AQ751" s="13">
        <v>0.22727272727272699</v>
      </c>
      <c r="AR751" s="13"/>
      <c r="AS751" s="13">
        <v>0.16761133603238901</v>
      </c>
      <c r="AT751" s="13" t="s">
        <v>97</v>
      </c>
      <c r="AU751" s="13"/>
      <c r="AV751" s="13">
        <v>0.17</v>
      </c>
      <c r="AW751" s="13">
        <v>0.26595744680851102</v>
      </c>
      <c r="AX751" s="13">
        <v>0.13575525812619499</v>
      </c>
      <c r="AY751" s="13"/>
      <c r="AZ751" s="13">
        <v>0.23853211009174299</v>
      </c>
      <c r="BA751" s="13">
        <v>0.211111111111111</v>
      </c>
      <c r="BB751" s="13">
        <v>0.14537444933920701</v>
      </c>
      <c r="BC751" s="13"/>
      <c r="BD751" s="13">
        <v>0.15914786967418501</v>
      </c>
      <c r="BE751" s="13">
        <v>0.185614849187935</v>
      </c>
      <c r="BF751" s="13"/>
      <c r="BG751" s="13">
        <v>0.20096852300242099</v>
      </c>
      <c r="BH751" s="13">
        <v>0.151219512195122</v>
      </c>
      <c r="BI751" s="13"/>
      <c r="BJ751" s="13">
        <v>0.19473684210526301</v>
      </c>
      <c r="BK751" s="13">
        <v>0.16192345436702599</v>
      </c>
      <c r="BL751" s="13"/>
      <c r="BM751" s="13">
        <v>0.14403292181069999</v>
      </c>
      <c r="BN751" s="13">
        <v>0.171106557377049</v>
      </c>
      <c r="BO751" s="13"/>
      <c r="BP751" s="13">
        <v>9.7922848664688394E-2</v>
      </c>
      <c r="BQ751" s="13">
        <v>0.19748858447488599</v>
      </c>
      <c r="BR751" s="13"/>
      <c r="BS751" s="13">
        <v>0.16289592760180999</v>
      </c>
      <c r="BT751" s="13">
        <v>0.178021978021978</v>
      </c>
      <c r="BU751" s="13"/>
      <c r="BV751" s="13">
        <v>0.20134228187919501</v>
      </c>
      <c r="BW751" s="13">
        <v>0.143344709897611</v>
      </c>
      <c r="BX751" s="13"/>
      <c r="BY751" s="13">
        <v>0.188811188811189</v>
      </c>
      <c r="BZ751" s="13">
        <v>0.16620241411327799</v>
      </c>
      <c r="CA751" s="13"/>
      <c r="CB751" s="13">
        <v>0.12521150592216601</v>
      </c>
      <c r="CC751" s="13">
        <v>0.20578778135048201</v>
      </c>
    </row>
    <row r="752" spans="2:81" x14ac:dyDescent="0.3">
      <c r="B752" t="s">
        <v>395</v>
      </c>
      <c r="C752" s="13">
        <v>6.2348178137651797E-2</v>
      </c>
      <c r="D752" s="13">
        <v>6.4205457463884397E-2</v>
      </c>
      <c r="E752" s="13">
        <v>6.09555189456343E-2</v>
      </c>
      <c r="F752" s="13"/>
      <c r="G752" s="13">
        <v>5.7142857142857099E-2</v>
      </c>
      <c r="H752" s="13">
        <v>6.7484662576687102E-2</v>
      </c>
      <c r="I752" s="13">
        <v>6.3559322033898302E-2</v>
      </c>
      <c r="J752" s="13">
        <v>6.4676616915422896E-2</v>
      </c>
      <c r="K752" s="13">
        <v>6.2937062937062901E-2</v>
      </c>
      <c r="L752" s="13">
        <v>5.1948051948052E-2</v>
      </c>
      <c r="M752" s="13"/>
      <c r="N752" s="13">
        <v>5.23012552301255E-2</v>
      </c>
      <c r="O752" s="13">
        <v>6.8728522336769807E-2</v>
      </c>
      <c r="P752" s="13">
        <v>5.9701492537313397E-2</v>
      </c>
      <c r="Q752" s="13">
        <v>7.8740157480315001E-2</v>
      </c>
      <c r="R752" s="13"/>
      <c r="S752" s="13">
        <v>5.3497942386831303E-2</v>
      </c>
      <c r="T752" s="13">
        <v>3.7593984962405999E-2</v>
      </c>
      <c r="U752" s="13">
        <v>5.4794520547945202E-2</v>
      </c>
      <c r="V752" s="13">
        <v>0.106796116504854</v>
      </c>
      <c r="W752" s="13">
        <v>5.7692307692307702E-2</v>
      </c>
      <c r="X752" s="13">
        <v>9.5238095238095205E-2</v>
      </c>
      <c r="Y752" s="13">
        <v>7.0000000000000007E-2</v>
      </c>
      <c r="Z752" s="13">
        <v>6.6666666666666693E-2</v>
      </c>
      <c r="AA752" s="13">
        <v>7.0063694267515894E-2</v>
      </c>
      <c r="AB752" s="13">
        <v>4.1666666666666699E-2</v>
      </c>
      <c r="AC752" s="13">
        <v>3.5087719298245598E-2</v>
      </c>
      <c r="AD752" s="13">
        <v>5.2631578947368397E-2</v>
      </c>
      <c r="AE752" s="13"/>
      <c r="AF752" s="13">
        <v>5.2631578947368397E-2</v>
      </c>
      <c r="AG752" s="13">
        <v>0.06</v>
      </c>
      <c r="AH752" s="13">
        <v>4.6875E-2</v>
      </c>
      <c r="AI752" s="13">
        <v>0.111801242236025</v>
      </c>
      <c r="AJ752" s="13">
        <v>3.2520325203252001E-2</v>
      </c>
      <c r="AK752" s="13">
        <v>1.9047619047619001E-2</v>
      </c>
      <c r="AL752" s="13"/>
      <c r="AM752" s="13">
        <v>6.5934065934065894E-2</v>
      </c>
      <c r="AN752" s="13">
        <v>6.22222222222222E-2</v>
      </c>
      <c r="AO752" s="13">
        <v>5.1150895140665002E-2</v>
      </c>
      <c r="AP752" s="13">
        <v>5.90717299578059E-2</v>
      </c>
      <c r="AQ752" s="13">
        <v>0.11363636363636399</v>
      </c>
      <c r="AR752" s="13"/>
      <c r="AS752" s="13">
        <v>6.2348178137651797E-2</v>
      </c>
      <c r="AT752" s="13" t="s">
        <v>97</v>
      </c>
      <c r="AU752" s="13"/>
      <c r="AV752" s="13">
        <v>7.7499999999999999E-2</v>
      </c>
      <c r="AW752" s="13">
        <v>8.5106382978723402E-2</v>
      </c>
      <c r="AX752" s="13">
        <v>5.35372848948375E-2</v>
      </c>
      <c r="AY752" s="13"/>
      <c r="AZ752" s="13">
        <v>5.5045871559633003E-2</v>
      </c>
      <c r="BA752" s="13">
        <v>0.133333333333333</v>
      </c>
      <c r="BB752" s="13">
        <v>7.4889867841409705E-2</v>
      </c>
      <c r="BC752" s="13"/>
      <c r="BD752" s="13">
        <v>5.3884711779448598E-2</v>
      </c>
      <c r="BE752" s="13">
        <v>7.88863109048724E-2</v>
      </c>
      <c r="BF752" s="13"/>
      <c r="BG752" s="13">
        <v>5.8111380145278502E-2</v>
      </c>
      <c r="BH752" s="13">
        <v>6.4634146341463403E-2</v>
      </c>
      <c r="BI752" s="13"/>
      <c r="BJ752" s="13">
        <v>8.42105263157895E-2</v>
      </c>
      <c r="BK752" s="13">
        <v>5.9862610402355201E-2</v>
      </c>
      <c r="BL752" s="13"/>
      <c r="BM752" s="13">
        <v>5.3497942386831303E-2</v>
      </c>
      <c r="BN752" s="13">
        <v>6.5573770491803296E-2</v>
      </c>
      <c r="BO752" s="13"/>
      <c r="BP752" s="13">
        <v>5.3412462908011903E-2</v>
      </c>
      <c r="BQ752" s="13">
        <v>6.7351598173516006E-2</v>
      </c>
      <c r="BR752" s="13"/>
      <c r="BS752" s="13">
        <v>6.1085972850678703E-2</v>
      </c>
      <c r="BT752" s="13">
        <v>8.3516483516483497E-2</v>
      </c>
      <c r="BU752" s="13"/>
      <c r="BV752" s="13">
        <v>5.3691275167785199E-2</v>
      </c>
      <c r="BW752" s="13">
        <v>6.4846416382252595E-2</v>
      </c>
      <c r="BX752" s="13"/>
      <c r="BY752" s="13">
        <v>9.0909090909090898E-2</v>
      </c>
      <c r="BZ752" s="13">
        <v>5.75673166202414E-2</v>
      </c>
      <c r="CA752" s="13"/>
      <c r="CB752" s="13">
        <v>5.92216582064298E-2</v>
      </c>
      <c r="CC752" s="13">
        <v>6.2700964630225106E-2</v>
      </c>
    </row>
    <row r="753" spans="2:81" x14ac:dyDescent="0.3">
      <c r="B753" t="s">
        <v>106</v>
      </c>
      <c r="C753" s="13">
        <v>1.8623481781376499E-2</v>
      </c>
      <c r="D753" s="13">
        <v>1.92616372391653E-2</v>
      </c>
      <c r="E753" s="13">
        <v>1.8121911037891299E-2</v>
      </c>
      <c r="F753" s="13"/>
      <c r="G753" s="13">
        <v>1.7142857142857099E-2</v>
      </c>
      <c r="H753" s="13">
        <v>2.14723926380368E-2</v>
      </c>
      <c r="I753" s="13">
        <v>1.27118644067797E-2</v>
      </c>
      <c r="J753" s="13">
        <v>3.98009950248756E-2</v>
      </c>
      <c r="K753" s="13">
        <v>0</v>
      </c>
      <c r="L753" s="13">
        <v>1.2987012987013E-2</v>
      </c>
      <c r="M753" s="13"/>
      <c r="N753" s="13">
        <v>1.2552301255230099E-2</v>
      </c>
      <c r="O753" s="13">
        <v>2.06185567010309E-2</v>
      </c>
      <c r="P753" s="13">
        <v>9.9502487562189105E-3</v>
      </c>
      <c r="Q753" s="13">
        <v>3.5433070866141697E-2</v>
      </c>
      <c r="R753" s="13"/>
      <c r="S753" s="13">
        <v>2.0576131687242798E-2</v>
      </c>
      <c r="T753" s="13">
        <v>2.2556390977443601E-2</v>
      </c>
      <c r="U753" s="13">
        <v>0</v>
      </c>
      <c r="V753" s="13">
        <v>9.7087378640776708E-3</v>
      </c>
      <c r="W753" s="13">
        <v>1.9230769230769201E-2</v>
      </c>
      <c r="X753" s="13">
        <v>1.9047619047619001E-2</v>
      </c>
      <c r="Y753" s="13">
        <v>0.01</v>
      </c>
      <c r="Z753" s="13">
        <v>2.2222222222222199E-2</v>
      </c>
      <c r="AA753" s="13">
        <v>2.54777070063694E-2</v>
      </c>
      <c r="AB753" s="13">
        <v>2.0833333333333301E-2</v>
      </c>
      <c r="AC753" s="13">
        <v>1.7543859649122799E-2</v>
      </c>
      <c r="AD753" s="13">
        <v>5.2631578947368397E-2</v>
      </c>
      <c r="AE753" s="13"/>
      <c r="AF753" s="13">
        <v>1.2531328320802001E-2</v>
      </c>
      <c r="AG753" s="13">
        <v>1.4999999999999999E-2</v>
      </c>
      <c r="AH753" s="13">
        <v>1.5625E-2</v>
      </c>
      <c r="AI753" s="13">
        <v>2.4844720496894401E-2</v>
      </c>
      <c r="AJ753" s="13">
        <v>3.2520325203252001E-2</v>
      </c>
      <c r="AK753" s="13">
        <v>9.5238095238095195E-3</v>
      </c>
      <c r="AL753" s="13"/>
      <c r="AM753" s="13">
        <v>2.1978021978022001E-2</v>
      </c>
      <c r="AN753" s="13">
        <v>4.4444444444444401E-3</v>
      </c>
      <c r="AO753" s="13">
        <v>2.0460358056266E-2</v>
      </c>
      <c r="AP753" s="13">
        <v>2.1097046413502098E-2</v>
      </c>
      <c r="AQ753" s="13">
        <v>6.8181818181818205E-2</v>
      </c>
      <c r="AR753" s="13"/>
      <c r="AS753" s="13">
        <v>1.8623481781376499E-2</v>
      </c>
      <c r="AT753" s="13" t="s">
        <v>97</v>
      </c>
      <c r="AU753" s="13"/>
      <c r="AV753" s="13">
        <v>1.4999999999999999E-2</v>
      </c>
      <c r="AW753" s="13">
        <v>3.1914893617021302E-2</v>
      </c>
      <c r="AX753" s="13">
        <v>1.1472275334608E-2</v>
      </c>
      <c r="AY753" s="13"/>
      <c r="AZ753" s="13">
        <v>9.1743119266055103E-3</v>
      </c>
      <c r="BA753" s="13">
        <v>1.1111111111111099E-2</v>
      </c>
      <c r="BB753" s="13">
        <v>2.2026431718061699E-2</v>
      </c>
      <c r="BC753" s="13"/>
      <c r="BD753" s="13">
        <v>2.13032581453634E-2</v>
      </c>
      <c r="BE753" s="13">
        <v>1.3921113689095099E-2</v>
      </c>
      <c r="BF753" s="13"/>
      <c r="BG753" s="13">
        <v>1.6949152542372899E-2</v>
      </c>
      <c r="BH753" s="13">
        <v>1.8292682926829298E-2</v>
      </c>
      <c r="BI753" s="13"/>
      <c r="BJ753" s="13">
        <v>2.6315789473684199E-2</v>
      </c>
      <c r="BK753" s="13">
        <v>1.66830225711482E-2</v>
      </c>
      <c r="BL753" s="13"/>
      <c r="BM753" s="13">
        <v>2.8806584362139901E-2</v>
      </c>
      <c r="BN753" s="13">
        <v>1.63934426229508E-2</v>
      </c>
      <c r="BO753" s="13"/>
      <c r="BP753" s="13">
        <v>2.0771513353115698E-2</v>
      </c>
      <c r="BQ753" s="13">
        <v>1.8264840182648401E-2</v>
      </c>
      <c r="BR753" s="13"/>
      <c r="BS753" s="13">
        <v>1.8099547511312201E-2</v>
      </c>
      <c r="BT753" s="13">
        <v>2.4175824175824201E-2</v>
      </c>
      <c r="BU753" s="13"/>
      <c r="BV753" s="13">
        <v>1.34228187919463E-2</v>
      </c>
      <c r="BW753" s="13">
        <v>2.0477815699658699E-2</v>
      </c>
      <c r="BX753" s="13"/>
      <c r="BY753" s="13">
        <v>2.0979020979021001E-2</v>
      </c>
      <c r="BZ753" s="13">
        <v>1.76415970287837E-2</v>
      </c>
      <c r="CA753" s="13"/>
      <c r="CB753" s="13">
        <v>2.3688663282571899E-2</v>
      </c>
      <c r="CC753" s="13">
        <v>1.2861736334405099E-2</v>
      </c>
    </row>
    <row r="754" spans="2:81" x14ac:dyDescent="0.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2:81" x14ac:dyDescent="0.3">
      <c r="B755" s="6" t="s">
        <v>401</v>
      </c>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2:81" x14ac:dyDescent="0.3">
      <c r="B756" s="23" t="s">
        <v>95</v>
      </c>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2:81" x14ac:dyDescent="0.3">
      <c r="B757" t="s">
        <v>393</v>
      </c>
      <c r="C757" s="13">
        <v>0.21781376518218601</v>
      </c>
      <c r="D757" s="13">
        <v>0.20545746388443001</v>
      </c>
      <c r="E757" s="13">
        <v>0.228995057660626</v>
      </c>
      <c r="F757" s="13"/>
      <c r="G757" s="13">
        <v>0.26857142857142902</v>
      </c>
      <c r="H757" s="13">
        <v>0.23926380368098199</v>
      </c>
      <c r="I757" s="13">
        <v>0.20762711864406799</v>
      </c>
      <c r="J757" s="13">
        <v>0.20895522388059701</v>
      </c>
      <c r="K757" s="13">
        <v>0.160839160839161</v>
      </c>
      <c r="L757" s="13">
        <v>0.19480519480519501</v>
      </c>
      <c r="M757" s="13"/>
      <c r="N757" s="13">
        <v>0.24058577405857701</v>
      </c>
      <c r="O757" s="13">
        <v>0.189003436426117</v>
      </c>
      <c r="P757" s="13">
        <v>0.21393034825870599</v>
      </c>
      <c r="Q757" s="13">
        <v>0.208661417322835</v>
      </c>
      <c r="R757" s="13"/>
      <c r="S757" s="13">
        <v>0.24691358024691401</v>
      </c>
      <c r="T757" s="13">
        <v>0.18796992481203001</v>
      </c>
      <c r="U757" s="13">
        <v>0.24657534246575299</v>
      </c>
      <c r="V757" s="13">
        <v>0.233009708737864</v>
      </c>
      <c r="W757" s="13">
        <v>0.134615384615385</v>
      </c>
      <c r="X757" s="13">
        <v>0.180952380952381</v>
      </c>
      <c r="Y757" s="13">
        <v>0.26</v>
      </c>
      <c r="Z757" s="13">
        <v>0.24444444444444399</v>
      </c>
      <c r="AA757" s="13">
        <v>0.184713375796178</v>
      </c>
      <c r="AB757" s="13">
        <v>0.23958333333333301</v>
      </c>
      <c r="AC757" s="13">
        <v>0.28070175438596501</v>
      </c>
      <c r="AD757" s="13">
        <v>0.21052631578947401</v>
      </c>
      <c r="AE757" s="13"/>
      <c r="AF757" s="13">
        <v>0.25814536340852101</v>
      </c>
      <c r="AG757" s="13">
        <v>0.16</v>
      </c>
      <c r="AH757" s="13">
        <v>0.234375</v>
      </c>
      <c r="AI757" s="13">
        <v>9.9378881987577605E-2</v>
      </c>
      <c r="AJ757" s="13">
        <v>0.284552845528455</v>
      </c>
      <c r="AK757" s="13">
        <v>0.28571428571428598</v>
      </c>
      <c r="AL757" s="13"/>
      <c r="AM757" s="13">
        <v>0.13736263736263701</v>
      </c>
      <c r="AN757" s="13">
        <v>0.20888888888888901</v>
      </c>
      <c r="AO757" s="13">
        <v>0.22506393861892601</v>
      </c>
      <c r="AP757" s="13">
        <v>0.29535864978902998</v>
      </c>
      <c r="AQ757" s="13">
        <v>0.22727272727272699</v>
      </c>
      <c r="AR757" s="13"/>
      <c r="AS757" s="13">
        <v>0.21781376518218601</v>
      </c>
      <c r="AT757" s="13" t="s">
        <v>97</v>
      </c>
      <c r="AU757" s="13"/>
      <c r="AV757" s="13">
        <v>0.20499999999999999</v>
      </c>
      <c r="AW757" s="13">
        <v>0.23404255319148901</v>
      </c>
      <c r="AX757" s="13">
        <v>0.23518164435946501</v>
      </c>
      <c r="AY757" s="13"/>
      <c r="AZ757" s="13">
        <v>0.21100917431192701</v>
      </c>
      <c r="BA757" s="13">
        <v>0.2</v>
      </c>
      <c r="BB757" s="13">
        <v>0.20264317180616701</v>
      </c>
      <c r="BC757" s="13"/>
      <c r="BD757" s="13">
        <v>0.26065162907268202</v>
      </c>
      <c r="BE757" s="13">
        <v>0.1415313225058</v>
      </c>
      <c r="BF757" s="13"/>
      <c r="BG757" s="13">
        <v>0.25181598062954003</v>
      </c>
      <c r="BH757" s="13">
        <v>0.20121951219512199</v>
      </c>
      <c r="BI757" s="13"/>
      <c r="BJ757" s="13">
        <v>0.24210526315789499</v>
      </c>
      <c r="BK757" s="13">
        <v>0.21393523061825301</v>
      </c>
      <c r="BL757" s="13"/>
      <c r="BM757" s="13">
        <v>0.296296296296296</v>
      </c>
      <c r="BN757" s="13">
        <v>0.19979508196721299</v>
      </c>
      <c r="BO757" s="13"/>
      <c r="BP757" s="13">
        <v>0.26409495548961398</v>
      </c>
      <c r="BQ757" s="13">
        <v>0.202054794520548</v>
      </c>
      <c r="BR757" s="13"/>
      <c r="BS757" s="13">
        <v>0.27149321266968302</v>
      </c>
      <c r="BT757" s="13">
        <v>0.18021978021978</v>
      </c>
      <c r="BU757" s="13"/>
      <c r="BV757" s="13">
        <v>0.21476510067114099</v>
      </c>
      <c r="BW757" s="13">
        <v>0.30034129692832801</v>
      </c>
      <c r="BX757" s="13"/>
      <c r="BY757" s="13">
        <v>0.20279720279720301</v>
      </c>
      <c r="BZ757" s="13">
        <v>0.220055710306407</v>
      </c>
      <c r="CA757" s="13"/>
      <c r="CB757" s="13">
        <v>0.19458544839255501</v>
      </c>
      <c r="CC757" s="13">
        <v>0.23954983922829601</v>
      </c>
    </row>
    <row r="758" spans="2:81" x14ac:dyDescent="0.3">
      <c r="B758" t="s">
        <v>394</v>
      </c>
      <c r="C758" s="13">
        <v>0.487449392712551</v>
      </c>
      <c r="D758" s="13">
        <v>0.45585874799357901</v>
      </c>
      <c r="E758" s="13">
        <v>0.518945634266886</v>
      </c>
      <c r="F758" s="13"/>
      <c r="G758" s="13">
        <v>0.502857142857143</v>
      </c>
      <c r="H758" s="13">
        <v>0.48773006134969299</v>
      </c>
      <c r="I758" s="13">
        <v>0.48728813559321998</v>
      </c>
      <c r="J758" s="13">
        <v>0.46766169154228898</v>
      </c>
      <c r="K758" s="13">
        <v>0.43356643356643398</v>
      </c>
      <c r="L758" s="13">
        <v>0.54545454545454497</v>
      </c>
      <c r="M758" s="13"/>
      <c r="N758" s="13">
        <v>0.47489539748954002</v>
      </c>
      <c r="O758" s="13">
        <v>0.54295532646048095</v>
      </c>
      <c r="P758" s="13">
        <v>0.48258706467661699</v>
      </c>
      <c r="Q758" s="13">
        <v>0.45669291338582702</v>
      </c>
      <c r="R758" s="13"/>
      <c r="S758" s="13">
        <v>0.49794238683127601</v>
      </c>
      <c r="T758" s="13">
        <v>0.511278195488722</v>
      </c>
      <c r="U758" s="13">
        <v>0.45205479452054798</v>
      </c>
      <c r="V758" s="13">
        <v>0.485436893203884</v>
      </c>
      <c r="W758" s="13">
        <v>0.63461538461538503</v>
      </c>
      <c r="X758" s="13">
        <v>0.49523809523809498</v>
      </c>
      <c r="Y758" s="13">
        <v>0.44</v>
      </c>
      <c r="Z758" s="13">
        <v>0.4</v>
      </c>
      <c r="AA758" s="13">
        <v>0.46496815286624199</v>
      </c>
      <c r="AB758" s="13">
        <v>0.47916666666666702</v>
      </c>
      <c r="AC758" s="13">
        <v>0.43859649122806998</v>
      </c>
      <c r="AD758" s="13">
        <v>0.31578947368421101</v>
      </c>
      <c r="AE758" s="13"/>
      <c r="AF758" s="13">
        <v>0.511278195488722</v>
      </c>
      <c r="AG758" s="13">
        <v>0.495</v>
      </c>
      <c r="AH758" s="13">
        <v>0.5078125</v>
      </c>
      <c r="AI758" s="13">
        <v>0.47826086956521702</v>
      </c>
      <c r="AJ758" s="13">
        <v>0.48780487804877998</v>
      </c>
      <c r="AK758" s="13">
        <v>0.476190476190476</v>
      </c>
      <c r="AL758" s="13"/>
      <c r="AM758" s="13">
        <v>0.5</v>
      </c>
      <c r="AN758" s="13">
        <v>0.51111111111111096</v>
      </c>
      <c r="AO758" s="13">
        <v>0.47314578005115099</v>
      </c>
      <c r="AP758" s="13">
        <v>0.46413502109704602</v>
      </c>
      <c r="AQ758" s="13">
        <v>0.45454545454545497</v>
      </c>
      <c r="AR758" s="13"/>
      <c r="AS758" s="13">
        <v>0.487449392712551</v>
      </c>
      <c r="AT758" s="13" t="s">
        <v>97</v>
      </c>
      <c r="AU758" s="13"/>
      <c r="AV758" s="13">
        <v>0.48249999999999998</v>
      </c>
      <c r="AW758" s="13">
        <v>0.54255319148936199</v>
      </c>
      <c r="AX758" s="13">
        <v>0.47992351816443601</v>
      </c>
      <c r="AY758" s="13"/>
      <c r="AZ758" s="13">
        <v>0.55045871559632997</v>
      </c>
      <c r="BA758" s="13">
        <v>0.46666666666666701</v>
      </c>
      <c r="BB758" s="13">
        <v>0.47577092511013203</v>
      </c>
      <c r="BC758" s="13"/>
      <c r="BD758" s="13">
        <v>0.48997493734335801</v>
      </c>
      <c r="BE758" s="13">
        <v>0.477958236658933</v>
      </c>
      <c r="BF758" s="13"/>
      <c r="BG758" s="13">
        <v>0.50605326876513301</v>
      </c>
      <c r="BH758" s="13">
        <v>0.47804878048780503</v>
      </c>
      <c r="BI758" s="13"/>
      <c r="BJ758" s="13">
        <v>0.47368421052631599</v>
      </c>
      <c r="BK758" s="13">
        <v>0.48773307163886198</v>
      </c>
      <c r="BL758" s="13"/>
      <c r="BM758" s="13">
        <v>0.48559670781893</v>
      </c>
      <c r="BN758" s="13">
        <v>0.48975409836065598</v>
      </c>
      <c r="BO758" s="13"/>
      <c r="BP758" s="13">
        <v>0.47477744807121702</v>
      </c>
      <c r="BQ758" s="13">
        <v>0.49086757990867602</v>
      </c>
      <c r="BR758" s="13"/>
      <c r="BS758" s="13">
        <v>0.47963800904977399</v>
      </c>
      <c r="BT758" s="13">
        <v>0.49450549450549502</v>
      </c>
      <c r="BU758" s="13"/>
      <c r="BV758" s="13">
        <v>0.50335570469798696</v>
      </c>
      <c r="BW758" s="13">
        <v>0.46757679180887401</v>
      </c>
      <c r="BX758" s="13"/>
      <c r="BY758" s="13">
        <v>0.48951048951048998</v>
      </c>
      <c r="BZ758" s="13">
        <v>0.49117920148560801</v>
      </c>
      <c r="CA758" s="13"/>
      <c r="CB758" s="13">
        <v>0.48561759729272402</v>
      </c>
      <c r="CC758" s="13">
        <v>0.49678456591639902</v>
      </c>
    </row>
    <row r="759" spans="2:81" x14ac:dyDescent="0.3">
      <c r="B759" t="s">
        <v>395</v>
      </c>
      <c r="C759" s="13">
        <v>0.22510121457489901</v>
      </c>
      <c r="D759" s="13">
        <v>0.27287319422150902</v>
      </c>
      <c r="E759" s="13">
        <v>0.17792421746293199</v>
      </c>
      <c r="F759" s="13"/>
      <c r="G759" s="13">
        <v>0.16</v>
      </c>
      <c r="H759" s="13">
        <v>0.214723926380368</v>
      </c>
      <c r="I759" s="13">
        <v>0.241525423728814</v>
      </c>
      <c r="J759" s="13">
        <v>0.20398009950248799</v>
      </c>
      <c r="K759" s="13">
        <v>0.33566433566433601</v>
      </c>
      <c r="L759" s="13">
        <v>0.22077922077922099</v>
      </c>
      <c r="M759" s="13"/>
      <c r="N759" s="13">
        <v>0.22175732217573199</v>
      </c>
      <c r="O759" s="13">
        <v>0.20962199312714799</v>
      </c>
      <c r="P759" s="13">
        <v>0.238805970149254</v>
      </c>
      <c r="Q759" s="13">
        <v>0.244094488188976</v>
      </c>
      <c r="R759" s="13"/>
      <c r="S759" s="13">
        <v>0.18930041152263399</v>
      </c>
      <c r="T759" s="13">
        <v>0.21804511278195499</v>
      </c>
      <c r="U759" s="13">
        <v>0.26027397260273999</v>
      </c>
      <c r="V759" s="13">
        <v>0.26213592233009703</v>
      </c>
      <c r="W759" s="13">
        <v>0.15384615384615399</v>
      </c>
      <c r="X759" s="13">
        <v>0.21904761904761899</v>
      </c>
      <c r="Y759" s="13">
        <v>0.22</v>
      </c>
      <c r="Z759" s="13">
        <v>0.266666666666667</v>
      </c>
      <c r="AA759" s="13">
        <v>0.25477707006369399</v>
      </c>
      <c r="AB759" s="13">
        <v>0.25</v>
      </c>
      <c r="AC759" s="13">
        <v>0.22807017543859601</v>
      </c>
      <c r="AD759" s="13">
        <v>0.36842105263157898</v>
      </c>
      <c r="AE759" s="13"/>
      <c r="AF759" s="13">
        <v>0.157894736842105</v>
      </c>
      <c r="AG759" s="13">
        <v>0.31</v>
      </c>
      <c r="AH759" s="13">
        <v>0.1796875</v>
      </c>
      <c r="AI759" s="13">
        <v>0.36024844720496901</v>
      </c>
      <c r="AJ759" s="13">
        <v>0.154471544715447</v>
      </c>
      <c r="AK759" s="13">
        <v>0.161904761904762</v>
      </c>
      <c r="AL759" s="13"/>
      <c r="AM759" s="13">
        <v>0.25824175824175799</v>
      </c>
      <c r="AN759" s="13">
        <v>0.21777777777777799</v>
      </c>
      <c r="AO759" s="13">
        <v>0.23017902813299199</v>
      </c>
      <c r="AP759" s="13">
        <v>0.18565400843881899</v>
      </c>
      <c r="AQ759" s="13">
        <v>0.15909090909090901</v>
      </c>
      <c r="AR759" s="13"/>
      <c r="AS759" s="13">
        <v>0.22510121457489901</v>
      </c>
      <c r="AT759" s="13" t="s">
        <v>97</v>
      </c>
      <c r="AU759" s="13"/>
      <c r="AV759" s="13">
        <v>0.2475</v>
      </c>
      <c r="AW759" s="13">
        <v>0.117021276595745</v>
      </c>
      <c r="AX759" s="13">
        <v>0.217973231357553</v>
      </c>
      <c r="AY759" s="13"/>
      <c r="AZ759" s="13">
        <v>0.192660550458716</v>
      </c>
      <c r="BA759" s="13">
        <v>0.25555555555555598</v>
      </c>
      <c r="BB759" s="13">
        <v>0.233480176211454</v>
      </c>
      <c r="BC759" s="13"/>
      <c r="BD759" s="13">
        <v>0.18546365914787</v>
      </c>
      <c r="BE759" s="13">
        <v>0.29930394431554502</v>
      </c>
      <c r="BF759" s="13"/>
      <c r="BG759" s="13">
        <v>0.181598062953995</v>
      </c>
      <c r="BH759" s="13">
        <v>0.24756097560975601</v>
      </c>
      <c r="BI759" s="13"/>
      <c r="BJ759" s="13">
        <v>0.215789473684211</v>
      </c>
      <c r="BK759" s="13">
        <v>0.228655544651619</v>
      </c>
      <c r="BL759" s="13"/>
      <c r="BM759" s="13">
        <v>0.14403292181069999</v>
      </c>
      <c r="BN759" s="13">
        <v>0.24487704918032799</v>
      </c>
      <c r="BO759" s="13"/>
      <c r="BP759" s="13">
        <v>0.19584569732937701</v>
      </c>
      <c r="BQ759" s="13">
        <v>0.23744292237442899</v>
      </c>
      <c r="BR759" s="13"/>
      <c r="BS759" s="13">
        <v>0.20135746606334801</v>
      </c>
      <c r="BT759" s="13">
        <v>0.232967032967033</v>
      </c>
      <c r="BU759" s="13"/>
      <c r="BV759" s="13">
        <v>0.228187919463087</v>
      </c>
      <c r="BW759" s="13">
        <v>0.18771331058020499</v>
      </c>
      <c r="BX759" s="13"/>
      <c r="BY759" s="13">
        <v>0.24475524475524499</v>
      </c>
      <c r="BZ759" s="13">
        <v>0.220055710306407</v>
      </c>
      <c r="CA759" s="13"/>
      <c r="CB759" s="13">
        <v>0.252115059221658</v>
      </c>
      <c r="CC759" s="13">
        <v>0.19453376205787801</v>
      </c>
    </row>
    <row r="760" spans="2:81" x14ac:dyDescent="0.3">
      <c r="B760" t="s">
        <v>106</v>
      </c>
      <c r="C760" s="13">
        <v>6.9635627530364397E-2</v>
      </c>
      <c r="D760" s="13">
        <v>6.5810593900481495E-2</v>
      </c>
      <c r="E760" s="13">
        <v>7.4135090609555199E-2</v>
      </c>
      <c r="F760" s="13"/>
      <c r="G760" s="13">
        <v>6.8571428571428603E-2</v>
      </c>
      <c r="H760" s="13">
        <v>5.82822085889571E-2</v>
      </c>
      <c r="I760" s="13">
        <v>6.3559322033898302E-2</v>
      </c>
      <c r="J760" s="13">
        <v>0.119402985074627</v>
      </c>
      <c r="K760" s="13">
        <v>6.9930069930069894E-2</v>
      </c>
      <c r="L760" s="13">
        <v>3.8961038961039002E-2</v>
      </c>
      <c r="M760" s="13"/>
      <c r="N760" s="13">
        <v>6.2761506276150597E-2</v>
      </c>
      <c r="O760" s="13">
        <v>5.8419243986254303E-2</v>
      </c>
      <c r="P760" s="13">
        <v>6.4676616915422896E-2</v>
      </c>
      <c r="Q760" s="13">
        <v>9.0551181102362197E-2</v>
      </c>
      <c r="R760" s="13"/>
      <c r="S760" s="13">
        <v>6.5843621399177002E-2</v>
      </c>
      <c r="T760" s="13">
        <v>8.2706766917293201E-2</v>
      </c>
      <c r="U760" s="13">
        <v>4.1095890410958902E-2</v>
      </c>
      <c r="V760" s="13">
        <v>1.94174757281553E-2</v>
      </c>
      <c r="W760" s="13">
        <v>7.69230769230769E-2</v>
      </c>
      <c r="X760" s="13">
        <v>0.104761904761905</v>
      </c>
      <c r="Y760" s="13">
        <v>0.08</v>
      </c>
      <c r="Z760" s="13">
        <v>8.8888888888888906E-2</v>
      </c>
      <c r="AA760" s="13">
        <v>9.5541401273885398E-2</v>
      </c>
      <c r="AB760" s="13">
        <v>3.125E-2</v>
      </c>
      <c r="AC760" s="13">
        <v>5.2631578947368397E-2</v>
      </c>
      <c r="AD760" s="13">
        <v>0.105263157894737</v>
      </c>
      <c r="AE760" s="13"/>
      <c r="AF760" s="13">
        <v>7.2681704260651597E-2</v>
      </c>
      <c r="AG760" s="13">
        <v>3.5000000000000003E-2</v>
      </c>
      <c r="AH760" s="13">
        <v>7.8125E-2</v>
      </c>
      <c r="AI760" s="13">
        <v>6.2111801242236003E-2</v>
      </c>
      <c r="AJ760" s="13">
        <v>7.3170731707317097E-2</v>
      </c>
      <c r="AK760" s="13">
        <v>7.6190476190476197E-2</v>
      </c>
      <c r="AL760" s="13"/>
      <c r="AM760" s="13">
        <v>0.104395604395604</v>
      </c>
      <c r="AN760" s="13">
        <v>6.22222222222222E-2</v>
      </c>
      <c r="AO760" s="13">
        <v>7.1611253196930902E-2</v>
      </c>
      <c r="AP760" s="13">
        <v>5.4852320675105502E-2</v>
      </c>
      <c r="AQ760" s="13">
        <v>0.15909090909090901</v>
      </c>
      <c r="AR760" s="13"/>
      <c r="AS760" s="13">
        <v>6.9635627530364397E-2</v>
      </c>
      <c r="AT760" s="13" t="s">
        <v>97</v>
      </c>
      <c r="AU760" s="13"/>
      <c r="AV760" s="13">
        <v>6.5000000000000002E-2</v>
      </c>
      <c r="AW760" s="13">
        <v>0.10638297872340401</v>
      </c>
      <c r="AX760" s="13">
        <v>6.6921606118546806E-2</v>
      </c>
      <c r="AY760" s="13"/>
      <c r="AZ760" s="13">
        <v>4.5871559633027498E-2</v>
      </c>
      <c r="BA760" s="13">
        <v>7.7777777777777807E-2</v>
      </c>
      <c r="BB760" s="13">
        <v>8.8105726872246701E-2</v>
      </c>
      <c r="BC760" s="13"/>
      <c r="BD760" s="13">
        <v>6.3909774436090194E-2</v>
      </c>
      <c r="BE760" s="13">
        <v>8.1206496519721602E-2</v>
      </c>
      <c r="BF760" s="13"/>
      <c r="BG760" s="13">
        <v>6.0532687651331699E-2</v>
      </c>
      <c r="BH760" s="13">
        <v>7.3170731707317097E-2</v>
      </c>
      <c r="BI760" s="13"/>
      <c r="BJ760" s="13">
        <v>6.8421052631578994E-2</v>
      </c>
      <c r="BK760" s="13">
        <v>6.9676153091265902E-2</v>
      </c>
      <c r="BL760" s="13"/>
      <c r="BM760" s="13">
        <v>7.4074074074074098E-2</v>
      </c>
      <c r="BN760" s="13">
        <v>6.5573770491803296E-2</v>
      </c>
      <c r="BO760" s="13"/>
      <c r="BP760" s="13">
        <v>6.5281899109792305E-2</v>
      </c>
      <c r="BQ760" s="13">
        <v>6.9634703196347E-2</v>
      </c>
      <c r="BR760" s="13"/>
      <c r="BS760" s="13">
        <v>4.7511312217194603E-2</v>
      </c>
      <c r="BT760" s="13">
        <v>9.2307692307692299E-2</v>
      </c>
      <c r="BU760" s="13"/>
      <c r="BV760" s="13">
        <v>5.3691275167785199E-2</v>
      </c>
      <c r="BW760" s="13">
        <v>4.4368600682593899E-2</v>
      </c>
      <c r="BX760" s="13"/>
      <c r="BY760" s="13">
        <v>6.2937062937062901E-2</v>
      </c>
      <c r="BZ760" s="13">
        <v>6.8709377901578494E-2</v>
      </c>
      <c r="CA760" s="13"/>
      <c r="CB760" s="13">
        <v>6.7681895093062605E-2</v>
      </c>
      <c r="CC760" s="13">
        <v>6.9131832797427697E-2</v>
      </c>
    </row>
    <row r="761" spans="2:81" x14ac:dyDescent="0.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c r="BN761" s="13"/>
      <c r="BO761" s="13"/>
      <c r="BP761" s="13"/>
      <c r="BQ761" s="13"/>
      <c r="BR761" s="13"/>
      <c r="BS761" s="13"/>
      <c r="BT761" s="13"/>
      <c r="BU761" s="13"/>
      <c r="BV761" s="13"/>
      <c r="BW761" s="13"/>
      <c r="BX761" s="13"/>
      <c r="BY761" s="13"/>
      <c r="BZ761" s="13"/>
      <c r="CA761" s="13"/>
      <c r="CB761" s="13"/>
      <c r="CC761" s="13"/>
    </row>
    <row r="762" spans="2:81" x14ac:dyDescent="0.3">
      <c r="B762" s="6" t="s">
        <v>402</v>
      </c>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Q762" s="13"/>
      <c r="BR762" s="13"/>
      <c r="BS762" s="13"/>
      <c r="BT762" s="13"/>
      <c r="BU762" s="13"/>
      <c r="BV762" s="13"/>
      <c r="BW762" s="13"/>
      <c r="BX762" s="13"/>
      <c r="BY762" s="13"/>
      <c r="BZ762" s="13"/>
      <c r="CA762" s="13"/>
      <c r="CB762" s="13"/>
      <c r="CC762" s="13"/>
    </row>
    <row r="763" spans="2:81" x14ac:dyDescent="0.3">
      <c r="B763" s="23" t="s">
        <v>95</v>
      </c>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Q763" s="13"/>
      <c r="BR763" s="13"/>
      <c r="BS763" s="13"/>
      <c r="BT763" s="13"/>
      <c r="BU763" s="13"/>
      <c r="BV763" s="13"/>
      <c r="BW763" s="13"/>
      <c r="BX763" s="13"/>
      <c r="BY763" s="13"/>
      <c r="BZ763" s="13"/>
      <c r="CA763" s="13"/>
      <c r="CB763" s="13"/>
      <c r="CC763" s="13"/>
    </row>
    <row r="764" spans="2:81" x14ac:dyDescent="0.3">
      <c r="B764" t="s">
        <v>393</v>
      </c>
      <c r="C764" s="13">
        <v>0.67044534412955503</v>
      </c>
      <c r="D764" s="13">
        <v>0.67897271268057802</v>
      </c>
      <c r="E764" s="13">
        <v>0.66062602965403605</v>
      </c>
      <c r="F764" s="13"/>
      <c r="G764" s="13">
        <v>0.68</v>
      </c>
      <c r="H764" s="13">
        <v>0.61042944785276099</v>
      </c>
      <c r="I764" s="13">
        <v>0.65677966101694896</v>
      </c>
      <c r="J764" s="13">
        <v>0.68159203980099503</v>
      </c>
      <c r="K764" s="13">
        <v>0.713286713286713</v>
      </c>
      <c r="L764" s="13">
        <v>0.75324675324675305</v>
      </c>
      <c r="M764" s="13"/>
      <c r="N764" s="13">
        <v>0.69874476987447698</v>
      </c>
      <c r="O764" s="13">
        <v>0.70446735395188997</v>
      </c>
      <c r="P764" s="13">
        <v>0.62189054726368198</v>
      </c>
      <c r="Q764" s="13">
        <v>0.61417322834645705</v>
      </c>
      <c r="R764" s="13"/>
      <c r="S764" s="13">
        <v>0.65432098765432101</v>
      </c>
      <c r="T764" s="13">
        <v>0.65413533834586501</v>
      </c>
      <c r="U764" s="13">
        <v>0.69863013698630105</v>
      </c>
      <c r="V764" s="13">
        <v>0.70873786407767003</v>
      </c>
      <c r="W764" s="13">
        <v>0.67307692307692302</v>
      </c>
      <c r="X764" s="13">
        <v>0.76190476190476197</v>
      </c>
      <c r="Y764" s="13">
        <v>0.67</v>
      </c>
      <c r="Z764" s="13">
        <v>0.62222222222222201</v>
      </c>
      <c r="AA764" s="13">
        <v>0.63057324840764295</v>
      </c>
      <c r="AB764" s="13">
        <v>0.6875</v>
      </c>
      <c r="AC764" s="13">
        <v>0.64912280701754399</v>
      </c>
      <c r="AD764" s="13">
        <v>0.57894736842105299</v>
      </c>
      <c r="AE764" s="13"/>
      <c r="AF764" s="13">
        <v>0.68170426065162903</v>
      </c>
      <c r="AG764" s="13">
        <v>0.69499999999999995</v>
      </c>
      <c r="AH764" s="13">
        <v>0.640625</v>
      </c>
      <c r="AI764" s="13">
        <v>0.61490683229813703</v>
      </c>
      <c r="AJ764" s="13">
        <v>0.69918699186991895</v>
      </c>
      <c r="AK764" s="13">
        <v>0.72380952380952401</v>
      </c>
      <c r="AL764" s="13"/>
      <c r="AM764" s="13">
        <v>0.67032967032966995</v>
      </c>
      <c r="AN764" s="13">
        <v>0.68444444444444397</v>
      </c>
      <c r="AO764" s="13">
        <v>0.68797953964194403</v>
      </c>
      <c r="AP764" s="13">
        <v>0.65400843881856496</v>
      </c>
      <c r="AQ764" s="13">
        <v>0.68181818181818199</v>
      </c>
      <c r="AR764" s="13"/>
      <c r="AS764" s="13">
        <v>0.67044534412955503</v>
      </c>
      <c r="AT764" s="13" t="s">
        <v>97</v>
      </c>
      <c r="AU764" s="13"/>
      <c r="AV764" s="13">
        <v>0.625</v>
      </c>
      <c r="AW764" s="13">
        <v>0.67021276595744705</v>
      </c>
      <c r="AX764" s="13">
        <v>0.70554493307839405</v>
      </c>
      <c r="AY764" s="13"/>
      <c r="AZ764" s="13">
        <v>0.68807339449541305</v>
      </c>
      <c r="BA764" s="13">
        <v>0.54444444444444395</v>
      </c>
      <c r="BB764" s="13">
        <v>0.64757709251101303</v>
      </c>
      <c r="BC764" s="13"/>
      <c r="BD764" s="13">
        <v>0.68045112781954897</v>
      </c>
      <c r="BE764" s="13">
        <v>0.65197215777262196</v>
      </c>
      <c r="BF764" s="13"/>
      <c r="BG764" s="13">
        <v>0.69975786924939498</v>
      </c>
      <c r="BH764" s="13">
        <v>0.65609756097561001</v>
      </c>
      <c r="BI764" s="13"/>
      <c r="BJ764" s="13">
        <v>0.615789473684211</v>
      </c>
      <c r="BK764" s="13">
        <v>0.68204121687929298</v>
      </c>
      <c r="BL764" s="13"/>
      <c r="BM764" s="13">
        <v>0.67901234567901203</v>
      </c>
      <c r="BN764" s="13">
        <v>0.66905737704918</v>
      </c>
      <c r="BO764" s="13"/>
      <c r="BP764" s="13">
        <v>0.67359050445103896</v>
      </c>
      <c r="BQ764" s="13">
        <v>0.67123287671232901</v>
      </c>
      <c r="BR764" s="13"/>
      <c r="BS764" s="13">
        <v>0.67647058823529405</v>
      </c>
      <c r="BT764" s="13">
        <v>0.63076923076923097</v>
      </c>
      <c r="BU764" s="13"/>
      <c r="BV764" s="13">
        <v>0.71812080536912704</v>
      </c>
      <c r="BW764" s="13">
        <v>0.65529010238907803</v>
      </c>
      <c r="BX764" s="13"/>
      <c r="BY764" s="13">
        <v>0.57342657342657299</v>
      </c>
      <c r="BZ764" s="13">
        <v>0.68523676880222795</v>
      </c>
      <c r="CA764" s="13"/>
      <c r="CB764" s="13">
        <v>0.66497461928933999</v>
      </c>
      <c r="CC764" s="13">
        <v>0.680064308681672</v>
      </c>
    </row>
    <row r="765" spans="2:81" x14ac:dyDescent="0.3">
      <c r="B765" t="s">
        <v>394</v>
      </c>
      <c r="C765" s="13">
        <v>0.25425101214574902</v>
      </c>
      <c r="D765" s="13">
        <v>0.24398073836276099</v>
      </c>
      <c r="E765" s="13">
        <v>0.26523887973640897</v>
      </c>
      <c r="F765" s="13"/>
      <c r="G765" s="13">
        <v>0.26857142857142902</v>
      </c>
      <c r="H765" s="13">
        <v>0.309815950920245</v>
      </c>
      <c r="I765" s="13">
        <v>0.25847457627118597</v>
      </c>
      <c r="J765" s="13">
        <v>0.21890547263681601</v>
      </c>
      <c r="K765" s="13">
        <v>0.23776223776223801</v>
      </c>
      <c r="L765" s="13">
        <v>0.17532467532467499</v>
      </c>
      <c r="M765" s="13"/>
      <c r="N765" s="13">
        <v>0.23221757322175701</v>
      </c>
      <c r="O765" s="13">
        <v>0.219931271477663</v>
      </c>
      <c r="P765" s="13">
        <v>0.30348258706467701</v>
      </c>
      <c r="Q765" s="13">
        <v>0.29921259842519699</v>
      </c>
      <c r="R765" s="13"/>
      <c r="S765" s="13">
        <v>0.26337448559670801</v>
      </c>
      <c r="T765" s="13">
        <v>0.30827067669172897</v>
      </c>
      <c r="U765" s="13">
        <v>0.232876712328767</v>
      </c>
      <c r="V765" s="13">
        <v>0.233009708737864</v>
      </c>
      <c r="W765" s="13">
        <v>0.25</v>
      </c>
      <c r="X765" s="13">
        <v>0.15238095238095201</v>
      </c>
      <c r="Y765" s="13">
        <v>0.21</v>
      </c>
      <c r="Z765" s="13">
        <v>0.24444444444444399</v>
      </c>
      <c r="AA765" s="13">
        <v>0.28662420382165599</v>
      </c>
      <c r="AB765" s="13">
        <v>0.29166666666666702</v>
      </c>
      <c r="AC765" s="13">
        <v>0.28070175438596501</v>
      </c>
      <c r="AD765" s="13">
        <v>0.26315789473684198</v>
      </c>
      <c r="AE765" s="13"/>
      <c r="AF765" s="13">
        <v>0.25313283208019999</v>
      </c>
      <c r="AG765" s="13">
        <v>0.255</v>
      </c>
      <c r="AH765" s="13">
        <v>0.2890625</v>
      </c>
      <c r="AI765" s="13">
        <v>0.28571428571428598</v>
      </c>
      <c r="AJ765" s="13">
        <v>0.24390243902438999</v>
      </c>
      <c r="AK765" s="13">
        <v>0.20952380952381</v>
      </c>
      <c r="AL765" s="13"/>
      <c r="AM765" s="13">
        <v>0.27472527472527503</v>
      </c>
      <c r="AN765" s="13">
        <v>0.25777777777777799</v>
      </c>
      <c r="AO765" s="13">
        <v>0.24040920716112499</v>
      </c>
      <c r="AP765" s="13">
        <v>0.26160337552742602</v>
      </c>
      <c r="AQ765" s="13">
        <v>0.15909090909090901</v>
      </c>
      <c r="AR765" s="13"/>
      <c r="AS765" s="13">
        <v>0.25425101214574902</v>
      </c>
      <c r="AT765" s="13" t="s">
        <v>97</v>
      </c>
      <c r="AU765" s="13"/>
      <c r="AV765" s="13">
        <v>0.28999999999999998</v>
      </c>
      <c r="AW765" s="13">
        <v>0.24468085106383</v>
      </c>
      <c r="AX765" s="13">
        <v>0.223709369024857</v>
      </c>
      <c r="AY765" s="13"/>
      <c r="AZ765" s="13">
        <v>0.26605504587155998</v>
      </c>
      <c r="BA765" s="13">
        <v>0.36666666666666697</v>
      </c>
      <c r="BB765" s="13">
        <v>0.25550660792951502</v>
      </c>
      <c r="BC765" s="13"/>
      <c r="BD765" s="13">
        <v>0.24561403508771901</v>
      </c>
      <c r="BE765" s="13">
        <v>0.26914153132250601</v>
      </c>
      <c r="BF765" s="13"/>
      <c r="BG765" s="13">
        <v>0.239709443099274</v>
      </c>
      <c r="BH765" s="13">
        <v>0.26219512195122002</v>
      </c>
      <c r="BI765" s="13"/>
      <c r="BJ765" s="13">
        <v>0.29473684210526302</v>
      </c>
      <c r="BK765" s="13">
        <v>0.244357212953876</v>
      </c>
      <c r="BL765" s="13"/>
      <c r="BM765" s="13">
        <v>0.209876543209877</v>
      </c>
      <c r="BN765" s="13">
        <v>0.26434426229508201</v>
      </c>
      <c r="BO765" s="13"/>
      <c r="BP765" s="13">
        <v>0.249258160237389</v>
      </c>
      <c r="BQ765" s="13">
        <v>0.25456621004566199</v>
      </c>
      <c r="BR765" s="13"/>
      <c r="BS765" s="13">
        <v>0.23755656108597301</v>
      </c>
      <c r="BT765" s="13">
        <v>0.27692307692307699</v>
      </c>
      <c r="BU765" s="13"/>
      <c r="BV765" s="13">
        <v>0.228187919463087</v>
      </c>
      <c r="BW765" s="13">
        <v>0.24232081911262801</v>
      </c>
      <c r="BX765" s="13"/>
      <c r="BY765" s="13">
        <v>0.32867132867132898</v>
      </c>
      <c r="BZ765" s="13">
        <v>0.245125348189415</v>
      </c>
      <c r="CA765" s="13"/>
      <c r="CB765" s="13">
        <v>0.25549915397631101</v>
      </c>
      <c r="CC765" s="13">
        <v>0.25080385852089998</v>
      </c>
    </row>
    <row r="766" spans="2:81" x14ac:dyDescent="0.3">
      <c r="B766" t="s">
        <v>395</v>
      </c>
      <c r="C766" s="13">
        <v>5.3441295546558701E-2</v>
      </c>
      <c r="D766" s="13">
        <v>6.2600321027287298E-2</v>
      </c>
      <c r="E766" s="13">
        <v>4.4481054365733103E-2</v>
      </c>
      <c r="F766" s="13"/>
      <c r="G766" s="13">
        <v>2.2857142857142899E-2</v>
      </c>
      <c r="H766" s="13">
        <v>5.82822085889571E-2</v>
      </c>
      <c r="I766" s="13">
        <v>6.3559322033898302E-2</v>
      </c>
      <c r="J766" s="13">
        <v>6.4676616915422896E-2</v>
      </c>
      <c r="K766" s="13">
        <v>4.1958041958042001E-2</v>
      </c>
      <c r="L766" s="13">
        <v>5.8441558441558399E-2</v>
      </c>
      <c r="M766" s="13"/>
      <c r="N766" s="13">
        <v>5.6485355648535601E-2</v>
      </c>
      <c r="O766" s="13">
        <v>5.1546391752577303E-2</v>
      </c>
      <c r="P766" s="13">
        <v>5.4726368159204002E-2</v>
      </c>
      <c r="Q766" s="13">
        <v>5.1181102362204703E-2</v>
      </c>
      <c r="R766" s="13"/>
      <c r="S766" s="13">
        <v>6.5843621399177002E-2</v>
      </c>
      <c r="T766" s="13">
        <v>2.2556390977443601E-2</v>
      </c>
      <c r="U766" s="13">
        <v>4.1095890410958902E-2</v>
      </c>
      <c r="V766" s="13">
        <v>4.85436893203883E-2</v>
      </c>
      <c r="W766" s="13">
        <v>3.8461538461538498E-2</v>
      </c>
      <c r="X766" s="13">
        <v>6.6666666666666693E-2</v>
      </c>
      <c r="Y766" s="13">
        <v>0.1</v>
      </c>
      <c r="Z766" s="13">
        <v>6.6666666666666693E-2</v>
      </c>
      <c r="AA766" s="13">
        <v>5.7324840764331197E-2</v>
      </c>
      <c r="AB766" s="13">
        <v>1.0416666666666701E-2</v>
      </c>
      <c r="AC766" s="13">
        <v>5.2631578947368397E-2</v>
      </c>
      <c r="AD766" s="13">
        <v>0.105263157894737</v>
      </c>
      <c r="AE766" s="13"/>
      <c r="AF766" s="13">
        <v>4.7619047619047603E-2</v>
      </c>
      <c r="AG766" s="13">
        <v>3.5000000000000003E-2</v>
      </c>
      <c r="AH766" s="13">
        <v>5.46875E-2</v>
      </c>
      <c r="AI766" s="13">
        <v>8.6956521739130405E-2</v>
      </c>
      <c r="AJ766" s="13">
        <v>1.6260162601626001E-2</v>
      </c>
      <c r="AK766" s="13">
        <v>4.7619047619047603E-2</v>
      </c>
      <c r="AL766" s="13"/>
      <c r="AM766" s="13">
        <v>3.8461538461538498E-2</v>
      </c>
      <c r="AN766" s="13">
        <v>4.8888888888888898E-2</v>
      </c>
      <c r="AO766" s="13">
        <v>4.3478260869565202E-2</v>
      </c>
      <c r="AP766" s="13">
        <v>5.90717299578059E-2</v>
      </c>
      <c r="AQ766" s="13">
        <v>0.11363636363636399</v>
      </c>
      <c r="AR766" s="13"/>
      <c r="AS766" s="13">
        <v>5.3441295546558701E-2</v>
      </c>
      <c r="AT766" s="13" t="s">
        <v>97</v>
      </c>
      <c r="AU766" s="13"/>
      <c r="AV766" s="13">
        <v>6.7500000000000004E-2</v>
      </c>
      <c r="AW766" s="13">
        <v>6.3829787234042507E-2</v>
      </c>
      <c r="AX766" s="13">
        <v>4.5889101338432103E-2</v>
      </c>
      <c r="AY766" s="13"/>
      <c r="AZ766" s="13">
        <v>4.5871559633027498E-2</v>
      </c>
      <c r="BA766" s="13">
        <v>6.6666666666666693E-2</v>
      </c>
      <c r="BB766" s="13">
        <v>7.0484581497797405E-2</v>
      </c>
      <c r="BC766" s="13"/>
      <c r="BD766" s="13">
        <v>5.1378446115288197E-2</v>
      </c>
      <c r="BE766" s="13">
        <v>5.8004640371229703E-2</v>
      </c>
      <c r="BF766" s="13"/>
      <c r="BG766" s="13">
        <v>4.35835351089588E-2</v>
      </c>
      <c r="BH766" s="13">
        <v>5.8536585365853697E-2</v>
      </c>
      <c r="BI766" s="13"/>
      <c r="BJ766" s="13">
        <v>5.2631578947368397E-2</v>
      </c>
      <c r="BK766" s="13">
        <v>5.3974484789008799E-2</v>
      </c>
      <c r="BL766" s="13"/>
      <c r="BM766" s="13">
        <v>7.8189300411522597E-2</v>
      </c>
      <c r="BN766" s="13">
        <v>4.8155737704918003E-2</v>
      </c>
      <c r="BO766" s="13"/>
      <c r="BP766" s="13">
        <v>5.93471810089021E-2</v>
      </c>
      <c r="BQ766" s="13">
        <v>5.0228310502283102E-2</v>
      </c>
      <c r="BR766" s="13"/>
      <c r="BS766" s="13">
        <v>6.5610859728506804E-2</v>
      </c>
      <c r="BT766" s="13">
        <v>6.15384615384615E-2</v>
      </c>
      <c r="BU766" s="13"/>
      <c r="BV766" s="13">
        <v>4.6979865771812103E-2</v>
      </c>
      <c r="BW766" s="13">
        <v>7.5085324232081904E-2</v>
      </c>
      <c r="BX766" s="13"/>
      <c r="BY766" s="13">
        <v>6.9930069930069894E-2</v>
      </c>
      <c r="BZ766" s="13">
        <v>4.9210770659238602E-2</v>
      </c>
      <c r="CA766" s="13"/>
      <c r="CB766" s="13">
        <v>6.0913705583756299E-2</v>
      </c>
      <c r="CC766" s="13">
        <v>4.66237942122186E-2</v>
      </c>
    </row>
    <row r="767" spans="2:81" x14ac:dyDescent="0.3">
      <c r="B767" t="s">
        <v>106</v>
      </c>
      <c r="C767" s="13">
        <v>2.1862348178137699E-2</v>
      </c>
      <c r="D767" s="13">
        <v>1.4446227929374E-2</v>
      </c>
      <c r="E767" s="13">
        <v>2.96540362438221E-2</v>
      </c>
      <c r="F767" s="13"/>
      <c r="G767" s="13">
        <v>2.8571428571428598E-2</v>
      </c>
      <c r="H767" s="13">
        <v>2.14723926380368E-2</v>
      </c>
      <c r="I767" s="13">
        <v>2.1186440677966101E-2</v>
      </c>
      <c r="J767" s="13">
        <v>3.4825870646766198E-2</v>
      </c>
      <c r="K767" s="13">
        <v>6.9930069930069904E-3</v>
      </c>
      <c r="L767" s="13">
        <v>1.2987012987013E-2</v>
      </c>
      <c r="M767" s="13"/>
      <c r="N767" s="13">
        <v>1.2552301255230099E-2</v>
      </c>
      <c r="O767" s="13">
        <v>2.40549828178694E-2</v>
      </c>
      <c r="P767" s="13">
        <v>1.99004975124378E-2</v>
      </c>
      <c r="Q767" s="13">
        <v>3.5433070866141697E-2</v>
      </c>
      <c r="R767" s="13"/>
      <c r="S767" s="13">
        <v>1.6460905349794198E-2</v>
      </c>
      <c r="T767" s="13">
        <v>1.50375939849624E-2</v>
      </c>
      <c r="U767" s="13">
        <v>2.7397260273972601E-2</v>
      </c>
      <c r="V767" s="13">
        <v>9.7087378640776708E-3</v>
      </c>
      <c r="W767" s="13">
        <v>3.8461538461538498E-2</v>
      </c>
      <c r="X767" s="13">
        <v>1.9047619047619001E-2</v>
      </c>
      <c r="Y767" s="13">
        <v>0.02</v>
      </c>
      <c r="Z767" s="13">
        <v>6.6666666666666693E-2</v>
      </c>
      <c r="AA767" s="13">
        <v>2.54777070063694E-2</v>
      </c>
      <c r="AB767" s="13">
        <v>1.0416666666666701E-2</v>
      </c>
      <c r="AC767" s="13">
        <v>1.7543859649122799E-2</v>
      </c>
      <c r="AD767" s="13">
        <v>5.2631578947368397E-2</v>
      </c>
      <c r="AE767" s="13"/>
      <c r="AF767" s="13">
        <v>1.7543859649122799E-2</v>
      </c>
      <c r="AG767" s="13">
        <v>1.4999999999999999E-2</v>
      </c>
      <c r="AH767" s="13">
        <v>1.5625E-2</v>
      </c>
      <c r="AI767" s="13">
        <v>1.2422360248447201E-2</v>
      </c>
      <c r="AJ767" s="13">
        <v>4.0650406504064998E-2</v>
      </c>
      <c r="AK767" s="13">
        <v>1.9047619047619001E-2</v>
      </c>
      <c r="AL767" s="13"/>
      <c r="AM767" s="13">
        <v>1.6483516483516501E-2</v>
      </c>
      <c r="AN767" s="13">
        <v>8.8888888888888906E-3</v>
      </c>
      <c r="AO767" s="13">
        <v>2.81329923273657E-2</v>
      </c>
      <c r="AP767" s="13">
        <v>2.53164556962025E-2</v>
      </c>
      <c r="AQ767" s="13">
        <v>4.5454545454545497E-2</v>
      </c>
      <c r="AR767" s="13"/>
      <c r="AS767" s="13">
        <v>2.1862348178137699E-2</v>
      </c>
      <c r="AT767" s="13" t="s">
        <v>97</v>
      </c>
      <c r="AU767" s="13"/>
      <c r="AV767" s="13">
        <v>1.7500000000000002E-2</v>
      </c>
      <c r="AW767" s="13">
        <v>2.1276595744680899E-2</v>
      </c>
      <c r="AX767" s="13">
        <v>2.4856596558317401E-2</v>
      </c>
      <c r="AY767" s="13"/>
      <c r="AZ767" s="13">
        <v>0</v>
      </c>
      <c r="BA767" s="13">
        <v>2.2222222222222199E-2</v>
      </c>
      <c r="BB767" s="13">
        <v>2.6431718061673999E-2</v>
      </c>
      <c r="BC767" s="13"/>
      <c r="BD767" s="13">
        <v>2.2556390977443601E-2</v>
      </c>
      <c r="BE767" s="13">
        <v>2.0881670533642701E-2</v>
      </c>
      <c r="BF767" s="13"/>
      <c r="BG767" s="13">
        <v>1.6949152542372899E-2</v>
      </c>
      <c r="BH767" s="13">
        <v>2.3170731707317101E-2</v>
      </c>
      <c r="BI767" s="13"/>
      <c r="BJ767" s="13">
        <v>3.6842105263157898E-2</v>
      </c>
      <c r="BK767" s="13">
        <v>1.9627085377821402E-2</v>
      </c>
      <c r="BL767" s="13"/>
      <c r="BM767" s="13">
        <v>3.2921810699588501E-2</v>
      </c>
      <c r="BN767" s="13">
        <v>1.84426229508197E-2</v>
      </c>
      <c r="BO767" s="13"/>
      <c r="BP767" s="13">
        <v>1.78041543026706E-2</v>
      </c>
      <c r="BQ767" s="13">
        <v>2.3972602739725998E-2</v>
      </c>
      <c r="BR767" s="13"/>
      <c r="BS767" s="13">
        <v>2.03619909502262E-2</v>
      </c>
      <c r="BT767" s="13">
        <v>3.0769230769230799E-2</v>
      </c>
      <c r="BU767" s="13"/>
      <c r="BV767" s="13">
        <v>6.7114093959731499E-3</v>
      </c>
      <c r="BW767" s="13">
        <v>2.7303754266211601E-2</v>
      </c>
      <c r="BX767" s="13"/>
      <c r="BY767" s="13">
        <v>2.7972027972028E-2</v>
      </c>
      <c r="BZ767" s="13">
        <v>2.0427112349117899E-2</v>
      </c>
      <c r="CA767" s="13"/>
      <c r="CB767" s="13">
        <v>1.8612521150592198E-2</v>
      </c>
      <c r="CC767" s="13">
        <v>2.2508038585209E-2</v>
      </c>
    </row>
    <row r="768" spans="2:81" x14ac:dyDescent="0.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Q768" s="13"/>
      <c r="BR768" s="13"/>
      <c r="BS768" s="13"/>
      <c r="BT768" s="13"/>
      <c r="BU768" s="13"/>
      <c r="BV768" s="13"/>
      <c r="BW768" s="13"/>
      <c r="BX768" s="13"/>
      <c r="BY768" s="13"/>
      <c r="BZ768" s="13"/>
      <c r="CA768" s="13"/>
      <c r="CB768" s="13"/>
      <c r="CC768" s="13"/>
    </row>
    <row r="769" spans="2:81" x14ac:dyDescent="0.3">
      <c r="B769" s="6" t="s">
        <v>403</v>
      </c>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Q769" s="13"/>
      <c r="BR769" s="13"/>
      <c r="BS769" s="13"/>
      <c r="BT769" s="13"/>
      <c r="BU769" s="13"/>
      <c r="BV769" s="13"/>
      <c r="BW769" s="13"/>
      <c r="BX769" s="13"/>
      <c r="BY769" s="13"/>
      <c r="BZ769" s="13"/>
      <c r="CA769" s="13"/>
      <c r="CB769" s="13"/>
      <c r="CC769" s="13"/>
    </row>
    <row r="770" spans="2:81" x14ac:dyDescent="0.3">
      <c r="B770" s="23" t="s">
        <v>95</v>
      </c>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Q770" s="13"/>
      <c r="BR770" s="13"/>
      <c r="BS770" s="13"/>
      <c r="BT770" s="13"/>
      <c r="BU770" s="13"/>
      <c r="BV770" s="13"/>
      <c r="BW770" s="13"/>
      <c r="BX770" s="13"/>
      <c r="BY770" s="13"/>
      <c r="BZ770" s="13"/>
      <c r="CA770" s="13"/>
      <c r="CB770" s="13"/>
      <c r="CC770" s="13"/>
    </row>
    <row r="771" spans="2:81" x14ac:dyDescent="0.3">
      <c r="B771" t="s">
        <v>393</v>
      </c>
      <c r="C771" s="13">
        <v>0.396761133603239</v>
      </c>
      <c r="D771" s="13">
        <v>0.40930979133226297</v>
      </c>
      <c r="E771" s="13">
        <v>0.38220757825370699</v>
      </c>
      <c r="F771" s="13"/>
      <c r="G771" s="13">
        <v>0.38857142857142901</v>
      </c>
      <c r="H771" s="13">
        <v>0.374233128834356</v>
      </c>
      <c r="I771" s="13">
        <v>0.38135593220338998</v>
      </c>
      <c r="J771" s="13">
        <v>0.39303482587064698</v>
      </c>
      <c r="K771" s="13">
        <v>0.38461538461538503</v>
      </c>
      <c r="L771" s="13">
        <v>0.493506493506494</v>
      </c>
      <c r="M771" s="13"/>
      <c r="N771" s="13">
        <v>0.44979079497907898</v>
      </c>
      <c r="O771" s="13">
        <v>0.347079037800687</v>
      </c>
      <c r="P771" s="13">
        <v>0.39800995024875602</v>
      </c>
      <c r="Q771" s="13">
        <v>0.35826771653543299</v>
      </c>
      <c r="R771" s="13"/>
      <c r="S771" s="13">
        <v>0.41152263374485598</v>
      </c>
      <c r="T771" s="13">
        <v>0.360902255639098</v>
      </c>
      <c r="U771" s="13">
        <v>0.32876712328767099</v>
      </c>
      <c r="V771" s="13">
        <v>0.32038834951456302</v>
      </c>
      <c r="W771" s="13">
        <v>0.41346153846153799</v>
      </c>
      <c r="X771" s="13">
        <v>0.43809523809523798</v>
      </c>
      <c r="Y771" s="13">
        <v>0.39</v>
      </c>
      <c r="Z771" s="13">
        <v>0.422222222222222</v>
      </c>
      <c r="AA771" s="13">
        <v>0.38216560509554098</v>
      </c>
      <c r="AB771" s="13">
        <v>0.44791666666666702</v>
      </c>
      <c r="AC771" s="13">
        <v>0.50877192982456099</v>
      </c>
      <c r="AD771" s="13">
        <v>0.31578947368421101</v>
      </c>
      <c r="AE771" s="13"/>
      <c r="AF771" s="13">
        <v>0.46365914786967399</v>
      </c>
      <c r="AG771" s="13">
        <v>0.34499999999999997</v>
      </c>
      <c r="AH771" s="13">
        <v>0.484375</v>
      </c>
      <c r="AI771" s="13">
        <v>0.29192546583850898</v>
      </c>
      <c r="AJ771" s="13">
        <v>0.37398373983739802</v>
      </c>
      <c r="AK771" s="13">
        <v>0.38095238095238099</v>
      </c>
      <c r="AL771" s="13"/>
      <c r="AM771" s="13">
        <v>0.37362637362637402</v>
      </c>
      <c r="AN771" s="13">
        <v>0.36444444444444402</v>
      </c>
      <c r="AO771" s="13">
        <v>0.41432225063938599</v>
      </c>
      <c r="AP771" s="13">
        <v>0.43881856540084402</v>
      </c>
      <c r="AQ771" s="13">
        <v>0.40909090909090901</v>
      </c>
      <c r="AR771" s="13"/>
      <c r="AS771" s="13">
        <v>0.396761133603239</v>
      </c>
      <c r="AT771" s="13" t="s">
        <v>97</v>
      </c>
      <c r="AU771" s="13"/>
      <c r="AV771" s="13">
        <v>0.41499999999999998</v>
      </c>
      <c r="AW771" s="13">
        <v>0.36170212765957399</v>
      </c>
      <c r="AX771" s="13">
        <v>0.39961759082218001</v>
      </c>
      <c r="AY771" s="13"/>
      <c r="AZ771" s="13">
        <v>0.38532110091743099</v>
      </c>
      <c r="BA771" s="13">
        <v>0.44444444444444398</v>
      </c>
      <c r="BB771" s="13">
        <v>0.41409691629955903</v>
      </c>
      <c r="BC771" s="13"/>
      <c r="BD771" s="13">
        <v>0.41729323308270699</v>
      </c>
      <c r="BE771" s="13">
        <v>0.36194895591647303</v>
      </c>
      <c r="BF771" s="13"/>
      <c r="BG771" s="13">
        <v>0.43341404358353502</v>
      </c>
      <c r="BH771" s="13">
        <v>0.37804878048780499</v>
      </c>
      <c r="BI771" s="13"/>
      <c r="BJ771" s="13">
        <v>0.37894736842105298</v>
      </c>
      <c r="BK771" s="13">
        <v>0.40333660451422998</v>
      </c>
      <c r="BL771" s="13"/>
      <c r="BM771" s="13">
        <v>0.41975308641975301</v>
      </c>
      <c r="BN771" s="13">
        <v>0.39241803278688497</v>
      </c>
      <c r="BO771" s="13"/>
      <c r="BP771" s="13">
        <v>0.385756676557863</v>
      </c>
      <c r="BQ771" s="13">
        <v>0.40068493150684897</v>
      </c>
      <c r="BR771" s="13"/>
      <c r="BS771" s="13">
        <v>0.44343891402714902</v>
      </c>
      <c r="BT771" s="13">
        <v>0.35384615384615398</v>
      </c>
      <c r="BU771" s="13"/>
      <c r="BV771" s="13">
        <v>0.39597315436241598</v>
      </c>
      <c r="BW771" s="13">
        <v>0.46757679180887401</v>
      </c>
      <c r="BX771" s="13"/>
      <c r="BY771" s="13">
        <v>0.356643356643357</v>
      </c>
      <c r="BZ771" s="13">
        <v>0.40389972144846797</v>
      </c>
      <c r="CA771" s="13"/>
      <c r="CB771" s="13">
        <v>0.41116751269035501</v>
      </c>
      <c r="CC771" s="13">
        <v>0.38585209003215398</v>
      </c>
    </row>
    <row r="772" spans="2:81" x14ac:dyDescent="0.3">
      <c r="B772" t="s">
        <v>394</v>
      </c>
      <c r="C772" s="13">
        <v>0.44858299595141699</v>
      </c>
      <c r="D772" s="13">
        <v>0.41412520064205499</v>
      </c>
      <c r="E772" s="13">
        <v>0.48434925864909401</v>
      </c>
      <c r="F772" s="13"/>
      <c r="G772" s="13">
        <v>0.48571428571428599</v>
      </c>
      <c r="H772" s="13">
        <v>0.45092024539877301</v>
      </c>
      <c r="I772" s="13">
        <v>0.49152542372881403</v>
      </c>
      <c r="J772" s="13">
        <v>0.43283582089552203</v>
      </c>
      <c r="K772" s="13">
        <v>0.45454545454545497</v>
      </c>
      <c r="L772" s="13">
        <v>0.35064935064935099</v>
      </c>
      <c r="M772" s="13"/>
      <c r="N772" s="13">
        <v>0.416317991631799</v>
      </c>
      <c r="O772" s="13">
        <v>0.49140893470790398</v>
      </c>
      <c r="P772" s="13">
        <v>0.43781094527363201</v>
      </c>
      <c r="Q772" s="13">
        <v>0.46062992125984298</v>
      </c>
      <c r="R772" s="13"/>
      <c r="S772" s="13">
        <v>0.452674897119342</v>
      </c>
      <c r="T772" s="13">
        <v>0.48120300751879702</v>
      </c>
      <c r="U772" s="13">
        <v>0.534246575342466</v>
      </c>
      <c r="V772" s="13">
        <v>0.53398058252427205</v>
      </c>
      <c r="W772" s="13">
        <v>0.47115384615384598</v>
      </c>
      <c r="X772" s="13">
        <v>0.39047619047618998</v>
      </c>
      <c r="Y772" s="13">
        <v>0.39</v>
      </c>
      <c r="Z772" s="13">
        <v>0.422222222222222</v>
      </c>
      <c r="AA772" s="13">
        <v>0.41401273885350298</v>
      </c>
      <c r="AB772" s="13">
        <v>0.40625</v>
      </c>
      <c r="AC772" s="13">
        <v>0.40350877192982498</v>
      </c>
      <c r="AD772" s="13">
        <v>0.57894736842105299</v>
      </c>
      <c r="AE772" s="13"/>
      <c r="AF772" s="13">
        <v>0.418546365914787</v>
      </c>
      <c r="AG772" s="13">
        <v>0.46500000000000002</v>
      </c>
      <c r="AH772" s="13">
        <v>0.40625</v>
      </c>
      <c r="AI772" s="13">
        <v>0.49068322981366502</v>
      </c>
      <c r="AJ772" s="13">
        <v>0.47154471544715398</v>
      </c>
      <c r="AK772" s="13">
        <v>0.52380952380952395</v>
      </c>
      <c r="AL772" s="13"/>
      <c r="AM772" s="13">
        <v>0.42857142857142899</v>
      </c>
      <c r="AN772" s="13">
        <v>0.48</v>
      </c>
      <c r="AO772" s="13">
        <v>0.43734015345268501</v>
      </c>
      <c r="AP772" s="13">
        <v>0.42194092827004198</v>
      </c>
      <c r="AQ772" s="13">
        <v>0.45454545454545497</v>
      </c>
      <c r="AR772" s="13"/>
      <c r="AS772" s="13">
        <v>0.44858299595141699</v>
      </c>
      <c r="AT772" s="13" t="s">
        <v>97</v>
      </c>
      <c r="AU772" s="13"/>
      <c r="AV772" s="13">
        <v>0.41</v>
      </c>
      <c r="AW772" s="13">
        <v>0.45744680851063801</v>
      </c>
      <c r="AX772" s="13">
        <v>0.45697896749521999</v>
      </c>
      <c r="AY772" s="13"/>
      <c r="AZ772" s="13">
        <v>0.48623853211009199</v>
      </c>
      <c r="BA772" s="13">
        <v>0.35555555555555601</v>
      </c>
      <c r="BB772" s="13">
        <v>0.38766519823788498</v>
      </c>
      <c r="BC772" s="13"/>
      <c r="BD772" s="13">
        <v>0.441102756892231</v>
      </c>
      <c r="BE772" s="13">
        <v>0.459396751740139</v>
      </c>
      <c r="BF772" s="13"/>
      <c r="BG772" s="13">
        <v>0.42615012106537498</v>
      </c>
      <c r="BH772" s="13">
        <v>0.46097560975609803</v>
      </c>
      <c r="BI772" s="13"/>
      <c r="BJ772" s="13">
        <v>0.44736842105263203</v>
      </c>
      <c r="BK772" s="13">
        <v>0.44651619234543699</v>
      </c>
      <c r="BL772" s="13"/>
      <c r="BM772" s="13">
        <v>0.452674897119342</v>
      </c>
      <c r="BN772" s="13">
        <v>0.44774590163934402</v>
      </c>
      <c r="BO772" s="13"/>
      <c r="BP772" s="13">
        <v>0.45697329376854601</v>
      </c>
      <c r="BQ772" s="13">
        <v>0.44520547945205502</v>
      </c>
      <c r="BR772" s="13"/>
      <c r="BS772" s="13">
        <v>0.42307692307692302</v>
      </c>
      <c r="BT772" s="13">
        <v>0.43736263736263697</v>
      </c>
      <c r="BU772" s="13"/>
      <c r="BV772" s="13">
        <v>0.47651006711409399</v>
      </c>
      <c r="BW772" s="13">
        <v>0.39590443686006799</v>
      </c>
      <c r="BX772" s="13"/>
      <c r="BY772" s="13">
        <v>0.43356643356643398</v>
      </c>
      <c r="BZ772" s="13">
        <v>0.44939647168059399</v>
      </c>
      <c r="CA772" s="13"/>
      <c r="CB772" s="13">
        <v>0.44331641285956003</v>
      </c>
      <c r="CC772" s="13">
        <v>0.454983922829582</v>
      </c>
    </row>
    <row r="773" spans="2:81" x14ac:dyDescent="0.3">
      <c r="B773" t="s">
        <v>395</v>
      </c>
      <c r="C773" s="13">
        <v>0.11336032388664</v>
      </c>
      <c r="D773" s="13">
        <v>0.141252006420546</v>
      </c>
      <c r="E773" s="13">
        <v>8.5667215815486003E-2</v>
      </c>
      <c r="F773" s="13"/>
      <c r="G773" s="13">
        <v>9.71428571428571E-2</v>
      </c>
      <c r="H773" s="13">
        <v>0.128834355828221</v>
      </c>
      <c r="I773" s="13">
        <v>0.105932203389831</v>
      </c>
      <c r="J773" s="13">
        <v>9.9502487562189101E-2</v>
      </c>
      <c r="K773" s="13">
        <v>0.125874125874126</v>
      </c>
      <c r="L773" s="13">
        <v>0.11688311688311701</v>
      </c>
      <c r="M773" s="13"/>
      <c r="N773" s="13">
        <v>0.102510460251046</v>
      </c>
      <c r="O773" s="13">
        <v>0.12714776632302399</v>
      </c>
      <c r="P773" s="13">
        <v>0.124378109452736</v>
      </c>
      <c r="Q773" s="13">
        <v>0.110236220472441</v>
      </c>
      <c r="R773" s="13"/>
      <c r="S773" s="13">
        <v>9.0534979423868303E-2</v>
      </c>
      <c r="T773" s="13">
        <v>0.12030075187969901</v>
      </c>
      <c r="U773" s="13">
        <v>0.10958904109589</v>
      </c>
      <c r="V773" s="13">
        <v>0.116504854368932</v>
      </c>
      <c r="W773" s="13">
        <v>8.6538461538461495E-2</v>
      </c>
      <c r="X773" s="13">
        <v>0.12380952380952399</v>
      </c>
      <c r="Y773" s="13">
        <v>0.16</v>
      </c>
      <c r="Z773" s="13">
        <v>0.11111111111111099</v>
      </c>
      <c r="AA773" s="13">
        <v>0.14012738853503201</v>
      </c>
      <c r="AB773" s="13">
        <v>0.13541666666666699</v>
      </c>
      <c r="AC773" s="13">
        <v>5.2631578947368397E-2</v>
      </c>
      <c r="AD773" s="13">
        <v>5.2631578947368397E-2</v>
      </c>
      <c r="AE773" s="13"/>
      <c r="AF773" s="13">
        <v>8.7719298245614002E-2</v>
      </c>
      <c r="AG773" s="13">
        <v>0.16</v>
      </c>
      <c r="AH773" s="13">
        <v>6.25E-2</v>
      </c>
      <c r="AI773" s="13">
        <v>0.19254658385093201</v>
      </c>
      <c r="AJ773" s="13">
        <v>9.7560975609756101E-2</v>
      </c>
      <c r="AK773" s="13">
        <v>5.7142857142857099E-2</v>
      </c>
      <c r="AL773" s="13"/>
      <c r="AM773" s="13">
        <v>0.14285714285714299</v>
      </c>
      <c r="AN773" s="13">
        <v>0.12</v>
      </c>
      <c r="AO773" s="13">
        <v>0.10485933503836301</v>
      </c>
      <c r="AP773" s="13">
        <v>0.105485232067511</v>
      </c>
      <c r="AQ773" s="13">
        <v>9.0909090909090898E-2</v>
      </c>
      <c r="AR773" s="13"/>
      <c r="AS773" s="13">
        <v>0.11336032388664</v>
      </c>
      <c r="AT773" s="13" t="s">
        <v>97</v>
      </c>
      <c r="AU773" s="13"/>
      <c r="AV773" s="13">
        <v>0.1525</v>
      </c>
      <c r="AW773" s="13">
        <v>0.10638297872340401</v>
      </c>
      <c r="AX773" s="13">
        <v>9.5602294455066905E-2</v>
      </c>
      <c r="AY773" s="13"/>
      <c r="AZ773" s="13">
        <v>0.119266055045872</v>
      </c>
      <c r="BA773" s="13">
        <v>0.18888888888888899</v>
      </c>
      <c r="BB773" s="13">
        <v>0.14977973568281899</v>
      </c>
      <c r="BC773" s="13"/>
      <c r="BD773" s="13">
        <v>9.8997493734335806E-2</v>
      </c>
      <c r="BE773" s="13">
        <v>0.13921113689095099</v>
      </c>
      <c r="BF773" s="13"/>
      <c r="BG773" s="13">
        <v>0.10411622276029101</v>
      </c>
      <c r="BH773" s="13">
        <v>0.118292682926829</v>
      </c>
      <c r="BI773" s="13"/>
      <c r="BJ773" s="13">
        <v>0.13157894736842099</v>
      </c>
      <c r="BK773" s="13">
        <v>0.10991167811579999</v>
      </c>
      <c r="BL773" s="13"/>
      <c r="BM773" s="13">
        <v>9.0534979423868303E-2</v>
      </c>
      <c r="BN773" s="13">
        <v>0.11885245901639301</v>
      </c>
      <c r="BO773" s="13"/>
      <c r="BP773" s="13">
        <v>0.106824925816024</v>
      </c>
      <c r="BQ773" s="13">
        <v>0.117579908675799</v>
      </c>
      <c r="BR773" s="13"/>
      <c r="BS773" s="13">
        <v>0.106334841628959</v>
      </c>
      <c r="BT773" s="13">
        <v>0.14065934065934099</v>
      </c>
      <c r="BU773" s="13"/>
      <c r="BV773" s="13">
        <v>8.7248322147651006E-2</v>
      </c>
      <c r="BW773" s="13">
        <v>0.116040955631399</v>
      </c>
      <c r="BX773" s="13"/>
      <c r="BY773" s="13">
        <v>0.160839160839161</v>
      </c>
      <c r="BZ773" s="13">
        <v>0.10677808727948</v>
      </c>
      <c r="CA773" s="13"/>
      <c r="CB773" s="13">
        <v>0.11505922165820601</v>
      </c>
      <c r="CC773" s="13">
        <v>0.109324758842444</v>
      </c>
    </row>
    <row r="774" spans="2:81" x14ac:dyDescent="0.3">
      <c r="B774" t="s">
        <v>106</v>
      </c>
      <c r="C774" s="13">
        <v>4.1295546558704502E-2</v>
      </c>
      <c r="D774" s="13">
        <v>3.5313001605136403E-2</v>
      </c>
      <c r="E774" s="13">
        <v>4.7775947281713298E-2</v>
      </c>
      <c r="F774" s="13"/>
      <c r="G774" s="13">
        <v>2.8571428571428598E-2</v>
      </c>
      <c r="H774" s="13">
        <v>4.6012269938650298E-2</v>
      </c>
      <c r="I774" s="13">
        <v>2.1186440677966101E-2</v>
      </c>
      <c r="J774" s="13">
        <v>7.4626865671641798E-2</v>
      </c>
      <c r="K774" s="13">
        <v>3.4965034965035002E-2</v>
      </c>
      <c r="L774" s="13">
        <v>3.8961038961039002E-2</v>
      </c>
      <c r="M774" s="13"/>
      <c r="N774" s="13">
        <v>3.1380753138075299E-2</v>
      </c>
      <c r="O774" s="13">
        <v>3.4364261168384903E-2</v>
      </c>
      <c r="P774" s="13">
        <v>3.98009950248756E-2</v>
      </c>
      <c r="Q774" s="13">
        <v>7.0866141732283505E-2</v>
      </c>
      <c r="R774" s="13"/>
      <c r="S774" s="13">
        <v>4.52674897119342E-2</v>
      </c>
      <c r="T774" s="13">
        <v>3.7593984962405999E-2</v>
      </c>
      <c r="U774" s="13">
        <v>2.7397260273972601E-2</v>
      </c>
      <c r="V774" s="13">
        <v>2.9126213592233E-2</v>
      </c>
      <c r="W774" s="13">
        <v>2.8846153846153799E-2</v>
      </c>
      <c r="X774" s="13">
        <v>4.7619047619047603E-2</v>
      </c>
      <c r="Y774" s="13">
        <v>0.06</v>
      </c>
      <c r="Z774" s="13">
        <v>4.4444444444444398E-2</v>
      </c>
      <c r="AA774" s="13">
        <v>6.3694267515923594E-2</v>
      </c>
      <c r="AB774" s="13">
        <v>1.0416666666666701E-2</v>
      </c>
      <c r="AC774" s="13">
        <v>3.5087719298245598E-2</v>
      </c>
      <c r="AD774" s="13">
        <v>5.2631578947368397E-2</v>
      </c>
      <c r="AE774" s="13"/>
      <c r="AF774" s="13">
        <v>3.00751879699248E-2</v>
      </c>
      <c r="AG774" s="13">
        <v>0.03</v>
      </c>
      <c r="AH774" s="13">
        <v>4.6875E-2</v>
      </c>
      <c r="AI774" s="13">
        <v>2.4844720496894401E-2</v>
      </c>
      <c r="AJ774" s="13">
        <v>5.6910569105691103E-2</v>
      </c>
      <c r="AK774" s="13">
        <v>3.8095238095238099E-2</v>
      </c>
      <c r="AL774" s="13"/>
      <c r="AM774" s="13">
        <v>5.4945054945054903E-2</v>
      </c>
      <c r="AN774" s="13">
        <v>3.5555555555555597E-2</v>
      </c>
      <c r="AO774" s="13">
        <v>4.3478260869565202E-2</v>
      </c>
      <c r="AP774" s="13">
        <v>3.37552742616034E-2</v>
      </c>
      <c r="AQ774" s="13">
        <v>4.5454545454545497E-2</v>
      </c>
      <c r="AR774" s="13"/>
      <c r="AS774" s="13">
        <v>4.1295546558704502E-2</v>
      </c>
      <c r="AT774" s="13" t="s">
        <v>97</v>
      </c>
      <c r="AU774" s="13"/>
      <c r="AV774" s="13">
        <v>2.2499999999999999E-2</v>
      </c>
      <c r="AW774" s="13">
        <v>7.4468085106383003E-2</v>
      </c>
      <c r="AX774" s="13">
        <v>4.7801147227533501E-2</v>
      </c>
      <c r="AY774" s="13"/>
      <c r="AZ774" s="13">
        <v>9.1743119266055103E-3</v>
      </c>
      <c r="BA774" s="13">
        <v>1.1111111111111099E-2</v>
      </c>
      <c r="BB774" s="13">
        <v>4.8458149779735699E-2</v>
      </c>
      <c r="BC774" s="13"/>
      <c r="BD774" s="13">
        <v>4.2606516290726801E-2</v>
      </c>
      <c r="BE774" s="13">
        <v>3.94431554524362E-2</v>
      </c>
      <c r="BF774" s="13"/>
      <c r="BG774" s="13">
        <v>3.6319612590799001E-2</v>
      </c>
      <c r="BH774" s="13">
        <v>4.2682926829268303E-2</v>
      </c>
      <c r="BI774" s="13"/>
      <c r="BJ774" s="13">
        <v>4.2105263157894701E-2</v>
      </c>
      <c r="BK774" s="13">
        <v>4.0235525024533897E-2</v>
      </c>
      <c r="BL774" s="13"/>
      <c r="BM774" s="13">
        <v>3.7037037037037E-2</v>
      </c>
      <c r="BN774" s="13">
        <v>4.0983606557376998E-2</v>
      </c>
      <c r="BO774" s="13"/>
      <c r="BP774" s="13">
        <v>5.04451038575668E-2</v>
      </c>
      <c r="BQ774" s="13">
        <v>3.6529680365296802E-2</v>
      </c>
      <c r="BR774" s="13"/>
      <c r="BS774" s="13">
        <v>2.7149321266968299E-2</v>
      </c>
      <c r="BT774" s="13">
        <v>6.8131868131868098E-2</v>
      </c>
      <c r="BU774" s="13"/>
      <c r="BV774" s="13">
        <v>4.0268456375838903E-2</v>
      </c>
      <c r="BW774" s="13">
        <v>2.0477815699658699E-2</v>
      </c>
      <c r="BX774" s="13"/>
      <c r="BY774" s="13">
        <v>4.8951048951049E-2</v>
      </c>
      <c r="BZ774" s="13">
        <v>3.9925719591457798E-2</v>
      </c>
      <c r="CA774" s="13"/>
      <c r="CB774" s="13">
        <v>3.0456852791878201E-2</v>
      </c>
      <c r="CC774" s="13">
        <v>4.9839228295819903E-2</v>
      </c>
    </row>
    <row r="775" spans="2:81" x14ac:dyDescent="0.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Q775" s="13"/>
      <c r="BR775" s="13"/>
      <c r="BS775" s="13"/>
      <c r="BT775" s="13"/>
      <c r="BU775" s="13"/>
      <c r="BV775" s="13"/>
      <c r="BW775" s="13"/>
      <c r="BX775" s="13"/>
      <c r="BY775" s="13"/>
      <c r="BZ775" s="13"/>
      <c r="CA775" s="13"/>
      <c r="CB775" s="13"/>
      <c r="CC775" s="13"/>
    </row>
    <row r="776" spans="2:81" x14ac:dyDescent="0.3">
      <c r="B776" s="6" t="s">
        <v>404</v>
      </c>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Q776" s="13"/>
      <c r="BR776" s="13"/>
      <c r="BS776" s="13"/>
      <c r="BT776" s="13"/>
      <c r="BU776" s="13"/>
      <c r="BV776" s="13"/>
      <c r="BW776" s="13"/>
      <c r="BX776" s="13"/>
      <c r="BY776" s="13"/>
      <c r="BZ776" s="13"/>
      <c r="CA776" s="13"/>
      <c r="CB776" s="13"/>
      <c r="CC776" s="13"/>
    </row>
    <row r="777" spans="2:81" x14ac:dyDescent="0.3">
      <c r="B777" s="23" t="s">
        <v>95</v>
      </c>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Q777" s="13"/>
      <c r="BR777" s="13"/>
      <c r="BS777" s="13"/>
      <c r="BT777" s="13"/>
      <c r="BU777" s="13"/>
      <c r="BV777" s="13"/>
      <c r="BW777" s="13"/>
      <c r="BX777" s="13"/>
      <c r="BY777" s="13"/>
      <c r="BZ777" s="13"/>
      <c r="CA777" s="13"/>
      <c r="CB777" s="13"/>
      <c r="CC777" s="13"/>
    </row>
    <row r="778" spans="2:81" x14ac:dyDescent="0.3">
      <c r="B778" t="s">
        <v>393</v>
      </c>
      <c r="C778" s="13">
        <v>0.14008097165991901</v>
      </c>
      <c r="D778" s="13">
        <v>0.12520064205457501</v>
      </c>
      <c r="E778" s="13">
        <v>0.154859967051071</v>
      </c>
      <c r="F778" s="13"/>
      <c r="G778" s="13">
        <v>0.16</v>
      </c>
      <c r="H778" s="13">
        <v>0.13803680981595101</v>
      </c>
      <c r="I778" s="13">
        <v>0.18220338983050799</v>
      </c>
      <c r="J778" s="13">
        <v>0.119402985074627</v>
      </c>
      <c r="K778" s="13">
        <v>0.15384615384615399</v>
      </c>
      <c r="L778" s="13">
        <v>7.1428571428571397E-2</v>
      </c>
      <c r="M778" s="13"/>
      <c r="N778" s="13">
        <v>0.14435146443514599</v>
      </c>
      <c r="O778" s="13">
        <v>0.106529209621993</v>
      </c>
      <c r="P778" s="13">
        <v>0.124378109452736</v>
      </c>
      <c r="Q778" s="13">
        <v>0.181102362204724</v>
      </c>
      <c r="R778" s="13"/>
      <c r="S778" s="13">
        <v>0.164609053497942</v>
      </c>
      <c r="T778" s="13">
        <v>0.13533834586466201</v>
      </c>
      <c r="U778" s="13">
        <v>8.2191780821917804E-2</v>
      </c>
      <c r="V778" s="13">
        <v>0.116504854368932</v>
      </c>
      <c r="W778" s="13">
        <v>0.15384615384615399</v>
      </c>
      <c r="X778" s="13">
        <v>0.14285714285714299</v>
      </c>
      <c r="Y778" s="13">
        <v>0.18</v>
      </c>
      <c r="Z778" s="13">
        <v>8.8888888888888906E-2</v>
      </c>
      <c r="AA778" s="13">
        <v>0.121019108280255</v>
      </c>
      <c r="AB778" s="13">
        <v>0.14583333333333301</v>
      </c>
      <c r="AC778" s="13">
        <v>0.175438596491228</v>
      </c>
      <c r="AD778" s="13">
        <v>5.2631578947368397E-2</v>
      </c>
      <c r="AE778" s="13"/>
      <c r="AF778" s="13">
        <v>0.18546365914787</v>
      </c>
      <c r="AG778" s="13">
        <v>9.5000000000000001E-2</v>
      </c>
      <c r="AH778" s="13">
        <v>0.109375</v>
      </c>
      <c r="AI778" s="13">
        <v>9.9378881987577605E-2</v>
      </c>
      <c r="AJ778" s="13">
        <v>0.154471544715447</v>
      </c>
      <c r="AK778" s="13">
        <v>0.133333333333333</v>
      </c>
      <c r="AL778" s="13"/>
      <c r="AM778" s="13">
        <v>0.13736263736263701</v>
      </c>
      <c r="AN778" s="13">
        <v>0.133333333333333</v>
      </c>
      <c r="AO778" s="13">
        <v>0.13554987212276201</v>
      </c>
      <c r="AP778" s="13">
        <v>0.17299578059071699</v>
      </c>
      <c r="AQ778" s="13">
        <v>0.18181818181818199</v>
      </c>
      <c r="AR778" s="13"/>
      <c r="AS778" s="13">
        <v>0.14008097165991901</v>
      </c>
      <c r="AT778" s="13" t="s">
        <v>97</v>
      </c>
      <c r="AU778" s="13"/>
      <c r="AV778" s="13">
        <v>0.16250000000000001</v>
      </c>
      <c r="AW778" s="13">
        <v>0.170212765957447</v>
      </c>
      <c r="AX778" s="13">
        <v>0.11472275334607999</v>
      </c>
      <c r="AY778" s="13"/>
      <c r="AZ778" s="13">
        <v>0.146788990825688</v>
      </c>
      <c r="BA778" s="13">
        <v>0.266666666666667</v>
      </c>
      <c r="BB778" s="13">
        <v>0.11894273127753301</v>
      </c>
      <c r="BC778" s="13"/>
      <c r="BD778" s="13">
        <v>0.167919799498747</v>
      </c>
      <c r="BE778" s="13">
        <v>9.0487238979118298E-2</v>
      </c>
      <c r="BF778" s="13"/>
      <c r="BG778" s="13">
        <v>0.186440677966102</v>
      </c>
      <c r="BH778" s="13">
        <v>0.117073170731707</v>
      </c>
      <c r="BI778" s="13"/>
      <c r="BJ778" s="13">
        <v>0.173684210526316</v>
      </c>
      <c r="BK778" s="13">
        <v>0.13052011776251199</v>
      </c>
      <c r="BL778" s="13"/>
      <c r="BM778" s="13">
        <v>0.172839506172839</v>
      </c>
      <c r="BN778" s="13">
        <v>0.133196721311475</v>
      </c>
      <c r="BO778" s="13"/>
      <c r="BP778" s="13">
        <v>0.172106824925816</v>
      </c>
      <c r="BQ778" s="13">
        <v>0.12671232876712299</v>
      </c>
      <c r="BR778" s="13"/>
      <c r="BS778" s="13">
        <v>0.16968325791855199</v>
      </c>
      <c r="BT778" s="13">
        <v>0.118681318681319</v>
      </c>
      <c r="BU778" s="13"/>
      <c r="BV778" s="13">
        <v>0.17449664429530201</v>
      </c>
      <c r="BW778" s="13">
        <v>0.16723549488054601</v>
      </c>
      <c r="BX778" s="13"/>
      <c r="BY778" s="13">
        <v>0.15384615384615399</v>
      </c>
      <c r="BZ778" s="13">
        <v>0.13741875580315699</v>
      </c>
      <c r="CA778" s="13"/>
      <c r="CB778" s="13">
        <v>0.121827411167513</v>
      </c>
      <c r="CC778" s="13">
        <v>0.154340836012862</v>
      </c>
    </row>
    <row r="779" spans="2:81" x14ac:dyDescent="0.3">
      <c r="B779" t="s">
        <v>394</v>
      </c>
      <c r="C779" s="13">
        <v>0.52226720647773295</v>
      </c>
      <c r="D779" s="13">
        <v>0.51685393258427004</v>
      </c>
      <c r="E779" s="13">
        <v>0.52718286655683699</v>
      </c>
      <c r="F779" s="13"/>
      <c r="G779" s="13">
        <v>0.60571428571428598</v>
      </c>
      <c r="H779" s="13">
        <v>0.55214723926380405</v>
      </c>
      <c r="I779" s="13">
        <v>0.52966101694915302</v>
      </c>
      <c r="J779" s="13">
        <v>0.442786069651741</v>
      </c>
      <c r="K779" s="13">
        <v>0.447552447552448</v>
      </c>
      <c r="L779" s="13">
        <v>0.52597402597402598</v>
      </c>
      <c r="M779" s="13"/>
      <c r="N779" s="13">
        <v>0.53556485355648498</v>
      </c>
      <c r="O779" s="13">
        <v>0.54982817869415801</v>
      </c>
      <c r="P779" s="13">
        <v>0.49751243781094501</v>
      </c>
      <c r="Q779" s="13">
        <v>0.48031496062992102</v>
      </c>
      <c r="R779" s="13"/>
      <c r="S779" s="13">
        <v>0.58436213991769503</v>
      </c>
      <c r="T779" s="13">
        <v>0.47368421052631599</v>
      </c>
      <c r="U779" s="13">
        <v>0.50684931506849296</v>
      </c>
      <c r="V779" s="13">
        <v>0.56310679611650505</v>
      </c>
      <c r="W779" s="13">
        <v>0.5</v>
      </c>
      <c r="X779" s="13">
        <v>0.580952380952381</v>
      </c>
      <c r="Y779" s="13">
        <v>0.49</v>
      </c>
      <c r="Z779" s="13">
        <v>0.48888888888888898</v>
      </c>
      <c r="AA779" s="13">
        <v>0.50955414012738898</v>
      </c>
      <c r="AB779" s="13">
        <v>0.5</v>
      </c>
      <c r="AC779" s="13">
        <v>0.43859649122806998</v>
      </c>
      <c r="AD779" s="13">
        <v>0.42105263157894701</v>
      </c>
      <c r="AE779" s="13"/>
      <c r="AF779" s="13">
        <v>0.55137844611528797</v>
      </c>
      <c r="AG779" s="13">
        <v>0.5</v>
      </c>
      <c r="AH779" s="13">
        <v>0.5703125</v>
      </c>
      <c r="AI779" s="13">
        <v>0.45962732919254701</v>
      </c>
      <c r="AJ779" s="13">
        <v>0.52845528455284596</v>
      </c>
      <c r="AK779" s="13">
        <v>0.61904761904761896</v>
      </c>
      <c r="AL779" s="13"/>
      <c r="AM779" s="13">
        <v>0.44505494505494497</v>
      </c>
      <c r="AN779" s="13">
        <v>0.52888888888888896</v>
      </c>
      <c r="AO779" s="13">
        <v>0.52941176470588203</v>
      </c>
      <c r="AP779" s="13">
        <v>0.54008438818565396</v>
      </c>
      <c r="AQ779" s="13">
        <v>0.56818181818181801</v>
      </c>
      <c r="AR779" s="13"/>
      <c r="AS779" s="13">
        <v>0.52226720647773295</v>
      </c>
      <c r="AT779" s="13" t="s">
        <v>97</v>
      </c>
      <c r="AU779" s="13"/>
      <c r="AV779" s="13">
        <v>0.50249999999999995</v>
      </c>
      <c r="AW779" s="13">
        <v>0.53191489361702105</v>
      </c>
      <c r="AX779" s="13">
        <v>0.53346080305927301</v>
      </c>
      <c r="AY779" s="13"/>
      <c r="AZ779" s="13">
        <v>0.56880733944954098</v>
      </c>
      <c r="BA779" s="13">
        <v>0.45555555555555599</v>
      </c>
      <c r="BB779" s="13">
        <v>0.51101321585903103</v>
      </c>
      <c r="BC779" s="13"/>
      <c r="BD779" s="13">
        <v>0.54636591478696706</v>
      </c>
      <c r="BE779" s="13">
        <v>0.47563805104408402</v>
      </c>
      <c r="BF779" s="13"/>
      <c r="BG779" s="13">
        <v>0.56416464891041196</v>
      </c>
      <c r="BH779" s="13">
        <v>0.50243902439024402</v>
      </c>
      <c r="BI779" s="13"/>
      <c r="BJ779" s="13">
        <v>0.59473684210526301</v>
      </c>
      <c r="BK779" s="13">
        <v>0.50932286555446504</v>
      </c>
      <c r="BL779" s="13"/>
      <c r="BM779" s="13">
        <v>0.54732510288065805</v>
      </c>
      <c r="BN779" s="13">
        <v>0.51434426229508201</v>
      </c>
      <c r="BO779" s="13"/>
      <c r="BP779" s="13">
        <v>0.50148367952522299</v>
      </c>
      <c r="BQ779" s="13">
        <v>0.52739726027397305</v>
      </c>
      <c r="BR779" s="13"/>
      <c r="BS779" s="13">
        <v>0.54524886877828005</v>
      </c>
      <c r="BT779" s="13">
        <v>0.47472527472527498</v>
      </c>
      <c r="BU779" s="13"/>
      <c r="BV779" s="13">
        <v>0.53020134228187898</v>
      </c>
      <c r="BW779" s="13">
        <v>0.55290102389078499</v>
      </c>
      <c r="BX779" s="13"/>
      <c r="BY779" s="13">
        <v>0.45454545454545497</v>
      </c>
      <c r="BZ779" s="13">
        <v>0.53296193129062197</v>
      </c>
      <c r="CA779" s="13"/>
      <c r="CB779" s="13">
        <v>0.50084602368866304</v>
      </c>
      <c r="CC779" s="13">
        <v>0.54180064308681697</v>
      </c>
    </row>
    <row r="780" spans="2:81" x14ac:dyDescent="0.3">
      <c r="B780" t="s">
        <v>395</v>
      </c>
      <c r="C780" s="13">
        <v>0.276113360323887</v>
      </c>
      <c r="D780" s="13">
        <v>0.304975922953451</v>
      </c>
      <c r="E780" s="13">
        <v>0.24876441515650699</v>
      </c>
      <c r="F780" s="13"/>
      <c r="G780" s="13">
        <v>0.19428571428571401</v>
      </c>
      <c r="H780" s="13">
        <v>0.22699386503067501</v>
      </c>
      <c r="I780" s="13">
        <v>0.24576271186440701</v>
      </c>
      <c r="J780" s="13">
        <v>0.35323383084577098</v>
      </c>
      <c r="K780" s="13">
        <v>0.356643356643357</v>
      </c>
      <c r="L780" s="13">
        <v>0.34415584415584399</v>
      </c>
      <c r="M780" s="13"/>
      <c r="N780" s="13">
        <v>0.255230125523013</v>
      </c>
      <c r="O780" s="13">
        <v>0.28865979381443302</v>
      </c>
      <c r="P780" s="13">
        <v>0.31343283582089598</v>
      </c>
      <c r="Q780" s="13">
        <v>0.279527559055118</v>
      </c>
      <c r="R780" s="13"/>
      <c r="S780" s="13">
        <v>0.20164609053497901</v>
      </c>
      <c r="T780" s="13">
        <v>0.32330827067669199</v>
      </c>
      <c r="U780" s="13">
        <v>0.36986301369863001</v>
      </c>
      <c r="V780" s="13">
        <v>0.26213592233009703</v>
      </c>
      <c r="W780" s="13">
        <v>0.269230769230769</v>
      </c>
      <c r="X780" s="13">
        <v>0.20952380952381</v>
      </c>
      <c r="Y780" s="13">
        <v>0.27</v>
      </c>
      <c r="Z780" s="13">
        <v>0.35555555555555601</v>
      </c>
      <c r="AA780" s="13">
        <v>0.29299363057324801</v>
      </c>
      <c r="AB780" s="13">
        <v>0.33333333333333298</v>
      </c>
      <c r="AC780" s="13">
        <v>0.29824561403508798</v>
      </c>
      <c r="AD780" s="13">
        <v>0.36842105263157898</v>
      </c>
      <c r="AE780" s="13"/>
      <c r="AF780" s="13">
        <v>0.21804511278195499</v>
      </c>
      <c r="AG780" s="13">
        <v>0.36</v>
      </c>
      <c r="AH780" s="13">
        <v>0.2421875</v>
      </c>
      <c r="AI780" s="13">
        <v>0.40993788819875798</v>
      </c>
      <c r="AJ780" s="13">
        <v>0.24390243902438999</v>
      </c>
      <c r="AK780" s="13">
        <v>0.17142857142857101</v>
      </c>
      <c r="AL780" s="13"/>
      <c r="AM780" s="13">
        <v>0.340659340659341</v>
      </c>
      <c r="AN780" s="13">
        <v>0.293333333333333</v>
      </c>
      <c r="AO780" s="13">
        <v>0.27365728900255798</v>
      </c>
      <c r="AP780" s="13">
        <v>0.215189873417722</v>
      </c>
      <c r="AQ780" s="13">
        <v>0.18181818181818199</v>
      </c>
      <c r="AR780" s="13"/>
      <c r="AS780" s="13">
        <v>0.276113360323887</v>
      </c>
      <c r="AT780" s="13" t="s">
        <v>97</v>
      </c>
      <c r="AU780" s="13"/>
      <c r="AV780" s="13">
        <v>0.27750000000000002</v>
      </c>
      <c r="AW780" s="13">
        <v>0.23404255319148901</v>
      </c>
      <c r="AX780" s="13">
        <v>0.28680688336520099</v>
      </c>
      <c r="AY780" s="13"/>
      <c r="AZ780" s="13">
        <v>0.25688073394495398</v>
      </c>
      <c r="BA780" s="13">
        <v>0.24444444444444399</v>
      </c>
      <c r="BB780" s="13">
        <v>0.29515418502202601</v>
      </c>
      <c r="BC780" s="13"/>
      <c r="BD780" s="13">
        <v>0.221804511278195</v>
      </c>
      <c r="BE780" s="13">
        <v>0.37587006960556801</v>
      </c>
      <c r="BF780" s="13"/>
      <c r="BG780" s="13">
        <v>0.19128329297820801</v>
      </c>
      <c r="BH780" s="13">
        <v>0.318292682926829</v>
      </c>
      <c r="BI780" s="13"/>
      <c r="BJ780" s="13">
        <v>0.173684210526316</v>
      </c>
      <c r="BK780" s="13">
        <v>0.29931305201177599</v>
      </c>
      <c r="BL780" s="13"/>
      <c r="BM780" s="13">
        <v>0.209876543209877</v>
      </c>
      <c r="BN780" s="13">
        <v>0.29303278688524598</v>
      </c>
      <c r="BO780" s="13"/>
      <c r="BP780" s="13">
        <v>0.26706231454005902</v>
      </c>
      <c r="BQ780" s="13">
        <v>0.284246575342466</v>
      </c>
      <c r="BR780" s="13"/>
      <c r="BS780" s="13">
        <v>0.223981900452489</v>
      </c>
      <c r="BT780" s="13">
        <v>0.33186813186813202</v>
      </c>
      <c r="BU780" s="13"/>
      <c r="BV780" s="13">
        <v>0.20134228187919501</v>
      </c>
      <c r="BW780" s="13">
        <v>0.23549488054607501</v>
      </c>
      <c r="BX780" s="13"/>
      <c r="BY780" s="13">
        <v>0.36363636363636398</v>
      </c>
      <c r="BZ780" s="13">
        <v>0.26276694521819899</v>
      </c>
      <c r="CA780" s="13"/>
      <c r="CB780" s="13">
        <v>0.31302876480541503</v>
      </c>
      <c r="CC780" s="13">
        <v>0.244372990353698</v>
      </c>
    </row>
    <row r="781" spans="2:81" x14ac:dyDescent="0.3">
      <c r="B781" t="s">
        <v>106</v>
      </c>
      <c r="C781" s="13">
        <v>6.15384615384615E-2</v>
      </c>
      <c r="D781" s="13">
        <v>5.2969502407704698E-2</v>
      </c>
      <c r="E781" s="13">
        <v>6.9192751235584798E-2</v>
      </c>
      <c r="F781" s="13"/>
      <c r="G781" s="13">
        <v>0.04</v>
      </c>
      <c r="H781" s="13">
        <v>8.2822085889570504E-2</v>
      </c>
      <c r="I781" s="13">
        <v>4.2372881355932202E-2</v>
      </c>
      <c r="J781" s="13">
        <v>8.45771144278607E-2</v>
      </c>
      <c r="K781" s="13">
        <v>4.1958041958042001E-2</v>
      </c>
      <c r="L781" s="13">
        <v>5.8441558441558399E-2</v>
      </c>
      <c r="M781" s="13"/>
      <c r="N781" s="13">
        <v>6.4853556485355707E-2</v>
      </c>
      <c r="O781" s="13">
        <v>5.49828178694158E-2</v>
      </c>
      <c r="P781" s="13">
        <v>6.4676616915422896E-2</v>
      </c>
      <c r="Q781" s="13">
        <v>5.9055118110236199E-2</v>
      </c>
      <c r="R781" s="13"/>
      <c r="S781" s="13">
        <v>4.9382716049382699E-2</v>
      </c>
      <c r="T781" s="13">
        <v>6.7669172932330796E-2</v>
      </c>
      <c r="U781" s="13">
        <v>4.1095890410958902E-2</v>
      </c>
      <c r="V781" s="13">
        <v>5.8252427184466E-2</v>
      </c>
      <c r="W781" s="13">
        <v>7.69230769230769E-2</v>
      </c>
      <c r="X781" s="13">
        <v>6.6666666666666693E-2</v>
      </c>
      <c r="Y781" s="13">
        <v>0.06</v>
      </c>
      <c r="Z781" s="13">
        <v>6.6666666666666693E-2</v>
      </c>
      <c r="AA781" s="13">
        <v>7.6433121019108305E-2</v>
      </c>
      <c r="AB781" s="13">
        <v>2.0833333333333301E-2</v>
      </c>
      <c r="AC781" s="13">
        <v>8.7719298245614002E-2</v>
      </c>
      <c r="AD781" s="13">
        <v>0.157894736842105</v>
      </c>
      <c r="AE781" s="13"/>
      <c r="AF781" s="13">
        <v>4.5112781954887202E-2</v>
      </c>
      <c r="AG781" s="13">
        <v>4.4999999999999998E-2</v>
      </c>
      <c r="AH781" s="13">
        <v>7.8125E-2</v>
      </c>
      <c r="AI781" s="13">
        <v>3.1055900621118002E-2</v>
      </c>
      <c r="AJ781" s="13">
        <v>7.3170731707317097E-2</v>
      </c>
      <c r="AK781" s="13">
        <v>7.6190476190476197E-2</v>
      </c>
      <c r="AL781" s="13"/>
      <c r="AM781" s="13">
        <v>7.69230769230769E-2</v>
      </c>
      <c r="AN781" s="13">
        <v>4.4444444444444398E-2</v>
      </c>
      <c r="AO781" s="13">
        <v>6.1381074168797997E-2</v>
      </c>
      <c r="AP781" s="13">
        <v>7.1729957805907199E-2</v>
      </c>
      <c r="AQ781" s="13">
        <v>6.8181818181818205E-2</v>
      </c>
      <c r="AR781" s="13"/>
      <c r="AS781" s="13">
        <v>6.15384615384615E-2</v>
      </c>
      <c r="AT781" s="13" t="s">
        <v>97</v>
      </c>
      <c r="AU781" s="13"/>
      <c r="AV781" s="13">
        <v>5.7500000000000002E-2</v>
      </c>
      <c r="AW781" s="13">
        <v>6.3829787234042507E-2</v>
      </c>
      <c r="AX781" s="13">
        <v>6.5009560229445498E-2</v>
      </c>
      <c r="AY781" s="13"/>
      <c r="AZ781" s="13">
        <v>2.7522935779816501E-2</v>
      </c>
      <c r="BA781" s="13">
        <v>3.3333333333333298E-2</v>
      </c>
      <c r="BB781" s="13">
        <v>7.4889867841409705E-2</v>
      </c>
      <c r="BC781" s="13"/>
      <c r="BD781" s="13">
        <v>6.3909774436090194E-2</v>
      </c>
      <c r="BE781" s="13">
        <v>5.8004640371229703E-2</v>
      </c>
      <c r="BF781" s="13"/>
      <c r="BG781" s="13">
        <v>5.8111380145278502E-2</v>
      </c>
      <c r="BH781" s="13">
        <v>6.2195121951219498E-2</v>
      </c>
      <c r="BI781" s="13"/>
      <c r="BJ781" s="13">
        <v>5.7894736842105297E-2</v>
      </c>
      <c r="BK781" s="13">
        <v>6.0843964671246302E-2</v>
      </c>
      <c r="BL781" s="13"/>
      <c r="BM781" s="13">
        <v>6.9958847736625501E-2</v>
      </c>
      <c r="BN781" s="13">
        <v>5.9426229508196697E-2</v>
      </c>
      <c r="BO781" s="13"/>
      <c r="BP781" s="13">
        <v>5.93471810089021E-2</v>
      </c>
      <c r="BQ781" s="13">
        <v>6.1643835616438401E-2</v>
      </c>
      <c r="BR781" s="13"/>
      <c r="BS781" s="13">
        <v>6.1085972850678703E-2</v>
      </c>
      <c r="BT781" s="13">
        <v>7.4725274725274696E-2</v>
      </c>
      <c r="BU781" s="13"/>
      <c r="BV781" s="13">
        <v>9.3959731543624206E-2</v>
      </c>
      <c r="BW781" s="13">
        <v>4.4368600682593899E-2</v>
      </c>
      <c r="BX781" s="13"/>
      <c r="BY781" s="13">
        <v>2.7972027972028E-2</v>
      </c>
      <c r="BZ781" s="13">
        <v>6.6852367688022302E-2</v>
      </c>
      <c r="CA781" s="13"/>
      <c r="CB781" s="13">
        <v>6.4297800338409497E-2</v>
      </c>
      <c r="CC781" s="13">
        <v>5.9485530546623797E-2</v>
      </c>
    </row>
    <row r="782" spans="2:81" x14ac:dyDescent="0.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Q782" s="13"/>
      <c r="BR782" s="13"/>
      <c r="BS782" s="13"/>
      <c r="BT782" s="13"/>
      <c r="BU782" s="13"/>
      <c r="BV782" s="13"/>
      <c r="BW782" s="13"/>
      <c r="BX782" s="13"/>
      <c r="BY782" s="13"/>
      <c r="BZ782" s="13"/>
      <c r="CA782" s="13"/>
      <c r="CB782" s="13"/>
      <c r="CC782" s="13"/>
    </row>
    <row r="783" spans="2:81" x14ac:dyDescent="0.3">
      <c r="B783" s="6" t="s">
        <v>405</v>
      </c>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Q783" s="13"/>
      <c r="BR783" s="13"/>
      <c r="BS783" s="13"/>
      <c r="BT783" s="13"/>
      <c r="BU783" s="13"/>
      <c r="BV783" s="13"/>
      <c r="BW783" s="13"/>
      <c r="BX783" s="13"/>
      <c r="BY783" s="13"/>
      <c r="BZ783" s="13"/>
      <c r="CA783" s="13"/>
      <c r="CB783" s="13"/>
      <c r="CC783" s="13"/>
    </row>
    <row r="784" spans="2:81" x14ac:dyDescent="0.3">
      <c r="B784" s="23" t="s">
        <v>95</v>
      </c>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Q784" s="13"/>
      <c r="BR784" s="13"/>
      <c r="BS784" s="13"/>
      <c r="BT784" s="13"/>
      <c r="BU784" s="13"/>
      <c r="BV784" s="13"/>
      <c r="BW784" s="13"/>
      <c r="BX784" s="13"/>
      <c r="BY784" s="13"/>
      <c r="BZ784" s="13"/>
      <c r="CA784" s="13"/>
      <c r="CB784" s="13"/>
      <c r="CC784" s="13"/>
    </row>
    <row r="785" spans="2:81" x14ac:dyDescent="0.3">
      <c r="B785" t="s">
        <v>393</v>
      </c>
      <c r="C785" s="13">
        <v>0.150607287449393</v>
      </c>
      <c r="D785" s="13">
        <v>0.16532905296950201</v>
      </c>
      <c r="E785" s="13">
        <v>0.13509060955518901</v>
      </c>
      <c r="F785" s="13"/>
      <c r="G785" s="13">
        <v>0.114285714285714</v>
      </c>
      <c r="H785" s="13">
        <v>0.153374233128834</v>
      </c>
      <c r="I785" s="13">
        <v>0.177966101694915</v>
      </c>
      <c r="J785" s="13">
        <v>0.154228855721393</v>
      </c>
      <c r="K785" s="13">
        <v>0.15384615384615399</v>
      </c>
      <c r="L785" s="13">
        <v>0.13636363636363599</v>
      </c>
      <c r="M785" s="13"/>
      <c r="N785" s="13">
        <v>0.167364016736402</v>
      </c>
      <c r="O785" s="13">
        <v>0.134020618556701</v>
      </c>
      <c r="P785" s="13">
        <v>0.144278606965174</v>
      </c>
      <c r="Q785" s="13">
        <v>0.145669291338583</v>
      </c>
      <c r="R785" s="13"/>
      <c r="S785" s="13">
        <v>0.148148148148148</v>
      </c>
      <c r="T785" s="13">
        <v>0.13533834586466201</v>
      </c>
      <c r="U785" s="13">
        <v>0.164383561643836</v>
      </c>
      <c r="V785" s="13">
        <v>0.13592233009708701</v>
      </c>
      <c r="W785" s="13">
        <v>0.16346153846153799</v>
      </c>
      <c r="X785" s="13">
        <v>0.180952380952381</v>
      </c>
      <c r="Y785" s="13">
        <v>0.15</v>
      </c>
      <c r="Z785" s="13">
        <v>0.155555555555556</v>
      </c>
      <c r="AA785" s="13">
        <v>0.14012738853503201</v>
      </c>
      <c r="AB785" s="13">
        <v>0.13541666666666699</v>
      </c>
      <c r="AC785" s="13">
        <v>0.175438596491228</v>
      </c>
      <c r="AD785" s="13">
        <v>0.157894736842105</v>
      </c>
      <c r="AE785" s="13"/>
      <c r="AF785" s="13">
        <v>0.19047619047618999</v>
      </c>
      <c r="AG785" s="13">
        <v>0.14499999999999999</v>
      </c>
      <c r="AH785" s="13">
        <v>8.59375E-2</v>
      </c>
      <c r="AI785" s="13">
        <v>0.118012422360248</v>
      </c>
      <c r="AJ785" s="13">
        <v>0.138211382113821</v>
      </c>
      <c r="AK785" s="13">
        <v>0.12380952380952399</v>
      </c>
      <c r="AL785" s="13"/>
      <c r="AM785" s="13">
        <v>0.12637362637362601</v>
      </c>
      <c r="AN785" s="13">
        <v>0.124444444444444</v>
      </c>
      <c r="AO785" s="13">
        <v>0.15089514066496201</v>
      </c>
      <c r="AP785" s="13">
        <v>0.21097046413502099</v>
      </c>
      <c r="AQ785" s="13">
        <v>0.13636363636363599</v>
      </c>
      <c r="AR785" s="13"/>
      <c r="AS785" s="13">
        <v>0.150607287449393</v>
      </c>
      <c r="AT785" s="13" t="s">
        <v>97</v>
      </c>
      <c r="AU785" s="13"/>
      <c r="AV785" s="13">
        <v>0.17749999999999999</v>
      </c>
      <c r="AW785" s="13">
        <v>0.22340425531914901</v>
      </c>
      <c r="AX785" s="13">
        <v>0.133843212237094</v>
      </c>
      <c r="AY785" s="13"/>
      <c r="AZ785" s="13">
        <v>0.18348623853210999</v>
      </c>
      <c r="BA785" s="13">
        <v>0.24444444444444399</v>
      </c>
      <c r="BB785" s="13">
        <v>0.171806167400881</v>
      </c>
      <c r="BC785" s="13"/>
      <c r="BD785" s="13">
        <v>0.15914786967418501</v>
      </c>
      <c r="BE785" s="13">
        <v>0.13457076566125301</v>
      </c>
      <c r="BF785" s="13"/>
      <c r="BG785" s="13">
        <v>0.17191283292978199</v>
      </c>
      <c r="BH785" s="13">
        <v>0.13902439024390201</v>
      </c>
      <c r="BI785" s="13"/>
      <c r="BJ785" s="13">
        <v>0.15263157894736801</v>
      </c>
      <c r="BK785" s="13">
        <v>0.14720314033366</v>
      </c>
      <c r="BL785" s="13"/>
      <c r="BM785" s="13">
        <v>0.16872427983539101</v>
      </c>
      <c r="BN785" s="13">
        <v>0.14651639344262299</v>
      </c>
      <c r="BO785" s="13"/>
      <c r="BP785" s="13">
        <v>0.15727002967358999</v>
      </c>
      <c r="BQ785" s="13">
        <v>0.14840182648401801</v>
      </c>
      <c r="BR785" s="13"/>
      <c r="BS785" s="13">
        <v>0.180995475113122</v>
      </c>
      <c r="BT785" s="13">
        <v>0.14285714285714299</v>
      </c>
      <c r="BU785" s="13"/>
      <c r="BV785" s="13">
        <v>0.12751677852349</v>
      </c>
      <c r="BW785" s="13">
        <v>0.208191126279863</v>
      </c>
      <c r="BX785" s="13"/>
      <c r="BY785" s="13">
        <v>0.15384615384615399</v>
      </c>
      <c r="BZ785" s="13">
        <v>0.15041782729805001</v>
      </c>
      <c r="CA785" s="13"/>
      <c r="CB785" s="13">
        <v>0.140439932318105</v>
      </c>
      <c r="CC785" s="13">
        <v>0.16077170418006401</v>
      </c>
    </row>
    <row r="786" spans="2:81" x14ac:dyDescent="0.3">
      <c r="B786" t="s">
        <v>394</v>
      </c>
      <c r="C786" s="13">
        <v>0.56599190283400802</v>
      </c>
      <c r="D786" s="13">
        <v>0.52969502407704605</v>
      </c>
      <c r="E786" s="13">
        <v>0.60131795716639203</v>
      </c>
      <c r="F786" s="13"/>
      <c r="G786" s="13">
        <v>0.628571428571429</v>
      </c>
      <c r="H786" s="13">
        <v>0.57975460122699396</v>
      </c>
      <c r="I786" s="13">
        <v>0.62288135593220295</v>
      </c>
      <c r="J786" s="13">
        <v>0.47761194029850701</v>
      </c>
      <c r="K786" s="13">
        <v>0.49650349650349701</v>
      </c>
      <c r="L786" s="13">
        <v>0.55844155844155796</v>
      </c>
      <c r="M786" s="13"/>
      <c r="N786" s="13">
        <v>0.58158995815899595</v>
      </c>
      <c r="O786" s="13">
        <v>0.54982817869415801</v>
      </c>
      <c r="P786" s="13">
        <v>0.577114427860697</v>
      </c>
      <c r="Q786" s="13">
        <v>0.547244094488189</v>
      </c>
      <c r="R786" s="13"/>
      <c r="S786" s="13">
        <v>0.67078189300411495</v>
      </c>
      <c r="T786" s="13">
        <v>0.54887218045112796</v>
      </c>
      <c r="U786" s="13">
        <v>0.50684931506849296</v>
      </c>
      <c r="V786" s="13">
        <v>0.52427184466019405</v>
      </c>
      <c r="W786" s="13">
        <v>0.59615384615384603</v>
      </c>
      <c r="X786" s="13">
        <v>0.51428571428571401</v>
      </c>
      <c r="Y786" s="13">
        <v>0.51</v>
      </c>
      <c r="Z786" s="13">
        <v>0.46666666666666701</v>
      </c>
      <c r="AA786" s="13">
        <v>0.55414012738853502</v>
      </c>
      <c r="AB786" s="13">
        <v>0.60416666666666696</v>
      </c>
      <c r="AC786" s="13">
        <v>0.52631578947368396</v>
      </c>
      <c r="AD786" s="13">
        <v>0.47368421052631599</v>
      </c>
      <c r="AE786" s="13"/>
      <c r="AF786" s="13">
        <v>0.59649122807017496</v>
      </c>
      <c r="AG786" s="13">
        <v>0.495</v>
      </c>
      <c r="AH786" s="13">
        <v>0.703125</v>
      </c>
      <c r="AI786" s="13">
        <v>0.47826086956521702</v>
      </c>
      <c r="AJ786" s="13">
        <v>0.61788617886178898</v>
      </c>
      <c r="AK786" s="13">
        <v>0.628571428571429</v>
      </c>
      <c r="AL786" s="13"/>
      <c r="AM786" s="13">
        <v>0.51648351648351698</v>
      </c>
      <c r="AN786" s="13">
        <v>0.57777777777777795</v>
      </c>
      <c r="AO786" s="13">
        <v>0.593350383631714</v>
      </c>
      <c r="AP786" s="13">
        <v>0.52742616033755296</v>
      </c>
      <c r="AQ786" s="13">
        <v>0.65909090909090895</v>
      </c>
      <c r="AR786" s="13"/>
      <c r="AS786" s="13">
        <v>0.56599190283400802</v>
      </c>
      <c r="AT786" s="13" t="s">
        <v>97</v>
      </c>
      <c r="AU786" s="13"/>
      <c r="AV786" s="13">
        <v>0.55000000000000004</v>
      </c>
      <c r="AW786" s="13">
        <v>0.57446808510638303</v>
      </c>
      <c r="AX786" s="13">
        <v>0.56022944550669196</v>
      </c>
      <c r="AY786" s="13"/>
      <c r="AZ786" s="13">
        <v>0.58715596330275199</v>
      </c>
      <c r="BA786" s="13">
        <v>0.52222222222222203</v>
      </c>
      <c r="BB786" s="13">
        <v>0.54185022026431695</v>
      </c>
      <c r="BC786" s="13"/>
      <c r="BD786" s="13">
        <v>0.59147869674185505</v>
      </c>
      <c r="BE786" s="13">
        <v>0.51972157772621796</v>
      </c>
      <c r="BF786" s="13"/>
      <c r="BG786" s="13">
        <v>0.595641646489104</v>
      </c>
      <c r="BH786" s="13">
        <v>0.55243902439024395</v>
      </c>
      <c r="BI786" s="13"/>
      <c r="BJ786" s="13">
        <v>0.615789473684211</v>
      </c>
      <c r="BK786" s="13">
        <v>0.55740922473012799</v>
      </c>
      <c r="BL786" s="13"/>
      <c r="BM786" s="13">
        <v>0.57613168724279795</v>
      </c>
      <c r="BN786" s="13">
        <v>0.56762295081967196</v>
      </c>
      <c r="BO786" s="13"/>
      <c r="BP786" s="13">
        <v>0.56083086053412501</v>
      </c>
      <c r="BQ786" s="13">
        <v>0.56621004566209998</v>
      </c>
      <c r="BR786" s="13"/>
      <c r="BS786" s="13">
        <v>0.58823529411764697</v>
      </c>
      <c r="BT786" s="13">
        <v>0.51868131868131895</v>
      </c>
      <c r="BU786" s="13"/>
      <c r="BV786" s="13">
        <v>0.60402684563758402</v>
      </c>
      <c r="BW786" s="13">
        <v>0.580204778156997</v>
      </c>
      <c r="BX786" s="13"/>
      <c r="BY786" s="13">
        <v>0.51748251748251795</v>
      </c>
      <c r="BZ786" s="13">
        <v>0.57474466109563604</v>
      </c>
      <c r="CA786" s="13"/>
      <c r="CB786" s="13">
        <v>0.55668358714043997</v>
      </c>
      <c r="CC786" s="13">
        <v>0.57073954983922803</v>
      </c>
    </row>
    <row r="787" spans="2:81" x14ac:dyDescent="0.3">
      <c r="B787" t="s">
        <v>395</v>
      </c>
      <c r="C787" s="13">
        <v>0.22753036437247001</v>
      </c>
      <c r="D787" s="13">
        <v>0.25842696629213502</v>
      </c>
      <c r="E787" s="13">
        <v>0.19769357495881401</v>
      </c>
      <c r="F787" s="13"/>
      <c r="G787" s="13">
        <v>0.222857142857143</v>
      </c>
      <c r="H787" s="13">
        <v>0.214723926380368</v>
      </c>
      <c r="I787" s="13">
        <v>0.16525423728813601</v>
      </c>
      <c r="J787" s="13">
        <v>0.25870646766169197</v>
      </c>
      <c r="K787" s="13">
        <v>0.30069930069930101</v>
      </c>
      <c r="L787" s="13">
        <v>0.246753246753247</v>
      </c>
      <c r="M787" s="13"/>
      <c r="N787" s="13">
        <v>0.209205020920502</v>
      </c>
      <c r="O787" s="13">
        <v>0.25773195876288701</v>
      </c>
      <c r="P787" s="13">
        <v>0.22388059701492499</v>
      </c>
      <c r="Q787" s="13">
        <v>0.232283464566929</v>
      </c>
      <c r="R787" s="13"/>
      <c r="S787" s="13">
        <v>0.139917695473251</v>
      </c>
      <c r="T787" s="13">
        <v>0.24812030075187999</v>
      </c>
      <c r="U787" s="13">
        <v>0.26027397260273999</v>
      </c>
      <c r="V787" s="13">
        <v>0.30097087378640802</v>
      </c>
      <c r="W787" s="13">
        <v>0.19230769230769201</v>
      </c>
      <c r="X787" s="13">
        <v>0.238095238095238</v>
      </c>
      <c r="Y787" s="13">
        <v>0.28999999999999998</v>
      </c>
      <c r="Z787" s="13">
        <v>0.28888888888888897</v>
      </c>
      <c r="AA787" s="13">
        <v>0.22929936305732501</v>
      </c>
      <c r="AB787" s="13">
        <v>0.20833333333333301</v>
      </c>
      <c r="AC787" s="13">
        <v>0.26315789473684198</v>
      </c>
      <c r="AD787" s="13">
        <v>0.31578947368421101</v>
      </c>
      <c r="AE787" s="13"/>
      <c r="AF787" s="13">
        <v>0.17293233082706799</v>
      </c>
      <c r="AG787" s="13">
        <v>0.30499999999999999</v>
      </c>
      <c r="AH787" s="13">
        <v>0.15625</v>
      </c>
      <c r="AI787" s="13">
        <v>0.34782608695652201</v>
      </c>
      <c r="AJ787" s="13">
        <v>0.19512195121951201</v>
      </c>
      <c r="AK787" s="13">
        <v>0.161904761904762</v>
      </c>
      <c r="AL787" s="13"/>
      <c r="AM787" s="13">
        <v>0.28021978021978</v>
      </c>
      <c r="AN787" s="13">
        <v>0.25777777777777799</v>
      </c>
      <c r="AO787" s="13">
        <v>0.19693094629155999</v>
      </c>
      <c r="AP787" s="13">
        <v>0.215189873417722</v>
      </c>
      <c r="AQ787" s="13">
        <v>0.13636363636363599</v>
      </c>
      <c r="AR787" s="13"/>
      <c r="AS787" s="13">
        <v>0.22753036437247001</v>
      </c>
      <c r="AT787" s="13" t="s">
        <v>97</v>
      </c>
      <c r="AU787" s="13"/>
      <c r="AV787" s="13">
        <v>0.2225</v>
      </c>
      <c r="AW787" s="13">
        <v>0.159574468085106</v>
      </c>
      <c r="AX787" s="13">
        <v>0.23900573613766701</v>
      </c>
      <c r="AY787" s="13"/>
      <c r="AZ787" s="13">
        <v>0.18348623853210999</v>
      </c>
      <c r="BA787" s="13">
        <v>0.2</v>
      </c>
      <c r="BB787" s="13">
        <v>0.215859030837004</v>
      </c>
      <c r="BC787" s="13"/>
      <c r="BD787" s="13">
        <v>0.19298245614035101</v>
      </c>
      <c r="BE787" s="13">
        <v>0.29002320185614799</v>
      </c>
      <c r="BF787" s="13"/>
      <c r="BG787" s="13">
        <v>0.186440677966102</v>
      </c>
      <c r="BH787" s="13">
        <v>0.24878048780487799</v>
      </c>
      <c r="BI787" s="13"/>
      <c r="BJ787" s="13">
        <v>0.18947368421052599</v>
      </c>
      <c r="BK787" s="13">
        <v>0.23846908734052999</v>
      </c>
      <c r="BL787" s="13"/>
      <c r="BM787" s="13">
        <v>0.19753086419753099</v>
      </c>
      <c r="BN787" s="13">
        <v>0.232581967213115</v>
      </c>
      <c r="BO787" s="13"/>
      <c r="BP787" s="13">
        <v>0.22255192878338301</v>
      </c>
      <c r="BQ787" s="13">
        <v>0.23401826484018301</v>
      </c>
      <c r="BR787" s="13"/>
      <c r="BS787" s="13">
        <v>0.18325791855203599</v>
      </c>
      <c r="BT787" s="13">
        <v>0.25714285714285701</v>
      </c>
      <c r="BU787" s="13"/>
      <c r="BV787" s="13">
        <v>0.194630872483221</v>
      </c>
      <c r="BW787" s="13">
        <v>0.17747440273037501</v>
      </c>
      <c r="BX787" s="13"/>
      <c r="BY787" s="13">
        <v>0.29370629370629397</v>
      </c>
      <c r="BZ787" s="13">
        <v>0.216341689879294</v>
      </c>
      <c r="CA787" s="13"/>
      <c r="CB787" s="13">
        <v>0.241962774957699</v>
      </c>
      <c r="CC787" s="13">
        <v>0.21543408360128599</v>
      </c>
    </row>
    <row r="788" spans="2:81" x14ac:dyDescent="0.3">
      <c r="B788" t="s">
        <v>106</v>
      </c>
      <c r="C788" s="13">
        <v>5.5870445344129598E-2</v>
      </c>
      <c r="D788" s="13">
        <v>4.6548956661316199E-2</v>
      </c>
      <c r="E788" s="13">
        <v>6.5897858319604596E-2</v>
      </c>
      <c r="F788" s="13"/>
      <c r="G788" s="13">
        <v>3.4285714285714301E-2</v>
      </c>
      <c r="H788" s="13">
        <v>5.2147239263803699E-2</v>
      </c>
      <c r="I788" s="13">
        <v>3.3898305084745797E-2</v>
      </c>
      <c r="J788" s="13">
        <v>0.109452736318408</v>
      </c>
      <c r="K788" s="13">
        <v>4.8951048951049E-2</v>
      </c>
      <c r="L788" s="13">
        <v>5.8441558441558399E-2</v>
      </c>
      <c r="M788" s="13"/>
      <c r="N788" s="13">
        <v>4.1841004184100403E-2</v>
      </c>
      <c r="O788" s="13">
        <v>5.8419243986254303E-2</v>
      </c>
      <c r="P788" s="13">
        <v>5.4726368159204002E-2</v>
      </c>
      <c r="Q788" s="13">
        <v>7.4803149606299205E-2</v>
      </c>
      <c r="R788" s="13"/>
      <c r="S788" s="13">
        <v>4.1152263374485597E-2</v>
      </c>
      <c r="T788" s="13">
        <v>6.7669172932330796E-2</v>
      </c>
      <c r="U788" s="13">
        <v>6.8493150684931503E-2</v>
      </c>
      <c r="V788" s="13">
        <v>3.8834951456310697E-2</v>
      </c>
      <c r="W788" s="13">
        <v>4.80769230769231E-2</v>
      </c>
      <c r="X788" s="13">
        <v>6.6666666666666693E-2</v>
      </c>
      <c r="Y788" s="13">
        <v>0.05</v>
      </c>
      <c r="Z788" s="13">
        <v>8.8888888888888906E-2</v>
      </c>
      <c r="AA788" s="13">
        <v>7.6433121019108305E-2</v>
      </c>
      <c r="AB788" s="13">
        <v>5.2083333333333301E-2</v>
      </c>
      <c r="AC788" s="13">
        <v>3.5087719298245598E-2</v>
      </c>
      <c r="AD788" s="13">
        <v>5.2631578947368397E-2</v>
      </c>
      <c r="AE788" s="13"/>
      <c r="AF788" s="13">
        <v>4.01002506265664E-2</v>
      </c>
      <c r="AG788" s="13">
        <v>5.5E-2</v>
      </c>
      <c r="AH788" s="13">
        <v>5.46875E-2</v>
      </c>
      <c r="AI788" s="13">
        <v>5.5900621118012403E-2</v>
      </c>
      <c r="AJ788" s="13">
        <v>4.8780487804878099E-2</v>
      </c>
      <c r="AK788" s="13">
        <v>8.5714285714285701E-2</v>
      </c>
      <c r="AL788" s="13"/>
      <c r="AM788" s="13">
        <v>7.69230769230769E-2</v>
      </c>
      <c r="AN788" s="13">
        <v>0.04</v>
      </c>
      <c r="AO788" s="13">
        <v>5.8823529411764698E-2</v>
      </c>
      <c r="AP788" s="13">
        <v>4.6413502109704602E-2</v>
      </c>
      <c r="AQ788" s="13">
        <v>6.8181818181818205E-2</v>
      </c>
      <c r="AR788" s="13"/>
      <c r="AS788" s="13">
        <v>5.5870445344129598E-2</v>
      </c>
      <c r="AT788" s="13" t="s">
        <v>97</v>
      </c>
      <c r="AU788" s="13"/>
      <c r="AV788" s="13">
        <v>0.05</v>
      </c>
      <c r="AW788" s="13">
        <v>4.2553191489361701E-2</v>
      </c>
      <c r="AX788" s="13">
        <v>6.6921606118546806E-2</v>
      </c>
      <c r="AY788" s="13"/>
      <c r="AZ788" s="13">
        <v>4.5871559633027498E-2</v>
      </c>
      <c r="BA788" s="13">
        <v>3.3333333333333298E-2</v>
      </c>
      <c r="BB788" s="13">
        <v>7.0484581497797405E-2</v>
      </c>
      <c r="BC788" s="13"/>
      <c r="BD788" s="13">
        <v>5.6390977443608999E-2</v>
      </c>
      <c r="BE788" s="13">
        <v>5.5684454756380501E-2</v>
      </c>
      <c r="BF788" s="13"/>
      <c r="BG788" s="13">
        <v>4.6004842615012101E-2</v>
      </c>
      <c r="BH788" s="13">
        <v>5.97560975609756E-2</v>
      </c>
      <c r="BI788" s="13"/>
      <c r="BJ788" s="13">
        <v>4.2105263157894701E-2</v>
      </c>
      <c r="BK788" s="13">
        <v>5.6918547595681997E-2</v>
      </c>
      <c r="BL788" s="13"/>
      <c r="BM788" s="13">
        <v>5.7613168724279802E-2</v>
      </c>
      <c r="BN788" s="13">
        <v>5.3278688524590202E-2</v>
      </c>
      <c r="BO788" s="13"/>
      <c r="BP788" s="13">
        <v>5.93471810089021E-2</v>
      </c>
      <c r="BQ788" s="13">
        <v>5.13698630136986E-2</v>
      </c>
      <c r="BR788" s="13"/>
      <c r="BS788" s="13">
        <v>4.7511312217194603E-2</v>
      </c>
      <c r="BT788" s="13">
        <v>8.1318681318681293E-2</v>
      </c>
      <c r="BU788" s="13"/>
      <c r="BV788" s="13">
        <v>7.3825503355704702E-2</v>
      </c>
      <c r="BW788" s="13">
        <v>3.4129692832764499E-2</v>
      </c>
      <c r="BX788" s="13"/>
      <c r="BY788" s="13">
        <v>3.4965034965035002E-2</v>
      </c>
      <c r="BZ788" s="13">
        <v>5.8495821727019497E-2</v>
      </c>
      <c r="CA788" s="13"/>
      <c r="CB788" s="13">
        <v>6.0913705583756299E-2</v>
      </c>
      <c r="CC788" s="13">
        <v>5.3054662379421198E-2</v>
      </c>
    </row>
    <row r="789" spans="2:81" x14ac:dyDescent="0.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Q789" s="13"/>
      <c r="BR789" s="13"/>
      <c r="BS789" s="13"/>
      <c r="BT789" s="13"/>
      <c r="BU789" s="13"/>
      <c r="BV789" s="13"/>
      <c r="BW789" s="13"/>
      <c r="BX789" s="13"/>
      <c r="BY789" s="13"/>
      <c r="BZ789" s="13"/>
      <c r="CA789" s="13"/>
      <c r="CB789" s="13"/>
      <c r="CC789" s="13"/>
    </row>
    <row r="790" spans="2:81" x14ac:dyDescent="0.3">
      <c r="B790" s="6" t="s">
        <v>406</v>
      </c>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Q790" s="13"/>
      <c r="BR790" s="13"/>
      <c r="BS790" s="13"/>
      <c r="BT790" s="13"/>
      <c r="BU790" s="13"/>
      <c r="BV790" s="13"/>
      <c r="BW790" s="13"/>
      <c r="BX790" s="13"/>
      <c r="BY790" s="13"/>
      <c r="BZ790" s="13"/>
      <c r="CA790" s="13"/>
      <c r="CB790" s="13"/>
      <c r="CC790" s="13"/>
    </row>
    <row r="791" spans="2:81" x14ac:dyDescent="0.3">
      <c r="B791" s="23" t="s">
        <v>95</v>
      </c>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Q791" s="13"/>
      <c r="BR791" s="13"/>
      <c r="BS791" s="13"/>
      <c r="BT791" s="13"/>
      <c r="BU791" s="13"/>
      <c r="BV791" s="13"/>
      <c r="BW791" s="13"/>
      <c r="BX791" s="13"/>
      <c r="BY791" s="13"/>
      <c r="BZ791" s="13"/>
      <c r="CA791" s="13"/>
      <c r="CB791" s="13"/>
      <c r="CC791" s="13"/>
    </row>
    <row r="792" spans="2:81" x14ac:dyDescent="0.3">
      <c r="B792" t="s">
        <v>160</v>
      </c>
      <c r="C792" s="13">
        <v>0.48582995951417002</v>
      </c>
      <c r="D792" s="13">
        <v>0.391653290529695</v>
      </c>
      <c r="E792" s="13">
        <v>0.58154859967051098</v>
      </c>
      <c r="F792" s="13"/>
      <c r="G792" s="13">
        <v>0.48</v>
      </c>
      <c r="H792" s="13">
        <v>0.51840490797546002</v>
      </c>
      <c r="I792" s="13">
        <v>0.47881355932203401</v>
      </c>
      <c r="J792" s="13">
        <v>0.49253731343283602</v>
      </c>
      <c r="K792" s="13">
        <v>0.40559440559440602</v>
      </c>
      <c r="L792" s="13">
        <v>0.5</v>
      </c>
      <c r="M792" s="13"/>
      <c r="N792" s="13">
        <v>0.48953974895397501</v>
      </c>
      <c r="O792" s="13">
        <v>0.50859106529209597</v>
      </c>
      <c r="P792" s="13">
        <v>0.45771144278607001</v>
      </c>
      <c r="Q792" s="13">
        <v>0.476377952755905</v>
      </c>
      <c r="R792" s="13"/>
      <c r="S792" s="13">
        <v>0.44855967078189302</v>
      </c>
      <c r="T792" s="13">
        <v>0.45864661654135302</v>
      </c>
      <c r="U792" s="13">
        <v>0.534246575342466</v>
      </c>
      <c r="V792" s="13">
        <v>0.456310679611651</v>
      </c>
      <c r="W792" s="13">
        <v>0.49038461538461497</v>
      </c>
      <c r="X792" s="13">
        <v>0.44761904761904803</v>
      </c>
      <c r="Y792" s="13">
        <v>0.48</v>
      </c>
      <c r="Z792" s="13">
        <v>0.46666666666666701</v>
      </c>
      <c r="AA792" s="13">
        <v>0.54140127388534998</v>
      </c>
      <c r="AB792" s="13">
        <v>0.5625</v>
      </c>
      <c r="AC792" s="13">
        <v>0.52631578947368396</v>
      </c>
      <c r="AD792" s="13">
        <v>0.42105263157894701</v>
      </c>
      <c r="AE792" s="13"/>
      <c r="AF792" s="13">
        <v>0.52631578947368396</v>
      </c>
      <c r="AG792" s="13">
        <v>0.435</v>
      </c>
      <c r="AH792" s="13">
        <v>0.5625</v>
      </c>
      <c r="AI792" s="13">
        <v>0.27950310559006197</v>
      </c>
      <c r="AJ792" s="13">
        <v>0.61788617886178898</v>
      </c>
      <c r="AK792" s="13">
        <v>0.52380952380952395</v>
      </c>
      <c r="AL792" s="13"/>
      <c r="AM792" s="13">
        <v>0.40109890109890101</v>
      </c>
      <c r="AN792" s="13">
        <v>0.49777777777777799</v>
      </c>
      <c r="AO792" s="13">
        <v>0.51918158567774897</v>
      </c>
      <c r="AP792" s="13">
        <v>0.54008438818565396</v>
      </c>
      <c r="AQ792" s="13">
        <v>0.45454545454545497</v>
      </c>
      <c r="AR792" s="13"/>
      <c r="AS792" s="13">
        <v>0.48582995951417002</v>
      </c>
      <c r="AT792" s="13" t="s">
        <v>97</v>
      </c>
      <c r="AU792" s="13"/>
      <c r="AV792" s="13">
        <v>0.44</v>
      </c>
      <c r="AW792" s="13">
        <v>0.5</v>
      </c>
      <c r="AX792" s="13">
        <v>0.518164435946463</v>
      </c>
      <c r="AY792" s="13"/>
      <c r="AZ792" s="13">
        <v>0.55045871559632997</v>
      </c>
      <c r="BA792" s="13">
        <v>0.36666666666666697</v>
      </c>
      <c r="BB792" s="13">
        <v>0.41409691629955903</v>
      </c>
      <c r="BC792" s="13"/>
      <c r="BD792" s="13">
        <v>0.53258145363408504</v>
      </c>
      <c r="BE792" s="13">
        <v>0.40139211136891001</v>
      </c>
      <c r="BF792" s="13"/>
      <c r="BG792" s="13">
        <v>0.51089588377724005</v>
      </c>
      <c r="BH792" s="13">
        <v>0.47317073170731699</v>
      </c>
      <c r="BI792" s="13"/>
      <c r="BJ792" s="13">
        <v>0.50526315789473697</v>
      </c>
      <c r="BK792" s="13">
        <v>0.48282630029440599</v>
      </c>
      <c r="BL792" s="13"/>
      <c r="BM792" s="13">
        <v>0.60082304526748997</v>
      </c>
      <c r="BN792" s="13">
        <v>0.46004098360655699</v>
      </c>
      <c r="BO792" s="13"/>
      <c r="BP792" s="13">
        <v>0.57863501483679503</v>
      </c>
      <c r="BQ792" s="13">
        <v>0.45205479452054798</v>
      </c>
      <c r="BR792" s="13"/>
      <c r="BS792" s="13">
        <v>0.53167420814479605</v>
      </c>
      <c r="BT792" s="13">
        <v>0.41978021978022001</v>
      </c>
      <c r="BU792" s="13"/>
      <c r="BV792" s="13">
        <v>0.48322147651006703</v>
      </c>
      <c r="BW792" s="13">
        <v>0.55631399317406105</v>
      </c>
      <c r="BX792" s="13"/>
      <c r="BY792" s="13">
        <v>0.44055944055944102</v>
      </c>
      <c r="BZ792" s="13">
        <v>0.49396471680594201</v>
      </c>
      <c r="CA792" s="13"/>
      <c r="CB792" s="13">
        <v>0.470389170896785</v>
      </c>
      <c r="CC792" s="13">
        <v>0.50482315112540199</v>
      </c>
    </row>
    <row r="793" spans="2:81" x14ac:dyDescent="0.3">
      <c r="B793" t="s">
        <v>161</v>
      </c>
      <c r="C793" s="13">
        <v>0.276113360323887</v>
      </c>
      <c r="D793" s="13">
        <v>0.31781701444622801</v>
      </c>
      <c r="E793" s="13">
        <v>0.23393739703459601</v>
      </c>
      <c r="F793" s="13"/>
      <c r="G793" s="13">
        <v>0.26857142857142902</v>
      </c>
      <c r="H793" s="13">
        <v>0.26073619631901801</v>
      </c>
      <c r="I793" s="13">
        <v>0.266949152542373</v>
      </c>
      <c r="J793" s="13">
        <v>0.308457711442786</v>
      </c>
      <c r="K793" s="13">
        <v>0.27272727272727298</v>
      </c>
      <c r="L793" s="13">
        <v>0.29220779220779203</v>
      </c>
      <c r="M793" s="13"/>
      <c r="N793" s="13">
        <v>0.27615062761506298</v>
      </c>
      <c r="O793" s="13">
        <v>0.268041237113402</v>
      </c>
      <c r="P793" s="13">
        <v>0.29850746268656703</v>
      </c>
      <c r="Q793" s="13">
        <v>0.267716535433071</v>
      </c>
      <c r="R793" s="13"/>
      <c r="S793" s="13">
        <v>0.30452674897119297</v>
      </c>
      <c r="T793" s="13">
        <v>0.27067669172932302</v>
      </c>
      <c r="U793" s="13">
        <v>0.26027397260273999</v>
      </c>
      <c r="V793" s="13">
        <v>0.25242718446601897</v>
      </c>
      <c r="W793" s="13">
        <v>0.30769230769230799</v>
      </c>
      <c r="X793" s="13">
        <v>0.29523809523809502</v>
      </c>
      <c r="Y793" s="13">
        <v>0.28000000000000003</v>
      </c>
      <c r="Z793" s="13">
        <v>0.31111111111111101</v>
      </c>
      <c r="AA793" s="13">
        <v>0.24840764331210199</v>
      </c>
      <c r="AB793" s="13">
        <v>0.23958333333333301</v>
      </c>
      <c r="AC793" s="13">
        <v>0.21052631578947401</v>
      </c>
      <c r="AD793" s="13">
        <v>0.36842105263157898</v>
      </c>
      <c r="AE793" s="13"/>
      <c r="AF793" s="13">
        <v>0.30075187969924799</v>
      </c>
      <c r="AG793" s="13">
        <v>0.26</v>
      </c>
      <c r="AH793" s="13">
        <v>0.234375</v>
      </c>
      <c r="AI793" s="13">
        <v>0.36645962732919302</v>
      </c>
      <c r="AJ793" s="13">
        <v>0.23577235772357699</v>
      </c>
      <c r="AK793" s="13">
        <v>0.24761904761904799</v>
      </c>
      <c r="AL793" s="13"/>
      <c r="AM793" s="13">
        <v>0.27472527472527503</v>
      </c>
      <c r="AN793" s="13">
        <v>0.28000000000000003</v>
      </c>
      <c r="AO793" s="13">
        <v>0.27109974424552402</v>
      </c>
      <c r="AP793" s="13">
        <v>0.265822784810127</v>
      </c>
      <c r="AQ793" s="13">
        <v>0.31818181818181801</v>
      </c>
      <c r="AR793" s="13"/>
      <c r="AS793" s="13">
        <v>0.276113360323887</v>
      </c>
      <c r="AT793" s="13" t="s">
        <v>97</v>
      </c>
      <c r="AU793" s="13"/>
      <c r="AV793" s="13">
        <v>0.315</v>
      </c>
      <c r="AW793" s="13">
        <v>0.28723404255319201</v>
      </c>
      <c r="AX793" s="13">
        <v>0.25621414913957902</v>
      </c>
      <c r="AY793" s="13"/>
      <c r="AZ793" s="13">
        <v>0.25688073394495398</v>
      </c>
      <c r="BA793" s="13">
        <v>0.38888888888888901</v>
      </c>
      <c r="BB793" s="13">
        <v>0.308370044052863</v>
      </c>
      <c r="BC793" s="13"/>
      <c r="BD793" s="13">
        <v>0.25313283208019999</v>
      </c>
      <c r="BE793" s="13">
        <v>0.320185614849188</v>
      </c>
      <c r="BF793" s="13"/>
      <c r="BG793" s="13">
        <v>0.28329297820823202</v>
      </c>
      <c r="BH793" s="13">
        <v>0.27317073170731698</v>
      </c>
      <c r="BI793" s="13"/>
      <c r="BJ793" s="13">
        <v>0.25263157894736799</v>
      </c>
      <c r="BK793" s="13">
        <v>0.28263002944062798</v>
      </c>
      <c r="BL793" s="13"/>
      <c r="BM793" s="13">
        <v>0.19341563786008201</v>
      </c>
      <c r="BN793" s="13">
        <v>0.296106557377049</v>
      </c>
      <c r="BO793" s="13"/>
      <c r="BP793" s="13">
        <v>0.207715133531157</v>
      </c>
      <c r="BQ793" s="13">
        <v>0.30479452054794498</v>
      </c>
      <c r="BR793" s="13"/>
      <c r="BS793" s="13">
        <v>0.27828054298642502</v>
      </c>
      <c r="BT793" s="13">
        <v>0.29450549450549501</v>
      </c>
      <c r="BU793" s="13"/>
      <c r="BV793" s="13">
        <v>0.27516778523489899</v>
      </c>
      <c r="BW793" s="13">
        <v>0.279863481228669</v>
      </c>
      <c r="BX793" s="13"/>
      <c r="BY793" s="13">
        <v>0.25174825174825199</v>
      </c>
      <c r="BZ793" s="13">
        <v>0.27948003714020397</v>
      </c>
      <c r="CA793" s="13"/>
      <c r="CB793" s="13">
        <v>0.28087986463621001</v>
      </c>
      <c r="CC793" s="13">
        <v>0.26527331189710601</v>
      </c>
    </row>
    <row r="794" spans="2:81" x14ac:dyDescent="0.3">
      <c r="B794" t="s">
        <v>162</v>
      </c>
      <c r="C794" s="13">
        <v>0.12388663967611301</v>
      </c>
      <c r="D794" s="13">
        <v>0.14606741573033699</v>
      </c>
      <c r="E794" s="13">
        <v>0.100494233937397</v>
      </c>
      <c r="F794" s="13"/>
      <c r="G794" s="13">
        <v>0.13714285714285701</v>
      </c>
      <c r="H794" s="13">
        <v>0.110429447852761</v>
      </c>
      <c r="I794" s="13">
        <v>0.13135593220339001</v>
      </c>
      <c r="J794" s="13">
        <v>8.45771144278607E-2</v>
      </c>
      <c r="K794" s="13">
        <v>0.195804195804196</v>
      </c>
      <c r="L794" s="13">
        <v>0.11038961038961</v>
      </c>
      <c r="M794" s="13"/>
      <c r="N794" s="13">
        <v>0.119246861924686</v>
      </c>
      <c r="O794" s="13">
        <v>0.123711340206186</v>
      </c>
      <c r="P794" s="13">
        <v>0.144278606965174</v>
      </c>
      <c r="Q794" s="13">
        <v>0.118110236220472</v>
      </c>
      <c r="R794" s="13"/>
      <c r="S794" s="13">
        <v>0.13580246913580199</v>
      </c>
      <c r="T794" s="13">
        <v>0.150375939849624</v>
      </c>
      <c r="U794" s="13">
        <v>9.5890410958904104E-2</v>
      </c>
      <c r="V794" s="13">
        <v>0.116504854368932</v>
      </c>
      <c r="W794" s="13">
        <v>0.134615384615385</v>
      </c>
      <c r="X794" s="13">
        <v>0.133333333333333</v>
      </c>
      <c r="Y794" s="13">
        <v>0.14000000000000001</v>
      </c>
      <c r="Z794" s="13">
        <v>2.2222222222222199E-2</v>
      </c>
      <c r="AA794" s="13">
        <v>0.10828025477707</v>
      </c>
      <c r="AB794" s="13">
        <v>0.13541666666666699</v>
      </c>
      <c r="AC794" s="13">
        <v>0.12280701754386</v>
      </c>
      <c r="AD794" s="13">
        <v>5.2631578947368397E-2</v>
      </c>
      <c r="AE794" s="13"/>
      <c r="AF794" s="13">
        <v>0.10275689223057601</v>
      </c>
      <c r="AG794" s="13">
        <v>0.15</v>
      </c>
      <c r="AH794" s="13">
        <v>8.59375E-2</v>
      </c>
      <c r="AI794" s="13">
        <v>0.167701863354037</v>
      </c>
      <c r="AJ794" s="13">
        <v>8.9430894308943104E-2</v>
      </c>
      <c r="AK794" s="13">
        <v>0.133333333333333</v>
      </c>
      <c r="AL794" s="13"/>
      <c r="AM794" s="13">
        <v>0.17032967032967</v>
      </c>
      <c r="AN794" s="13">
        <v>0.10666666666666701</v>
      </c>
      <c r="AO794" s="13">
        <v>9.4629156010230198E-2</v>
      </c>
      <c r="AP794" s="13">
        <v>0.113924050632911</v>
      </c>
      <c r="AQ794" s="13">
        <v>0.13636363636363599</v>
      </c>
      <c r="AR794" s="13"/>
      <c r="AS794" s="13">
        <v>0.12388663967611301</v>
      </c>
      <c r="AT794" s="13" t="s">
        <v>97</v>
      </c>
      <c r="AU794" s="13"/>
      <c r="AV794" s="13">
        <v>0.13</v>
      </c>
      <c r="AW794" s="13">
        <v>0.117021276595745</v>
      </c>
      <c r="AX794" s="13">
        <v>0.108986615678776</v>
      </c>
      <c r="AY794" s="13"/>
      <c r="AZ794" s="13">
        <v>9.1743119266055106E-2</v>
      </c>
      <c r="BA794" s="13">
        <v>0.14444444444444399</v>
      </c>
      <c r="BB794" s="13">
        <v>0.154185022026432</v>
      </c>
      <c r="BC794" s="13"/>
      <c r="BD794" s="13">
        <v>0.114035087719298</v>
      </c>
      <c r="BE794" s="13">
        <v>0.1415313225058</v>
      </c>
      <c r="BF794" s="13"/>
      <c r="BG794" s="13">
        <v>0.116222760290557</v>
      </c>
      <c r="BH794" s="13">
        <v>0.12804878048780499</v>
      </c>
      <c r="BI794" s="13"/>
      <c r="BJ794" s="13">
        <v>0.13157894736842099</v>
      </c>
      <c r="BK794" s="13">
        <v>0.120706575073602</v>
      </c>
      <c r="BL794" s="13"/>
      <c r="BM794" s="13">
        <v>0.11934156378600801</v>
      </c>
      <c r="BN794" s="13">
        <v>0.125</v>
      </c>
      <c r="BO794" s="13"/>
      <c r="BP794" s="13">
        <v>0.11572700296735899</v>
      </c>
      <c r="BQ794" s="13">
        <v>0.12442922374429199</v>
      </c>
      <c r="BR794" s="13"/>
      <c r="BS794" s="13">
        <v>8.8235294117647106E-2</v>
      </c>
      <c r="BT794" s="13">
        <v>0.15604395604395599</v>
      </c>
      <c r="BU794" s="13"/>
      <c r="BV794" s="13">
        <v>0.10738255033557</v>
      </c>
      <c r="BW794" s="13">
        <v>7.8498293515358405E-2</v>
      </c>
      <c r="BX794" s="13"/>
      <c r="BY794" s="13">
        <v>0.15384615384615399</v>
      </c>
      <c r="BZ794" s="13">
        <v>0.11792014856081701</v>
      </c>
      <c r="CA794" s="13"/>
      <c r="CB794" s="13">
        <v>0.131979695431472</v>
      </c>
      <c r="CC794" s="13">
        <v>0.11575562700964601</v>
      </c>
    </row>
    <row r="795" spans="2:81" x14ac:dyDescent="0.3">
      <c r="B795" t="s">
        <v>163</v>
      </c>
      <c r="C795" s="13">
        <v>5.1012145748987901E-2</v>
      </c>
      <c r="D795" s="13">
        <v>6.5810593900481495E-2</v>
      </c>
      <c r="E795" s="13">
        <v>3.62438220757825E-2</v>
      </c>
      <c r="F795" s="13"/>
      <c r="G795" s="13">
        <v>0.04</v>
      </c>
      <c r="H795" s="13">
        <v>6.4417177914110405E-2</v>
      </c>
      <c r="I795" s="13">
        <v>4.2372881355932202E-2</v>
      </c>
      <c r="J795" s="13">
        <v>4.47761194029851E-2</v>
      </c>
      <c r="K795" s="13">
        <v>5.5944055944055902E-2</v>
      </c>
      <c r="L795" s="13">
        <v>5.1948051948052E-2</v>
      </c>
      <c r="M795" s="13"/>
      <c r="N795" s="13">
        <v>5.85774058577406E-2</v>
      </c>
      <c r="O795" s="13">
        <v>4.4673539518900303E-2</v>
      </c>
      <c r="P795" s="13">
        <v>4.9751243781094502E-2</v>
      </c>
      <c r="Q795" s="13">
        <v>4.7244094488188997E-2</v>
      </c>
      <c r="R795" s="13"/>
      <c r="S795" s="13">
        <v>4.52674897119342E-2</v>
      </c>
      <c r="T795" s="13">
        <v>5.2631578947368397E-2</v>
      </c>
      <c r="U795" s="13">
        <v>5.4794520547945202E-2</v>
      </c>
      <c r="V795" s="13">
        <v>6.7961165048543701E-2</v>
      </c>
      <c r="W795" s="13">
        <v>3.8461538461538498E-2</v>
      </c>
      <c r="X795" s="13">
        <v>5.7142857142857099E-2</v>
      </c>
      <c r="Y795" s="13">
        <v>0.06</v>
      </c>
      <c r="Z795" s="13">
        <v>6.6666666666666693E-2</v>
      </c>
      <c r="AA795" s="13">
        <v>5.0955414012738898E-2</v>
      </c>
      <c r="AB795" s="13">
        <v>1.0416666666666701E-2</v>
      </c>
      <c r="AC795" s="13">
        <v>7.0175438596491196E-2</v>
      </c>
      <c r="AD795" s="13">
        <v>0.105263157894737</v>
      </c>
      <c r="AE795" s="13"/>
      <c r="AF795" s="13">
        <v>3.2581453634085197E-2</v>
      </c>
      <c r="AG795" s="13">
        <v>0.08</v>
      </c>
      <c r="AH795" s="13">
        <v>3.125E-2</v>
      </c>
      <c r="AI795" s="13">
        <v>0.111801242236025</v>
      </c>
      <c r="AJ795" s="13">
        <v>2.4390243902439001E-2</v>
      </c>
      <c r="AK795" s="13">
        <v>5.7142857142857099E-2</v>
      </c>
      <c r="AL795" s="13"/>
      <c r="AM795" s="13">
        <v>6.5934065934065894E-2</v>
      </c>
      <c r="AN795" s="13">
        <v>0.04</v>
      </c>
      <c r="AO795" s="13">
        <v>6.3938618925831206E-2</v>
      </c>
      <c r="AP795" s="13">
        <v>2.9535864978902999E-2</v>
      </c>
      <c r="AQ795" s="13">
        <v>4.5454545454545497E-2</v>
      </c>
      <c r="AR795" s="13"/>
      <c r="AS795" s="13">
        <v>5.1012145748987901E-2</v>
      </c>
      <c r="AT795" s="13" t="s">
        <v>97</v>
      </c>
      <c r="AU795" s="13"/>
      <c r="AV795" s="13">
        <v>5.2499999999999998E-2</v>
      </c>
      <c r="AW795" s="13">
        <v>4.2553191489361701E-2</v>
      </c>
      <c r="AX795" s="13">
        <v>5.7361376673040199E-2</v>
      </c>
      <c r="AY795" s="13"/>
      <c r="AZ795" s="13">
        <v>3.6697247706422E-2</v>
      </c>
      <c r="BA795" s="13">
        <v>5.5555555555555601E-2</v>
      </c>
      <c r="BB795" s="13">
        <v>6.1674008810572702E-2</v>
      </c>
      <c r="BC795" s="13"/>
      <c r="BD795" s="13">
        <v>3.6340852130325799E-2</v>
      </c>
      <c r="BE795" s="13">
        <v>7.6566125290023199E-2</v>
      </c>
      <c r="BF795" s="13"/>
      <c r="BG795" s="13">
        <v>3.1476997578692503E-2</v>
      </c>
      <c r="BH795" s="13">
        <v>5.97560975609756E-2</v>
      </c>
      <c r="BI795" s="13"/>
      <c r="BJ795" s="13">
        <v>4.7368421052631601E-2</v>
      </c>
      <c r="BK795" s="13">
        <v>5.2011776251226702E-2</v>
      </c>
      <c r="BL795" s="13"/>
      <c r="BM795" s="13">
        <v>2.8806584362139901E-2</v>
      </c>
      <c r="BN795" s="13">
        <v>5.6352459016393401E-2</v>
      </c>
      <c r="BO795" s="13"/>
      <c r="BP795" s="13">
        <v>3.5608308605341199E-2</v>
      </c>
      <c r="BQ795" s="13">
        <v>5.59360730593607E-2</v>
      </c>
      <c r="BR795" s="13"/>
      <c r="BS795" s="13">
        <v>4.52488687782805E-2</v>
      </c>
      <c r="BT795" s="13">
        <v>5.9340659340659303E-2</v>
      </c>
      <c r="BU795" s="13"/>
      <c r="BV795" s="13">
        <v>5.3691275167785199E-2</v>
      </c>
      <c r="BW795" s="13">
        <v>4.0955631399317398E-2</v>
      </c>
      <c r="BX795" s="13"/>
      <c r="BY795" s="13">
        <v>2.7972027972028E-2</v>
      </c>
      <c r="BZ795" s="13">
        <v>5.4781801299907201E-2</v>
      </c>
      <c r="CA795" s="13"/>
      <c r="CB795" s="13">
        <v>5.2453468697123501E-2</v>
      </c>
      <c r="CC795" s="13">
        <v>5.1446945337620599E-2</v>
      </c>
    </row>
    <row r="796" spans="2:81" x14ac:dyDescent="0.3">
      <c r="B796" t="s">
        <v>164</v>
      </c>
      <c r="C796" s="13">
        <v>3.8866396761133598E-2</v>
      </c>
      <c r="D796" s="13">
        <v>5.1364365971107502E-2</v>
      </c>
      <c r="E796" s="13">
        <v>2.63591433278418E-2</v>
      </c>
      <c r="F796" s="13"/>
      <c r="G796" s="13">
        <v>3.4285714285714301E-2</v>
      </c>
      <c r="H796" s="13">
        <v>3.0674846625766899E-2</v>
      </c>
      <c r="I796" s="13">
        <v>5.93220338983051E-2</v>
      </c>
      <c r="J796" s="13">
        <v>3.4825870646766198E-2</v>
      </c>
      <c r="K796" s="13">
        <v>4.8951048951049E-2</v>
      </c>
      <c r="L796" s="13">
        <v>2.5974025974026E-2</v>
      </c>
      <c r="M796" s="13"/>
      <c r="N796" s="13">
        <v>4.1841004184100403E-2</v>
      </c>
      <c r="O796" s="13">
        <v>3.4364261168384903E-2</v>
      </c>
      <c r="P796" s="13">
        <v>2.48756218905473E-2</v>
      </c>
      <c r="Q796" s="13">
        <v>4.7244094488188997E-2</v>
      </c>
      <c r="R796" s="13"/>
      <c r="S796" s="13">
        <v>5.7613168724279802E-2</v>
      </c>
      <c r="T796" s="13">
        <v>3.7593984962405999E-2</v>
      </c>
      <c r="U796" s="13">
        <v>5.4794520547945202E-2</v>
      </c>
      <c r="V796" s="13">
        <v>6.7961165048543701E-2</v>
      </c>
      <c r="W796" s="13">
        <v>0</v>
      </c>
      <c r="X796" s="13">
        <v>2.8571428571428598E-2</v>
      </c>
      <c r="Y796" s="13">
        <v>0</v>
      </c>
      <c r="Z796" s="13">
        <v>6.6666666666666693E-2</v>
      </c>
      <c r="AA796" s="13">
        <v>2.54777070063694E-2</v>
      </c>
      <c r="AB796" s="13">
        <v>5.2083333333333301E-2</v>
      </c>
      <c r="AC796" s="13">
        <v>3.5087719298245598E-2</v>
      </c>
      <c r="AD796" s="13">
        <v>5.2631578947368397E-2</v>
      </c>
      <c r="AE796" s="13"/>
      <c r="AF796" s="13">
        <v>2.2556390977443601E-2</v>
      </c>
      <c r="AG796" s="13">
        <v>0.05</v>
      </c>
      <c r="AH796" s="13">
        <v>7.03125E-2</v>
      </c>
      <c r="AI796" s="13">
        <v>4.9689440993788803E-2</v>
      </c>
      <c r="AJ796" s="13">
        <v>8.1300813008130107E-3</v>
      </c>
      <c r="AK796" s="13">
        <v>9.5238095238095195E-3</v>
      </c>
      <c r="AL796" s="13"/>
      <c r="AM796" s="13">
        <v>3.8461538461538498E-2</v>
      </c>
      <c r="AN796" s="13">
        <v>3.5555555555555597E-2</v>
      </c>
      <c r="AO796" s="13">
        <v>3.32480818414322E-2</v>
      </c>
      <c r="AP796" s="13">
        <v>4.2194092827004197E-2</v>
      </c>
      <c r="AQ796" s="13">
        <v>2.27272727272727E-2</v>
      </c>
      <c r="AR796" s="13"/>
      <c r="AS796" s="13">
        <v>3.8866396761133598E-2</v>
      </c>
      <c r="AT796" s="13" t="s">
        <v>97</v>
      </c>
      <c r="AU796" s="13"/>
      <c r="AV796" s="13">
        <v>0.05</v>
      </c>
      <c r="AW796" s="13">
        <v>4.2553191489361701E-2</v>
      </c>
      <c r="AX796" s="13">
        <v>2.6768642447418702E-2</v>
      </c>
      <c r="AY796" s="13"/>
      <c r="AZ796" s="13">
        <v>6.4220183486238494E-2</v>
      </c>
      <c r="BA796" s="13">
        <v>2.2222222222222199E-2</v>
      </c>
      <c r="BB796" s="13">
        <v>4.8458149779735699E-2</v>
      </c>
      <c r="BC796" s="13"/>
      <c r="BD796" s="13">
        <v>3.88471177944862E-2</v>
      </c>
      <c r="BE796" s="13">
        <v>3.7122969837586998E-2</v>
      </c>
      <c r="BF796" s="13"/>
      <c r="BG796" s="13">
        <v>4.1162227602905603E-2</v>
      </c>
      <c r="BH796" s="13">
        <v>3.7804878048780501E-2</v>
      </c>
      <c r="BI796" s="13"/>
      <c r="BJ796" s="13">
        <v>4.7368421052631601E-2</v>
      </c>
      <c r="BK796" s="13">
        <v>3.6310107948969599E-2</v>
      </c>
      <c r="BL796" s="13"/>
      <c r="BM796" s="13">
        <v>3.7037037037037E-2</v>
      </c>
      <c r="BN796" s="13">
        <v>3.8934426229508198E-2</v>
      </c>
      <c r="BO796" s="13"/>
      <c r="BP796" s="13">
        <v>3.5608308605341199E-2</v>
      </c>
      <c r="BQ796" s="13">
        <v>3.9954337899543398E-2</v>
      </c>
      <c r="BR796" s="13"/>
      <c r="BS796" s="13">
        <v>3.8461538461538498E-2</v>
      </c>
      <c r="BT796" s="13">
        <v>3.2967032967033003E-2</v>
      </c>
      <c r="BU796" s="13"/>
      <c r="BV796" s="13">
        <v>5.3691275167785199E-2</v>
      </c>
      <c r="BW796" s="13">
        <v>3.0716723549488099E-2</v>
      </c>
      <c r="BX796" s="13"/>
      <c r="BY796" s="13">
        <v>7.69230769230769E-2</v>
      </c>
      <c r="BZ796" s="13">
        <v>3.3426183844011102E-2</v>
      </c>
      <c r="CA796" s="13"/>
      <c r="CB796" s="13">
        <v>3.8917089678510999E-2</v>
      </c>
      <c r="CC796" s="13">
        <v>4.0192926045016099E-2</v>
      </c>
    </row>
    <row r="797" spans="2:81" x14ac:dyDescent="0.3">
      <c r="B797" t="s">
        <v>106</v>
      </c>
      <c r="C797" s="13">
        <v>2.4291497975708499E-2</v>
      </c>
      <c r="D797" s="13">
        <v>2.7287319422150898E-2</v>
      </c>
      <c r="E797" s="13">
        <v>2.1416803953871501E-2</v>
      </c>
      <c r="F797" s="13"/>
      <c r="G797" s="13">
        <v>0.04</v>
      </c>
      <c r="H797" s="13">
        <v>1.5337423312883401E-2</v>
      </c>
      <c r="I797" s="13">
        <v>2.1186440677966101E-2</v>
      </c>
      <c r="J797" s="13">
        <v>3.4825870646766198E-2</v>
      </c>
      <c r="K797" s="13">
        <v>2.0979020979021001E-2</v>
      </c>
      <c r="L797" s="13">
        <v>1.9480519480519501E-2</v>
      </c>
      <c r="M797" s="13"/>
      <c r="N797" s="13">
        <v>1.46443514644351E-2</v>
      </c>
      <c r="O797" s="13">
        <v>2.06185567010309E-2</v>
      </c>
      <c r="P797" s="13">
        <v>2.48756218905473E-2</v>
      </c>
      <c r="Q797" s="13">
        <v>4.33070866141732E-2</v>
      </c>
      <c r="R797" s="13"/>
      <c r="S797" s="13">
        <v>8.23045267489712E-3</v>
      </c>
      <c r="T797" s="13">
        <v>3.00751879699248E-2</v>
      </c>
      <c r="U797" s="13">
        <v>0</v>
      </c>
      <c r="V797" s="13">
        <v>3.8834951456310697E-2</v>
      </c>
      <c r="W797" s="13">
        <v>2.8846153846153799E-2</v>
      </c>
      <c r="X797" s="13">
        <v>3.8095238095238099E-2</v>
      </c>
      <c r="Y797" s="13">
        <v>0.04</v>
      </c>
      <c r="Z797" s="13">
        <v>6.6666666666666693E-2</v>
      </c>
      <c r="AA797" s="13">
        <v>2.54777070063694E-2</v>
      </c>
      <c r="AB797" s="13">
        <v>0</v>
      </c>
      <c r="AC797" s="13">
        <v>3.5087719298245598E-2</v>
      </c>
      <c r="AD797" s="13">
        <v>0</v>
      </c>
      <c r="AE797" s="13"/>
      <c r="AF797" s="13">
        <v>1.50375939849624E-2</v>
      </c>
      <c r="AG797" s="13">
        <v>2.5000000000000001E-2</v>
      </c>
      <c r="AH797" s="13">
        <v>1.5625E-2</v>
      </c>
      <c r="AI797" s="13">
        <v>2.4844720496894401E-2</v>
      </c>
      <c r="AJ797" s="13">
        <v>2.4390243902439001E-2</v>
      </c>
      <c r="AK797" s="13">
        <v>2.8571428571428598E-2</v>
      </c>
      <c r="AL797" s="13"/>
      <c r="AM797" s="13">
        <v>4.94505494505494E-2</v>
      </c>
      <c r="AN797" s="13">
        <v>0.04</v>
      </c>
      <c r="AO797" s="13">
        <v>1.7902813299232701E-2</v>
      </c>
      <c r="AP797" s="13">
        <v>8.4388185654008397E-3</v>
      </c>
      <c r="AQ797" s="13">
        <v>2.27272727272727E-2</v>
      </c>
      <c r="AR797" s="13"/>
      <c r="AS797" s="13">
        <v>2.4291497975708499E-2</v>
      </c>
      <c r="AT797" s="13" t="s">
        <v>97</v>
      </c>
      <c r="AU797" s="13"/>
      <c r="AV797" s="13">
        <v>1.2500000000000001E-2</v>
      </c>
      <c r="AW797" s="13">
        <v>1.0638297872340399E-2</v>
      </c>
      <c r="AX797" s="13">
        <v>3.2504780114722798E-2</v>
      </c>
      <c r="AY797" s="13"/>
      <c r="AZ797" s="13">
        <v>0</v>
      </c>
      <c r="BA797" s="13">
        <v>2.2222222222222199E-2</v>
      </c>
      <c r="BB797" s="13">
        <v>1.3215859030837E-2</v>
      </c>
      <c r="BC797" s="13"/>
      <c r="BD797" s="13">
        <v>2.5062656641604002E-2</v>
      </c>
      <c r="BE797" s="13">
        <v>2.3201856148491899E-2</v>
      </c>
      <c r="BF797" s="13"/>
      <c r="BG797" s="13">
        <v>1.6949152542372899E-2</v>
      </c>
      <c r="BH797" s="13">
        <v>2.8048780487804899E-2</v>
      </c>
      <c r="BI797" s="13"/>
      <c r="BJ797" s="13">
        <v>1.5789473684210499E-2</v>
      </c>
      <c r="BK797" s="13">
        <v>2.5515210991167801E-2</v>
      </c>
      <c r="BL797" s="13"/>
      <c r="BM797" s="13">
        <v>2.0576131687242798E-2</v>
      </c>
      <c r="BN797" s="13">
        <v>2.3565573770491802E-2</v>
      </c>
      <c r="BO797" s="13"/>
      <c r="BP797" s="13">
        <v>2.6706231454005899E-2</v>
      </c>
      <c r="BQ797" s="13">
        <v>2.2831050228310501E-2</v>
      </c>
      <c r="BR797" s="13"/>
      <c r="BS797" s="13">
        <v>1.8099547511312201E-2</v>
      </c>
      <c r="BT797" s="13">
        <v>3.7362637362637403E-2</v>
      </c>
      <c r="BU797" s="13"/>
      <c r="BV797" s="13">
        <v>2.68456375838926E-2</v>
      </c>
      <c r="BW797" s="13">
        <v>1.36518771331058E-2</v>
      </c>
      <c r="BX797" s="13"/>
      <c r="BY797" s="13">
        <v>4.8951048951049E-2</v>
      </c>
      <c r="BZ797" s="13">
        <v>2.0427112349117899E-2</v>
      </c>
      <c r="CA797" s="13"/>
      <c r="CB797" s="13">
        <v>2.5380710659898501E-2</v>
      </c>
      <c r="CC797" s="13">
        <v>2.2508038585209E-2</v>
      </c>
    </row>
    <row r="798" spans="2:81" x14ac:dyDescent="0.3">
      <c r="B798" t="s">
        <v>166</v>
      </c>
      <c r="C798" s="13">
        <v>0.76194331983805696</v>
      </c>
      <c r="D798" s="13">
        <v>0.70947030497592301</v>
      </c>
      <c r="E798" s="13">
        <v>0.81548599670510702</v>
      </c>
      <c r="F798" s="13"/>
      <c r="G798" s="13">
        <v>0.748571428571429</v>
      </c>
      <c r="H798" s="13">
        <v>0.77914110429447803</v>
      </c>
      <c r="I798" s="13">
        <v>0.74576271186440701</v>
      </c>
      <c r="J798" s="13">
        <v>0.80099502487562202</v>
      </c>
      <c r="K798" s="13">
        <v>0.678321678321678</v>
      </c>
      <c r="L798" s="13">
        <v>0.79220779220779203</v>
      </c>
      <c r="M798" s="13"/>
      <c r="N798" s="13">
        <v>0.76569037656903804</v>
      </c>
      <c r="O798" s="13">
        <v>0.77663230240549797</v>
      </c>
      <c r="P798" s="13">
        <v>0.75621890547263704</v>
      </c>
      <c r="Q798" s="13">
        <v>0.74409448818897606</v>
      </c>
      <c r="R798" s="13"/>
      <c r="S798" s="13">
        <v>0.75308641975308599</v>
      </c>
      <c r="T798" s="13">
        <v>0.72932330827067704</v>
      </c>
      <c r="U798" s="13">
        <v>0.79452054794520599</v>
      </c>
      <c r="V798" s="13">
        <v>0.70873786407767003</v>
      </c>
      <c r="W798" s="13">
        <v>0.79807692307692302</v>
      </c>
      <c r="X798" s="13">
        <v>0.74285714285714299</v>
      </c>
      <c r="Y798" s="13">
        <v>0.76</v>
      </c>
      <c r="Z798" s="13">
        <v>0.77777777777777801</v>
      </c>
      <c r="AA798" s="13">
        <v>0.78980891719745205</v>
      </c>
      <c r="AB798" s="13">
        <v>0.80208333333333304</v>
      </c>
      <c r="AC798" s="13">
        <v>0.73684210526315796</v>
      </c>
      <c r="AD798" s="13">
        <v>0.78947368421052599</v>
      </c>
      <c r="AE798" s="13"/>
      <c r="AF798" s="13">
        <v>0.82706766917293195</v>
      </c>
      <c r="AG798" s="13">
        <v>0.69499999999999995</v>
      </c>
      <c r="AH798" s="13">
        <v>0.796875</v>
      </c>
      <c r="AI798" s="13">
        <v>0.64596273291925499</v>
      </c>
      <c r="AJ798" s="13">
        <v>0.85365853658536595</v>
      </c>
      <c r="AK798" s="13">
        <v>0.77142857142857102</v>
      </c>
      <c r="AL798" s="13"/>
      <c r="AM798" s="13">
        <v>0.67582417582417598</v>
      </c>
      <c r="AN798" s="13">
        <v>0.77777777777777801</v>
      </c>
      <c r="AO798" s="13">
        <v>0.79028132992327405</v>
      </c>
      <c r="AP798" s="13">
        <v>0.80590717299578096</v>
      </c>
      <c r="AQ798" s="13">
        <v>0.77272727272727304</v>
      </c>
      <c r="AR798" s="13"/>
      <c r="AS798" s="13">
        <v>0.76194331983805696</v>
      </c>
      <c r="AT798" s="13" t="s">
        <v>97</v>
      </c>
      <c r="AU798" s="13"/>
      <c r="AV798" s="13">
        <v>0.755</v>
      </c>
      <c r="AW798" s="13">
        <v>0.78723404255319196</v>
      </c>
      <c r="AX798" s="13">
        <v>0.77437858508604196</v>
      </c>
      <c r="AY798" s="13"/>
      <c r="AZ798" s="13">
        <v>0.807339449541284</v>
      </c>
      <c r="BA798" s="13">
        <v>0.75555555555555598</v>
      </c>
      <c r="BB798" s="13">
        <v>0.72246696035242297</v>
      </c>
      <c r="BC798" s="13"/>
      <c r="BD798" s="13">
        <v>0.78571428571428603</v>
      </c>
      <c r="BE798" s="13">
        <v>0.72157772621809702</v>
      </c>
      <c r="BF798" s="13"/>
      <c r="BG798" s="13">
        <v>0.79418886198547201</v>
      </c>
      <c r="BH798" s="13">
        <v>0.74634146341463403</v>
      </c>
      <c r="BI798" s="13"/>
      <c r="BJ798" s="13">
        <v>0.75789473684210495</v>
      </c>
      <c r="BK798" s="13">
        <v>0.76545632973503397</v>
      </c>
      <c r="BL798" s="13"/>
      <c r="BM798" s="13">
        <v>0.79423868312757195</v>
      </c>
      <c r="BN798" s="13">
        <v>0.75614754098360604</v>
      </c>
      <c r="BO798" s="13"/>
      <c r="BP798" s="13">
        <v>0.78635014836795203</v>
      </c>
      <c r="BQ798" s="13">
        <v>0.75684931506849296</v>
      </c>
      <c r="BR798" s="13"/>
      <c r="BS798" s="13">
        <v>0.80995475113122195</v>
      </c>
      <c r="BT798" s="13">
        <v>0.71428571428571397</v>
      </c>
      <c r="BU798" s="13"/>
      <c r="BV798" s="13">
        <v>0.75838926174496601</v>
      </c>
      <c r="BW798" s="13">
        <v>0.83617747440273005</v>
      </c>
      <c r="BX798" s="13"/>
      <c r="BY798" s="13">
        <v>0.69230769230769196</v>
      </c>
      <c r="BZ798" s="13">
        <v>0.77344475394614698</v>
      </c>
      <c r="CA798" s="13"/>
      <c r="CB798" s="13">
        <v>0.75126903553299496</v>
      </c>
      <c r="CC798" s="13">
        <v>0.770096463022508</v>
      </c>
    </row>
    <row r="799" spans="2:81" x14ac:dyDescent="0.3">
      <c r="B799" t="s">
        <v>167</v>
      </c>
      <c r="C799" s="13">
        <v>8.9878542510121506E-2</v>
      </c>
      <c r="D799" s="13">
        <v>0.117174959871589</v>
      </c>
      <c r="E799" s="13">
        <v>6.2602965403624394E-2</v>
      </c>
      <c r="F799" s="13"/>
      <c r="G799" s="13">
        <v>7.4285714285714302E-2</v>
      </c>
      <c r="H799" s="13">
        <v>9.5092024539877307E-2</v>
      </c>
      <c r="I799" s="13">
        <v>0.101694915254237</v>
      </c>
      <c r="J799" s="13">
        <v>7.9601990049751201E-2</v>
      </c>
      <c r="K799" s="13">
        <v>0.10489510489510501</v>
      </c>
      <c r="L799" s="13">
        <v>7.7922077922077906E-2</v>
      </c>
      <c r="M799" s="13"/>
      <c r="N799" s="13">
        <v>0.100418410041841</v>
      </c>
      <c r="O799" s="13">
        <v>7.9037800687285206E-2</v>
      </c>
      <c r="P799" s="13">
        <v>7.4626865671641798E-2</v>
      </c>
      <c r="Q799" s="13">
        <v>9.4488188976377993E-2</v>
      </c>
      <c r="R799" s="13"/>
      <c r="S799" s="13">
        <v>0.102880658436214</v>
      </c>
      <c r="T799" s="13">
        <v>9.0225563909774403E-2</v>
      </c>
      <c r="U799" s="13">
        <v>0.10958904109589</v>
      </c>
      <c r="V799" s="13">
        <v>0.13592233009708701</v>
      </c>
      <c r="W799" s="13">
        <v>3.8461538461538498E-2</v>
      </c>
      <c r="X799" s="13">
        <v>8.5714285714285701E-2</v>
      </c>
      <c r="Y799" s="13">
        <v>0.06</v>
      </c>
      <c r="Z799" s="13">
        <v>0.133333333333333</v>
      </c>
      <c r="AA799" s="13">
        <v>7.6433121019108305E-2</v>
      </c>
      <c r="AB799" s="13">
        <v>6.25E-2</v>
      </c>
      <c r="AC799" s="13">
        <v>0.105263157894737</v>
      </c>
      <c r="AD799" s="13">
        <v>0.157894736842105</v>
      </c>
      <c r="AE799" s="13"/>
      <c r="AF799" s="13">
        <v>5.5137844611528798E-2</v>
      </c>
      <c r="AG799" s="13">
        <v>0.13</v>
      </c>
      <c r="AH799" s="13">
        <v>0.1015625</v>
      </c>
      <c r="AI799" s="13">
        <v>0.161490683229814</v>
      </c>
      <c r="AJ799" s="13">
        <v>3.2520325203252001E-2</v>
      </c>
      <c r="AK799" s="13">
        <v>6.6666666666666693E-2</v>
      </c>
      <c r="AL799" s="13"/>
      <c r="AM799" s="13">
        <v>0.104395604395604</v>
      </c>
      <c r="AN799" s="13">
        <v>7.5555555555555598E-2</v>
      </c>
      <c r="AO799" s="13">
        <v>9.7186700767263406E-2</v>
      </c>
      <c r="AP799" s="13">
        <v>7.1729957805907199E-2</v>
      </c>
      <c r="AQ799" s="13">
        <v>6.8181818181818205E-2</v>
      </c>
      <c r="AR799" s="13"/>
      <c r="AS799" s="13">
        <v>8.9878542510121506E-2</v>
      </c>
      <c r="AT799" s="13" t="s">
        <v>97</v>
      </c>
      <c r="AU799" s="13"/>
      <c r="AV799" s="13">
        <v>0.10249999999999999</v>
      </c>
      <c r="AW799" s="13">
        <v>8.5106382978723402E-2</v>
      </c>
      <c r="AX799" s="13">
        <v>8.4130019120458893E-2</v>
      </c>
      <c r="AY799" s="13"/>
      <c r="AZ799" s="13">
        <v>0.100917431192661</v>
      </c>
      <c r="BA799" s="13">
        <v>7.7777777777777807E-2</v>
      </c>
      <c r="BB799" s="13">
        <v>0.110132158590308</v>
      </c>
      <c r="BC799" s="13"/>
      <c r="BD799" s="13">
        <v>7.5187969924811998E-2</v>
      </c>
      <c r="BE799" s="13">
        <v>0.11368909512761</v>
      </c>
      <c r="BF799" s="13"/>
      <c r="BG799" s="13">
        <v>7.2639225181598099E-2</v>
      </c>
      <c r="BH799" s="13">
        <v>9.7560975609756101E-2</v>
      </c>
      <c r="BI799" s="13"/>
      <c r="BJ799" s="13">
        <v>9.4736842105263203E-2</v>
      </c>
      <c r="BK799" s="13">
        <v>8.8321884200196293E-2</v>
      </c>
      <c r="BL799" s="13"/>
      <c r="BM799" s="13">
        <v>6.5843621399177002E-2</v>
      </c>
      <c r="BN799" s="13">
        <v>9.5286885245901606E-2</v>
      </c>
      <c r="BO799" s="13"/>
      <c r="BP799" s="13">
        <v>7.1216617210682495E-2</v>
      </c>
      <c r="BQ799" s="13">
        <v>9.5890410958904104E-2</v>
      </c>
      <c r="BR799" s="13"/>
      <c r="BS799" s="13">
        <v>8.3710407239818999E-2</v>
      </c>
      <c r="BT799" s="13">
        <v>9.2307692307692299E-2</v>
      </c>
      <c r="BU799" s="13"/>
      <c r="BV799" s="13">
        <v>0.10738255033557</v>
      </c>
      <c r="BW799" s="13">
        <v>7.16723549488055E-2</v>
      </c>
      <c r="BX799" s="13"/>
      <c r="BY799" s="13">
        <v>0.10489510489510501</v>
      </c>
      <c r="BZ799" s="13">
        <v>8.8207985143918297E-2</v>
      </c>
      <c r="CA799" s="13"/>
      <c r="CB799" s="13">
        <v>9.13705583756345E-2</v>
      </c>
      <c r="CC799" s="13">
        <v>9.1639871382636698E-2</v>
      </c>
    </row>
    <row r="800" spans="2:81" x14ac:dyDescent="0.3">
      <c r="B800" t="s">
        <v>91</v>
      </c>
      <c r="C800" s="13">
        <v>0.67206477732793501</v>
      </c>
      <c r="D800" s="13">
        <v>0.59229534510433401</v>
      </c>
      <c r="E800" s="13">
        <v>0.75288303130148304</v>
      </c>
      <c r="F800" s="13"/>
      <c r="G800" s="13">
        <v>0.67428571428571404</v>
      </c>
      <c r="H800" s="13">
        <v>0.68404907975460105</v>
      </c>
      <c r="I800" s="13">
        <v>0.64406779661017</v>
      </c>
      <c r="J800" s="13">
        <v>0.72139303482587103</v>
      </c>
      <c r="K800" s="13">
        <v>0.57342657342657299</v>
      </c>
      <c r="L800" s="13">
        <v>0.71428571428571397</v>
      </c>
      <c r="M800" s="13"/>
      <c r="N800" s="13">
        <v>0.665271966527197</v>
      </c>
      <c r="O800" s="13">
        <v>0.69759450171821302</v>
      </c>
      <c r="P800" s="13">
        <v>0.68159203980099503</v>
      </c>
      <c r="Q800" s="13">
        <v>0.64960629921259805</v>
      </c>
      <c r="R800" s="13"/>
      <c r="S800" s="13">
        <v>0.65020576131687202</v>
      </c>
      <c r="T800" s="13">
        <v>0.63909774436090205</v>
      </c>
      <c r="U800" s="13">
        <v>0.68493150684931503</v>
      </c>
      <c r="V800" s="13">
        <v>0.57281553398058205</v>
      </c>
      <c r="W800" s="13">
        <v>0.75961538461538503</v>
      </c>
      <c r="X800" s="13">
        <v>0.65714285714285703</v>
      </c>
      <c r="Y800" s="13">
        <v>0.7</v>
      </c>
      <c r="Z800" s="13">
        <v>0.64444444444444404</v>
      </c>
      <c r="AA800" s="13">
        <v>0.71337579617834401</v>
      </c>
      <c r="AB800" s="13">
        <v>0.73958333333333304</v>
      </c>
      <c r="AC800" s="13">
        <v>0.63157894736842102</v>
      </c>
      <c r="AD800" s="13">
        <v>0.63157894736842102</v>
      </c>
      <c r="AE800" s="13"/>
      <c r="AF800" s="13">
        <v>0.77192982456140302</v>
      </c>
      <c r="AG800" s="13">
        <v>0.56499999999999995</v>
      </c>
      <c r="AH800" s="13">
        <v>0.6953125</v>
      </c>
      <c r="AI800" s="13">
        <v>0.48447204968944102</v>
      </c>
      <c r="AJ800" s="13">
        <v>0.82113821138211396</v>
      </c>
      <c r="AK800" s="13">
        <v>0.70476190476190503</v>
      </c>
      <c r="AL800" s="13"/>
      <c r="AM800" s="13">
        <v>0.57142857142857195</v>
      </c>
      <c r="AN800" s="13">
        <v>0.70222222222222197</v>
      </c>
      <c r="AO800" s="13">
        <v>0.69309462915600994</v>
      </c>
      <c r="AP800" s="13">
        <v>0.734177215189873</v>
      </c>
      <c r="AQ800" s="13">
        <v>0.70454545454545503</v>
      </c>
      <c r="AR800" s="13"/>
      <c r="AS800" s="13">
        <v>0.67206477732793501</v>
      </c>
      <c r="AT800" s="13" t="s">
        <v>97</v>
      </c>
      <c r="AU800" s="13"/>
      <c r="AV800" s="13">
        <v>0.65249999999999997</v>
      </c>
      <c r="AW800" s="13">
        <v>0.70212765957446799</v>
      </c>
      <c r="AX800" s="13">
        <v>0.69024856596558304</v>
      </c>
      <c r="AY800" s="13"/>
      <c r="AZ800" s="13">
        <v>0.70642201834862395</v>
      </c>
      <c r="BA800" s="13">
        <v>0.67777777777777803</v>
      </c>
      <c r="BB800" s="13">
        <v>0.61233480176211497</v>
      </c>
      <c r="BC800" s="13"/>
      <c r="BD800" s="13">
        <v>0.71052631578947401</v>
      </c>
      <c r="BE800" s="13">
        <v>0.60788863109048696</v>
      </c>
      <c r="BF800" s="13"/>
      <c r="BG800" s="13">
        <v>0.72154963680387396</v>
      </c>
      <c r="BH800" s="13">
        <v>0.64878048780487796</v>
      </c>
      <c r="BI800" s="13"/>
      <c r="BJ800" s="13">
        <v>0.66315789473684195</v>
      </c>
      <c r="BK800" s="13">
        <v>0.67713444553483804</v>
      </c>
      <c r="BL800" s="13"/>
      <c r="BM800" s="13">
        <v>0.72839506172839497</v>
      </c>
      <c r="BN800" s="13">
        <v>0.66086065573770503</v>
      </c>
      <c r="BO800" s="13"/>
      <c r="BP800" s="13">
        <v>0.71513353115726996</v>
      </c>
      <c r="BQ800" s="13">
        <v>0.66095890410958902</v>
      </c>
      <c r="BR800" s="13"/>
      <c r="BS800" s="13">
        <v>0.72624434389140302</v>
      </c>
      <c r="BT800" s="13">
        <v>0.62197802197802199</v>
      </c>
      <c r="BU800" s="13"/>
      <c r="BV800" s="13">
        <v>0.65100671140939603</v>
      </c>
      <c r="BW800" s="13">
        <v>0.76450511945392496</v>
      </c>
      <c r="BX800" s="13"/>
      <c r="BY800" s="13">
        <v>0.58741258741258695</v>
      </c>
      <c r="BZ800" s="13">
        <v>0.68523676880222795</v>
      </c>
      <c r="CA800" s="13"/>
      <c r="CB800" s="13">
        <v>0.65989847715736005</v>
      </c>
      <c r="CC800" s="13">
        <v>0.67845659163987104</v>
      </c>
    </row>
    <row r="801" spans="2:81" x14ac:dyDescent="0.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c r="BK801" s="13"/>
      <c r="BL801" s="13"/>
      <c r="BM801" s="13"/>
      <c r="BN801" s="13"/>
      <c r="BO801" s="13"/>
      <c r="BP801" s="13"/>
      <c r="BQ801" s="13"/>
      <c r="BR801" s="13"/>
      <c r="BS801" s="13"/>
      <c r="BT801" s="13"/>
      <c r="BU801" s="13"/>
      <c r="BV801" s="13"/>
      <c r="BW801" s="13"/>
      <c r="BX801" s="13"/>
      <c r="BY801" s="13"/>
      <c r="BZ801" s="13"/>
      <c r="CA801" s="13"/>
      <c r="CB801" s="13"/>
      <c r="CC801" s="13"/>
    </row>
    <row r="802" spans="2:81" x14ac:dyDescent="0.3">
      <c r="B802" s="6" t="s">
        <v>417</v>
      </c>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c r="BK802" s="13"/>
      <c r="BL802" s="13"/>
      <c r="BM802" s="13"/>
      <c r="BN802" s="13"/>
      <c r="BO802" s="13"/>
      <c r="BP802" s="13"/>
      <c r="BQ802" s="13"/>
      <c r="BR802" s="13"/>
      <c r="BS802" s="13"/>
      <c r="BT802" s="13"/>
      <c r="BU802" s="13"/>
      <c r="BV802" s="13"/>
      <c r="BW802" s="13"/>
      <c r="BX802" s="13"/>
      <c r="BY802" s="13"/>
      <c r="BZ802" s="13"/>
      <c r="CA802" s="13"/>
      <c r="CB802" s="13"/>
      <c r="CC802" s="13"/>
    </row>
    <row r="803" spans="2:81" x14ac:dyDescent="0.3">
      <c r="B803" s="23" t="s">
        <v>95</v>
      </c>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c r="BK803" s="13"/>
      <c r="BL803" s="13"/>
      <c r="BM803" s="13"/>
      <c r="BN803" s="13"/>
      <c r="BO803" s="13"/>
      <c r="BP803" s="13"/>
      <c r="BQ803" s="13"/>
      <c r="BR803" s="13"/>
      <c r="BS803" s="13"/>
      <c r="BT803" s="13"/>
      <c r="BU803" s="13"/>
      <c r="BV803" s="13"/>
      <c r="BW803" s="13"/>
      <c r="BX803" s="13"/>
      <c r="BY803" s="13"/>
      <c r="BZ803" s="13"/>
      <c r="CA803" s="13"/>
      <c r="CB803" s="13"/>
      <c r="CC803" s="13"/>
    </row>
    <row r="804" spans="2:81" x14ac:dyDescent="0.3">
      <c r="B804" t="s">
        <v>413</v>
      </c>
      <c r="C804" s="13">
        <v>0.50526315789473697</v>
      </c>
      <c r="D804" s="13">
        <v>0.47993579454253599</v>
      </c>
      <c r="E804" s="13">
        <v>0.53047775947281695</v>
      </c>
      <c r="F804" s="13"/>
      <c r="G804" s="13">
        <v>0.41714285714285698</v>
      </c>
      <c r="H804" s="13">
        <v>0.55828220858895705</v>
      </c>
      <c r="I804" s="13">
        <v>0.51271186440677996</v>
      </c>
      <c r="J804" s="13">
        <v>0.49751243781094501</v>
      </c>
      <c r="K804" s="13">
        <v>0.49650349650349701</v>
      </c>
      <c r="L804" s="13">
        <v>0.5</v>
      </c>
      <c r="M804" s="13"/>
      <c r="N804" s="13">
        <v>0.54184100418409997</v>
      </c>
      <c r="O804" s="13">
        <v>0.47766323024055002</v>
      </c>
      <c r="P804" s="13">
        <v>0.51741293532338295</v>
      </c>
      <c r="Q804" s="13">
        <v>0.464566929133858</v>
      </c>
      <c r="R804" s="13"/>
      <c r="S804" s="13">
        <v>0.49382716049382702</v>
      </c>
      <c r="T804" s="13">
        <v>0.47368421052631599</v>
      </c>
      <c r="U804" s="13">
        <v>0.49315068493150699</v>
      </c>
      <c r="V804" s="13">
        <v>0.50485436893203905</v>
      </c>
      <c r="W804" s="13">
        <v>0.52884615384615397</v>
      </c>
      <c r="X804" s="13">
        <v>0.476190476190476</v>
      </c>
      <c r="Y804" s="13">
        <v>0.51</v>
      </c>
      <c r="Z804" s="13">
        <v>0.48888888888888898</v>
      </c>
      <c r="AA804" s="13">
        <v>0.52866242038216604</v>
      </c>
      <c r="AB804" s="13">
        <v>0.53125</v>
      </c>
      <c r="AC804" s="13">
        <v>0.54385964912280704</v>
      </c>
      <c r="AD804" s="13">
        <v>0.52631578947368396</v>
      </c>
      <c r="AE804" s="13"/>
      <c r="AF804" s="13">
        <v>0.53884711779448602</v>
      </c>
      <c r="AG804" s="13">
        <v>0.47</v>
      </c>
      <c r="AH804" s="13">
        <v>0.5546875</v>
      </c>
      <c r="AI804" s="13">
        <v>0.36645962732919302</v>
      </c>
      <c r="AJ804" s="13">
        <v>0.65040650406504097</v>
      </c>
      <c r="AK804" s="13">
        <v>0.54285714285714304</v>
      </c>
      <c r="AL804" s="13"/>
      <c r="AM804" s="13">
        <v>0.46153846153846201</v>
      </c>
      <c r="AN804" s="13">
        <v>0.47111111111111098</v>
      </c>
      <c r="AO804" s="13">
        <v>0.51918158567774897</v>
      </c>
      <c r="AP804" s="13">
        <v>0.57383966244725704</v>
      </c>
      <c r="AQ804" s="13">
        <v>0.61363636363636398</v>
      </c>
      <c r="AR804" s="13"/>
      <c r="AS804" s="13">
        <v>0.50526315789473697</v>
      </c>
      <c r="AT804" s="13" t="s">
        <v>97</v>
      </c>
      <c r="AU804" s="13"/>
      <c r="AV804" s="13">
        <v>0.53</v>
      </c>
      <c r="AW804" s="13">
        <v>0.60638297872340396</v>
      </c>
      <c r="AX804" s="13">
        <v>0.43212237093690198</v>
      </c>
      <c r="AY804" s="13"/>
      <c r="AZ804" s="13">
        <v>0.61467889908256901</v>
      </c>
      <c r="BA804" s="13">
        <v>0.52222222222222203</v>
      </c>
      <c r="BB804" s="13">
        <v>0.506607929515419</v>
      </c>
      <c r="BC804" s="13"/>
      <c r="BD804" s="13">
        <v>0.54385964912280704</v>
      </c>
      <c r="BE804" s="13">
        <v>0.43851508120649701</v>
      </c>
      <c r="BF804" s="13"/>
      <c r="BG804" s="13">
        <v>0.56658595641646503</v>
      </c>
      <c r="BH804" s="13">
        <v>0.47560975609756101</v>
      </c>
      <c r="BI804" s="13"/>
      <c r="BJ804" s="13">
        <v>0.53157894736842104</v>
      </c>
      <c r="BK804" s="13">
        <v>0.50147203140333696</v>
      </c>
      <c r="BL804" s="13"/>
      <c r="BM804" s="13">
        <v>0.55967078189300401</v>
      </c>
      <c r="BN804" s="13">
        <v>0.49487704918032799</v>
      </c>
      <c r="BO804" s="13"/>
      <c r="BP804" s="13">
        <v>0.55192878338278895</v>
      </c>
      <c r="BQ804" s="13">
        <v>0.48972602739726001</v>
      </c>
      <c r="BR804" s="13"/>
      <c r="BS804" s="13">
        <v>0.49773755656108598</v>
      </c>
      <c r="BT804" s="13">
        <v>0.45494505494505499</v>
      </c>
      <c r="BU804" s="13"/>
      <c r="BV804" s="13">
        <v>0.48993288590604001</v>
      </c>
      <c r="BW804" s="13">
        <v>0.50170648464163803</v>
      </c>
      <c r="BX804" s="13"/>
      <c r="BY804" s="13">
        <v>0.44055944055944102</v>
      </c>
      <c r="BZ804" s="13">
        <v>0.51717734447539498</v>
      </c>
      <c r="CA804" s="13"/>
      <c r="CB804" s="13">
        <v>0.47715736040609102</v>
      </c>
      <c r="CC804" s="13">
        <v>0.54019292604501601</v>
      </c>
    </row>
    <row r="805" spans="2:81" x14ac:dyDescent="0.3">
      <c r="B805" t="s">
        <v>84</v>
      </c>
      <c r="C805" s="13">
        <v>0.31255060728744899</v>
      </c>
      <c r="D805" s="13">
        <v>0.30016051364365998</v>
      </c>
      <c r="E805" s="13">
        <v>0.324546952224053</v>
      </c>
      <c r="F805" s="13"/>
      <c r="G805" s="13">
        <v>0.44</v>
      </c>
      <c r="H805" s="13">
        <v>0.28527607361963198</v>
      </c>
      <c r="I805" s="13">
        <v>0.30932203389830498</v>
      </c>
      <c r="J805" s="13">
        <v>0.31840796019900502</v>
      </c>
      <c r="K805" s="13">
        <v>0.25874125874125897</v>
      </c>
      <c r="L805" s="13">
        <v>0.27272727272727298</v>
      </c>
      <c r="M805" s="13"/>
      <c r="N805" s="13">
        <v>0.29079497907949797</v>
      </c>
      <c r="O805" s="13">
        <v>0.35738831615120298</v>
      </c>
      <c r="P805" s="13">
        <v>0.308457711442786</v>
      </c>
      <c r="Q805" s="13">
        <v>0.29527559055118102</v>
      </c>
      <c r="R805" s="13"/>
      <c r="S805" s="13">
        <v>0.36213991769547299</v>
      </c>
      <c r="T805" s="13">
        <v>0.32330827067669199</v>
      </c>
      <c r="U805" s="13">
        <v>0.34246575342465801</v>
      </c>
      <c r="V805" s="13">
        <v>0.29126213592233002</v>
      </c>
      <c r="W805" s="13">
        <v>0.25961538461538503</v>
      </c>
      <c r="X805" s="13">
        <v>0.34285714285714303</v>
      </c>
      <c r="Y805" s="13">
        <v>0.28000000000000003</v>
      </c>
      <c r="Z805" s="13">
        <v>0.31111111111111101</v>
      </c>
      <c r="AA805" s="13">
        <v>0.31847133757961799</v>
      </c>
      <c r="AB805" s="13">
        <v>0.23958333333333301</v>
      </c>
      <c r="AC805" s="13">
        <v>0.28070175438596501</v>
      </c>
      <c r="AD805" s="13">
        <v>0.31578947368421101</v>
      </c>
      <c r="AE805" s="13"/>
      <c r="AF805" s="13">
        <v>0.33082706766917302</v>
      </c>
      <c r="AG805" s="13">
        <v>0.35499999999999998</v>
      </c>
      <c r="AH805" s="13">
        <v>0.3125</v>
      </c>
      <c r="AI805" s="13">
        <v>0.29813664596273298</v>
      </c>
      <c r="AJ805" s="13">
        <v>0.203252032520325</v>
      </c>
      <c r="AK805" s="13">
        <v>0.33333333333333298</v>
      </c>
      <c r="AL805" s="13"/>
      <c r="AM805" s="13">
        <v>0.30769230769230799</v>
      </c>
      <c r="AN805" s="13">
        <v>0.33777777777777801</v>
      </c>
      <c r="AO805" s="13">
        <v>0.31457800511508899</v>
      </c>
      <c r="AP805" s="13">
        <v>0.28691983122362902</v>
      </c>
      <c r="AQ805" s="13">
        <v>0.25</v>
      </c>
      <c r="AR805" s="13"/>
      <c r="AS805" s="13">
        <v>0.31255060728744899</v>
      </c>
      <c r="AT805" s="13" t="s">
        <v>97</v>
      </c>
      <c r="AU805" s="13"/>
      <c r="AV805" s="13">
        <v>0.31</v>
      </c>
      <c r="AW805" s="13">
        <v>0.22340425531914901</v>
      </c>
      <c r="AX805" s="13">
        <v>0.34990439770554499</v>
      </c>
      <c r="AY805" s="13"/>
      <c r="AZ805" s="13">
        <v>0.27522935779816499</v>
      </c>
      <c r="BA805" s="13">
        <v>0.3</v>
      </c>
      <c r="BB805" s="13">
        <v>0.29074889867841403</v>
      </c>
      <c r="BC805" s="13"/>
      <c r="BD805" s="13">
        <v>0.30827067669172897</v>
      </c>
      <c r="BE805" s="13">
        <v>0.31786542923433903</v>
      </c>
      <c r="BF805" s="13"/>
      <c r="BG805" s="13">
        <v>0.30266343825665898</v>
      </c>
      <c r="BH805" s="13">
        <v>0.31585365853658498</v>
      </c>
      <c r="BI805" s="13"/>
      <c r="BJ805" s="13">
        <v>0.32105263157894698</v>
      </c>
      <c r="BK805" s="13">
        <v>0.30912659470068699</v>
      </c>
      <c r="BL805" s="13"/>
      <c r="BM805" s="13">
        <v>0.312757201646091</v>
      </c>
      <c r="BN805" s="13">
        <v>0.31147540983606598</v>
      </c>
      <c r="BO805" s="13"/>
      <c r="BP805" s="13">
        <v>0.29673590504450997</v>
      </c>
      <c r="BQ805" s="13">
        <v>0.31621004566209998</v>
      </c>
      <c r="BR805" s="13"/>
      <c r="BS805" s="13">
        <v>0.33257918552036198</v>
      </c>
      <c r="BT805" s="13">
        <v>0.32307692307692298</v>
      </c>
      <c r="BU805" s="13"/>
      <c r="BV805" s="13">
        <v>0.34899328859060402</v>
      </c>
      <c r="BW805" s="13">
        <v>0.32423208191126301</v>
      </c>
      <c r="BX805" s="13"/>
      <c r="BY805" s="13">
        <v>0.30069930069930101</v>
      </c>
      <c r="BZ805" s="13">
        <v>0.313834726090993</v>
      </c>
      <c r="CA805" s="13"/>
      <c r="CB805" s="13">
        <v>0.323181049069374</v>
      </c>
      <c r="CC805" s="13">
        <v>0.297427652733119</v>
      </c>
    </row>
    <row r="806" spans="2:81" x14ac:dyDescent="0.3">
      <c r="B806" t="s">
        <v>414</v>
      </c>
      <c r="C806" s="13">
        <v>0.116599190283401</v>
      </c>
      <c r="D806" s="13">
        <v>0.12841091492776899</v>
      </c>
      <c r="E806" s="13">
        <v>0.10543657331136699</v>
      </c>
      <c r="F806" s="13"/>
      <c r="G806" s="13">
        <v>8.5714285714285701E-2</v>
      </c>
      <c r="H806" s="13">
        <v>9.8159509202454004E-2</v>
      </c>
      <c r="I806" s="13">
        <v>0.101694915254237</v>
      </c>
      <c r="J806" s="13">
        <v>0.124378109452736</v>
      </c>
      <c r="K806" s="13">
        <v>0.16783216783216801</v>
      </c>
      <c r="L806" s="13">
        <v>0.15584415584415601</v>
      </c>
      <c r="M806" s="13"/>
      <c r="N806" s="13">
        <v>0.110878661087866</v>
      </c>
      <c r="O806" s="13">
        <v>9.6219931271477696E-2</v>
      </c>
      <c r="P806" s="13">
        <v>0.109452736318408</v>
      </c>
      <c r="Q806" s="13">
        <v>0.15748031496063</v>
      </c>
      <c r="R806" s="13"/>
      <c r="S806" s="13">
        <v>9.46502057613169E-2</v>
      </c>
      <c r="T806" s="13">
        <v>0.12030075187969901</v>
      </c>
      <c r="U806" s="13">
        <v>9.5890410958904104E-2</v>
      </c>
      <c r="V806" s="13">
        <v>0.13592233009708701</v>
      </c>
      <c r="W806" s="13">
        <v>0.125</v>
      </c>
      <c r="X806" s="13">
        <v>0.104761904761905</v>
      </c>
      <c r="Y806" s="13">
        <v>0.16</v>
      </c>
      <c r="Z806" s="13">
        <v>0.17777777777777801</v>
      </c>
      <c r="AA806" s="13">
        <v>8.9171974522293002E-2</v>
      </c>
      <c r="AB806" s="13">
        <v>0.14583333333333301</v>
      </c>
      <c r="AC806" s="13">
        <v>0.105263157894737</v>
      </c>
      <c r="AD806" s="13">
        <v>0.105263157894737</v>
      </c>
      <c r="AE806" s="13"/>
      <c r="AF806" s="13">
        <v>9.0225563909774403E-2</v>
      </c>
      <c r="AG806" s="13">
        <v>0.11</v>
      </c>
      <c r="AH806" s="13">
        <v>8.59375E-2</v>
      </c>
      <c r="AI806" s="13">
        <v>0.18633540372670801</v>
      </c>
      <c r="AJ806" s="13">
        <v>8.9430894308943104E-2</v>
      </c>
      <c r="AK806" s="13">
        <v>5.7142857142857099E-2</v>
      </c>
      <c r="AL806" s="13"/>
      <c r="AM806" s="13">
        <v>0.12637362637362601</v>
      </c>
      <c r="AN806" s="13">
        <v>0.137777777777778</v>
      </c>
      <c r="AO806" s="13">
        <v>0.10741687979539601</v>
      </c>
      <c r="AP806" s="13">
        <v>8.8607594936708903E-2</v>
      </c>
      <c r="AQ806" s="13">
        <v>4.5454545454545497E-2</v>
      </c>
      <c r="AR806" s="13"/>
      <c r="AS806" s="13">
        <v>0.116599190283401</v>
      </c>
      <c r="AT806" s="13" t="s">
        <v>97</v>
      </c>
      <c r="AU806" s="13"/>
      <c r="AV806" s="13">
        <v>0.1</v>
      </c>
      <c r="AW806" s="13">
        <v>9.5744680851063801E-2</v>
      </c>
      <c r="AX806" s="13">
        <v>0.13957934990439799</v>
      </c>
      <c r="AY806" s="13"/>
      <c r="AZ806" s="13">
        <v>8.2568807339449504E-2</v>
      </c>
      <c r="BA806" s="13">
        <v>0.1</v>
      </c>
      <c r="BB806" s="13">
        <v>0.114537444933921</v>
      </c>
      <c r="BC806" s="13"/>
      <c r="BD806" s="13">
        <v>9.6491228070175405E-2</v>
      </c>
      <c r="BE806" s="13">
        <v>0.15313225058004601</v>
      </c>
      <c r="BF806" s="13"/>
      <c r="BG806" s="13">
        <v>8.7167070217917697E-2</v>
      </c>
      <c r="BH806" s="13">
        <v>0.13170731707317099</v>
      </c>
      <c r="BI806" s="13"/>
      <c r="BJ806" s="13">
        <v>0.110526315789474</v>
      </c>
      <c r="BK806" s="13">
        <v>0.11776251226692799</v>
      </c>
      <c r="BL806" s="13"/>
      <c r="BM806" s="13">
        <v>6.5843621399177002E-2</v>
      </c>
      <c r="BN806" s="13">
        <v>0.12704918032786899</v>
      </c>
      <c r="BO806" s="13"/>
      <c r="BP806" s="13">
        <v>0.100890207715134</v>
      </c>
      <c r="BQ806" s="13">
        <v>0.123287671232877</v>
      </c>
      <c r="BR806" s="13"/>
      <c r="BS806" s="13">
        <v>0.11764705882352899</v>
      </c>
      <c r="BT806" s="13">
        <v>0.138461538461538</v>
      </c>
      <c r="BU806" s="13"/>
      <c r="BV806" s="13">
        <v>0.114093959731544</v>
      </c>
      <c r="BW806" s="13">
        <v>0.119453924914676</v>
      </c>
      <c r="BX806" s="13"/>
      <c r="BY806" s="13">
        <v>0.14685314685314699</v>
      </c>
      <c r="BZ806" s="13">
        <v>0.112349117920149</v>
      </c>
      <c r="CA806" s="13"/>
      <c r="CB806" s="13">
        <v>0.11505922165820601</v>
      </c>
      <c r="CC806" s="13">
        <v>0.11575562700964601</v>
      </c>
    </row>
    <row r="807" spans="2:81" x14ac:dyDescent="0.3">
      <c r="B807" t="s">
        <v>86</v>
      </c>
      <c r="C807" s="13">
        <v>3.8056680161943301E-2</v>
      </c>
      <c r="D807" s="13">
        <v>5.1364365971107502E-2</v>
      </c>
      <c r="E807" s="13">
        <v>2.4711696869851699E-2</v>
      </c>
      <c r="F807" s="13"/>
      <c r="G807" s="13">
        <v>3.4285714285714301E-2</v>
      </c>
      <c r="H807" s="13">
        <v>2.7607361963190202E-2</v>
      </c>
      <c r="I807" s="13">
        <v>3.8135593220338999E-2</v>
      </c>
      <c r="J807" s="13">
        <v>3.98009950248756E-2</v>
      </c>
      <c r="K807" s="13">
        <v>5.5944055944055902E-2</v>
      </c>
      <c r="L807" s="13">
        <v>4.5454545454545497E-2</v>
      </c>
      <c r="M807" s="13"/>
      <c r="N807" s="13">
        <v>3.3472803347280297E-2</v>
      </c>
      <c r="O807" s="13">
        <v>3.4364261168384903E-2</v>
      </c>
      <c r="P807" s="13">
        <v>3.4825870646766198E-2</v>
      </c>
      <c r="Q807" s="13">
        <v>5.5118110236220499E-2</v>
      </c>
      <c r="R807" s="13"/>
      <c r="S807" s="13">
        <v>2.4691358024691398E-2</v>
      </c>
      <c r="T807" s="13">
        <v>3.00751879699248E-2</v>
      </c>
      <c r="U807" s="13">
        <v>5.4794520547945202E-2</v>
      </c>
      <c r="V807" s="13">
        <v>2.9126213592233E-2</v>
      </c>
      <c r="W807" s="13">
        <v>6.7307692307692304E-2</v>
      </c>
      <c r="X807" s="13">
        <v>3.8095238095238099E-2</v>
      </c>
      <c r="Y807" s="13">
        <v>0.03</v>
      </c>
      <c r="Z807" s="13">
        <v>2.2222222222222199E-2</v>
      </c>
      <c r="AA807" s="13">
        <v>3.1847133757961797E-2</v>
      </c>
      <c r="AB807" s="13">
        <v>6.25E-2</v>
      </c>
      <c r="AC807" s="13">
        <v>5.2631578947368397E-2</v>
      </c>
      <c r="AD807" s="13">
        <v>5.2631578947368397E-2</v>
      </c>
      <c r="AE807" s="13"/>
      <c r="AF807" s="13">
        <v>2.5062656641604002E-2</v>
      </c>
      <c r="AG807" s="13">
        <v>0.05</v>
      </c>
      <c r="AH807" s="13">
        <v>2.34375E-2</v>
      </c>
      <c r="AI807" s="13">
        <v>8.0745341614906804E-2</v>
      </c>
      <c r="AJ807" s="13">
        <v>2.4390243902439001E-2</v>
      </c>
      <c r="AK807" s="13">
        <v>2.8571428571428598E-2</v>
      </c>
      <c r="AL807" s="13"/>
      <c r="AM807" s="13">
        <v>6.5934065934065894E-2</v>
      </c>
      <c r="AN807" s="13">
        <v>3.11111111111111E-2</v>
      </c>
      <c r="AO807" s="13">
        <v>3.5805626598465499E-2</v>
      </c>
      <c r="AP807" s="13">
        <v>2.1097046413502098E-2</v>
      </c>
      <c r="AQ807" s="13">
        <v>4.5454545454545497E-2</v>
      </c>
      <c r="AR807" s="13"/>
      <c r="AS807" s="13">
        <v>3.8056680161943301E-2</v>
      </c>
      <c r="AT807" s="13" t="s">
        <v>97</v>
      </c>
      <c r="AU807" s="13"/>
      <c r="AV807" s="13">
        <v>3.5000000000000003E-2</v>
      </c>
      <c r="AW807" s="13">
        <v>5.31914893617021E-2</v>
      </c>
      <c r="AX807" s="13">
        <v>4.3977055449330803E-2</v>
      </c>
      <c r="AY807" s="13"/>
      <c r="AZ807" s="13">
        <v>9.1743119266055103E-3</v>
      </c>
      <c r="BA807" s="13">
        <v>4.4444444444444398E-2</v>
      </c>
      <c r="BB807" s="13">
        <v>6.1674008810572702E-2</v>
      </c>
      <c r="BC807" s="13"/>
      <c r="BD807" s="13">
        <v>2.88220551378446E-2</v>
      </c>
      <c r="BE807" s="13">
        <v>5.5684454756380501E-2</v>
      </c>
      <c r="BF807" s="13"/>
      <c r="BG807" s="13">
        <v>2.6634382566585998E-2</v>
      </c>
      <c r="BH807" s="13">
        <v>4.39024390243902E-2</v>
      </c>
      <c r="BI807" s="13"/>
      <c r="BJ807" s="13">
        <v>1.5789473684210499E-2</v>
      </c>
      <c r="BK807" s="13">
        <v>4.2198233562316001E-2</v>
      </c>
      <c r="BL807" s="13"/>
      <c r="BM807" s="13">
        <v>4.1152263374485597E-2</v>
      </c>
      <c r="BN807" s="13">
        <v>3.7909836065573799E-2</v>
      </c>
      <c r="BO807" s="13"/>
      <c r="BP807" s="13">
        <v>2.6706231454005899E-2</v>
      </c>
      <c r="BQ807" s="13">
        <v>4.3378995433790001E-2</v>
      </c>
      <c r="BR807" s="13"/>
      <c r="BS807" s="13">
        <v>2.7149321266968299E-2</v>
      </c>
      <c r="BT807" s="13">
        <v>5.0549450549450599E-2</v>
      </c>
      <c r="BU807" s="13"/>
      <c r="BV807" s="13">
        <v>1.34228187919463E-2</v>
      </c>
      <c r="BW807" s="13">
        <v>3.4129692832764499E-2</v>
      </c>
      <c r="BX807" s="13"/>
      <c r="BY807" s="13">
        <v>6.2937062937062901E-2</v>
      </c>
      <c r="BZ807" s="13">
        <v>3.2497678737233103E-2</v>
      </c>
      <c r="CA807" s="13"/>
      <c r="CB807" s="13">
        <v>4.5685279187817299E-2</v>
      </c>
      <c r="CC807" s="13">
        <v>2.8938906752411599E-2</v>
      </c>
    </row>
    <row r="808" spans="2:81" x14ac:dyDescent="0.3">
      <c r="B808" t="s">
        <v>415</v>
      </c>
      <c r="C808" s="13">
        <v>1.6194331983805699E-2</v>
      </c>
      <c r="D808" s="13">
        <v>2.4077046548956701E-2</v>
      </c>
      <c r="E808" s="13">
        <v>8.2372322899505798E-3</v>
      </c>
      <c r="F808" s="13"/>
      <c r="G808" s="13">
        <v>1.1428571428571401E-2</v>
      </c>
      <c r="H808" s="13">
        <v>2.4539877300613501E-2</v>
      </c>
      <c r="I808" s="13">
        <v>2.1186440677966101E-2</v>
      </c>
      <c r="J808" s="13">
        <v>9.9502487562189105E-3</v>
      </c>
      <c r="K808" s="13">
        <v>0</v>
      </c>
      <c r="L808" s="13">
        <v>1.9480519480519501E-2</v>
      </c>
      <c r="M808" s="13"/>
      <c r="N808" s="13">
        <v>1.0460251046025101E-2</v>
      </c>
      <c r="O808" s="13">
        <v>2.40549828178694E-2</v>
      </c>
      <c r="P808" s="13">
        <v>1.49253731343284E-2</v>
      </c>
      <c r="Q808" s="13">
        <v>1.9685039370078702E-2</v>
      </c>
      <c r="R808" s="13"/>
      <c r="S808" s="13">
        <v>1.6460905349794198E-2</v>
      </c>
      <c r="T808" s="13">
        <v>2.2556390977443601E-2</v>
      </c>
      <c r="U808" s="13">
        <v>1.3698630136986301E-2</v>
      </c>
      <c r="V808" s="13">
        <v>2.9126213592233E-2</v>
      </c>
      <c r="W808" s="13">
        <v>9.6153846153846194E-3</v>
      </c>
      <c r="X808" s="13">
        <v>1.9047619047619001E-2</v>
      </c>
      <c r="Y808" s="13">
        <v>0</v>
      </c>
      <c r="Z808" s="13">
        <v>0</v>
      </c>
      <c r="AA808" s="13">
        <v>2.54777070063694E-2</v>
      </c>
      <c r="AB808" s="13">
        <v>2.0833333333333301E-2</v>
      </c>
      <c r="AC808" s="13">
        <v>0</v>
      </c>
      <c r="AD808" s="13">
        <v>0</v>
      </c>
      <c r="AE808" s="13"/>
      <c r="AF808" s="13">
        <v>5.0125313283208E-3</v>
      </c>
      <c r="AG808" s="13">
        <v>0.01</v>
      </c>
      <c r="AH808" s="13">
        <v>1.5625E-2</v>
      </c>
      <c r="AI808" s="13">
        <v>6.2111801242236003E-2</v>
      </c>
      <c r="AJ808" s="13">
        <v>2.4390243902439001E-2</v>
      </c>
      <c r="AK808" s="13">
        <v>0</v>
      </c>
      <c r="AL808" s="13"/>
      <c r="AM808" s="13">
        <v>2.1978021978022001E-2</v>
      </c>
      <c r="AN808" s="13">
        <v>8.8888888888888906E-3</v>
      </c>
      <c r="AO808" s="13">
        <v>1.5345268542199499E-2</v>
      </c>
      <c r="AP808" s="13">
        <v>2.1097046413502098E-2</v>
      </c>
      <c r="AQ808" s="13">
        <v>0</v>
      </c>
      <c r="AR808" s="13"/>
      <c r="AS808" s="13">
        <v>1.6194331983805699E-2</v>
      </c>
      <c r="AT808" s="13" t="s">
        <v>97</v>
      </c>
      <c r="AU808" s="13"/>
      <c r="AV808" s="13">
        <v>1.2500000000000001E-2</v>
      </c>
      <c r="AW808" s="13">
        <v>2.1276595744680899E-2</v>
      </c>
      <c r="AX808" s="13">
        <v>1.7208413001912001E-2</v>
      </c>
      <c r="AY808" s="13"/>
      <c r="AZ808" s="13">
        <v>9.1743119266055103E-3</v>
      </c>
      <c r="BA808" s="13">
        <v>2.2222222222222199E-2</v>
      </c>
      <c r="BB808" s="13">
        <v>1.3215859030837E-2</v>
      </c>
      <c r="BC808" s="13"/>
      <c r="BD808" s="13">
        <v>1.37844611528822E-2</v>
      </c>
      <c r="BE808" s="13">
        <v>1.8561484918793499E-2</v>
      </c>
      <c r="BF808" s="13"/>
      <c r="BG808" s="13">
        <v>4.8426150121065404E-3</v>
      </c>
      <c r="BH808" s="13">
        <v>2.19512195121951E-2</v>
      </c>
      <c r="BI808" s="13"/>
      <c r="BJ808" s="13">
        <v>1.5789473684210499E-2</v>
      </c>
      <c r="BK808" s="13">
        <v>1.66830225711482E-2</v>
      </c>
      <c r="BL808" s="13"/>
      <c r="BM808" s="13">
        <v>1.6460905349794198E-2</v>
      </c>
      <c r="BN808" s="13">
        <v>1.53688524590164E-2</v>
      </c>
      <c r="BO808" s="13"/>
      <c r="BP808" s="13">
        <v>1.78041543026706E-2</v>
      </c>
      <c r="BQ808" s="13">
        <v>1.48401826484018E-2</v>
      </c>
      <c r="BR808" s="13"/>
      <c r="BS808" s="13">
        <v>1.35746606334842E-2</v>
      </c>
      <c r="BT808" s="13">
        <v>1.75824175824176E-2</v>
      </c>
      <c r="BU808" s="13"/>
      <c r="BV808" s="13">
        <v>1.34228187919463E-2</v>
      </c>
      <c r="BW808" s="13">
        <v>1.36518771331058E-2</v>
      </c>
      <c r="BX808" s="13"/>
      <c r="BY808" s="13">
        <v>3.4965034965035002E-2</v>
      </c>
      <c r="BZ808" s="13">
        <v>1.39275766016713E-2</v>
      </c>
      <c r="CA808" s="13"/>
      <c r="CB808" s="13">
        <v>2.0304568527918801E-2</v>
      </c>
      <c r="CC808" s="13">
        <v>1.2861736334405099E-2</v>
      </c>
    </row>
    <row r="809" spans="2:81" x14ac:dyDescent="0.3">
      <c r="B809" t="s">
        <v>106</v>
      </c>
      <c r="C809" s="13">
        <v>1.1336032388664E-2</v>
      </c>
      <c r="D809" s="13">
        <v>1.6051364365971099E-2</v>
      </c>
      <c r="E809" s="13">
        <v>6.5897858319604596E-3</v>
      </c>
      <c r="F809" s="13"/>
      <c r="G809" s="13">
        <v>1.1428571428571401E-2</v>
      </c>
      <c r="H809" s="13">
        <v>6.13496932515337E-3</v>
      </c>
      <c r="I809" s="13">
        <v>1.6949152542372899E-2</v>
      </c>
      <c r="J809" s="13">
        <v>9.9502487562189105E-3</v>
      </c>
      <c r="K809" s="13">
        <v>2.0979020979021001E-2</v>
      </c>
      <c r="L809" s="13">
        <v>6.4935064935064896E-3</v>
      </c>
      <c r="M809" s="13"/>
      <c r="N809" s="13">
        <v>1.2552301255230099E-2</v>
      </c>
      <c r="O809" s="13">
        <v>1.03092783505155E-2</v>
      </c>
      <c r="P809" s="13">
        <v>1.49253731343284E-2</v>
      </c>
      <c r="Q809" s="13">
        <v>7.8740157480314994E-3</v>
      </c>
      <c r="R809" s="13"/>
      <c r="S809" s="13">
        <v>8.23045267489712E-3</v>
      </c>
      <c r="T809" s="13">
        <v>3.00751879699248E-2</v>
      </c>
      <c r="U809" s="13">
        <v>0</v>
      </c>
      <c r="V809" s="13">
        <v>9.7087378640776708E-3</v>
      </c>
      <c r="W809" s="13">
        <v>9.6153846153846194E-3</v>
      </c>
      <c r="X809" s="13">
        <v>1.9047619047619001E-2</v>
      </c>
      <c r="Y809" s="13">
        <v>0.02</v>
      </c>
      <c r="Z809" s="13">
        <v>0</v>
      </c>
      <c r="AA809" s="13">
        <v>6.3694267515923596E-3</v>
      </c>
      <c r="AB809" s="13">
        <v>0</v>
      </c>
      <c r="AC809" s="13">
        <v>1.7543859649122799E-2</v>
      </c>
      <c r="AD809" s="13">
        <v>0</v>
      </c>
      <c r="AE809" s="13"/>
      <c r="AF809" s="13">
        <v>1.00250626566416E-2</v>
      </c>
      <c r="AG809" s="13">
        <v>5.0000000000000001E-3</v>
      </c>
      <c r="AH809" s="13">
        <v>7.8125E-3</v>
      </c>
      <c r="AI809" s="13">
        <v>6.2111801242236003E-3</v>
      </c>
      <c r="AJ809" s="13">
        <v>8.1300813008130107E-3</v>
      </c>
      <c r="AK809" s="13">
        <v>3.8095238095238099E-2</v>
      </c>
      <c r="AL809" s="13"/>
      <c r="AM809" s="13">
        <v>1.6483516483516501E-2</v>
      </c>
      <c r="AN809" s="13">
        <v>1.3333333333333299E-2</v>
      </c>
      <c r="AO809" s="13">
        <v>7.6726342710997401E-3</v>
      </c>
      <c r="AP809" s="13">
        <v>8.4388185654008397E-3</v>
      </c>
      <c r="AQ809" s="13">
        <v>4.5454545454545497E-2</v>
      </c>
      <c r="AR809" s="13"/>
      <c r="AS809" s="13">
        <v>1.1336032388664E-2</v>
      </c>
      <c r="AT809" s="13" t="s">
        <v>97</v>
      </c>
      <c r="AU809" s="13"/>
      <c r="AV809" s="13">
        <v>1.2500000000000001E-2</v>
      </c>
      <c r="AW809" s="13">
        <v>0</v>
      </c>
      <c r="AX809" s="13">
        <v>1.7208413001912001E-2</v>
      </c>
      <c r="AY809" s="13"/>
      <c r="AZ809" s="13">
        <v>9.1743119266055103E-3</v>
      </c>
      <c r="BA809" s="13">
        <v>1.1111111111111099E-2</v>
      </c>
      <c r="BB809" s="13">
        <v>1.3215859030837E-2</v>
      </c>
      <c r="BC809" s="13"/>
      <c r="BD809" s="13">
        <v>8.7719298245613996E-3</v>
      </c>
      <c r="BE809" s="13">
        <v>1.6241299303944301E-2</v>
      </c>
      <c r="BF809" s="13"/>
      <c r="BG809" s="13">
        <v>1.21065375302663E-2</v>
      </c>
      <c r="BH809" s="13">
        <v>1.09756097560976E-2</v>
      </c>
      <c r="BI809" s="13"/>
      <c r="BJ809" s="13">
        <v>5.2631578947368403E-3</v>
      </c>
      <c r="BK809" s="13">
        <v>1.27576054955839E-2</v>
      </c>
      <c r="BL809" s="13"/>
      <c r="BM809" s="13">
        <v>4.11522633744856E-3</v>
      </c>
      <c r="BN809" s="13">
        <v>1.33196721311475E-2</v>
      </c>
      <c r="BO809" s="13"/>
      <c r="BP809" s="13">
        <v>5.9347181008902097E-3</v>
      </c>
      <c r="BQ809" s="13">
        <v>1.25570776255708E-2</v>
      </c>
      <c r="BR809" s="13"/>
      <c r="BS809" s="13">
        <v>1.1312217194570101E-2</v>
      </c>
      <c r="BT809" s="13">
        <v>1.5384615384615399E-2</v>
      </c>
      <c r="BU809" s="13"/>
      <c r="BV809" s="13">
        <v>2.01342281879195E-2</v>
      </c>
      <c r="BW809" s="13">
        <v>6.8259385665529002E-3</v>
      </c>
      <c r="BX809" s="13"/>
      <c r="BY809" s="13">
        <v>1.3986013986014E-2</v>
      </c>
      <c r="BZ809" s="13">
        <v>1.0213556174559E-2</v>
      </c>
      <c r="CA809" s="13"/>
      <c r="CB809" s="13">
        <v>1.8612521150592198E-2</v>
      </c>
      <c r="CC809" s="13">
        <v>4.8231511254019296E-3</v>
      </c>
    </row>
    <row r="810" spans="2:81" x14ac:dyDescent="0.3">
      <c r="B810" t="s">
        <v>89</v>
      </c>
      <c r="C810" s="13">
        <v>0.81781376518218596</v>
      </c>
      <c r="D810" s="13">
        <v>0.78009630818619602</v>
      </c>
      <c r="E810" s="13">
        <v>0.85502471169687</v>
      </c>
      <c r="F810" s="13"/>
      <c r="G810" s="13">
        <v>0.85714285714285698</v>
      </c>
      <c r="H810" s="13">
        <v>0.84355828220858897</v>
      </c>
      <c r="I810" s="13">
        <v>0.822033898305085</v>
      </c>
      <c r="J810" s="13">
        <v>0.81592039800994998</v>
      </c>
      <c r="K810" s="13">
        <v>0.75524475524475498</v>
      </c>
      <c r="L810" s="13">
        <v>0.77272727272727304</v>
      </c>
      <c r="M810" s="13"/>
      <c r="N810" s="13">
        <v>0.832635983263598</v>
      </c>
      <c r="O810" s="13">
        <v>0.83505154639175305</v>
      </c>
      <c r="P810" s="13">
        <v>0.82587064676616895</v>
      </c>
      <c r="Q810" s="13">
        <v>0.75984251968503902</v>
      </c>
      <c r="R810" s="13"/>
      <c r="S810" s="13">
        <v>0.85596707818929996</v>
      </c>
      <c r="T810" s="13">
        <v>0.79699248120300703</v>
      </c>
      <c r="U810" s="13">
        <v>0.83561643835616395</v>
      </c>
      <c r="V810" s="13">
        <v>0.79611650485436902</v>
      </c>
      <c r="W810" s="13">
        <v>0.78846153846153899</v>
      </c>
      <c r="X810" s="13">
        <v>0.81904761904761902</v>
      </c>
      <c r="Y810" s="13">
        <v>0.79</v>
      </c>
      <c r="Z810" s="13">
        <v>0.8</v>
      </c>
      <c r="AA810" s="13">
        <v>0.84713375796178303</v>
      </c>
      <c r="AB810" s="13">
        <v>0.77083333333333304</v>
      </c>
      <c r="AC810" s="13">
        <v>0.82456140350877205</v>
      </c>
      <c r="AD810" s="13">
        <v>0.84210526315789502</v>
      </c>
      <c r="AE810" s="13"/>
      <c r="AF810" s="13">
        <v>0.86967418546365904</v>
      </c>
      <c r="AG810" s="13">
        <v>0.82499999999999996</v>
      </c>
      <c r="AH810" s="13">
        <v>0.8671875</v>
      </c>
      <c r="AI810" s="13">
        <v>0.66459627329192505</v>
      </c>
      <c r="AJ810" s="13">
        <v>0.85365853658536595</v>
      </c>
      <c r="AK810" s="13">
        <v>0.87619047619047596</v>
      </c>
      <c r="AL810" s="13"/>
      <c r="AM810" s="13">
        <v>0.76923076923076905</v>
      </c>
      <c r="AN810" s="13">
        <v>0.80888888888888899</v>
      </c>
      <c r="AO810" s="13">
        <v>0.83375959079283901</v>
      </c>
      <c r="AP810" s="13">
        <v>0.860759493670886</v>
      </c>
      <c r="AQ810" s="13">
        <v>0.86363636363636398</v>
      </c>
      <c r="AR810" s="13"/>
      <c r="AS810" s="13">
        <v>0.81781376518218596</v>
      </c>
      <c r="AT810" s="13" t="s">
        <v>97</v>
      </c>
      <c r="AU810" s="13"/>
      <c r="AV810" s="13">
        <v>0.84</v>
      </c>
      <c r="AW810" s="13">
        <v>0.82978723404255295</v>
      </c>
      <c r="AX810" s="13">
        <v>0.78202676864244702</v>
      </c>
      <c r="AY810" s="13"/>
      <c r="AZ810" s="13">
        <v>0.88990825688073405</v>
      </c>
      <c r="BA810" s="13">
        <v>0.82222222222222197</v>
      </c>
      <c r="BB810" s="13">
        <v>0.79735682819383302</v>
      </c>
      <c r="BC810" s="13"/>
      <c r="BD810" s="13">
        <v>0.85213032581453596</v>
      </c>
      <c r="BE810" s="13">
        <v>0.75638051044083499</v>
      </c>
      <c r="BF810" s="13"/>
      <c r="BG810" s="13">
        <v>0.86924939467312301</v>
      </c>
      <c r="BH810" s="13">
        <v>0.79146341463414605</v>
      </c>
      <c r="BI810" s="13"/>
      <c r="BJ810" s="13">
        <v>0.85263157894736796</v>
      </c>
      <c r="BK810" s="13">
        <v>0.810598626104024</v>
      </c>
      <c r="BL810" s="13"/>
      <c r="BM810" s="13">
        <v>0.87242798353909501</v>
      </c>
      <c r="BN810" s="13">
        <v>0.80635245901639396</v>
      </c>
      <c r="BO810" s="13"/>
      <c r="BP810" s="13">
        <v>0.84866468842730003</v>
      </c>
      <c r="BQ810" s="13">
        <v>0.80593607305936099</v>
      </c>
      <c r="BR810" s="13"/>
      <c r="BS810" s="13">
        <v>0.83031674208144801</v>
      </c>
      <c r="BT810" s="13">
        <v>0.77802197802197803</v>
      </c>
      <c r="BU810" s="13"/>
      <c r="BV810" s="13">
        <v>0.83892617449664397</v>
      </c>
      <c r="BW810" s="13">
        <v>0.82593856655290099</v>
      </c>
      <c r="BX810" s="13"/>
      <c r="BY810" s="13">
        <v>0.74125874125874103</v>
      </c>
      <c r="BZ810" s="13">
        <v>0.83101207056638804</v>
      </c>
      <c r="CA810" s="13"/>
      <c r="CB810" s="13">
        <v>0.80033840947546497</v>
      </c>
      <c r="CC810" s="13">
        <v>0.83762057877813501</v>
      </c>
    </row>
    <row r="811" spans="2:81" x14ac:dyDescent="0.3">
      <c r="B811" t="s">
        <v>90</v>
      </c>
      <c r="C811" s="13">
        <v>5.4251012145748997E-2</v>
      </c>
      <c r="D811" s="13">
        <v>7.5441412520064199E-2</v>
      </c>
      <c r="E811" s="13">
        <v>3.2948929159802298E-2</v>
      </c>
      <c r="F811" s="13"/>
      <c r="G811" s="13">
        <v>4.57142857142857E-2</v>
      </c>
      <c r="H811" s="13">
        <v>5.2147239263803699E-2</v>
      </c>
      <c r="I811" s="13">
        <v>5.93220338983051E-2</v>
      </c>
      <c r="J811" s="13">
        <v>4.9751243781094502E-2</v>
      </c>
      <c r="K811" s="13">
        <v>5.5944055944055902E-2</v>
      </c>
      <c r="L811" s="13">
        <v>6.4935064935064901E-2</v>
      </c>
      <c r="M811" s="13"/>
      <c r="N811" s="13">
        <v>4.3933054393305401E-2</v>
      </c>
      <c r="O811" s="13">
        <v>5.8419243986254303E-2</v>
      </c>
      <c r="P811" s="13">
        <v>4.9751243781094502E-2</v>
      </c>
      <c r="Q811" s="13">
        <v>7.4803149606299205E-2</v>
      </c>
      <c r="R811" s="13"/>
      <c r="S811" s="13">
        <v>4.1152263374485597E-2</v>
      </c>
      <c r="T811" s="13">
        <v>5.2631578947368397E-2</v>
      </c>
      <c r="U811" s="13">
        <v>6.8493150684931503E-2</v>
      </c>
      <c r="V811" s="13">
        <v>5.8252427184466E-2</v>
      </c>
      <c r="W811" s="13">
        <v>7.69230769230769E-2</v>
      </c>
      <c r="X811" s="13">
        <v>5.7142857142857099E-2</v>
      </c>
      <c r="Y811" s="13">
        <v>0.03</v>
      </c>
      <c r="Z811" s="13">
        <v>2.2222222222222199E-2</v>
      </c>
      <c r="AA811" s="13">
        <v>5.7324840764331197E-2</v>
      </c>
      <c r="AB811" s="13">
        <v>8.3333333333333301E-2</v>
      </c>
      <c r="AC811" s="13">
        <v>5.2631578947368397E-2</v>
      </c>
      <c r="AD811" s="13">
        <v>5.2631578947368397E-2</v>
      </c>
      <c r="AE811" s="13"/>
      <c r="AF811" s="13">
        <v>3.00751879699248E-2</v>
      </c>
      <c r="AG811" s="13">
        <v>0.06</v>
      </c>
      <c r="AH811" s="13">
        <v>3.90625E-2</v>
      </c>
      <c r="AI811" s="13">
        <v>0.14285714285714299</v>
      </c>
      <c r="AJ811" s="13">
        <v>4.8780487804878099E-2</v>
      </c>
      <c r="AK811" s="13">
        <v>2.8571428571428598E-2</v>
      </c>
      <c r="AL811" s="13"/>
      <c r="AM811" s="13">
        <v>8.7912087912087905E-2</v>
      </c>
      <c r="AN811" s="13">
        <v>0.04</v>
      </c>
      <c r="AO811" s="13">
        <v>5.1150895140665002E-2</v>
      </c>
      <c r="AP811" s="13">
        <v>4.2194092827004197E-2</v>
      </c>
      <c r="AQ811" s="13">
        <v>4.5454545454545497E-2</v>
      </c>
      <c r="AR811" s="13"/>
      <c r="AS811" s="13">
        <v>5.4251012145748997E-2</v>
      </c>
      <c r="AT811" s="13" t="s">
        <v>97</v>
      </c>
      <c r="AU811" s="13"/>
      <c r="AV811" s="13">
        <v>4.7500000000000001E-2</v>
      </c>
      <c r="AW811" s="13">
        <v>7.4468085106383003E-2</v>
      </c>
      <c r="AX811" s="13">
        <v>6.11854684512428E-2</v>
      </c>
      <c r="AY811" s="13"/>
      <c r="AZ811" s="13">
        <v>1.8348623853211E-2</v>
      </c>
      <c r="BA811" s="13">
        <v>6.6666666666666693E-2</v>
      </c>
      <c r="BB811" s="13">
        <v>7.4889867841409705E-2</v>
      </c>
      <c r="BC811" s="13"/>
      <c r="BD811" s="13">
        <v>4.2606516290726801E-2</v>
      </c>
      <c r="BE811" s="13">
        <v>7.4245939675173997E-2</v>
      </c>
      <c r="BF811" s="13"/>
      <c r="BG811" s="13">
        <v>3.1476997578692503E-2</v>
      </c>
      <c r="BH811" s="13">
        <v>6.5853658536585397E-2</v>
      </c>
      <c r="BI811" s="13"/>
      <c r="BJ811" s="13">
        <v>3.1578947368421102E-2</v>
      </c>
      <c r="BK811" s="13">
        <v>5.8881256133464198E-2</v>
      </c>
      <c r="BL811" s="13"/>
      <c r="BM811" s="13">
        <v>5.7613168724279802E-2</v>
      </c>
      <c r="BN811" s="13">
        <v>5.3278688524590202E-2</v>
      </c>
      <c r="BO811" s="13"/>
      <c r="BP811" s="13">
        <v>4.4510385756676603E-2</v>
      </c>
      <c r="BQ811" s="13">
        <v>5.8219178082191798E-2</v>
      </c>
      <c r="BR811" s="13"/>
      <c r="BS811" s="13">
        <v>4.0723981900452497E-2</v>
      </c>
      <c r="BT811" s="13">
        <v>6.8131868131868098E-2</v>
      </c>
      <c r="BU811" s="13"/>
      <c r="BV811" s="13">
        <v>2.68456375838926E-2</v>
      </c>
      <c r="BW811" s="13">
        <v>4.7781569965870303E-2</v>
      </c>
      <c r="BX811" s="13"/>
      <c r="BY811" s="13">
        <v>9.7902097902097904E-2</v>
      </c>
      <c r="BZ811" s="13">
        <v>4.6425255338904403E-2</v>
      </c>
      <c r="CA811" s="13"/>
      <c r="CB811" s="13">
        <v>6.5989847715736002E-2</v>
      </c>
      <c r="CC811" s="13">
        <v>4.1800643086816698E-2</v>
      </c>
    </row>
    <row r="812" spans="2:81" x14ac:dyDescent="0.3">
      <c r="B812" t="s">
        <v>91</v>
      </c>
      <c r="C812" s="13">
        <v>0.76356275303643695</v>
      </c>
      <c r="D812" s="13">
        <v>0.70465489566613204</v>
      </c>
      <c r="E812" s="13">
        <v>0.82207578253706803</v>
      </c>
      <c r="F812" s="13"/>
      <c r="G812" s="13">
        <v>0.81142857142857105</v>
      </c>
      <c r="H812" s="13">
        <v>0.79141104294478504</v>
      </c>
      <c r="I812" s="13">
        <v>0.76271186440677996</v>
      </c>
      <c r="J812" s="13">
        <v>0.76616915422885601</v>
      </c>
      <c r="K812" s="13">
        <v>0.69930069930069905</v>
      </c>
      <c r="L812" s="13">
        <v>0.70779220779220797</v>
      </c>
      <c r="M812" s="13"/>
      <c r="N812" s="13">
        <v>0.78870292887029303</v>
      </c>
      <c r="O812" s="13">
        <v>0.77663230240549797</v>
      </c>
      <c r="P812" s="13">
        <v>0.77611940298507498</v>
      </c>
      <c r="Q812" s="13">
        <v>0.68503937007874005</v>
      </c>
      <c r="R812" s="13"/>
      <c r="S812" s="13">
        <v>0.81481481481481499</v>
      </c>
      <c r="T812" s="13">
        <v>0.744360902255639</v>
      </c>
      <c r="U812" s="13">
        <v>0.76712328767123295</v>
      </c>
      <c r="V812" s="13">
        <v>0.73786407766990303</v>
      </c>
      <c r="W812" s="13">
        <v>0.71153846153846201</v>
      </c>
      <c r="X812" s="13">
        <v>0.76190476190476197</v>
      </c>
      <c r="Y812" s="13">
        <v>0.76</v>
      </c>
      <c r="Z812" s="13">
        <v>0.77777777777777801</v>
      </c>
      <c r="AA812" s="13">
        <v>0.78980891719745205</v>
      </c>
      <c r="AB812" s="13">
        <v>0.6875</v>
      </c>
      <c r="AC812" s="13">
        <v>0.77192982456140302</v>
      </c>
      <c r="AD812" s="13">
        <v>0.78947368421052599</v>
      </c>
      <c r="AE812" s="13"/>
      <c r="AF812" s="13">
        <v>0.83959899749373401</v>
      </c>
      <c r="AG812" s="13">
        <v>0.76500000000000001</v>
      </c>
      <c r="AH812" s="13">
        <v>0.828125</v>
      </c>
      <c r="AI812" s="13">
        <v>0.52173913043478304</v>
      </c>
      <c r="AJ812" s="13">
        <v>0.80487804878048796</v>
      </c>
      <c r="AK812" s="13">
        <v>0.84761904761904805</v>
      </c>
      <c r="AL812" s="13"/>
      <c r="AM812" s="13">
        <v>0.68131868131868101</v>
      </c>
      <c r="AN812" s="13">
        <v>0.76888888888888896</v>
      </c>
      <c r="AO812" s="13">
        <v>0.78260869565217395</v>
      </c>
      <c r="AP812" s="13">
        <v>0.81856540084388196</v>
      </c>
      <c r="AQ812" s="13">
        <v>0.81818181818181801</v>
      </c>
      <c r="AR812" s="13"/>
      <c r="AS812" s="13">
        <v>0.76356275303643695</v>
      </c>
      <c r="AT812" s="13" t="s">
        <v>97</v>
      </c>
      <c r="AU812" s="13"/>
      <c r="AV812" s="13">
        <v>0.79249999999999998</v>
      </c>
      <c r="AW812" s="13">
        <v>0.75531914893617003</v>
      </c>
      <c r="AX812" s="13">
        <v>0.72084130019120496</v>
      </c>
      <c r="AY812" s="13"/>
      <c r="AZ812" s="13">
        <v>0.87155963302752304</v>
      </c>
      <c r="BA812" s="13">
        <v>0.75555555555555598</v>
      </c>
      <c r="BB812" s="13">
        <v>0.72246696035242297</v>
      </c>
      <c r="BC812" s="13"/>
      <c r="BD812" s="13">
        <v>0.80952380952380998</v>
      </c>
      <c r="BE812" s="13">
        <v>0.68213457076566097</v>
      </c>
      <c r="BF812" s="13"/>
      <c r="BG812" s="13">
        <v>0.83777239709443097</v>
      </c>
      <c r="BH812" s="13">
        <v>0.72560975609756095</v>
      </c>
      <c r="BI812" s="13"/>
      <c r="BJ812" s="13">
        <v>0.82105263157894703</v>
      </c>
      <c r="BK812" s="13">
        <v>0.75171736997055905</v>
      </c>
      <c r="BL812" s="13"/>
      <c r="BM812" s="13">
        <v>0.81481481481481499</v>
      </c>
      <c r="BN812" s="13">
        <v>0.75307377049180302</v>
      </c>
      <c r="BO812" s="13"/>
      <c r="BP812" s="13">
        <v>0.80415430267062304</v>
      </c>
      <c r="BQ812" s="13">
        <v>0.74771689497716898</v>
      </c>
      <c r="BR812" s="13"/>
      <c r="BS812" s="13">
        <v>0.789592760180995</v>
      </c>
      <c r="BT812" s="13">
        <v>0.70989010989011003</v>
      </c>
      <c r="BU812" s="13"/>
      <c r="BV812" s="13">
        <v>0.81208053691275195</v>
      </c>
      <c r="BW812" s="13">
        <v>0.77815699658703097</v>
      </c>
      <c r="BX812" s="13"/>
      <c r="BY812" s="13">
        <v>0.643356643356643</v>
      </c>
      <c r="BZ812" s="13">
        <v>0.78458681522748397</v>
      </c>
      <c r="CA812" s="13"/>
      <c r="CB812" s="13">
        <v>0.73434856175972896</v>
      </c>
      <c r="CC812" s="13">
        <v>0.79581993569131804</v>
      </c>
    </row>
    <row r="813" spans="2:81" x14ac:dyDescent="0.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BQ813" s="13"/>
      <c r="BR813" s="13"/>
      <c r="BS813" s="13"/>
      <c r="BT813" s="13"/>
      <c r="BU813" s="13"/>
      <c r="BV813" s="13"/>
      <c r="BW813" s="13"/>
      <c r="BX813" s="13"/>
      <c r="BY813" s="13"/>
      <c r="BZ813" s="13"/>
      <c r="CA813" s="13"/>
      <c r="CB813" s="13"/>
      <c r="CC813" s="13"/>
    </row>
    <row r="814" spans="2:81" x14ac:dyDescent="0.3">
      <c r="B814" s="6" t="s">
        <v>418</v>
      </c>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c r="BK814" s="13"/>
      <c r="BL814" s="13"/>
      <c r="BM814" s="13"/>
      <c r="BN814" s="13"/>
      <c r="BO814" s="13"/>
      <c r="BP814" s="13"/>
      <c r="BQ814" s="13"/>
      <c r="BR814" s="13"/>
      <c r="BS814" s="13"/>
      <c r="BT814" s="13"/>
      <c r="BU814" s="13"/>
      <c r="BV814" s="13"/>
      <c r="BW814" s="13"/>
      <c r="BX814" s="13"/>
      <c r="BY814" s="13"/>
      <c r="BZ814" s="13"/>
      <c r="CA814" s="13"/>
      <c r="CB814" s="13"/>
      <c r="CC814" s="13"/>
    </row>
    <row r="815" spans="2:81" x14ac:dyDescent="0.3">
      <c r="B815" s="23" t="s">
        <v>95</v>
      </c>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c r="BK815" s="13"/>
      <c r="BL815" s="13"/>
      <c r="BM815" s="13"/>
      <c r="BN815" s="13"/>
      <c r="BO815" s="13"/>
      <c r="BP815" s="13"/>
      <c r="BQ815" s="13"/>
      <c r="BR815" s="13"/>
      <c r="BS815" s="13"/>
      <c r="BT815" s="13"/>
      <c r="BU815" s="13"/>
      <c r="BV815" s="13"/>
      <c r="BW815" s="13"/>
      <c r="BX815" s="13"/>
      <c r="BY815" s="13"/>
      <c r="BZ815" s="13"/>
      <c r="CA815" s="13"/>
      <c r="CB815" s="13"/>
      <c r="CC815" s="13"/>
    </row>
    <row r="816" spans="2:81" x14ac:dyDescent="0.3">
      <c r="B816" t="s">
        <v>413</v>
      </c>
      <c r="C816" s="13">
        <v>0.25263157894736799</v>
      </c>
      <c r="D816" s="13">
        <v>0.26003210272873201</v>
      </c>
      <c r="E816" s="13">
        <v>0.24546952224052701</v>
      </c>
      <c r="F816" s="13"/>
      <c r="G816" s="13">
        <v>0.182857142857143</v>
      </c>
      <c r="H816" s="13">
        <v>0.30674846625766899</v>
      </c>
      <c r="I816" s="13">
        <v>0.25423728813559299</v>
      </c>
      <c r="J816" s="13">
        <v>0.25870646766169197</v>
      </c>
      <c r="K816" s="13">
        <v>0.25874125874125897</v>
      </c>
      <c r="L816" s="13">
        <v>0.201298701298701</v>
      </c>
      <c r="M816" s="13"/>
      <c r="N816" s="13">
        <v>0.251046025104602</v>
      </c>
      <c r="O816" s="13">
        <v>0.240549828178694</v>
      </c>
      <c r="P816" s="13">
        <v>0.308457711442786</v>
      </c>
      <c r="Q816" s="13">
        <v>0.232283464566929</v>
      </c>
      <c r="R816" s="13"/>
      <c r="S816" s="13">
        <v>0.25925925925925902</v>
      </c>
      <c r="T816" s="13">
        <v>0.233082706766917</v>
      </c>
      <c r="U816" s="13">
        <v>0.20547945205479501</v>
      </c>
      <c r="V816" s="13">
        <v>0.25242718446601897</v>
      </c>
      <c r="W816" s="13">
        <v>0.20192307692307701</v>
      </c>
      <c r="X816" s="13">
        <v>0.32380952380952399</v>
      </c>
      <c r="Y816" s="13">
        <v>0.28999999999999998</v>
      </c>
      <c r="Z816" s="13">
        <v>0.24444444444444399</v>
      </c>
      <c r="AA816" s="13">
        <v>0.26114649681528701</v>
      </c>
      <c r="AB816" s="13">
        <v>0.26041666666666702</v>
      </c>
      <c r="AC816" s="13">
        <v>0.175438596491228</v>
      </c>
      <c r="AD816" s="13">
        <v>0.31578947368421101</v>
      </c>
      <c r="AE816" s="13"/>
      <c r="AF816" s="13">
        <v>0.29573934837092702</v>
      </c>
      <c r="AG816" s="13">
        <v>0.22</v>
      </c>
      <c r="AH816" s="13">
        <v>0.21875</v>
      </c>
      <c r="AI816" s="13">
        <v>0.19875776397515499</v>
      </c>
      <c r="AJ816" s="13">
        <v>0.276422764227642</v>
      </c>
      <c r="AK816" s="13">
        <v>0.30476190476190501</v>
      </c>
      <c r="AL816" s="13"/>
      <c r="AM816" s="13">
        <v>0.25274725274725302</v>
      </c>
      <c r="AN816" s="13">
        <v>0.22222222222222199</v>
      </c>
      <c r="AO816" s="13">
        <v>0.23529411764705899</v>
      </c>
      <c r="AP816" s="13">
        <v>0.29535864978902998</v>
      </c>
      <c r="AQ816" s="13">
        <v>0.43181818181818199</v>
      </c>
      <c r="AR816" s="13"/>
      <c r="AS816" s="13">
        <v>0.25263157894736799</v>
      </c>
      <c r="AT816" s="13" t="s">
        <v>97</v>
      </c>
      <c r="AU816" s="13"/>
      <c r="AV816" s="13">
        <v>0.28249999999999997</v>
      </c>
      <c r="AW816" s="13">
        <v>0.180851063829787</v>
      </c>
      <c r="AX816" s="13">
        <v>0.217973231357553</v>
      </c>
      <c r="AY816" s="13"/>
      <c r="AZ816" s="13">
        <v>0.28440366972477099</v>
      </c>
      <c r="BA816" s="13">
        <v>0.344444444444444</v>
      </c>
      <c r="BB816" s="13">
        <v>0.21145374449339199</v>
      </c>
      <c r="BC816" s="13"/>
      <c r="BD816" s="13">
        <v>0.279448621553885</v>
      </c>
      <c r="BE816" s="13">
        <v>0.204176334106729</v>
      </c>
      <c r="BF816" s="13"/>
      <c r="BG816" s="13">
        <v>0.30266343825665898</v>
      </c>
      <c r="BH816" s="13">
        <v>0.22682926829268299</v>
      </c>
      <c r="BI816" s="13"/>
      <c r="BJ816" s="13">
        <v>0.3</v>
      </c>
      <c r="BK816" s="13">
        <v>0.24533856722276701</v>
      </c>
      <c r="BL816" s="13"/>
      <c r="BM816" s="13">
        <v>0.28395061728395099</v>
      </c>
      <c r="BN816" s="13">
        <v>0.24487704918032799</v>
      </c>
      <c r="BO816" s="13"/>
      <c r="BP816" s="13">
        <v>0.27299703264094999</v>
      </c>
      <c r="BQ816" s="13">
        <v>0.24543378995433801</v>
      </c>
      <c r="BR816" s="13"/>
      <c r="BS816" s="13">
        <v>0.27828054298642502</v>
      </c>
      <c r="BT816" s="13">
        <v>0.206593406593407</v>
      </c>
      <c r="BU816" s="13"/>
      <c r="BV816" s="13">
        <v>0.25503355704698</v>
      </c>
      <c r="BW816" s="13">
        <v>0.290102389078498</v>
      </c>
      <c r="BX816" s="13"/>
      <c r="BY816" s="13">
        <v>0.25174825174825199</v>
      </c>
      <c r="BZ816" s="13">
        <v>0.25255338904364</v>
      </c>
      <c r="CA816" s="13"/>
      <c r="CB816" s="13">
        <v>0.25549915397631101</v>
      </c>
      <c r="CC816" s="13">
        <v>0.252411575562701</v>
      </c>
    </row>
    <row r="817" spans="2:81" x14ac:dyDescent="0.3">
      <c r="B817" t="s">
        <v>84</v>
      </c>
      <c r="C817" s="13">
        <v>0.32469635627530402</v>
      </c>
      <c r="D817" s="13">
        <v>0.296950240770466</v>
      </c>
      <c r="E817" s="13">
        <v>0.35255354200988498</v>
      </c>
      <c r="F817" s="13"/>
      <c r="G817" s="13">
        <v>0.4</v>
      </c>
      <c r="H817" s="13">
        <v>0.33128834355828202</v>
      </c>
      <c r="I817" s="13">
        <v>0.32627118644067798</v>
      </c>
      <c r="J817" s="13">
        <v>0.30348258706467701</v>
      </c>
      <c r="K817" s="13">
        <v>0.25174825174825199</v>
      </c>
      <c r="L817" s="13">
        <v>0.31818181818181801</v>
      </c>
      <c r="M817" s="13"/>
      <c r="N817" s="13">
        <v>0.338912133891213</v>
      </c>
      <c r="O817" s="13">
        <v>0.34020618556700999</v>
      </c>
      <c r="P817" s="13">
        <v>0.308457711442786</v>
      </c>
      <c r="Q817" s="13">
        <v>0.291338582677165</v>
      </c>
      <c r="R817" s="13"/>
      <c r="S817" s="13">
        <v>0.40329218106995901</v>
      </c>
      <c r="T817" s="13">
        <v>0.30827067669172897</v>
      </c>
      <c r="U817" s="13">
        <v>0.35616438356164398</v>
      </c>
      <c r="V817" s="13">
        <v>0.28155339805825202</v>
      </c>
      <c r="W817" s="13">
        <v>0.25</v>
      </c>
      <c r="X817" s="13">
        <v>0.24761904761904799</v>
      </c>
      <c r="Y817" s="13">
        <v>0.31</v>
      </c>
      <c r="Z817" s="13">
        <v>0.31111111111111101</v>
      </c>
      <c r="AA817" s="13">
        <v>0.33121019108280297</v>
      </c>
      <c r="AB817" s="13">
        <v>0.3125</v>
      </c>
      <c r="AC817" s="13">
        <v>0.38596491228070201</v>
      </c>
      <c r="AD817" s="13">
        <v>0.31578947368421101</v>
      </c>
      <c r="AE817" s="13"/>
      <c r="AF817" s="13">
        <v>0.32832080200501301</v>
      </c>
      <c r="AG817" s="13">
        <v>0.27500000000000002</v>
      </c>
      <c r="AH817" s="13">
        <v>0.4140625</v>
      </c>
      <c r="AI817" s="13">
        <v>0.28571428571428598</v>
      </c>
      <c r="AJ817" s="13">
        <v>0.41463414634146301</v>
      </c>
      <c r="AK817" s="13">
        <v>0.29523809523809502</v>
      </c>
      <c r="AL817" s="13"/>
      <c r="AM817" s="13">
        <v>0.28021978021978</v>
      </c>
      <c r="AN817" s="13">
        <v>0.32444444444444398</v>
      </c>
      <c r="AO817" s="13">
        <v>0.34271099744245498</v>
      </c>
      <c r="AP817" s="13">
        <v>0.329113924050633</v>
      </c>
      <c r="AQ817" s="13">
        <v>0.31818181818181801</v>
      </c>
      <c r="AR817" s="13"/>
      <c r="AS817" s="13">
        <v>0.32469635627530402</v>
      </c>
      <c r="AT817" s="13" t="s">
        <v>97</v>
      </c>
      <c r="AU817" s="13"/>
      <c r="AV817" s="13">
        <v>0.34</v>
      </c>
      <c r="AW817" s="13">
        <v>0.43617021276595702</v>
      </c>
      <c r="AX817" s="13">
        <v>0.30975143403441702</v>
      </c>
      <c r="AY817" s="13"/>
      <c r="AZ817" s="13">
        <v>0.37614678899082599</v>
      </c>
      <c r="BA817" s="13">
        <v>0.35555555555555601</v>
      </c>
      <c r="BB817" s="13">
        <v>0.33039647577092501</v>
      </c>
      <c r="BC817" s="13"/>
      <c r="BD817" s="13">
        <v>0.34586466165413499</v>
      </c>
      <c r="BE817" s="13">
        <v>0.29002320185614799</v>
      </c>
      <c r="BF817" s="13"/>
      <c r="BG817" s="13">
        <v>0.36077481840193698</v>
      </c>
      <c r="BH817" s="13">
        <v>0.30609756097560997</v>
      </c>
      <c r="BI817" s="13"/>
      <c r="BJ817" s="13">
        <v>0.336842105263158</v>
      </c>
      <c r="BK817" s="13">
        <v>0.32286555446516202</v>
      </c>
      <c r="BL817" s="13"/>
      <c r="BM817" s="13">
        <v>0.36625514403292198</v>
      </c>
      <c r="BN817" s="13">
        <v>0.31557377049180302</v>
      </c>
      <c r="BO817" s="13"/>
      <c r="BP817" s="13">
        <v>0.32937685459940702</v>
      </c>
      <c r="BQ817" s="13">
        <v>0.32648401826484003</v>
      </c>
      <c r="BR817" s="13"/>
      <c r="BS817" s="13">
        <v>0.34615384615384598</v>
      </c>
      <c r="BT817" s="13">
        <v>0.314285714285714</v>
      </c>
      <c r="BU817" s="13"/>
      <c r="BV817" s="13">
        <v>0.36912751677852401</v>
      </c>
      <c r="BW817" s="13">
        <v>0.33447098976109202</v>
      </c>
      <c r="BX817" s="13"/>
      <c r="BY817" s="13">
        <v>0.29370629370629397</v>
      </c>
      <c r="BZ817" s="13">
        <v>0.33147632311977698</v>
      </c>
      <c r="CA817" s="13"/>
      <c r="CB817" s="13">
        <v>0.31302876480541503</v>
      </c>
      <c r="CC817" s="13">
        <v>0.33922829581993602</v>
      </c>
    </row>
    <row r="818" spans="2:81" x14ac:dyDescent="0.3">
      <c r="B818" t="s">
        <v>414</v>
      </c>
      <c r="C818" s="13">
        <v>0.216194331983806</v>
      </c>
      <c r="D818" s="13">
        <v>0.22792937399679</v>
      </c>
      <c r="E818" s="13">
        <v>0.204283360790774</v>
      </c>
      <c r="F818" s="13"/>
      <c r="G818" s="13">
        <v>0.23428571428571399</v>
      </c>
      <c r="H818" s="13">
        <v>0.19325153374233101</v>
      </c>
      <c r="I818" s="13">
        <v>0.18220338983050799</v>
      </c>
      <c r="J818" s="13">
        <v>0.21393034825870599</v>
      </c>
      <c r="K818" s="13">
        <v>0.21678321678321699</v>
      </c>
      <c r="L818" s="13">
        <v>0.29870129870129902</v>
      </c>
      <c r="M818" s="13"/>
      <c r="N818" s="13">
        <v>0.20083682008368201</v>
      </c>
      <c r="O818" s="13">
        <v>0.213058419243986</v>
      </c>
      <c r="P818" s="13">
        <v>0.21393034825870599</v>
      </c>
      <c r="Q818" s="13">
        <v>0.244094488188976</v>
      </c>
      <c r="R818" s="13"/>
      <c r="S818" s="13">
        <v>0.18518518518518501</v>
      </c>
      <c r="T818" s="13">
        <v>0.26315789473684198</v>
      </c>
      <c r="U818" s="13">
        <v>0.17808219178082199</v>
      </c>
      <c r="V818" s="13">
        <v>0.233009708737864</v>
      </c>
      <c r="W818" s="13">
        <v>0.33653846153846201</v>
      </c>
      <c r="X818" s="13">
        <v>0.24761904761904799</v>
      </c>
      <c r="Y818" s="13">
        <v>0.21</v>
      </c>
      <c r="Z818" s="13">
        <v>0.155555555555556</v>
      </c>
      <c r="AA818" s="13">
        <v>0.152866242038217</v>
      </c>
      <c r="AB818" s="13">
        <v>0.19791666666666699</v>
      </c>
      <c r="AC818" s="13">
        <v>0.24561403508771901</v>
      </c>
      <c r="AD818" s="13">
        <v>0.21052631578947401</v>
      </c>
      <c r="AE818" s="13"/>
      <c r="AF818" s="13">
        <v>0.220551378446115</v>
      </c>
      <c r="AG818" s="13">
        <v>0.26500000000000001</v>
      </c>
      <c r="AH818" s="13">
        <v>0.203125</v>
      </c>
      <c r="AI818" s="13">
        <v>0.20496894409937899</v>
      </c>
      <c r="AJ818" s="13">
        <v>0.154471544715447</v>
      </c>
      <c r="AK818" s="13">
        <v>0.180952380952381</v>
      </c>
      <c r="AL818" s="13"/>
      <c r="AM818" s="13">
        <v>0.230769230769231</v>
      </c>
      <c r="AN818" s="13">
        <v>0.23555555555555599</v>
      </c>
      <c r="AO818" s="13">
        <v>0.21227621483376</v>
      </c>
      <c r="AP818" s="13">
        <v>0.19831223628691999</v>
      </c>
      <c r="AQ818" s="13">
        <v>0.11363636363636399</v>
      </c>
      <c r="AR818" s="13"/>
      <c r="AS818" s="13">
        <v>0.216194331983806</v>
      </c>
      <c r="AT818" s="13" t="s">
        <v>97</v>
      </c>
      <c r="AU818" s="13"/>
      <c r="AV818" s="13">
        <v>0.185</v>
      </c>
      <c r="AW818" s="13">
        <v>0.23404255319148901</v>
      </c>
      <c r="AX818" s="13">
        <v>0.22179732313575501</v>
      </c>
      <c r="AY818" s="13"/>
      <c r="AZ818" s="13">
        <v>0.155963302752294</v>
      </c>
      <c r="BA818" s="13">
        <v>0.211111111111111</v>
      </c>
      <c r="BB818" s="13">
        <v>0.20704845814978001</v>
      </c>
      <c r="BC818" s="13"/>
      <c r="BD818" s="13">
        <v>0.20676691729323299</v>
      </c>
      <c r="BE818" s="13">
        <v>0.23433874709976801</v>
      </c>
      <c r="BF818" s="13"/>
      <c r="BG818" s="13">
        <v>0.21307506053268799</v>
      </c>
      <c r="BH818" s="13">
        <v>0.21829268292682899</v>
      </c>
      <c r="BI818" s="13"/>
      <c r="BJ818" s="13">
        <v>0.231578947368421</v>
      </c>
      <c r="BK818" s="13">
        <v>0.21000981354268899</v>
      </c>
      <c r="BL818" s="13"/>
      <c r="BM818" s="13">
        <v>0.18106995884773699</v>
      </c>
      <c r="BN818" s="13">
        <v>0.22540983606557399</v>
      </c>
      <c r="BO818" s="13"/>
      <c r="BP818" s="13">
        <v>0.207715133531157</v>
      </c>
      <c r="BQ818" s="13">
        <v>0.21689497716895001</v>
      </c>
      <c r="BR818" s="13"/>
      <c r="BS818" s="13">
        <v>0.21493212669683301</v>
      </c>
      <c r="BT818" s="13">
        <v>0.22857142857142901</v>
      </c>
      <c r="BU818" s="13"/>
      <c r="BV818" s="13">
        <v>0.25503355704698</v>
      </c>
      <c r="BW818" s="13">
        <v>0.19453924914675799</v>
      </c>
      <c r="BX818" s="13"/>
      <c r="BY818" s="13">
        <v>0.21678321678321699</v>
      </c>
      <c r="BZ818" s="13">
        <v>0.216341689879294</v>
      </c>
      <c r="CA818" s="13"/>
      <c r="CB818" s="13">
        <v>0.21150592216582101</v>
      </c>
      <c r="CC818" s="13">
        <v>0.21221864951768499</v>
      </c>
    </row>
    <row r="819" spans="2:81" x14ac:dyDescent="0.3">
      <c r="B819" t="s">
        <v>86</v>
      </c>
      <c r="C819" s="13">
        <v>0.130364372469636</v>
      </c>
      <c r="D819" s="13">
        <v>0.12841091492776899</v>
      </c>
      <c r="E819" s="13">
        <v>0.131795716639209</v>
      </c>
      <c r="F819" s="13"/>
      <c r="G819" s="13">
        <v>0.10285714285714299</v>
      </c>
      <c r="H819" s="13">
        <v>0.104294478527607</v>
      </c>
      <c r="I819" s="13">
        <v>0.152542372881356</v>
      </c>
      <c r="J819" s="13">
        <v>0.13930348258706499</v>
      </c>
      <c r="K819" s="13">
        <v>0.195804195804196</v>
      </c>
      <c r="L819" s="13">
        <v>0.11038961038961</v>
      </c>
      <c r="M819" s="13"/>
      <c r="N819" s="13">
        <v>0.13598326359832599</v>
      </c>
      <c r="O819" s="13">
        <v>0.14089347079037801</v>
      </c>
      <c r="P819" s="13">
        <v>9.4527363184079602E-2</v>
      </c>
      <c r="Q819" s="13">
        <v>0.133858267716535</v>
      </c>
      <c r="R819" s="13"/>
      <c r="S819" s="13">
        <v>0.102880658436214</v>
      </c>
      <c r="T819" s="13">
        <v>0.112781954887218</v>
      </c>
      <c r="U819" s="13">
        <v>0.19178082191780799</v>
      </c>
      <c r="V819" s="13">
        <v>0.15533980582524301</v>
      </c>
      <c r="W819" s="13">
        <v>8.6538461538461495E-2</v>
      </c>
      <c r="X819" s="13">
        <v>0.114285714285714</v>
      </c>
      <c r="Y819" s="13">
        <v>0.11</v>
      </c>
      <c r="Z819" s="13">
        <v>0.155555555555556</v>
      </c>
      <c r="AA819" s="13">
        <v>0.19108280254777099</v>
      </c>
      <c r="AB819" s="13">
        <v>0.14583333333333301</v>
      </c>
      <c r="AC819" s="13">
        <v>0.12280701754386</v>
      </c>
      <c r="AD819" s="13">
        <v>5.2631578947368397E-2</v>
      </c>
      <c r="AE819" s="13"/>
      <c r="AF819" s="13">
        <v>0.107769423558897</v>
      </c>
      <c r="AG819" s="13">
        <v>0.17</v>
      </c>
      <c r="AH819" s="13">
        <v>0.109375</v>
      </c>
      <c r="AI819" s="13">
        <v>0.167701863354037</v>
      </c>
      <c r="AJ819" s="13">
        <v>8.1300813008130093E-2</v>
      </c>
      <c r="AK819" s="13">
        <v>0.161904761904762</v>
      </c>
      <c r="AL819" s="13"/>
      <c r="AM819" s="13">
        <v>0.13736263736263701</v>
      </c>
      <c r="AN819" s="13">
        <v>0.128888888888889</v>
      </c>
      <c r="AO819" s="13">
        <v>0.138107416879795</v>
      </c>
      <c r="AP819" s="13">
        <v>0.118143459915612</v>
      </c>
      <c r="AQ819" s="13">
        <v>6.8181818181818205E-2</v>
      </c>
      <c r="AR819" s="13"/>
      <c r="AS819" s="13">
        <v>0.130364372469636</v>
      </c>
      <c r="AT819" s="13" t="s">
        <v>97</v>
      </c>
      <c r="AU819" s="13"/>
      <c r="AV819" s="13">
        <v>0.1225</v>
      </c>
      <c r="AW819" s="13">
        <v>0.12765957446808501</v>
      </c>
      <c r="AX819" s="13">
        <v>0.151051625239006</v>
      </c>
      <c r="AY819" s="13"/>
      <c r="AZ819" s="13">
        <v>0.13761467889908299</v>
      </c>
      <c r="BA819" s="13">
        <v>5.5555555555555601E-2</v>
      </c>
      <c r="BB819" s="13">
        <v>0.167400881057269</v>
      </c>
      <c r="BC819" s="13"/>
      <c r="BD819" s="13">
        <v>0.10902255639097699</v>
      </c>
      <c r="BE819" s="13">
        <v>0.167053364269142</v>
      </c>
      <c r="BF819" s="13"/>
      <c r="BG819" s="13">
        <v>8.9588377723970894E-2</v>
      </c>
      <c r="BH819" s="13">
        <v>0.151219512195122</v>
      </c>
      <c r="BI819" s="13"/>
      <c r="BJ819" s="13">
        <v>7.3684210526315796E-2</v>
      </c>
      <c r="BK819" s="13">
        <v>0.14131501472031399</v>
      </c>
      <c r="BL819" s="13"/>
      <c r="BM819" s="13">
        <v>0.11111111111111099</v>
      </c>
      <c r="BN819" s="13">
        <v>0.13729508196721299</v>
      </c>
      <c r="BO819" s="13"/>
      <c r="BP819" s="13">
        <v>9.7922848664688394E-2</v>
      </c>
      <c r="BQ819" s="13">
        <v>0.14269406392694101</v>
      </c>
      <c r="BR819" s="13"/>
      <c r="BS819" s="13">
        <v>0.119909502262443</v>
      </c>
      <c r="BT819" s="13">
        <v>0.151648351648352</v>
      </c>
      <c r="BU819" s="13"/>
      <c r="BV819" s="13">
        <v>8.0536912751677805E-2</v>
      </c>
      <c r="BW819" s="13">
        <v>0.139931740614334</v>
      </c>
      <c r="BX819" s="13"/>
      <c r="BY819" s="13">
        <v>0.10489510489510501</v>
      </c>
      <c r="BZ819" s="13">
        <v>0.13370473537604499</v>
      </c>
      <c r="CA819" s="13"/>
      <c r="CB819" s="13">
        <v>0.12690355329949199</v>
      </c>
      <c r="CC819" s="13">
        <v>0.13344051446945299</v>
      </c>
    </row>
    <row r="820" spans="2:81" x14ac:dyDescent="0.3">
      <c r="B820" t="s">
        <v>415</v>
      </c>
      <c r="C820" s="13">
        <v>5.2631578947368397E-2</v>
      </c>
      <c r="D820" s="13">
        <v>7.5441412520064199E-2</v>
      </c>
      <c r="E820" s="13">
        <v>2.96540362438221E-2</v>
      </c>
      <c r="F820" s="13"/>
      <c r="G820" s="13">
        <v>5.14285714285714E-2</v>
      </c>
      <c r="H820" s="13">
        <v>4.6012269938650298E-2</v>
      </c>
      <c r="I820" s="13">
        <v>6.7796610169491497E-2</v>
      </c>
      <c r="J820" s="13">
        <v>4.9751243781094502E-2</v>
      </c>
      <c r="K820" s="13">
        <v>6.9930069930069894E-2</v>
      </c>
      <c r="L820" s="13">
        <v>3.2467532467532499E-2</v>
      </c>
      <c r="M820" s="13"/>
      <c r="N820" s="13">
        <v>5.0209205020920501E-2</v>
      </c>
      <c r="O820" s="13">
        <v>4.8109965635738799E-2</v>
      </c>
      <c r="P820" s="13">
        <v>5.4726368159204002E-2</v>
      </c>
      <c r="Q820" s="13">
        <v>6.2992125984251995E-2</v>
      </c>
      <c r="R820" s="13"/>
      <c r="S820" s="13">
        <v>3.2921810699588501E-2</v>
      </c>
      <c r="T820" s="13">
        <v>5.2631578947368397E-2</v>
      </c>
      <c r="U820" s="13">
        <v>4.1095890410958902E-2</v>
      </c>
      <c r="V820" s="13">
        <v>5.8252427184466E-2</v>
      </c>
      <c r="W820" s="13">
        <v>7.69230769230769E-2</v>
      </c>
      <c r="X820" s="13">
        <v>2.8571428571428598E-2</v>
      </c>
      <c r="Y820" s="13">
        <v>0.05</v>
      </c>
      <c r="Z820" s="13">
        <v>0.11111111111111099</v>
      </c>
      <c r="AA820" s="13">
        <v>4.4585987261146501E-2</v>
      </c>
      <c r="AB820" s="13">
        <v>8.3333333333333301E-2</v>
      </c>
      <c r="AC820" s="13">
        <v>5.2631578947368397E-2</v>
      </c>
      <c r="AD820" s="13">
        <v>0.105263157894737</v>
      </c>
      <c r="AE820" s="13"/>
      <c r="AF820" s="13">
        <v>3.5087719298245598E-2</v>
      </c>
      <c r="AG820" s="13">
        <v>4.4999999999999998E-2</v>
      </c>
      <c r="AH820" s="13">
        <v>2.34375E-2</v>
      </c>
      <c r="AI820" s="13">
        <v>0.13043478260869601</v>
      </c>
      <c r="AJ820" s="13">
        <v>4.0650406504064998E-2</v>
      </c>
      <c r="AK820" s="13">
        <v>4.7619047619047603E-2</v>
      </c>
      <c r="AL820" s="13"/>
      <c r="AM820" s="13">
        <v>6.0439560439560398E-2</v>
      </c>
      <c r="AN820" s="13">
        <v>4.8888888888888898E-2</v>
      </c>
      <c r="AO820" s="13">
        <v>5.3708439897698197E-2</v>
      </c>
      <c r="AP820" s="13">
        <v>5.0632911392405097E-2</v>
      </c>
      <c r="AQ820" s="13">
        <v>2.27272727272727E-2</v>
      </c>
      <c r="AR820" s="13"/>
      <c r="AS820" s="13">
        <v>5.2631578947368397E-2</v>
      </c>
      <c r="AT820" s="13" t="s">
        <v>97</v>
      </c>
      <c r="AU820" s="13"/>
      <c r="AV820" s="13">
        <v>4.7500000000000001E-2</v>
      </c>
      <c r="AW820" s="13">
        <v>1.0638297872340399E-2</v>
      </c>
      <c r="AX820" s="13">
        <v>6.5009560229445498E-2</v>
      </c>
      <c r="AY820" s="13"/>
      <c r="AZ820" s="13">
        <v>3.6697247706422E-2</v>
      </c>
      <c r="BA820" s="13">
        <v>2.2222222222222199E-2</v>
      </c>
      <c r="BB820" s="13">
        <v>4.8458149779735699E-2</v>
      </c>
      <c r="BC820" s="13"/>
      <c r="BD820" s="13">
        <v>3.6340852130325799E-2</v>
      </c>
      <c r="BE820" s="13">
        <v>7.88863109048724E-2</v>
      </c>
      <c r="BF820" s="13"/>
      <c r="BG820" s="13">
        <v>2.6634382566585998E-2</v>
      </c>
      <c r="BH820" s="13">
        <v>6.5853658536585397E-2</v>
      </c>
      <c r="BI820" s="13"/>
      <c r="BJ820" s="13">
        <v>4.7368421052631601E-2</v>
      </c>
      <c r="BK820" s="13">
        <v>5.3974484789008799E-2</v>
      </c>
      <c r="BL820" s="13"/>
      <c r="BM820" s="13">
        <v>3.2921810699588501E-2</v>
      </c>
      <c r="BN820" s="13">
        <v>5.4303278688524602E-2</v>
      </c>
      <c r="BO820" s="13"/>
      <c r="BP820" s="13">
        <v>5.6379821958456998E-2</v>
      </c>
      <c r="BQ820" s="13">
        <v>5.13698630136986E-2</v>
      </c>
      <c r="BR820" s="13"/>
      <c r="BS820" s="13">
        <v>3.1674208144796399E-2</v>
      </c>
      <c r="BT820" s="13">
        <v>6.15384615384615E-2</v>
      </c>
      <c r="BU820" s="13"/>
      <c r="BV820" s="13">
        <v>4.0268456375838903E-2</v>
      </c>
      <c r="BW820" s="13">
        <v>2.7303754266211601E-2</v>
      </c>
      <c r="BX820" s="13"/>
      <c r="BY820" s="13">
        <v>0.111888111888112</v>
      </c>
      <c r="BZ820" s="13">
        <v>4.2711234911791997E-2</v>
      </c>
      <c r="CA820" s="13"/>
      <c r="CB820" s="13">
        <v>7.1065989847715699E-2</v>
      </c>
      <c r="CC820" s="13">
        <v>3.6977491961414803E-2</v>
      </c>
    </row>
    <row r="821" spans="2:81" x14ac:dyDescent="0.3">
      <c r="B821" t="s">
        <v>106</v>
      </c>
      <c r="C821" s="13">
        <v>2.3481781376518199E-2</v>
      </c>
      <c r="D821" s="13">
        <v>1.1235955056179799E-2</v>
      </c>
      <c r="E821" s="13">
        <v>3.62438220757825E-2</v>
      </c>
      <c r="F821" s="13"/>
      <c r="G821" s="13">
        <v>2.8571428571428598E-2</v>
      </c>
      <c r="H821" s="13">
        <v>1.84049079754601E-2</v>
      </c>
      <c r="I821" s="13">
        <v>1.6949152542372899E-2</v>
      </c>
      <c r="J821" s="13">
        <v>3.4825870646766198E-2</v>
      </c>
      <c r="K821" s="13">
        <v>6.9930069930069904E-3</v>
      </c>
      <c r="L821" s="13">
        <v>3.8961038961039002E-2</v>
      </c>
      <c r="M821" s="13"/>
      <c r="N821" s="13">
        <v>2.30125523012552E-2</v>
      </c>
      <c r="O821" s="13">
        <v>1.71821305841924E-2</v>
      </c>
      <c r="P821" s="13">
        <v>1.99004975124378E-2</v>
      </c>
      <c r="Q821" s="13">
        <v>3.5433070866141697E-2</v>
      </c>
      <c r="R821" s="13"/>
      <c r="S821" s="13">
        <v>1.6460905349794198E-2</v>
      </c>
      <c r="T821" s="13">
        <v>3.00751879699248E-2</v>
      </c>
      <c r="U821" s="13">
        <v>2.7397260273972601E-2</v>
      </c>
      <c r="V821" s="13">
        <v>1.94174757281553E-2</v>
      </c>
      <c r="W821" s="13">
        <v>4.80769230769231E-2</v>
      </c>
      <c r="X821" s="13">
        <v>3.8095238095238099E-2</v>
      </c>
      <c r="Y821" s="13">
        <v>0.03</v>
      </c>
      <c r="Z821" s="13">
        <v>2.2222222222222199E-2</v>
      </c>
      <c r="AA821" s="13">
        <v>1.9108280254777101E-2</v>
      </c>
      <c r="AB821" s="13">
        <v>0</v>
      </c>
      <c r="AC821" s="13">
        <v>1.7543859649122799E-2</v>
      </c>
      <c r="AD821" s="13">
        <v>0</v>
      </c>
      <c r="AE821" s="13"/>
      <c r="AF821" s="13">
        <v>1.2531328320802001E-2</v>
      </c>
      <c r="AG821" s="13">
        <v>2.5000000000000001E-2</v>
      </c>
      <c r="AH821" s="13">
        <v>3.125E-2</v>
      </c>
      <c r="AI821" s="13">
        <v>1.2422360248447201E-2</v>
      </c>
      <c r="AJ821" s="13">
        <v>3.2520325203252001E-2</v>
      </c>
      <c r="AK821" s="13">
        <v>9.5238095238095195E-3</v>
      </c>
      <c r="AL821" s="13"/>
      <c r="AM821" s="13">
        <v>3.8461538461538498E-2</v>
      </c>
      <c r="AN821" s="13">
        <v>0.04</v>
      </c>
      <c r="AO821" s="13">
        <v>1.7902813299232701E-2</v>
      </c>
      <c r="AP821" s="13">
        <v>8.4388185654008397E-3</v>
      </c>
      <c r="AQ821" s="13">
        <v>4.5454545454545497E-2</v>
      </c>
      <c r="AR821" s="13"/>
      <c r="AS821" s="13">
        <v>2.3481781376518199E-2</v>
      </c>
      <c r="AT821" s="13" t="s">
        <v>97</v>
      </c>
      <c r="AU821" s="13"/>
      <c r="AV821" s="13">
        <v>2.2499999999999999E-2</v>
      </c>
      <c r="AW821" s="13">
        <v>1.0638297872340399E-2</v>
      </c>
      <c r="AX821" s="13">
        <v>3.4416826003824098E-2</v>
      </c>
      <c r="AY821" s="13"/>
      <c r="AZ821" s="13">
        <v>9.1743119266055103E-3</v>
      </c>
      <c r="BA821" s="13">
        <v>1.1111111111111099E-2</v>
      </c>
      <c r="BB821" s="13">
        <v>3.5242290748898703E-2</v>
      </c>
      <c r="BC821" s="13"/>
      <c r="BD821" s="13">
        <v>2.2556390977443601E-2</v>
      </c>
      <c r="BE821" s="13">
        <v>2.5522041763341101E-2</v>
      </c>
      <c r="BF821" s="13"/>
      <c r="BG821" s="13">
        <v>7.2639225181598101E-3</v>
      </c>
      <c r="BH821" s="13">
        <v>3.1707317073170697E-2</v>
      </c>
      <c r="BI821" s="13"/>
      <c r="BJ821" s="13">
        <v>1.05263157894737E-2</v>
      </c>
      <c r="BK821" s="13">
        <v>2.6496565260058901E-2</v>
      </c>
      <c r="BL821" s="13"/>
      <c r="BM821" s="13">
        <v>2.4691358024691398E-2</v>
      </c>
      <c r="BN821" s="13">
        <v>2.2540983606557399E-2</v>
      </c>
      <c r="BO821" s="13"/>
      <c r="BP821" s="13">
        <v>3.5608308605341199E-2</v>
      </c>
      <c r="BQ821" s="13">
        <v>1.71232876712329E-2</v>
      </c>
      <c r="BR821" s="13"/>
      <c r="BS821" s="13">
        <v>9.0497737556561094E-3</v>
      </c>
      <c r="BT821" s="13">
        <v>3.7362637362637403E-2</v>
      </c>
      <c r="BU821" s="13"/>
      <c r="BV821" s="13">
        <v>0</v>
      </c>
      <c r="BW821" s="13">
        <v>1.36518771331058E-2</v>
      </c>
      <c r="BX821" s="13"/>
      <c r="BY821" s="13">
        <v>2.0979020979021001E-2</v>
      </c>
      <c r="BZ821" s="13">
        <v>2.3212627669452202E-2</v>
      </c>
      <c r="CA821" s="13"/>
      <c r="CB821" s="13">
        <v>2.1996615905245299E-2</v>
      </c>
      <c r="CC821" s="13">
        <v>2.57234726688103E-2</v>
      </c>
    </row>
    <row r="822" spans="2:81" x14ac:dyDescent="0.3">
      <c r="B822" t="s">
        <v>89</v>
      </c>
      <c r="C822" s="13">
        <v>0.57732793522267201</v>
      </c>
      <c r="D822" s="13">
        <v>0.55698234349919695</v>
      </c>
      <c r="E822" s="13">
        <v>0.59802306425041196</v>
      </c>
      <c r="F822" s="13"/>
      <c r="G822" s="13">
        <v>0.58285714285714296</v>
      </c>
      <c r="H822" s="13">
        <v>0.63803680981595101</v>
      </c>
      <c r="I822" s="13">
        <v>0.58050847457627097</v>
      </c>
      <c r="J822" s="13">
        <v>0.56218905472636804</v>
      </c>
      <c r="K822" s="13">
        <v>0.51048951048951097</v>
      </c>
      <c r="L822" s="13">
        <v>0.51948051948051899</v>
      </c>
      <c r="M822" s="13"/>
      <c r="N822" s="13">
        <v>0.58995815899581605</v>
      </c>
      <c r="O822" s="13">
        <v>0.58075601374570496</v>
      </c>
      <c r="P822" s="13">
        <v>0.616915422885572</v>
      </c>
      <c r="Q822" s="13">
        <v>0.523622047244094</v>
      </c>
      <c r="R822" s="13"/>
      <c r="S822" s="13">
        <v>0.66255144032921798</v>
      </c>
      <c r="T822" s="13">
        <v>0.54135338345864703</v>
      </c>
      <c r="U822" s="13">
        <v>0.56164383561643805</v>
      </c>
      <c r="V822" s="13">
        <v>0.53398058252427205</v>
      </c>
      <c r="W822" s="13">
        <v>0.45192307692307698</v>
      </c>
      <c r="X822" s="13">
        <v>0.57142857142857095</v>
      </c>
      <c r="Y822" s="13">
        <v>0.6</v>
      </c>
      <c r="Z822" s="13">
        <v>0.55555555555555602</v>
      </c>
      <c r="AA822" s="13">
        <v>0.59235668789808904</v>
      </c>
      <c r="AB822" s="13">
        <v>0.57291666666666696</v>
      </c>
      <c r="AC822" s="13">
        <v>0.56140350877193002</v>
      </c>
      <c r="AD822" s="13">
        <v>0.63157894736842102</v>
      </c>
      <c r="AE822" s="13"/>
      <c r="AF822" s="13">
        <v>0.62406015037593998</v>
      </c>
      <c r="AG822" s="13">
        <v>0.495</v>
      </c>
      <c r="AH822" s="13">
        <v>0.6328125</v>
      </c>
      <c r="AI822" s="13">
        <v>0.48447204968944102</v>
      </c>
      <c r="AJ822" s="13">
        <v>0.69105691056910601</v>
      </c>
      <c r="AK822" s="13">
        <v>0.6</v>
      </c>
      <c r="AL822" s="13"/>
      <c r="AM822" s="13">
        <v>0.53296703296703296</v>
      </c>
      <c r="AN822" s="13">
        <v>0.54666666666666697</v>
      </c>
      <c r="AO822" s="13">
        <v>0.57800511508951402</v>
      </c>
      <c r="AP822" s="13">
        <v>0.62447257383966204</v>
      </c>
      <c r="AQ822" s="13">
        <v>0.75</v>
      </c>
      <c r="AR822" s="13"/>
      <c r="AS822" s="13">
        <v>0.57732793522267201</v>
      </c>
      <c r="AT822" s="13" t="s">
        <v>97</v>
      </c>
      <c r="AU822" s="13"/>
      <c r="AV822" s="13">
        <v>0.62250000000000005</v>
      </c>
      <c r="AW822" s="13">
        <v>0.61702127659574502</v>
      </c>
      <c r="AX822" s="13">
        <v>0.52772466539196905</v>
      </c>
      <c r="AY822" s="13"/>
      <c r="AZ822" s="13">
        <v>0.66055045871559603</v>
      </c>
      <c r="BA822" s="13">
        <v>0.7</v>
      </c>
      <c r="BB822" s="13">
        <v>0.54185022026431695</v>
      </c>
      <c r="BC822" s="13"/>
      <c r="BD822" s="13">
        <v>0.62531328320802004</v>
      </c>
      <c r="BE822" s="13">
        <v>0.49419953596287702</v>
      </c>
      <c r="BF822" s="13"/>
      <c r="BG822" s="13">
        <v>0.66343825665859602</v>
      </c>
      <c r="BH822" s="13">
        <v>0.53292682926829305</v>
      </c>
      <c r="BI822" s="13"/>
      <c r="BJ822" s="13">
        <v>0.63684210526315799</v>
      </c>
      <c r="BK822" s="13">
        <v>0.568204121687929</v>
      </c>
      <c r="BL822" s="13"/>
      <c r="BM822" s="13">
        <v>0.65020576131687202</v>
      </c>
      <c r="BN822" s="13">
        <v>0.56045081967213095</v>
      </c>
      <c r="BO822" s="13"/>
      <c r="BP822" s="13">
        <v>0.60237388724035601</v>
      </c>
      <c r="BQ822" s="13">
        <v>0.57191780821917804</v>
      </c>
      <c r="BR822" s="13"/>
      <c r="BS822" s="13">
        <v>0.62443438914027105</v>
      </c>
      <c r="BT822" s="13">
        <v>0.52087912087912103</v>
      </c>
      <c r="BU822" s="13"/>
      <c r="BV822" s="13">
        <v>0.62416107382550301</v>
      </c>
      <c r="BW822" s="13">
        <v>0.62457337883958997</v>
      </c>
      <c r="BX822" s="13"/>
      <c r="BY822" s="13">
        <v>0.54545454545454497</v>
      </c>
      <c r="BZ822" s="13">
        <v>0.58402971216341704</v>
      </c>
      <c r="CA822" s="13"/>
      <c r="CB822" s="13">
        <v>0.56852791878172604</v>
      </c>
      <c r="CC822" s="13">
        <v>0.59163987138263696</v>
      </c>
    </row>
    <row r="823" spans="2:81" x14ac:dyDescent="0.3">
      <c r="B823" t="s">
        <v>90</v>
      </c>
      <c r="C823" s="13">
        <v>0.182995951417004</v>
      </c>
      <c r="D823" s="13">
        <v>0.20385232744783299</v>
      </c>
      <c r="E823" s="13">
        <v>0.16144975288303101</v>
      </c>
      <c r="F823" s="13"/>
      <c r="G823" s="13">
        <v>0.154285714285714</v>
      </c>
      <c r="H823" s="13">
        <v>0.15030674846625799</v>
      </c>
      <c r="I823" s="13">
        <v>0.22033898305084701</v>
      </c>
      <c r="J823" s="13">
        <v>0.18905472636815901</v>
      </c>
      <c r="K823" s="13">
        <v>0.26573426573426601</v>
      </c>
      <c r="L823" s="13">
        <v>0.14285714285714299</v>
      </c>
      <c r="M823" s="13"/>
      <c r="N823" s="13">
        <v>0.18619246861924699</v>
      </c>
      <c r="O823" s="13">
        <v>0.189003436426117</v>
      </c>
      <c r="P823" s="13">
        <v>0.14925373134328401</v>
      </c>
      <c r="Q823" s="13">
        <v>0.196850393700787</v>
      </c>
      <c r="R823" s="13"/>
      <c r="S823" s="13">
        <v>0.13580246913580199</v>
      </c>
      <c r="T823" s="13">
        <v>0.16541353383458601</v>
      </c>
      <c r="U823" s="13">
        <v>0.232876712328767</v>
      </c>
      <c r="V823" s="13">
        <v>0.213592233009709</v>
      </c>
      <c r="W823" s="13">
        <v>0.16346153846153799</v>
      </c>
      <c r="X823" s="13">
        <v>0.14285714285714299</v>
      </c>
      <c r="Y823" s="13">
        <v>0.16</v>
      </c>
      <c r="Z823" s="13">
        <v>0.266666666666667</v>
      </c>
      <c r="AA823" s="13">
        <v>0.23566878980891701</v>
      </c>
      <c r="AB823" s="13">
        <v>0.22916666666666699</v>
      </c>
      <c r="AC823" s="13">
        <v>0.175438596491228</v>
      </c>
      <c r="AD823" s="13">
        <v>0.157894736842105</v>
      </c>
      <c r="AE823" s="13"/>
      <c r="AF823" s="13">
        <v>0.14285714285714299</v>
      </c>
      <c r="AG823" s="13">
        <v>0.215</v>
      </c>
      <c r="AH823" s="13">
        <v>0.1328125</v>
      </c>
      <c r="AI823" s="13">
        <v>0.29813664596273298</v>
      </c>
      <c r="AJ823" s="13">
        <v>0.12195121951219499</v>
      </c>
      <c r="AK823" s="13">
        <v>0.20952380952381</v>
      </c>
      <c r="AL823" s="13"/>
      <c r="AM823" s="13">
        <v>0.19780219780219799</v>
      </c>
      <c r="AN823" s="13">
        <v>0.17777777777777801</v>
      </c>
      <c r="AO823" s="13">
        <v>0.19181585677749399</v>
      </c>
      <c r="AP823" s="13">
        <v>0.16877637130801701</v>
      </c>
      <c r="AQ823" s="13">
        <v>9.0909090909090898E-2</v>
      </c>
      <c r="AR823" s="13"/>
      <c r="AS823" s="13">
        <v>0.182995951417004</v>
      </c>
      <c r="AT823" s="13" t="s">
        <v>97</v>
      </c>
      <c r="AU823" s="13"/>
      <c r="AV823" s="13">
        <v>0.17</v>
      </c>
      <c r="AW823" s="13">
        <v>0.13829787234042601</v>
      </c>
      <c r="AX823" s="13">
        <v>0.21606118546845099</v>
      </c>
      <c r="AY823" s="13"/>
      <c r="AZ823" s="13">
        <v>0.17431192660550501</v>
      </c>
      <c r="BA823" s="13">
        <v>7.7777777777777807E-2</v>
      </c>
      <c r="BB823" s="13">
        <v>0.215859030837004</v>
      </c>
      <c r="BC823" s="13"/>
      <c r="BD823" s="13">
        <v>0.145363408521303</v>
      </c>
      <c r="BE823" s="13">
        <v>0.24593967517401399</v>
      </c>
      <c r="BF823" s="13"/>
      <c r="BG823" s="13">
        <v>0.116222760290557</v>
      </c>
      <c r="BH823" s="13">
        <v>0.21707317073170701</v>
      </c>
      <c r="BI823" s="13"/>
      <c r="BJ823" s="13">
        <v>0.121052631578947</v>
      </c>
      <c r="BK823" s="13">
        <v>0.19528949950932301</v>
      </c>
      <c r="BL823" s="13"/>
      <c r="BM823" s="13">
        <v>0.14403292181069999</v>
      </c>
      <c r="BN823" s="13">
        <v>0.19159836065573799</v>
      </c>
      <c r="BO823" s="13"/>
      <c r="BP823" s="13">
        <v>0.15430267062314501</v>
      </c>
      <c r="BQ823" s="13">
        <v>0.19406392694063901</v>
      </c>
      <c r="BR823" s="13"/>
      <c r="BS823" s="13">
        <v>0.15158371040724</v>
      </c>
      <c r="BT823" s="13">
        <v>0.21318681318681301</v>
      </c>
      <c r="BU823" s="13"/>
      <c r="BV823" s="13">
        <v>0.12080536912751701</v>
      </c>
      <c r="BW823" s="13">
        <v>0.16723549488054601</v>
      </c>
      <c r="BX823" s="13"/>
      <c r="BY823" s="13">
        <v>0.21678321678321699</v>
      </c>
      <c r="BZ823" s="13">
        <v>0.17641597028783701</v>
      </c>
      <c r="CA823" s="13"/>
      <c r="CB823" s="13">
        <v>0.19796954314720799</v>
      </c>
      <c r="CC823" s="13">
        <v>0.17041800643086799</v>
      </c>
    </row>
    <row r="824" spans="2:81" x14ac:dyDescent="0.3">
      <c r="B824" t="s">
        <v>91</v>
      </c>
      <c r="C824" s="13">
        <v>0.39433198380566797</v>
      </c>
      <c r="D824" s="13">
        <v>0.35313001605136402</v>
      </c>
      <c r="E824" s="13">
        <v>0.43657331136738098</v>
      </c>
      <c r="F824" s="13"/>
      <c r="G824" s="13">
        <v>0.42857142857142899</v>
      </c>
      <c r="H824" s="13">
        <v>0.48773006134969299</v>
      </c>
      <c r="I824" s="13">
        <v>0.36016949152542399</v>
      </c>
      <c r="J824" s="13">
        <v>0.37313432835820898</v>
      </c>
      <c r="K824" s="13">
        <v>0.24475524475524499</v>
      </c>
      <c r="L824" s="13">
        <v>0.37662337662337703</v>
      </c>
      <c r="M824" s="13"/>
      <c r="N824" s="13">
        <v>0.40376569037656901</v>
      </c>
      <c r="O824" s="13">
        <v>0.39175257731958801</v>
      </c>
      <c r="P824" s="13">
        <v>0.46766169154228898</v>
      </c>
      <c r="Q824" s="13">
        <v>0.32677165354330701</v>
      </c>
      <c r="R824" s="13"/>
      <c r="S824" s="13">
        <v>0.52674897119341602</v>
      </c>
      <c r="T824" s="13">
        <v>0.37593984962406002</v>
      </c>
      <c r="U824" s="13">
        <v>0.32876712328767099</v>
      </c>
      <c r="V824" s="13">
        <v>0.32038834951456302</v>
      </c>
      <c r="W824" s="13">
        <v>0.28846153846153799</v>
      </c>
      <c r="X824" s="13">
        <v>0.42857142857142899</v>
      </c>
      <c r="Y824" s="13">
        <v>0.44</v>
      </c>
      <c r="Z824" s="13">
        <v>0.28888888888888897</v>
      </c>
      <c r="AA824" s="13">
        <v>0.35668789808917201</v>
      </c>
      <c r="AB824" s="13">
        <v>0.34375</v>
      </c>
      <c r="AC824" s="13">
        <v>0.38596491228070201</v>
      </c>
      <c r="AD824" s="13">
        <v>0.47368421052631599</v>
      </c>
      <c r="AE824" s="13"/>
      <c r="AF824" s="13">
        <v>0.48120300751879702</v>
      </c>
      <c r="AG824" s="13">
        <v>0.28000000000000003</v>
      </c>
      <c r="AH824" s="13">
        <v>0.5</v>
      </c>
      <c r="AI824" s="13">
        <v>0.18633540372670801</v>
      </c>
      <c r="AJ824" s="13">
        <v>0.569105691056911</v>
      </c>
      <c r="AK824" s="13">
        <v>0.39047619047619098</v>
      </c>
      <c r="AL824" s="13"/>
      <c r="AM824" s="13">
        <v>0.33516483516483497</v>
      </c>
      <c r="AN824" s="13">
        <v>0.36888888888888899</v>
      </c>
      <c r="AO824" s="13">
        <v>0.38618925831202</v>
      </c>
      <c r="AP824" s="13">
        <v>0.455696202531646</v>
      </c>
      <c r="AQ824" s="13">
        <v>0.65909090909090895</v>
      </c>
      <c r="AR824" s="13"/>
      <c r="AS824" s="13">
        <v>0.39433198380566797</v>
      </c>
      <c r="AT824" s="13" t="s">
        <v>97</v>
      </c>
      <c r="AU824" s="13"/>
      <c r="AV824" s="13">
        <v>0.45250000000000001</v>
      </c>
      <c r="AW824" s="13">
        <v>0.47872340425531901</v>
      </c>
      <c r="AX824" s="13">
        <v>0.31166347992351801</v>
      </c>
      <c r="AY824" s="13"/>
      <c r="AZ824" s="13">
        <v>0.48623853211009199</v>
      </c>
      <c r="BA824" s="13">
        <v>0.62222222222222201</v>
      </c>
      <c r="BB824" s="13">
        <v>0.32599118942731298</v>
      </c>
      <c r="BC824" s="13"/>
      <c r="BD824" s="13">
        <v>0.47994987468671702</v>
      </c>
      <c r="BE824" s="13">
        <v>0.248259860788863</v>
      </c>
      <c r="BF824" s="13"/>
      <c r="BG824" s="13">
        <v>0.54721549636803901</v>
      </c>
      <c r="BH824" s="13">
        <v>0.31585365853658498</v>
      </c>
      <c r="BI824" s="13"/>
      <c r="BJ824" s="13">
        <v>0.51578947368421102</v>
      </c>
      <c r="BK824" s="13">
        <v>0.37291462217860599</v>
      </c>
      <c r="BL824" s="13"/>
      <c r="BM824" s="13">
        <v>0.50617283950617298</v>
      </c>
      <c r="BN824" s="13">
        <v>0.36885245901639302</v>
      </c>
      <c r="BO824" s="13"/>
      <c r="BP824" s="13">
        <v>0.448071216617211</v>
      </c>
      <c r="BQ824" s="13">
        <v>0.37785388127853903</v>
      </c>
      <c r="BR824" s="13"/>
      <c r="BS824" s="13">
        <v>0.47285067873303199</v>
      </c>
      <c r="BT824" s="13">
        <v>0.30769230769230799</v>
      </c>
      <c r="BU824" s="13"/>
      <c r="BV824" s="13">
        <v>0.50335570469798696</v>
      </c>
      <c r="BW824" s="13">
        <v>0.45733788395904401</v>
      </c>
      <c r="BX824" s="13"/>
      <c r="BY824" s="13">
        <v>0.32867132867132898</v>
      </c>
      <c r="BZ824" s="13">
        <v>0.40761374187558003</v>
      </c>
      <c r="CA824" s="13"/>
      <c r="CB824" s="13">
        <v>0.37055837563451799</v>
      </c>
      <c r="CC824" s="13">
        <v>0.421221864951768</v>
      </c>
    </row>
    <row r="825" spans="2:81" x14ac:dyDescent="0.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c r="BK825" s="13"/>
      <c r="BL825" s="13"/>
      <c r="BM825" s="13"/>
      <c r="BN825" s="13"/>
      <c r="BO825" s="13"/>
      <c r="BP825" s="13"/>
      <c r="BQ825" s="13"/>
      <c r="BR825" s="13"/>
      <c r="BS825" s="13"/>
      <c r="BT825" s="13"/>
      <c r="BU825" s="13"/>
      <c r="BV825" s="13"/>
      <c r="BW825" s="13"/>
      <c r="BX825" s="13"/>
      <c r="BY825" s="13"/>
      <c r="BZ825" s="13"/>
      <c r="CA825" s="13"/>
      <c r="CB825" s="13"/>
      <c r="CC825" s="13"/>
    </row>
    <row r="826" spans="2:81" x14ac:dyDescent="0.3">
      <c r="B826" s="6" t="s">
        <v>419</v>
      </c>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c r="BK826" s="13"/>
      <c r="BL826" s="13"/>
      <c r="BM826" s="13"/>
      <c r="BN826" s="13"/>
      <c r="BO826" s="13"/>
      <c r="BP826" s="13"/>
      <c r="BQ826" s="13"/>
      <c r="BR826" s="13"/>
      <c r="BS826" s="13"/>
      <c r="BT826" s="13"/>
      <c r="BU826" s="13"/>
      <c r="BV826" s="13"/>
      <c r="BW826" s="13"/>
      <c r="BX826" s="13"/>
      <c r="BY826" s="13"/>
      <c r="BZ826" s="13"/>
      <c r="CA826" s="13"/>
      <c r="CB826" s="13"/>
      <c r="CC826" s="13"/>
    </row>
    <row r="827" spans="2:81" x14ac:dyDescent="0.3">
      <c r="B827" s="23" t="s">
        <v>95</v>
      </c>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c r="BK827" s="13"/>
      <c r="BL827" s="13"/>
      <c r="BM827" s="13"/>
      <c r="BN827" s="13"/>
      <c r="BO827" s="13"/>
      <c r="BP827" s="13"/>
      <c r="BQ827" s="13"/>
      <c r="BR827" s="13"/>
      <c r="BS827" s="13"/>
      <c r="BT827" s="13"/>
      <c r="BU827" s="13"/>
      <c r="BV827" s="13"/>
      <c r="BW827" s="13"/>
      <c r="BX827" s="13"/>
      <c r="BY827" s="13"/>
      <c r="BZ827" s="13"/>
      <c r="CA827" s="13"/>
      <c r="CB827" s="13"/>
      <c r="CC827" s="13"/>
    </row>
    <row r="828" spans="2:81" x14ac:dyDescent="0.3">
      <c r="B828" t="s">
        <v>413</v>
      </c>
      <c r="C828" s="13">
        <v>0.46396761133603198</v>
      </c>
      <c r="D828" s="13">
        <v>0.40930979133226297</v>
      </c>
      <c r="E828" s="13">
        <v>0.518945634266886</v>
      </c>
      <c r="F828" s="13"/>
      <c r="G828" s="13">
        <v>0.49142857142857099</v>
      </c>
      <c r="H828" s="13">
        <v>0.46932515337423297</v>
      </c>
      <c r="I828" s="13">
        <v>0.47033898305084698</v>
      </c>
      <c r="J828" s="13">
        <v>0.45273631840796003</v>
      </c>
      <c r="K828" s="13">
        <v>0.447552447552448</v>
      </c>
      <c r="L828" s="13">
        <v>0.44155844155844198</v>
      </c>
      <c r="M828" s="13"/>
      <c r="N828" s="13">
        <v>0.43723849372384899</v>
      </c>
      <c r="O828" s="13">
        <v>0.48453608247422703</v>
      </c>
      <c r="P828" s="13">
        <v>0.462686567164179</v>
      </c>
      <c r="Q828" s="13">
        <v>0.49212598425196902</v>
      </c>
      <c r="R828" s="13"/>
      <c r="S828" s="13">
        <v>0.44855967078189302</v>
      </c>
      <c r="T828" s="13">
        <v>0.466165413533835</v>
      </c>
      <c r="U828" s="13">
        <v>0.54794520547945202</v>
      </c>
      <c r="V828" s="13">
        <v>0.35922330097087402</v>
      </c>
      <c r="W828" s="13">
        <v>0.47115384615384598</v>
      </c>
      <c r="X828" s="13">
        <v>0.46666666666666701</v>
      </c>
      <c r="Y828" s="13">
        <v>0.41</v>
      </c>
      <c r="Z828" s="13">
        <v>0.57777777777777795</v>
      </c>
      <c r="AA828" s="13">
        <v>0.49044585987261102</v>
      </c>
      <c r="AB828" s="13">
        <v>0.51041666666666696</v>
      </c>
      <c r="AC828" s="13">
        <v>0.43859649122806998</v>
      </c>
      <c r="AD828" s="13">
        <v>0.47368421052631599</v>
      </c>
      <c r="AE828" s="13"/>
      <c r="AF828" s="13">
        <v>0.50626566416040097</v>
      </c>
      <c r="AG828" s="13">
        <v>0.36</v>
      </c>
      <c r="AH828" s="13">
        <v>0.4453125</v>
      </c>
      <c r="AI828" s="13">
        <v>0.36645962732919302</v>
      </c>
      <c r="AJ828" s="13">
        <v>0.58536585365853699</v>
      </c>
      <c r="AK828" s="13">
        <v>0.59047619047619004</v>
      </c>
      <c r="AL828" s="13"/>
      <c r="AM828" s="13">
        <v>0.43956043956044</v>
      </c>
      <c r="AN828" s="13">
        <v>0.45777777777777801</v>
      </c>
      <c r="AO828" s="13">
        <v>0.44245524296675198</v>
      </c>
      <c r="AP828" s="13">
        <v>0.52742616033755296</v>
      </c>
      <c r="AQ828" s="13">
        <v>0.40909090909090901</v>
      </c>
      <c r="AR828" s="13"/>
      <c r="AS828" s="13">
        <v>0.46396761133603198</v>
      </c>
      <c r="AT828" s="13" t="s">
        <v>97</v>
      </c>
      <c r="AU828" s="13"/>
      <c r="AV828" s="13">
        <v>0.45750000000000002</v>
      </c>
      <c r="AW828" s="13">
        <v>0.52127659574468099</v>
      </c>
      <c r="AX828" s="13">
        <v>0.45315487571701701</v>
      </c>
      <c r="AY828" s="13"/>
      <c r="AZ828" s="13">
        <v>0.55963302752293598</v>
      </c>
      <c r="BA828" s="13">
        <v>0.43333333333333302</v>
      </c>
      <c r="BB828" s="13">
        <v>0.40969162995594699</v>
      </c>
      <c r="BC828" s="13"/>
      <c r="BD828" s="13">
        <v>0.49749373433583999</v>
      </c>
      <c r="BE828" s="13">
        <v>0.40139211136891001</v>
      </c>
      <c r="BF828" s="13"/>
      <c r="BG828" s="13">
        <v>0.49878934624697302</v>
      </c>
      <c r="BH828" s="13">
        <v>0.44634146341463399</v>
      </c>
      <c r="BI828" s="13"/>
      <c r="BJ828" s="13">
        <v>0.49473684210526298</v>
      </c>
      <c r="BK828" s="13">
        <v>0.45731108930323799</v>
      </c>
      <c r="BL828" s="13"/>
      <c r="BM828" s="13">
        <v>0.53909465020576097</v>
      </c>
      <c r="BN828" s="13">
        <v>0.44467213114754101</v>
      </c>
      <c r="BO828" s="13"/>
      <c r="BP828" s="13">
        <v>0.52225519287833799</v>
      </c>
      <c r="BQ828" s="13">
        <v>0.442922374429224</v>
      </c>
      <c r="BR828" s="13"/>
      <c r="BS828" s="13">
        <v>0.49773755656108598</v>
      </c>
      <c r="BT828" s="13">
        <v>0.42857142857142899</v>
      </c>
      <c r="BU828" s="13"/>
      <c r="BV828" s="13">
        <v>0.50335570469798696</v>
      </c>
      <c r="BW828" s="13">
        <v>0.49488054607508503</v>
      </c>
      <c r="BX828" s="13"/>
      <c r="BY828" s="13">
        <v>0.44055944055944102</v>
      </c>
      <c r="BZ828" s="13">
        <v>0.46982358402971203</v>
      </c>
      <c r="CA828" s="13"/>
      <c r="CB828" s="13">
        <v>0.46023688663282603</v>
      </c>
      <c r="CC828" s="13">
        <v>0.47427652733119002</v>
      </c>
    </row>
    <row r="829" spans="2:81" x14ac:dyDescent="0.3">
      <c r="B829" t="s">
        <v>84</v>
      </c>
      <c r="C829" s="13">
        <v>0.36599190283400801</v>
      </c>
      <c r="D829" s="13">
        <v>0.40288924558587502</v>
      </c>
      <c r="E829" s="13">
        <v>0.32784184514003301</v>
      </c>
      <c r="F829" s="13"/>
      <c r="G829" s="13">
        <v>0.377142857142857</v>
      </c>
      <c r="H829" s="13">
        <v>0.33742331288343602</v>
      </c>
      <c r="I829" s="13">
        <v>0.34745762711864397</v>
      </c>
      <c r="J829" s="13">
        <v>0.34825870646766199</v>
      </c>
      <c r="K829" s="13">
        <v>0.41958041958042003</v>
      </c>
      <c r="L829" s="13">
        <v>0.415584415584416</v>
      </c>
      <c r="M829" s="13"/>
      <c r="N829" s="13">
        <v>0.37447698744769897</v>
      </c>
      <c r="O829" s="13">
        <v>0.38487972508591101</v>
      </c>
      <c r="P829" s="13">
        <v>0.36815920398009899</v>
      </c>
      <c r="Q829" s="13">
        <v>0.33464566929133899</v>
      </c>
      <c r="R829" s="13"/>
      <c r="S829" s="13">
        <v>0.37860082304526699</v>
      </c>
      <c r="T829" s="13">
        <v>0.360902255639098</v>
      </c>
      <c r="U829" s="13">
        <v>0.32876712328767099</v>
      </c>
      <c r="V829" s="13">
        <v>0.39805825242718401</v>
      </c>
      <c r="W829" s="13">
        <v>0.36538461538461497</v>
      </c>
      <c r="X829" s="13">
        <v>0.36190476190476201</v>
      </c>
      <c r="Y829" s="13">
        <v>0.39</v>
      </c>
      <c r="Z829" s="13">
        <v>0.22222222222222199</v>
      </c>
      <c r="AA829" s="13">
        <v>0.38216560509554098</v>
      </c>
      <c r="AB829" s="13">
        <v>0.34375</v>
      </c>
      <c r="AC829" s="13">
        <v>0.35087719298245601</v>
      </c>
      <c r="AD829" s="13">
        <v>0.47368421052631599</v>
      </c>
      <c r="AE829" s="13"/>
      <c r="AF829" s="13">
        <v>0.35338345864661702</v>
      </c>
      <c r="AG829" s="13">
        <v>0.40500000000000003</v>
      </c>
      <c r="AH829" s="13">
        <v>0.421875</v>
      </c>
      <c r="AI829" s="13">
        <v>0.37888198757764002</v>
      </c>
      <c r="AJ829" s="13">
        <v>0.292682926829268</v>
      </c>
      <c r="AK829" s="13">
        <v>0.30476190476190501</v>
      </c>
      <c r="AL829" s="13"/>
      <c r="AM829" s="13">
        <v>0.36813186813186799</v>
      </c>
      <c r="AN829" s="13">
        <v>0.37333333333333302</v>
      </c>
      <c r="AO829" s="13">
        <v>0.38874680306905401</v>
      </c>
      <c r="AP829" s="13">
        <v>0.30379746835443</v>
      </c>
      <c r="AQ829" s="13">
        <v>0.38636363636363602</v>
      </c>
      <c r="AR829" s="13"/>
      <c r="AS829" s="13">
        <v>0.36599190283400801</v>
      </c>
      <c r="AT829" s="13" t="s">
        <v>97</v>
      </c>
      <c r="AU829" s="13"/>
      <c r="AV829" s="13">
        <v>0.35499999999999998</v>
      </c>
      <c r="AW829" s="13">
        <v>0.340425531914894</v>
      </c>
      <c r="AX829" s="13">
        <v>0.38240917782026801</v>
      </c>
      <c r="AY829" s="13"/>
      <c r="AZ829" s="13">
        <v>0.33027522935779802</v>
      </c>
      <c r="BA829" s="13">
        <v>0.4</v>
      </c>
      <c r="BB829" s="13">
        <v>0.370044052863436</v>
      </c>
      <c r="BC829" s="13"/>
      <c r="BD829" s="13">
        <v>0.34085213032581502</v>
      </c>
      <c r="BE829" s="13">
        <v>0.41299303944315502</v>
      </c>
      <c r="BF829" s="13"/>
      <c r="BG829" s="13">
        <v>0.32929782082324499</v>
      </c>
      <c r="BH829" s="13">
        <v>0.38414634146341498</v>
      </c>
      <c r="BI829" s="13"/>
      <c r="BJ829" s="13">
        <v>0.34736842105263199</v>
      </c>
      <c r="BK829" s="13">
        <v>0.36997055937193302</v>
      </c>
      <c r="BL829" s="13"/>
      <c r="BM829" s="13">
        <v>0.329218106995885</v>
      </c>
      <c r="BN829" s="13">
        <v>0.37704918032786899</v>
      </c>
      <c r="BO829" s="13"/>
      <c r="BP829" s="13">
        <v>0.33827893175074197</v>
      </c>
      <c r="BQ829" s="13">
        <v>0.37557077625570801</v>
      </c>
      <c r="BR829" s="13"/>
      <c r="BS829" s="13">
        <v>0.35746606334841602</v>
      </c>
      <c r="BT829" s="13">
        <v>0.38681318681318699</v>
      </c>
      <c r="BU829" s="13"/>
      <c r="BV829" s="13">
        <v>0.34228187919463099</v>
      </c>
      <c r="BW829" s="13">
        <v>0.36518771331057998</v>
      </c>
      <c r="BX829" s="13"/>
      <c r="BY829" s="13">
        <v>0.321678321678322</v>
      </c>
      <c r="BZ829" s="13">
        <v>0.373259052924791</v>
      </c>
      <c r="CA829" s="13"/>
      <c r="CB829" s="13">
        <v>0.37225042301184402</v>
      </c>
      <c r="CC829" s="13">
        <v>0.36173633440514502</v>
      </c>
    </row>
    <row r="830" spans="2:81" x14ac:dyDescent="0.3">
      <c r="B830" t="s">
        <v>414</v>
      </c>
      <c r="C830" s="13">
        <v>0.11336032388664</v>
      </c>
      <c r="D830" s="13">
        <v>0.115569823434992</v>
      </c>
      <c r="E830" s="13">
        <v>0.11202635914332799</v>
      </c>
      <c r="F830" s="13"/>
      <c r="G830" s="13">
        <v>0.08</v>
      </c>
      <c r="H830" s="13">
        <v>0.13190184049079801</v>
      </c>
      <c r="I830" s="13">
        <v>0.13135593220339001</v>
      </c>
      <c r="J830" s="13">
        <v>0.13930348258706499</v>
      </c>
      <c r="K830" s="13">
        <v>6.9930069930069894E-2</v>
      </c>
      <c r="L830" s="13">
        <v>9.0909090909090898E-2</v>
      </c>
      <c r="M830" s="13"/>
      <c r="N830" s="13">
        <v>0.11715481171548101</v>
      </c>
      <c r="O830" s="13">
        <v>9.96563573883162E-2</v>
      </c>
      <c r="P830" s="13">
        <v>0.109452736318408</v>
      </c>
      <c r="Q830" s="13">
        <v>0.118110236220472</v>
      </c>
      <c r="R830" s="13"/>
      <c r="S830" s="13">
        <v>0.12345679012345701</v>
      </c>
      <c r="T830" s="13">
        <v>0.13533834586466201</v>
      </c>
      <c r="U830" s="13">
        <v>8.2191780821917804E-2</v>
      </c>
      <c r="V830" s="13">
        <v>0.17475728155339801</v>
      </c>
      <c r="W830" s="13">
        <v>9.6153846153846201E-2</v>
      </c>
      <c r="X830" s="13">
        <v>0.104761904761905</v>
      </c>
      <c r="Y830" s="13">
        <v>0.14000000000000001</v>
      </c>
      <c r="Z830" s="13">
        <v>0.155555555555556</v>
      </c>
      <c r="AA830" s="13">
        <v>7.6433121019108305E-2</v>
      </c>
      <c r="AB830" s="13">
        <v>7.2916666666666699E-2</v>
      </c>
      <c r="AC830" s="13">
        <v>0.105263157894737</v>
      </c>
      <c r="AD830" s="13">
        <v>5.2631578947368397E-2</v>
      </c>
      <c r="AE830" s="13"/>
      <c r="AF830" s="13">
        <v>9.5238095238095205E-2</v>
      </c>
      <c r="AG830" s="13">
        <v>0.155</v>
      </c>
      <c r="AH830" s="13">
        <v>9.375E-2</v>
      </c>
      <c r="AI830" s="13">
        <v>0.12422360248447201</v>
      </c>
      <c r="AJ830" s="13">
        <v>9.7560975609756101E-2</v>
      </c>
      <c r="AK830" s="13">
        <v>8.5714285714285701E-2</v>
      </c>
      <c r="AL830" s="13"/>
      <c r="AM830" s="13">
        <v>0.13186813186813201</v>
      </c>
      <c r="AN830" s="13">
        <v>0.12</v>
      </c>
      <c r="AO830" s="13">
        <v>0.10741687979539601</v>
      </c>
      <c r="AP830" s="13">
        <v>0.109704641350211</v>
      </c>
      <c r="AQ830" s="13">
        <v>0.18181818181818199</v>
      </c>
      <c r="AR830" s="13"/>
      <c r="AS830" s="13">
        <v>0.11336032388664</v>
      </c>
      <c r="AT830" s="13" t="s">
        <v>97</v>
      </c>
      <c r="AU830" s="13"/>
      <c r="AV830" s="13">
        <v>0.1275</v>
      </c>
      <c r="AW830" s="13">
        <v>0.13829787234042601</v>
      </c>
      <c r="AX830" s="13">
        <v>0.10133843212237099</v>
      </c>
      <c r="AY830" s="13"/>
      <c r="AZ830" s="13">
        <v>8.2568807339449504E-2</v>
      </c>
      <c r="BA830" s="13">
        <v>0.11111111111111099</v>
      </c>
      <c r="BB830" s="13">
        <v>0.16299559471365599</v>
      </c>
      <c r="BC830" s="13"/>
      <c r="BD830" s="13">
        <v>0.107769423558897</v>
      </c>
      <c r="BE830" s="13">
        <v>0.125290023201856</v>
      </c>
      <c r="BF830" s="13"/>
      <c r="BG830" s="13">
        <v>0.11864406779661001</v>
      </c>
      <c r="BH830" s="13">
        <v>0.11097560975609801</v>
      </c>
      <c r="BI830" s="13"/>
      <c r="BJ830" s="13">
        <v>0.105263157894737</v>
      </c>
      <c r="BK830" s="13">
        <v>0.114818449460255</v>
      </c>
      <c r="BL830" s="13"/>
      <c r="BM830" s="13">
        <v>7.8189300411522597E-2</v>
      </c>
      <c r="BN830" s="13">
        <v>0.120901639344262</v>
      </c>
      <c r="BO830" s="13"/>
      <c r="BP830" s="13">
        <v>8.9020771513353095E-2</v>
      </c>
      <c r="BQ830" s="13">
        <v>0.123287671232877</v>
      </c>
      <c r="BR830" s="13"/>
      <c r="BS830" s="13">
        <v>0.106334841628959</v>
      </c>
      <c r="BT830" s="13">
        <v>0.12967032967032999</v>
      </c>
      <c r="BU830" s="13"/>
      <c r="BV830" s="13">
        <v>0.12080536912751701</v>
      </c>
      <c r="BW830" s="13">
        <v>9.8976109215017094E-2</v>
      </c>
      <c r="BX830" s="13"/>
      <c r="BY830" s="13">
        <v>0.15384615384615399</v>
      </c>
      <c r="BZ830" s="13">
        <v>0.104921077065924</v>
      </c>
      <c r="CA830" s="13"/>
      <c r="CB830" s="13">
        <v>9.9830795262267305E-2</v>
      </c>
      <c r="CC830" s="13">
        <v>0.11736334405144699</v>
      </c>
    </row>
    <row r="831" spans="2:81" x14ac:dyDescent="0.3">
      <c r="B831" t="s">
        <v>86</v>
      </c>
      <c r="C831" s="13">
        <v>3.4008097165991902E-2</v>
      </c>
      <c r="D831" s="13">
        <v>4.9759229534510403E-2</v>
      </c>
      <c r="E831" s="13">
        <v>1.8121911037891299E-2</v>
      </c>
      <c r="F831" s="13"/>
      <c r="G831" s="13">
        <v>2.2857142857142899E-2</v>
      </c>
      <c r="H831" s="13">
        <v>2.7607361963190202E-2</v>
      </c>
      <c r="I831" s="13">
        <v>3.3898305084745797E-2</v>
      </c>
      <c r="J831" s="13">
        <v>3.98009950248756E-2</v>
      </c>
      <c r="K831" s="13">
        <v>4.1958041958042001E-2</v>
      </c>
      <c r="L831" s="13">
        <v>4.5454545454545497E-2</v>
      </c>
      <c r="M831" s="13"/>
      <c r="N831" s="13">
        <v>5.23012552301255E-2</v>
      </c>
      <c r="O831" s="13">
        <v>1.71821305841924E-2</v>
      </c>
      <c r="P831" s="13">
        <v>2.9850746268656699E-2</v>
      </c>
      <c r="Q831" s="13">
        <v>2.3622047244094498E-2</v>
      </c>
      <c r="R831" s="13"/>
      <c r="S831" s="13">
        <v>3.7037037037037E-2</v>
      </c>
      <c r="T831" s="13">
        <v>2.2556390977443601E-2</v>
      </c>
      <c r="U831" s="13">
        <v>2.7397260273972601E-2</v>
      </c>
      <c r="V831" s="13">
        <v>2.9126213592233E-2</v>
      </c>
      <c r="W831" s="13">
        <v>1.9230769230769201E-2</v>
      </c>
      <c r="X831" s="13">
        <v>2.8571428571428598E-2</v>
      </c>
      <c r="Y831" s="13">
        <v>0.04</v>
      </c>
      <c r="Z831" s="13">
        <v>2.2222222222222199E-2</v>
      </c>
      <c r="AA831" s="13">
        <v>2.54777070063694E-2</v>
      </c>
      <c r="AB831" s="13">
        <v>6.25E-2</v>
      </c>
      <c r="AC831" s="13">
        <v>8.7719298245614002E-2</v>
      </c>
      <c r="AD831" s="13">
        <v>0</v>
      </c>
      <c r="AE831" s="13"/>
      <c r="AF831" s="13">
        <v>3.00751879699248E-2</v>
      </c>
      <c r="AG831" s="13">
        <v>5.5E-2</v>
      </c>
      <c r="AH831" s="13">
        <v>3.125E-2</v>
      </c>
      <c r="AI831" s="13">
        <v>6.2111801242236003E-2</v>
      </c>
      <c r="AJ831" s="13">
        <v>1.6260162601626001E-2</v>
      </c>
      <c r="AK831" s="13">
        <v>9.5238095238095195E-3</v>
      </c>
      <c r="AL831" s="13"/>
      <c r="AM831" s="13">
        <v>3.8461538461538498E-2</v>
      </c>
      <c r="AN831" s="13">
        <v>3.11111111111111E-2</v>
      </c>
      <c r="AO831" s="13">
        <v>3.8363171355498701E-2</v>
      </c>
      <c r="AP831" s="13">
        <v>3.37552742616034E-2</v>
      </c>
      <c r="AQ831" s="13">
        <v>0</v>
      </c>
      <c r="AR831" s="13"/>
      <c r="AS831" s="13">
        <v>3.4008097165991902E-2</v>
      </c>
      <c r="AT831" s="13" t="s">
        <v>97</v>
      </c>
      <c r="AU831" s="13"/>
      <c r="AV831" s="13">
        <v>0.03</v>
      </c>
      <c r="AW831" s="13">
        <v>0</v>
      </c>
      <c r="AX831" s="13">
        <v>3.6328871892925399E-2</v>
      </c>
      <c r="AY831" s="13"/>
      <c r="AZ831" s="13">
        <v>9.1743119266055103E-3</v>
      </c>
      <c r="BA831" s="13">
        <v>4.4444444444444398E-2</v>
      </c>
      <c r="BB831" s="13">
        <v>3.0837004405286299E-2</v>
      </c>
      <c r="BC831" s="13"/>
      <c r="BD831" s="13">
        <v>3.3834586466165398E-2</v>
      </c>
      <c r="BE831" s="13">
        <v>3.4802784222737797E-2</v>
      </c>
      <c r="BF831" s="13"/>
      <c r="BG831" s="13">
        <v>3.6319612590799001E-2</v>
      </c>
      <c r="BH831" s="13">
        <v>3.2926829268292698E-2</v>
      </c>
      <c r="BI831" s="13"/>
      <c r="BJ831" s="13">
        <v>3.1578947368421102E-2</v>
      </c>
      <c r="BK831" s="13">
        <v>3.5328753680078498E-2</v>
      </c>
      <c r="BL831" s="13"/>
      <c r="BM831" s="13">
        <v>4.1152263374485597E-2</v>
      </c>
      <c r="BN831" s="13">
        <v>3.2786885245901599E-2</v>
      </c>
      <c r="BO831" s="13"/>
      <c r="BP831" s="13">
        <v>2.3738872403560801E-2</v>
      </c>
      <c r="BQ831" s="13">
        <v>3.88127853881279E-2</v>
      </c>
      <c r="BR831" s="13"/>
      <c r="BS831" s="13">
        <v>2.2624434389140299E-2</v>
      </c>
      <c r="BT831" s="13">
        <v>3.2967032967033003E-2</v>
      </c>
      <c r="BU831" s="13"/>
      <c r="BV831" s="13">
        <v>1.34228187919463E-2</v>
      </c>
      <c r="BW831" s="13">
        <v>2.7303754266211601E-2</v>
      </c>
      <c r="BX831" s="13"/>
      <c r="BY831" s="13">
        <v>3.4965034965035002E-2</v>
      </c>
      <c r="BZ831" s="13">
        <v>3.3426183844011102E-2</v>
      </c>
      <c r="CA831" s="13"/>
      <c r="CB831" s="13">
        <v>3.5532994923857898E-2</v>
      </c>
      <c r="CC831" s="13">
        <v>3.2154340836012901E-2</v>
      </c>
    </row>
    <row r="832" spans="2:81" x14ac:dyDescent="0.3">
      <c r="B832" t="s">
        <v>415</v>
      </c>
      <c r="C832" s="13">
        <v>1.7004048582995999E-2</v>
      </c>
      <c r="D832" s="13">
        <v>2.0866773675762399E-2</v>
      </c>
      <c r="E832" s="13">
        <v>1.31795716639209E-2</v>
      </c>
      <c r="F832" s="13"/>
      <c r="G832" s="13">
        <v>2.2857142857142899E-2</v>
      </c>
      <c r="H832" s="13">
        <v>2.7607361963190202E-2</v>
      </c>
      <c r="I832" s="13">
        <v>8.4745762711864406E-3</v>
      </c>
      <c r="J832" s="13">
        <v>1.99004975124378E-2</v>
      </c>
      <c r="K832" s="13">
        <v>1.3986013986014E-2</v>
      </c>
      <c r="L832" s="13">
        <v>0</v>
      </c>
      <c r="M832" s="13"/>
      <c r="N832" s="13">
        <v>1.46443514644351E-2</v>
      </c>
      <c r="O832" s="13">
        <v>1.3745704467354E-2</v>
      </c>
      <c r="P832" s="13">
        <v>2.48756218905473E-2</v>
      </c>
      <c r="Q832" s="13">
        <v>1.5748031496062999E-2</v>
      </c>
      <c r="R832" s="13"/>
      <c r="S832" s="13">
        <v>1.2345679012345699E-2</v>
      </c>
      <c r="T832" s="13">
        <v>7.5187969924812E-3</v>
      </c>
      <c r="U832" s="13">
        <v>1.3698630136986301E-2</v>
      </c>
      <c r="V832" s="13">
        <v>2.9126213592233E-2</v>
      </c>
      <c r="W832" s="13">
        <v>3.8461538461538498E-2</v>
      </c>
      <c r="X832" s="13">
        <v>9.5238095238095195E-3</v>
      </c>
      <c r="Y832" s="13">
        <v>0.02</v>
      </c>
      <c r="Z832" s="13">
        <v>2.2222222222222199E-2</v>
      </c>
      <c r="AA832" s="13">
        <v>1.9108280254777101E-2</v>
      </c>
      <c r="AB832" s="13">
        <v>1.0416666666666701E-2</v>
      </c>
      <c r="AC832" s="13">
        <v>1.7543859649122799E-2</v>
      </c>
      <c r="AD832" s="13">
        <v>0</v>
      </c>
      <c r="AE832" s="13"/>
      <c r="AF832" s="13">
        <v>1.00250626566416E-2</v>
      </c>
      <c r="AG832" s="13">
        <v>1.4999999999999999E-2</v>
      </c>
      <c r="AH832" s="13">
        <v>7.8125E-3</v>
      </c>
      <c r="AI832" s="13">
        <v>6.8322981366459604E-2</v>
      </c>
      <c r="AJ832" s="13">
        <v>0</v>
      </c>
      <c r="AK832" s="13">
        <v>9.5238095238095195E-3</v>
      </c>
      <c r="AL832" s="13"/>
      <c r="AM832" s="13">
        <v>1.0989010989011E-2</v>
      </c>
      <c r="AN832" s="13">
        <v>1.7777777777777799E-2</v>
      </c>
      <c r="AO832" s="13">
        <v>1.7902813299232701E-2</v>
      </c>
      <c r="AP832" s="13">
        <v>2.1097046413502098E-2</v>
      </c>
      <c r="AQ832" s="13">
        <v>2.27272727272727E-2</v>
      </c>
      <c r="AR832" s="13"/>
      <c r="AS832" s="13">
        <v>1.7004048582995999E-2</v>
      </c>
      <c r="AT832" s="13" t="s">
        <v>97</v>
      </c>
      <c r="AU832" s="13"/>
      <c r="AV832" s="13">
        <v>2.2499999999999999E-2</v>
      </c>
      <c r="AW832" s="13">
        <v>0</v>
      </c>
      <c r="AX832" s="13">
        <v>1.9120458891013398E-2</v>
      </c>
      <c r="AY832" s="13"/>
      <c r="AZ832" s="13">
        <v>1.8348623853211E-2</v>
      </c>
      <c r="BA832" s="13">
        <v>1.1111111111111099E-2</v>
      </c>
      <c r="BB832" s="13">
        <v>1.3215859030837E-2</v>
      </c>
      <c r="BC832" s="13"/>
      <c r="BD832" s="13">
        <v>1.6290726817042599E-2</v>
      </c>
      <c r="BE832" s="13">
        <v>1.6241299303944301E-2</v>
      </c>
      <c r="BF832" s="13"/>
      <c r="BG832" s="13">
        <v>1.21065375302663E-2</v>
      </c>
      <c r="BH832" s="13">
        <v>1.9512195121951199E-2</v>
      </c>
      <c r="BI832" s="13"/>
      <c r="BJ832" s="13">
        <v>1.5789473684210499E-2</v>
      </c>
      <c r="BK832" s="13">
        <v>1.7664376840039301E-2</v>
      </c>
      <c r="BL832" s="13"/>
      <c r="BM832" s="13">
        <v>1.2345679012345699E-2</v>
      </c>
      <c r="BN832" s="13">
        <v>1.7418032786885199E-2</v>
      </c>
      <c r="BO832" s="13"/>
      <c r="BP832" s="13">
        <v>2.0771513353115698E-2</v>
      </c>
      <c r="BQ832" s="13">
        <v>1.48401826484018E-2</v>
      </c>
      <c r="BR832" s="13"/>
      <c r="BS832" s="13">
        <v>1.58371040723982E-2</v>
      </c>
      <c r="BT832" s="13">
        <v>1.3186813186813201E-2</v>
      </c>
      <c r="BU832" s="13"/>
      <c r="BV832" s="13">
        <v>2.01342281879195E-2</v>
      </c>
      <c r="BW832" s="13">
        <v>1.36518771331058E-2</v>
      </c>
      <c r="BX832" s="13"/>
      <c r="BY832" s="13">
        <v>4.1958041958042001E-2</v>
      </c>
      <c r="BZ832" s="13">
        <v>1.39275766016713E-2</v>
      </c>
      <c r="CA832" s="13"/>
      <c r="CB832" s="13">
        <v>2.3688663282571899E-2</v>
      </c>
      <c r="CC832" s="13">
        <v>1.12540192926045E-2</v>
      </c>
    </row>
    <row r="833" spans="2:81" x14ac:dyDescent="0.3">
      <c r="B833" t="s">
        <v>106</v>
      </c>
      <c r="C833" s="13">
        <v>5.6680161943319799E-3</v>
      </c>
      <c r="D833" s="13">
        <v>1.6051364365971101E-3</v>
      </c>
      <c r="E833" s="13">
        <v>9.8846787479406895E-3</v>
      </c>
      <c r="F833" s="13"/>
      <c r="G833" s="13">
        <v>5.7142857142857099E-3</v>
      </c>
      <c r="H833" s="13">
        <v>6.13496932515337E-3</v>
      </c>
      <c r="I833" s="13">
        <v>8.4745762711864406E-3</v>
      </c>
      <c r="J833" s="13">
        <v>0</v>
      </c>
      <c r="K833" s="13">
        <v>6.9930069930069904E-3</v>
      </c>
      <c r="L833" s="13">
        <v>6.4935064935064896E-3</v>
      </c>
      <c r="M833" s="13"/>
      <c r="N833" s="13">
        <v>4.1841004184100397E-3</v>
      </c>
      <c r="O833" s="13">
        <v>0</v>
      </c>
      <c r="P833" s="13">
        <v>4.97512437810945E-3</v>
      </c>
      <c r="Q833" s="13">
        <v>1.5748031496062999E-2</v>
      </c>
      <c r="R833" s="13"/>
      <c r="S833" s="13">
        <v>0</v>
      </c>
      <c r="T833" s="13">
        <v>7.5187969924812E-3</v>
      </c>
      <c r="U833" s="13">
        <v>0</v>
      </c>
      <c r="V833" s="13">
        <v>9.7087378640776708E-3</v>
      </c>
      <c r="W833" s="13">
        <v>9.6153846153846194E-3</v>
      </c>
      <c r="X833" s="13">
        <v>2.8571428571428598E-2</v>
      </c>
      <c r="Y833" s="13">
        <v>0</v>
      </c>
      <c r="Z833" s="13">
        <v>0</v>
      </c>
      <c r="AA833" s="13">
        <v>6.3694267515923596E-3</v>
      </c>
      <c r="AB833" s="13">
        <v>0</v>
      </c>
      <c r="AC833" s="13">
        <v>0</v>
      </c>
      <c r="AD833" s="13">
        <v>0</v>
      </c>
      <c r="AE833" s="13"/>
      <c r="AF833" s="13">
        <v>5.0125313283208E-3</v>
      </c>
      <c r="AG833" s="13">
        <v>0.01</v>
      </c>
      <c r="AH833" s="13">
        <v>0</v>
      </c>
      <c r="AI833" s="13">
        <v>0</v>
      </c>
      <c r="AJ833" s="13">
        <v>8.1300813008130107E-3</v>
      </c>
      <c r="AK833" s="13">
        <v>0</v>
      </c>
      <c r="AL833" s="13"/>
      <c r="AM833" s="13">
        <v>1.0989010989011E-2</v>
      </c>
      <c r="AN833" s="13">
        <v>0</v>
      </c>
      <c r="AO833" s="13">
        <v>5.1150895140665001E-3</v>
      </c>
      <c r="AP833" s="13">
        <v>4.2194092827004199E-3</v>
      </c>
      <c r="AQ833" s="13">
        <v>0</v>
      </c>
      <c r="AR833" s="13"/>
      <c r="AS833" s="13">
        <v>5.6680161943319799E-3</v>
      </c>
      <c r="AT833" s="13" t="s">
        <v>97</v>
      </c>
      <c r="AU833" s="13"/>
      <c r="AV833" s="13">
        <v>7.4999999999999997E-3</v>
      </c>
      <c r="AW833" s="13">
        <v>0</v>
      </c>
      <c r="AX833" s="13">
        <v>7.64818355640535E-3</v>
      </c>
      <c r="AY833" s="13"/>
      <c r="AZ833" s="13">
        <v>0</v>
      </c>
      <c r="BA833" s="13">
        <v>0</v>
      </c>
      <c r="BB833" s="13">
        <v>1.3215859030837E-2</v>
      </c>
      <c r="BC833" s="13"/>
      <c r="BD833" s="13">
        <v>3.7593984962406E-3</v>
      </c>
      <c r="BE833" s="13">
        <v>9.2807424593967496E-3</v>
      </c>
      <c r="BF833" s="13"/>
      <c r="BG833" s="13">
        <v>4.8426150121065404E-3</v>
      </c>
      <c r="BH833" s="13">
        <v>6.0975609756097598E-3</v>
      </c>
      <c r="BI833" s="13"/>
      <c r="BJ833" s="13">
        <v>5.2631578947368403E-3</v>
      </c>
      <c r="BK833" s="13">
        <v>4.9067713444553504E-3</v>
      </c>
      <c r="BL833" s="13"/>
      <c r="BM833" s="13">
        <v>0</v>
      </c>
      <c r="BN833" s="13">
        <v>7.1721311475409803E-3</v>
      </c>
      <c r="BO833" s="13"/>
      <c r="BP833" s="13">
        <v>5.9347181008902097E-3</v>
      </c>
      <c r="BQ833" s="13">
        <v>4.5662100456621002E-3</v>
      </c>
      <c r="BR833" s="13"/>
      <c r="BS833" s="13">
        <v>0</v>
      </c>
      <c r="BT833" s="13">
        <v>8.7912087912087895E-3</v>
      </c>
      <c r="BU833" s="13"/>
      <c r="BV833" s="13">
        <v>0</v>
      </c>
      <c r="BW833" s="13">
        <v>0</v>
      </c>
      <c r="BX833" s="13"/>
      <c r="BY833" s="13">
        <v>6.9930069930069904E-3</v>
      </c>
      <c r="BZ833" s="13">
        <v>4.6425255338904403E-3</v>
      </c>
      <c r="CA833" s="13"/>
      <c r="CB833" s="13">
        <v>8.4602368866328308E-3</v>
      </c>
      <c r="CC833" s="13">
        <v>3.21543408360129E-3</v>
      </c>
    </row>
    <row r="834" spans="2:81" x14ac:dyDescent="0.3">
      <c r="B834" t="s">
        <v>89</v>
      </c>
      <c r="C834" s="13">
        <v>0.82995951417003999</v>
      </c>
      <c r="D834" s="13">
        <v>0.812199036918138</v>
      </c>
      <c r="E834" s="13">
        <v>0.84678747940691901</v>
      </c>
      <c r="F834" s="13"/>
      <c r="G834" s="13">
        <v>0.86857142857142899</v>
      </c>
      <c r="H834" s="13">
        <v>0.80674846625766905</v>
      </c>
      <c r="I834" s="13">
        <v>0.81779661016949201</v>
      </c>
      <c r="J834" s="13">
        <v>0.80099502487562202</v>
      </c>
      <c r="K834" s="13">
        <v>0.86713286713286697</v>
      </c>
      <c r="L834" s="13">
        <v>0.85714285714285698</v>
      </c>
      <c r="M834" s="13"/>
      <c r="N834" s="13">
        <v>0.81171548117154801</v>
      </c>
      <c r="O834" s="13">
        <v>0.86941580756013703</v>
      </c>
      <c r="P834" s="13">
        <v>0.83084577114427904</v>
      </c>
      <c r="Q834" s="13">
        <v>0.82677165354330695</v>
      </c>
      <c r="R834" s="13"/>
      <c r="S834" s="13">
        <v>0.82716049382716095</v>
      </c>
      <c r="T834" s="13">
        <v>0.82706766917293195</v>
      </c>
      <c r="U834" s="13">
        <v>0.87671232876712302</v>
      </c>
      <c r="V834" s="13">
        <v>0.75728155339805803</v>
      </c>
      <c r="W834" s="13">
        <v>0.83653846153846101</v>
      </c>
      <c r="X834" s="13">
        <v>0.82857142857142896</v>
      </c>
      <c r="Y834" s="13">
        <v>0.8</v>
      </c>
      <c r="Z834" s="13">
        <v>0.8</v>
      </c>
      <c r="AA834" s="13">
        <v>0.87261146496815301</v>
      </c>
      <c r="AB834" s="13">
        <v>0.85416666666666696</v>
      </c>
      <c r="AC834" s="13">
        <v>0.78947368421052599</v>
      </c>
      <c r="AD834" s="13">
        <v>0.94736842105263197</v>
      </c>
      <c r="AE834" s="13"/>
      <c r="AF834" s="13">
        <v>0.859649122807018</v>
      </c>
      <c r="AG834" s="13">
        <v>0.76500000000000001</v>
      </c>
      <c r="AH834" s="13">
        <v>0.8671875</v>
      </c>
      <c r="AI834" s="13">
        <v>0.74534161490683204</v>
      </c>
      <c r="AJ834" s="13">
        <v>0.87804878048780499</v>
      </c>
      <c r="AK834" s="13">
        <v>0.89523809523809506</v>
      </c>
      <c r="AL834" s="13"/>
      <c r="AM834" s="13">
        <v>0.80769230769230804</v>
      </c>
      <c r="AN834" s="13">
        <v>0.83111111111111102</v>
      </c>
      <c r="AO834" s="13">
        <v>0.83120204603580605</v>
      </c>
      <c r="AP834" s="13">
        <v>0.83122362869198296</v>
      </c>
      <c r="AQ834" s="13">
        <v>0.79545454545454497</v>
      </c>
      <c r="AR834" s="13"/>
      <c r="AS834" s="13">
        <v>0.82995951417003999</v>
      </c>
      <c r="AT834" s="13" t="s">
        <v>97</v>
      </c>
      <c r="AU834" s="13"/>
      <c r="AV834" s="13">
        <v>0.8125</v>
      </c>
      <c r="AW834" s="13">
        <v>0.86170212765957399</v>
      </c>
      <c r="AX834" s="13">
        <v>0.83556405353728502</v>
      </c>
      <c r="AY834" s="13"/>
      <c r="AZ834" s="13">
        <v>0.88990825688073405</v>
      </c>
      <c r="BA834" s="13">
        <v>0.83333333333333304</v>
      </c>
      <c r="BB834" s="13">
        <v>0.77973568281938299</v>
      </c>
      <c r="BC834" s="13"/>
      <c r="BD834" s="13">
        <v>0.83834586466165395</v>
      </c>
      <c r="BE834" s="13">
        <v>0.81438515081206497</v>
      </c>
      <c r="BF834" s="13"/>
      <c r="BG834" s="13">
        <v>0.82808716707021801</v>
      </c>
      <c r="BH834" s="13">
        <v>0.83048780487804896</v>
      </c>
      <c r="BI834" s="13"/>
      <c r="BJ834" s="13">
        <v>0.84210526315789502</v>
      </c>
      <c r="BK834" s="13">
        <v>0.82728164867517195</v>
      </c>
      <c r="BL834" s="13"/>
      <c r="BM834" s="13">
        <v>0.86831275720164602</v>
      </c>
      <c r="BN834" s="13">
        <v>0.82172131147541005</v>
      </c>
      <c r="BO834" s="13"/>
      <c r="BP834" s="13">
        <v>0.86053412462907997</v>
      </c>
      <c r="BQ834" s="13">
        <v>0.818493150684932</v>
      </c>
      <c r="BR834" s="13"/>
      <c r="BS834" s="13">
        <v>0.855203619909502</v>
      </c>
      <c r="BT834" s="13">
        <v>0.81538461538461504</v>
      </c>
      <c r="BU834" s="13"/>
      <c r="BV834" s="13">
        <v>0.84563758389261801</v>
      </c>
      <c r="BW834" s="13">
        <v>0.860068259385665</v>
      </c>
      <c r="BX834" s="13"/>
      <c r="BY834" s="13">
        <v>0.76223776223776196</v>
      </c>
      <c r="BZ834" s="13">
        <v>0.84308263695450303</v>
      </c>
      <c r="CA834" s="13"/>
      <c r="CB834" s="13">
        <v>0.83248730964466999</v>
      </c>
      <c r="CC834" s="13">
        <v>0.83601286173633405</v>
      </c>
    </row>
    <row r="835" spans="2:81" x14ac:dyDescent="0.3">
      <c r="B835" t="s">
        <v>90</v>
      </c>
      <c r="C835" s="13">
        <v>5.1012145748987901E-2</v>
      </c>
      <c r="D835" s="13">
        <v>7.0626003210272903E-2</v>
      </c>
      <c r="E835" s="13">
        <v>3.1301482701812197E-2</v>
      </c>
      <c r="F835" s="13"/>
      <c r="G835" s="13">
        <v>4.57142857142857E-2</v>
      </c>
      <c r="H835" s="13">
        <v>5.5214723926380403E-2</v>
      </c>
      <c r="I835" s="13">
        <v>4.2372881355932202E-2</v>
      </c>
      <c r="J835" s="13">
        <v>5.9701492537313397E-2</v>
      </c>
      <c r="K835" s="13">
        <v>5.5944055944055902E-2</v>
      </c>
      <c r="L835" s="13">
        <v>4.5454545454545497E-2</v>
      </c>
      <c r="M835" s="13"/>
      <c r="N835" s="13">
        <v>6.6945606694560705E-2</v>
      </c>
      <c r="O835" s="13">
        <v>3.09278350515464E-2</v>
      </c>
      <c r="P835" s="13">
        <v>5.4726368159204002E-2</v>
      </c>
      <c r="Q835" s="13">
        <v>3.9370078740157501E-2</v>
      </c>
      <c r="R835" s="13"/>
      <c r="S835" s="13">
        <v>4.9382716049382699E-2</v>
      </c>
      <c r="T835" s="13">
        <v>3.00751879699248E-2</v>
      </c>
      <c r="U835" s="13">
        <v>4.1095890410958902E-2</v>
      </c>
      <c r="V835" s="13">
        <v>5.8252427184466E-2</v>
      </c>
      <c r="W835" s="13">
        <v>5.7692307692307702E-2</v>
      </c>
      <c r="X835" s="13">
        <v>3.8095238095238099E-2</v>
      </c>
      <c r="Y835" s="13">
        <v>0.06</v>
      </c>
      <c r="Z835" s="13">
        <v>4.4444444444444398E-2</v>
      </c>
      <c r="AA835" s="13">
        <v>4.4585987261146501E-2</v>
      </c>
      <c r="AB835" s="13">
        <v>7.2916666666666699E-2</v>
      </c>
      <c r="AC835" s="13">
        <v>0.105263157894737</v>
      </c>
      <c r="AD835" s="13">
        <v>0</v>
      </c>
      <c r="AE835" s="13"/>
      <c r="AF835" s="13">
        <v>4.01002506265664E-2</v>
      </c>
      <c r="AG835" s="13">
        <v>7.0000000000000007E-2</v>
      </c>
      <c r="AH835" s="13">
        <v>3.90625E-2</v>
      </c>
      <c r="AI835" s="13">
        <v>0.13043478260869601</v>
      </c>
      <c r="AJ835" s="13">
        <v>1.6260162601626001E-2</v>
      </c>
      <c r="AK835" s="13">
        <v>1.9047619047619001E-2</v>
      </c>
      <c r="AL835" s="13"/>
      <c r="AM835" s="13">
        <v>4.9450549450549497E-2</v>
      </c>
      <c r="AN835" s="13">
        <v>4.8888888888888898E-2</v>
      </c>
      <c r="AO835" s="13">
        <v>5.6265984654731503E-2</v>
      </c>
      <c r="AP835" s="13">
        <v>5.4852320675105502E-2</v>
      </c>
      <c r="AQ835" s="13">
        <v>2.27272727272727E-2</v>
      </c>
      <c r="AR835" s="13"/>
      <c r="AS835" s="13">
        <v>5.1012145748987901E-2</v>
      </c>
      <c r="AT835" s="13" t="s">
        <v>97</v>
      </c>
      <c r="AU835" s="13"/>
      <c r="AV835" s="13">
        <v>5.2499999999999998E-2</v>
      </c>
      <c r="AW835" s="13">
        <v>0</v>
      </c>
      <c r="AX835" s="13">
        <v>5.5449330783938801E-2</v>
      </c>
      <c r="AY835" s="13"/>
      <c r="AZ835" s="13">
        <v>2.7522935779816501E-2</v>
      </c>
      <c r="BA835" s="13">
        <v>5.5555555555555601E-2</v>
      </c>
      <c r="BB835" s="13">
        <v>4.4052863436123399E-2</v>
      </c>
      <c r="BC835" s="13"/>
      <c r="BD835" s="13">
        <v>5.0125313283208003E-2</v>
      </c>
      <c r="BE835" s="13">
        <v>5.1044083526682098E-2</v>
      </c>
      <c r="BF835" s="13"/>
      <c r="BG835" s="13">
        <v>4.8426150121065402E-2</v>
      </c>
      <c r="BH835" s="13">
        <v>5.24390243902439E-2</v>
      </c>
      <c r="BI835" s="13"/>
      <c r="BJ835" s="13">
        <v>4.7368421052631601E-2</v>
      </c>
      <c r="BK835" s="13">
        <v>5.2993130520117802E-2</v>
      </c>
      <c r="BL835" s="13"/>
      <c r="BM835" s="13">
        <v>5.3497942386831303E-2</v>
      </c>
      <c r="BN835" s="13">
        <v>5.0204918032786899E-2</v>
      </c>
      <c r="BO835" s="13"/>
      <c r="BP835" s="13">
        <v>4.4510385756676603E-2</v>
      </c>
      <c r="BQ835" s="13">
        <v>5.3652968036529698E-2</v>
      </c>
      <c r="BR835" s="13"/>
      <c r="BS835" s="13">
        <v>3.8461538461538498E-2</v>
      </c>
      <c r="BT835" s="13">
        <v>4.6153846153846198E-2</v>
      </c>
      <c r="BU835" s="13"/>
      <c r="BV835" s="13">
        <v>3.35570469798658E-2</v>
      </c>
      <c r="BW835" s="13">
        <v>4.0955631399317398E-2</v>
      </c>
      <c r="BX835" s="13"/>
      <c r="BY835" s="13">
        <v>7.69230769230769E-2</v>
      </c>
      <c r="BZ835" s="13">
        <v>4.73537604456825E-2</v>
      </c>
      <c r="CA835" s="13"/>
      <c r="CB835" s="13">
        <v>5.92216582064298E-2</v>
      </c>
      <c r="CC835" s="13">
        <v>4.3408360128617401E-2</v>
      </c>
    </row>
    <row r="836" spans="2:81" x14ac:dyDescent="0.3">
      <c r="B836" t="s">
        <v>91</v>
      </c>
      <c r="C836" s="13">
        <v>0.77894736842105305</v>
      </c>
      <c r="D836" s="13">
        <v>0.74157303370786498</v>
      </c>
      <c r="E836" s="13">
        <v>0.81548599670510702</v>
      </c>
      <c r="F836" s="13"/>
      <c r="G836" s="13">
        <v>0.82285714285714295</v>
      </c>
      <c r="H836" s="13">
        <v>0.751533742331288</v>
      </c>
      <c r="I836" s="13">
        <v>0.77542372881355903</v>
      </c>
      <c r="J836" s="13">
        <v>0.74129353233830897</v>
      </c>
      <c r="K836" s="13">
        <v>0.81118881118881103</v>
      </c>
      <c r="L836" s="13">
        <v>0.81168831168831201</v>
      </c>
      <c r="M836" s="13"/>
      <c r="N836" s="13">
        <v>0.74476987447698795</v>
      </c>
      <c r="O836" s="13">
        <v>0.83848797250859097</v>
      </c>
      <c r="P836" s="13">
        <v>0.77611940298507498</v>
      </c>
      <c r="Q836" s="13">
        <v>0.78740157480314998</v>
      </c>
      <c r="R836" s="13"/>
      <c r="S836" s="13">
        <v>0.77777777777777801</v>
      </c>
      <c r="T836" s="13">
        <v>0.79699248120300703</v>
      </c>
      <c r="U836" s="13">
        <v>0.83561643835616395</v>
      </c>
      <c r="V836" s="13">
        <v>0.69902912621359203</v>
      </c>
      <c r="W836" s="13">
        <v>0.77884615384615397</v>
      </c>
      <c r="X836" s="13">
        <v>0.79047619047619</v>
      </c>
      <c r="Y836" s="13">
        <v>0.74</v>
      </c>
      <c r="Z836" s="13">
        <v>0.75555555555555598</v>
      </c>
      <c r="AA836" s="13">
        <v>0.82802547770700596</v>
      </c>
      <c r="AB836" s="13">
        <v>0.78125</v>
      </c>
      <c r="AC836" s="13">
        <v>0.68421052631578905</v>
      </c>
      <c r="AD836" s="13">
        <v>0.94736842105263197</v>
      </c>
      <c r="AE836" s="13"/>
      <c r="AF836" s="13">
        <v>0.81954887218045103</v>
      </c>
      <c r="AG836" s="13">
        <v>0.69499999999999995</v>
      </c>
      <c r="AH836" s="13">
        <v>0.828125</v>
      </c>
      <c r="AI836" s="13">
        <v>0.61490683229813703</v>
      </c>
      <c r="AJ836" s="13">
        <v>0.861788617886179</v>
      </c>
      <c r="AK836" s="13">
        <v>0.87619047619047596</v>
      </c>
      <c r="AL836" s="13"/>
      <c r="AM836" s="13">
        <v>0.75824175824175799</v>
      </c>
      <c r="AN836" s="13">
        <v>0.78222222222222204</v>
      </c>
      <c r="AO836" s="13">
        <v>0.77493606138107396</v>
      </c>
      <c r="AP836" s="13">
        <v>0.77637130801687804</v>
      </c>
      <c r="AQ836" s="13">
        <v>0.77272727272727304</v>
      </c>
      <c r="AR836" s="13"/>
      <c r="AS836" s="13">
        <v>0.77894736842105305</v>
      </c>
      <c r="AT836" s="13" t="s">
        <v>97</v>
      </c>
      <c r="AU836" s="13"/>
      <c r="AV836" s="13">
        <v>0.76</v>
      </c>
      <c r="AW836" s="13">
        <v>0.86170212765957399</v>
      </c>
      <c r="AX836" s="13">
        <v>0.78011472275334603</v>
      </c>
      <c r="AY836" s="13"/>
      <c r="AZ836" s="13">
        <v>0.86238532110091703</v>
      </c>
      <c r="BA836" s="13">
        <v>0.77777777777777801</v>
      </c>
      <c r="BB836" s="13">
        <v>0.73568281938325997</v>
      </c>
      <c r="BC836" s="13"/>
      <c r="BD836" s="13">
        <v>0.78822055137844604</v>
      </c>
      <c r="BE836" s="13">
        <v>0.76334106728538298</v>
      </c>
      <c r="BF836" s="13"/>
      <c r="BG836" s="13">
        <v>0.77966101694915302</v>
      </c>
      <c r="BH836" s="13">
        <v>0.77804878048780501</v>
      </c>
      <c r="BI836" s="13"/>
      <c r="BJ836" s="13">
        <v>0.79473684210526296</v>
      </c>
      <c r="BK836" s="13">
        <v>0.77428851815505395</v>
      </c>
      <c r="BL836" s="13"/>
      <c r="BM836" s="13">
        <v>0.81481481481481499</v>
      </c>
      <c r="BN836" s="13">
        <v>0.77151639344262302</v>
      </c>
      <c r="BO836" s="13"/>
      <c r="BP836" s="13">
        <v>0.81602373887240398</v>
      </c>
      <c r="BQ836" s="13">
        <v>0.76484018264840203</v>
      </c>
      <c r="BR836" s="13"/>
      <c r="BS836" s="13">
        <v>0.81674208144796401</v>
      </c>
      <c r="BT836" s="13">
        <v>0.76923076923076905</v>
      </c>
      <c r="BU836" s="13"/>
      <c r="BV836" s="13">
        <v>0.81208053691275195</v>
      </c>
      <c r="BW836" s="13">
        <v>0.81911262798634799</v>
      </c>
      <c r="BX836" s="13"/>
      <c r="BY836" s="13">
        <v>0.68531468531468498</v>
      </c>
      <c r="BZ836" s="13">
        <v>0.79572887650882096</v>
      </c>
      <c r="CA836" s="13"/>
      <c r="CB836" s="13">
        <v>0.77326565143824</v>
      </c>
      <c r="CC836" s="13">
        <v>0.792604501607717</v>
      </c>
    </row>
    <row r="837" spans="2:81" x14ac:dyDescent="0.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Q837" s="13"/>
      <c r="BR837" s="13"/>
      <c r="BS837" s="13"/>
      <c r="BT837" s="13"/>
      <c r="BU837" s="13"/>
      <c r="BV837" s="13"/>
      <c r="BW837" s="13"/>
      <c r="BX837" s="13"/>
      <c r="BY837" s="13"/>
      <c r="BZ837" s="13"/>
      <c r="CA837" s="13"/>
      <c r="CB837" s="13"/>
      <c r="CC837" s="13"/>
    </row>
    <row r="838" spans="2:81" x14ac:dyDescent="0.3">
      <c r="B838" s="6" t="s">
        <v>420</v>
      </c>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Q838" s="13"/>
      <c r="BR838" s="13"/>
      <c r="BS838" s="13"/>
      <c r="BT838" s="13"/>
      <c r="BU838" s="13"/>
      <c r="BV838" s="13"/>
      <c r="BW838" s="13"/>
      <c r="BX838" s="13"/>
      <c r="BY838" s="13"/>
      <c r="BZ838" s="13"/>
      <c r="CA838" s="13"/>
      <c r="CB838" s="13"/>
      <c r="CC838" s="13"/>
    </row>
    <row r="839" spans="2:81" x14ac:dyDescent="0.3">
      <c r="B839" s="23" t="s">
        <v>95</v>
      </c>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Q839" s="13"/>
      <c r="BR839" s="13"/>
      <c r="BS839" s="13"/>
      <c r="BT839" s="13"/>
      <c r="BU839" s="13"/>
      <c r="BV839" s="13"/>
      <c r="BW839" s="13"/>
      <c r="BX839" s="13"/>
      <c r="BY839" s="13"/>
      <c r="BZ839" s="13"/>
      <c r="CA839" s="13"/>
      <c r="CB839" s="13"/>
      <c r="CC839" s="13"/>
    </row>
    <row r="840" spans="2:81" x14ac:dyDescent="0.3">
      <c r="B840" t="s">
        <v>413</v>
      </c>
      <c r="C840" s="13">
        <v>0.387044534412955</v>
      </c>
      <c r="D840" s="13">
        <v>0.38202247191011202</v>
      </c>
      <c r="E840" s="13">
        <v>0.39538714991762802</v>
      </c>
      <c r="F840" s="13"/>
      <c r="G840" s="13">
        <v>0.32571428571428601</v>
      </c>
      <c r="H840" s="13">
        <v>0.42944785276073599</v>
      </c>
      <c r="I840" s="13">
        <v>0.43220338983050799</v>
      </c>
      <c r="J840" s="13">
        <v>0.40796019900497499</v>
      </c>
      <c r="K840" s="13">
        <v>0.356643356643357</v>
      </c>
      <c r="L840" s="13">
        <v>0.29870129870129902</v>
      </c>
      <c r="M840" s="13"/>
      <c r="N840" s="13">
        <v>0.39958158995815901</v>
      </c>
      <c r="O840" s="13">
        <v>0.37113402061855699</v>
      </c>
      <c r="P840" s="13">
        <v>0.39800995024875602</v>
      </c>
      <c r="Q840" s="13">
        <v>0.37401574803149601</v>
      </c>
      <c r="R840" s="13"/>
      <c r="S840" s="13">
        <v>0.41152263374485598</v>
      </c>
      <c r="T840" s="13">
        <v>0.28571428571428598</v>
      </c>
      <c r="U840" s="13">
        <v>0.38356164383561597</v>
      </c>
      <c r="V840" s="13">
        <v>0.42718446601941701</v>
      </c>
      <c r="W840" s="13">
        <v>0.394230769230769</v>
      </c>
      <c r="X840" s="13">
        <v>0.38095238095238099</v>
      </c>
      <c r="Y840" s="13">
        <v>0.36</v>
      </c>
      <c r="Z840" s="13">
        <v>0.4</v>
      </c>
      <c r="AA840" s="13">
        <v>0.40764331210191102</v>
      </c>
      <c r="AB840" s="13">
        <v>0.38541666666666702</v>
      </c>
      <c r="AC840" s="13">
        <v>0.45614035087719301</v>
      </c>
      <c r="AD840" s="13">
        <v>0.31578947368421101</v>
      </c>
      <c r="AE840" s="13"/>
      <c r="AF840" s="13">
        <v>0.441102756892231</v>
      </c>
      <c r="AG840" s="13">
        <v>0.33500000000000002</v>
      </c>
      <c r="AH840" s="13">
        <v>0.421875</v>
      </c>
      <c r="AI840" s="13">
        <v>0.29813664596273298</v>
      </c>
      <c r="AJ840" s="13">
        <v>0.39024390243902402</v>
      </c>
      <c r="AK840" s="13">
        <v>0.42857142857142899</v>
      </c>
      <c r="AL840" s="13"/>
      <c r="AM840" s="13">
        <v>0.37362637362637402</v>
      </c>
      <c r="AN840" s="13">
        <v>0.34222222222222198</v>
      </c>
      <c r="AO840" s="13">
        <v>0.39386189258311999</v>
      </c>
      <c r="AP840" s="13">
        <v>0.443037974683544</v>
      </c>
      <c r="AQ840" s="13">
        <v>0.45454545454545497</v>
      </c>
      <c r="AR840" s="13"/>
      <c r="AS840" s="13">
        <v>0.387044534412955</v>
      </c>
      <c r="AT840" s="13" t="s">
        <v>97</v>
      </c>
      <c r="AU840" s="13"/>
      <c r="AV840" s="13">
        <v>0.43</v>
      </c>
      <c r="AW840" s="13">
        <v>0.43617021276595702</v>
      </c>
      <c r="AX840" s="13">
        <v>0.32887189292543001</v>
      </c>
      <c r="AY840" s="13"/>
      <c r="AZ840" s="13">
        <v>0.52293577981651396</v>
      </c>
      <c r="BA840" s="13">
        <v>0.43333333333333302</v>
      </c>
      <c r="BB840" s="13">
        <v>0.33480176211453699</v>
      </c>
      <c r="BC840" s="13"/>
      <c r="BD840" s="13">
        <v>0.40977443609022601</v>
      </c>
      <c r="BE840" s="13">
        <v>0.345707656612529</v>
      </c>
      <c r="BF840" s="13"/>
      <c r="BG840" s="13">
        <v>0.47699757869249398</v>
      </c>
      <c r="BH840" s="13">
        <v>0.34268292682926799</v>
      </c>
      <c r="BI840" s="13"/>
      <c r="BJ840" s="13">
        <v>0.41578947368421099</v>
      </c>
      <c r="BK840" s="13">
        <v>0.38272816486751698</v>
      </c>
      <c r="BL840" s="13"/>
      <c r="BM840" s="13">
        <v>0.37860082304526699</v>
      </c>
      <c r="BN840" s="13">
        <v>0.391393442622951</v>
      </c>
      <c r="BO840" s="13"/>
      <c r="BP840" s="13">
        <v>0.37091988130563802</v>
      </c>
      <c r="BQ840" s="13">
        <v>0.39269406392694101</v>
      </c>
      <c r="BR840" s="13"/>
      <c r="BS840" s="13">
        <v>0.43212669683257898</v>
      </c>
      <c r="BT840" s="13">
        <v>0.32087912087912102</v>
      </c>
      <c r="BU840" s="13"/>
      <c r="BV840" s="13">
        <v>0.49664429530201298</v>
      </c>
      <c r="BW840" s="13">
        <v>0.39931740614334499</v>
      </c>
      <c r="BX840" s="13"/>
      <c r="BY840" s="13">
        <v>0.37762237762237799</v>
      </c>
      <c r="BZ840" s="13">
        <v>0.38997214484679699</v>
      </c>
      <c r="CA840" s="13"/>
      <c r="CB840" s="13">
        <v>0.36040609137055801</v>
      </c>
      <c r="CC840" s="13">
        <v>0.41639871382636701</v>
      </c>
    </row>
    <row r="841" spans="2:81" x14ac:dyDescent="0.3">
      <c r="B841" t="s">
        <v>84</v>
      </c>
      <c r="C841" s="13">
        <v>0.33360323886639698</v>
      </c>
      <c r="D841" s="13">
        <v>0.325842696629214</v>
      </c>
      <c r="E841" s="13">
        <v>0.33772652388797397</v>
      </c>
      <c r="F841" s="13"/>
      <c r="G841" s="13">
        <v>0.44</v>
      </c>
      <c r="H841" s="13">
        <v>0.30674846625766899</v>
      </c>
      <c r="I841" s="13">
        <v>0.28813559322033899</v>
      </c>
      <c r="J841" s="13">
        <v>0.34825870646766199</v>
      </c>
      <c r="K841" s="13">
        <v>0.27972027972028002</v>
      </c>
      <c r="L841" s="13">
        <v>0.37012987012986998</v>
      </c>
      <c r="M841" s="13"/>
      <c r="N841" s="13">
        <v>0.338912133891213</v>
      </c>
      <c r="O841" s="13">
        <v>0.36769759450171802</v>
      </c>
      <c r="P841" s="13">
        <v>0.34328358208955201</v>
      </c>
      <c r="Q841" s="13">
        <v>0.27559055118110198</v>
      </c>
      <c r="R841" s="13"/>
      <c r="S841" s="13">
        <v>0.34979423868312798</v>
      </c>
      <c r="T841" s="13">
        <v>0.39849624060150401</v>
      </c>
      <c r="U841" s="13">
        <v>0.27397260273972601</v>
      </c>
      <c r="V841" s="13">
        <v>0.28155339805825202</v>
      </c>
      <c r="W841" s="13">
        <v>0.31730769230769201</v>
      </c>
      <c r="X841" s="13">
        <v>0.30476190476190501</v>
      </c>
      <c r="Y841" s="13">
        <v>0.4</v>
      </c>
      <c r="Z841" s="13">
        <v>0.31111111111111101</v>
      </c>
      <c r="AA841" s="13">
        <v>0.37579617834394902</v>
      </c>
      <c r="AB841" s="13">
        <v>0.27083333333333298</v>
      </c>
      <c r="AC841" s="13">
        <v>0.22807017543859601</v>
      </c>
      <c r="AD841" s="13">
        <v>0.42105263157894701</v>
      </c>
      <c r="AE841" s="13"/>
      <c r="AF841" s="13">
        <v>0.31328320802005</v>
      </c>
      <c r="AG841" s="13">
        <v>0.34</v>
      </c>
      <c r="AH841" s="13">
        <v>0.3984375</v>
      </c>
      <c r="AI841" s="13">
        <v>0.329192546583851</v>
      </c>
      <c r="AJ841" s="13">
        <v>0.34959349593495898</v>
      </c>
      <c r="AK841" s="13">
        <v>0.35238095238095202</v>
      </c>
      <c r="AL841" s="13"/>
      <c r="AM841" s="13">
        <v>0.30769230769230799</v>
      </c>
      <c r="AN841" s="13">
        <v>0.38222222222222202</v>
      </c>
      <c r="AO841" s="13">
        <v>0.34526854219948799</v>
      </c>
      <c r="AP841" s="13">
        <v>0.29957805907173002</v>
      </c>
      <c r="AQ841" s="13">
        <v>0.31818181818181801</v>
      </c>
      <c r="AR841" s="13"/>
      <c r="AS841" s="13">
        <v>0.33360323886639698</v>
      </c>
      <c r="AT841" s="13" t="s">
        <v>97</v>
      </c>
      <c r="AU841" s="13"/>
      <c r="AV841" s="13">
        <v>0.30499999999999999</v>
      </c>
      <c r="AW841" s="13">
        <v>0.25531914893617003</v>
      </c>
      <c r="AX841" s="13">
        <v>0.38049713193116602</v>
      </c>
      <c r="AY841" s="13"/>
      <c r="AZ841" s="13">
        <v>0.302752293577982</v>
      </c>
      <c r="BA841" s="13">
        <v>0.32222222222222202</v>
      </c>
      <c r="BB841" s="13">
        <v>0.32599118942731298</v>
      </c>
      <c r="BC841" s="13"/>
      <c r="BD841" s="13">
        <v>0.33333333333333298</v>
      </c>
      <c r="BE841" s="13">
        <v>0.33874709976798101</v>
      </c>
      <c r="BF841" s="13"/>
      <c r="BG841" s="13">
        <v>0.314769975786925</v>
      </c>
      <c r="BH841" s="13">
        <v>0.34268292682926799</v>
      </c>
      <c r="BI841" s="13"/>
      <c r="BJ841" s="13">
        <v>0.35789473684210499</v>
      </c>
      <c r="BK841" s="13">
        <v>0.32777232580961702</v>
      </c>
      <c r="BL841" s="13"/>
      <c r="BM841" s="13">
        <v>0.33333333333333298</v>
      </c>
      <c r="BN841" s="13">
        <v>0.33401639344262302</v>
      </c>
      <c r="BO841" s="13"/>
      <c r="BP841" s="13">
        <v>0.332344213649852</v>
      </c>
      <c r="BQ841" s="13">
        <v>0.33447488584474899</v>
      </c>
      <c r="BR841" s="13"/>
      <c r="BS841" s="13">
        <v>0.32352941176470601</v>
      </c>
      <c r="BT841" s="13">
        <v>0.35824175824175802</v>
      </c>
      <c r="BU841" s="13"/>
      <c r="BV841" s="13">
        <v>0.288590604026846</v>
      </c>
      <c r="BW841" s="13">
        <v>0.34129692832764502</v>
      </c>
      <c r="BX841" s="13"/>
      <c r="BY841" s="13">
        <v>0.25874125874125897</v>
      </c>
      <c r="BZ841" s="13">
        <v>0.34726090993500502</v>
      </c>
      <c r="CA841" s="13"/>
      <c r="CB841" s="13">
        <v>0.35532994923857902</v>
      </c>
      <c r="CC841" s="13">
        <v>0.31672025723472702</v>
      </c>
    </row>
    <row r="842" spans="2:81" x14ac:dyDescent="0.3">
      <c r="B842" t="s">
        <v>414</v>
      </c>
      <c r="C842" s="13">
        <v>0.15141700404858299</v>
      </c>
      <c r="D842" s="13">
        <v>0.163723916532905</v>
      </c>
      <c r="E842" s="13">
        <v>0.13838550247117001</v>
      </c>
      <c r="F842" s="13"/>
      <c r="G842" s="13">
        <v>0.14285714285714299</v>
      </c>
      <c r="H842" s="13">
        <v>0.14723926380368099</v>
      </c>
      <c r="I842" s="13">
        <v>0.14830508474576301</v>
      </c>
      <c r="J842" s="13">
        <v>0.114427860696517</v>
      </c>
      <c r="K842" s="13">
        <v>0.195804195804196</v>
      </c>
      <c r="L842" s="13">
        <v>0.18181818181818199</v>
      </c>
      <c r="M842" s="13"/>
      <c r="N842" s="13">
        <v>0.14644351464435101</v>
      </c>
      <c r="O842" s="13">
        <v>0.12714776632302399</v>
      </c>
      <c r="P842" s="13">
        <v>0.14925373134328401</v>
      </c>
      <c r="Q842" s="13">
        <v>0.18897637795275599</v>
      </c>
      <c r="R842" s="13"/>
      <c r="S842" s="13">
        <v>0.156378600823045</v>
      </c>
      <c r="T842" s="13">
        <v>0.180451127819549</v>
      </c>
      <c r="U842" s="13">
        <v>0.150684931506849</v>
      </c>
      <c r="V842" s="13">
        <v>0.13592233009708701</v>
      </c>
      <c r="W842" s="13">
        <v>0.18269230769230799</v>
      </c>
      <c r="X842" s="13">
        <v>0.17142857142857101</v>
      </c>
      <c r="Y842" s="13">
        <v>0.11</v>
      </c>
      <c r="Z842" s="13">
        <v>0.133333333333333</v>
      </c>
      <c r="AA842" s="13">
        <v>0.11464968152866201</v>
      </c>
      <c r="AB842" s="13">
        <v>0.17708333333333301</v>
      </c>
      <c r="AC842" s="13">
        <v>0.140350877192982</v>
      </c>
      <c r="AD842" s="13">
        <v>0.157894736842105</v>
      </c>
      <c r="AE842" s="13"/>
      <c r="AF842" s="13">
        <v>0.150375939849624</v>
      </c>
      <c r="AG842" s="13">
        <v>0.17499999999999999</v>
      </c>
      <c r="AH842" s="13">
        <v>8.59375E-2</v>
      </c>
      <c r="AI842" s="13">
        <v>0.13043478260869601</v>
      </c>
      <c r="AJ842" s="13">
        <v>0.154471544715447</v>
      </c>
      <c r="AK842" s="13">
        <v>0.133333333333333</v>
      </c>
      <c r="AL842" s="13"/>
      <c r="AM842" s="13">
        <v>0.19780219780219799</v>
      </c>
      <c r="AN842" s="13">
        <v>0.168888888888889</v>
      </c>
      <c r="AO842" s="13">
        <v>0.132992327365729</v>
      </c>
      <c r="AP842" s="13">
        <v>0.126582278481013</v>
      </c>
      <c r="AQ842" s="13">
        <v>0.13636363636363599</v>
      </c>
      <c r="AR842" s="13"/>
      <c r="AS842" s="13">
        <v>0.15141700404858299</v>
      </c>
      <c r="AT842" s="13" t="s">
        <v>97</v>
      </c>
      <c r="AU842" s="13"/>
      <c r="AV842" s="13">
        <v>0.13750000000000001</v>
      </c>
      <c r="AW842" s="13">
        <v>0.19148936170212799</v>
      </c>
      <c r="AX842" s="13">
        <v>0.151051625239006</v>
      </c>
      <c r="AY842" s="13"/>
      <c r="AZ842" s="13">
        <v>9.1743119266055106E-2</v>
      </c>
      <c r="BA842" s="13">
        <v>0.133333333333333</v>
      </c>
      <c r="BB842" s="13">
        <v>0.171806167400881</v>
      </c>
      <c r="BC842" s="13"/>
      <c r="BD842" s="13">
        <v>0.145363408521303</v>
      </c>
      <c r="BE842" s="13">
        <v>0.16241299303944301</v>
      </c>
      <c r="BF842" s="13"/>
      <c r="BG842" s="13">
        <v>0.128329297820823</v>
      </c>
      <c r="BH842" s="13">
        <v>0.16219512195121999</v>
      </c>
      <c r="BI842" s="13"/>
      <c r="BJ842" s="13">
        <v>0.12631578947368399</v>
      </c>
      <c r="BK842" s="13">
        <v>0.155053974484789</v>
      </c>
      <c r="BL842" s="13"/>
      <c r="BM842" s="13">
        <v>0.156378600823045</v>
      </c>
      <c r="BN842" s="13">
        <v>0.14959016393442601</v>
      </c>
      <c r="BO842" s="13"/>
      <c r="BP842" s="13">
        <v>0.15430267062314501</v>
      </c>
      <c r="BQ842" s="13">
        <v>0.150684931506849</v>
      </c>
      <c r="BR842" s="13"/>
      <c r="BS842" s="13">
        <v>0.14932126696832601</v>
      </c>
      <c r="BT842" s="13">
        <v>0.16043956043956001</v>
      </c>
      <c r="BU842" s="13"/>
      <c r="BV842" s="13">
        <v>0.134228187919463</v>
      </c>
      <c r="BW842" s="13">
        <v>0.15699658703071701</v>
      </c>
      <c r="BX842" s="13"/>
      <c r="BY842" s="13">
        <v>0.18181818181818199</v>
      </c>
      <c r="BZ842" s="13">
        <v>0.14206128133704701</v>
      </c>
      <c r="CA842" s="13"/>
      <c r="CB842" s="13">
        <v>0.138747884940778</v>
      </c>
      <c r="CC842" s="13">
        <v>0.15594855305466199</v>
      </c>
    </row>
    <row r="843" spans="2:81" x14ac:dyDescent="0.3">
      <c r="B843" t="s">
        <v>86</v>
      </c>
      <c r="C843" s="13">
        <v>7.8542510121457507E-2</v>
      </c>
      <c r="D843" s="13">
        <v>8.3467094703049804E-2</v>
      </c>
      <c r="E843" s="13">
        <v>7.4135090609555199E-2</v>
      </c>
      <c r="F843" s="13"/>
      <c r="G843" s="13">
        <v>6.2857142857142903E-2</v>
      </c>
      <c r="H843" s="13">
        <v>7.0552147239263799E-2</v>
      </c>
      <c r="I843" s="13">
        <v>7.2033898305084706E-2</v>
      </c>
      <c r="J843" s="13">
        <v>7.4626865671641798E-2</v>
      </c>
      <c r="K843" s="13">
        <v>0.125874125874126</v>
      </c>
      <c r="L843" s="13">
        <v>8.4415584415584402E-2</v>
      </c>
      <c r="M843" s="13"/>
      <c r="N843" s="13">
        <v>7.1129707112970703E-2</v>
      </c>
      <c r="O843" s="13">
        <v>8.2474226804123696E-2</v>
      </c>
      <c r="P843" s="13">
        <v>6.4676616915422896E-2</v>
      </c>
      <c r="Q843" s="13">
        <v>9.8425196850393706E-2</v>
      </c>
      <c r="R843" s="13"/>
      <c r="S843" s="13">
        <v>5.3497942386831303E-2</v>
      </c>
      <c r="T843" s="13">
        <v>7.5187969924811998E-2</v>
      </c>
      <c r="U843" s="13">
        <v>0.10958904109589</v>
      </c>
      <c r="V843" s="13">
        <v>0.116504854368932</v>
      </c>
      <c r="W843" s="13">
        <v>5.7692307692307702E-2</v>
      </c>
      <c r="X843" s="13">
        <v>9.5238095238095205E-2</v>
      </c>
      <c r="Y843" s="13">
        <v>0.09</v>
      </c>
      <c r="Z843" s="13">
        <v>4.4444444444444398E-2</v>
      </c>
      <c r="AA843" s="13">
        <v>7.6433121019108305E-2</v>
      </c>
      <c r="AB843" s="13">
        <v>0.104166666666667</v>
      </c>
      <c r="AC843" s="13">
        <v>8.7719298245614002E-2</v>
      </c>
      <c r="AD843" s="13">
        <v>0</v>
      </c>
      <c r="AE843" s="13"/>
      <c r="AF843" s="13">
        <v>6.2656641604009994E-2</v>
      </c>
      <c r="AG843" s="13">
        <v>0.105</v>
      </c>
      <c r="AH843" s="13">
        <v>5.46875E-2</v>
      </c>
      <c r="AI843" s="13">
        <v>0.105590062111801</v>
      </c>
      <c r="AJ843" s="13">
        <v>8.9430894308943104E-2</v>
      </c>
      <c r="AK843" s="13">
        <v>6.6666666666666693E-2</v>
      </c>
      <c r="AL843" s="13"/>
      <c r="AM843" s="13">
        <v>7.69230769230769E-2</v>
      </c>
      <c r="AN843" s="13">
        <v>6.22222222222222E-2</v>
      </c>
      <c r="AO843" s="13">
        <v>7.1611253196930902E-2</v>
      </c>
      <c r="AP843" s="13">
        <v>8.0168776371307995E-2</v>
      </c>
      <c r="AQ843" s="13">
        <v>6.8181818181818205E-2</v>
      </c>
      <c r="AR843" s="13"/>
      <c r="AS843" s="13">
        <v>7.8542510121457507E-2</v>
      </c>
      <c r="AT843" s="13" t="s">
        <v>97</v>
      </c>
      <c r="AU843" s="13"/>
      <c r="AV843" s="13">
        <v>9.2499999999999999E-2</v>
      </c>
      <c r="AW843" s="13">
        <v>9.5744680851063801E-2</v>
      </c>
      <c r="AX843" s="13">
        <v>7.0745697896749504E-2</v>
      </c>
      <c r="AY843" s="13"/>
      <c r="AZ843" s="13">
        <v>4.5871559633027498E-2</v>
      </c>
      <c r="BA843" s="13">
        <v>0.1</v>
      </c>
      <c r="BB843" s="13">
        <v>0.12775330396475801</v>
      </c>
      <c r="BC843" s="13"/>
      <c r="BD843" s="13">
        <v>6.5162907268170395E-2</v>
      </c>
      <c r="BE843" s="13">
        <v>0.102088167053364</v>
      </c>
      <c r="BF843" s="13"/>
      <c r="BG843" s="13">
        <v>5.5690072639225201E-2</v>
      </c>
      <c r="BH843" s="13">
        <v>9.0243902439024401E-2</v>
      </c>
      <c r="BI843" s="13"/>
      <c r="BJ843" s="13">
        <v>5.7894736842105297E-2</v>
      </c>
      <c r="BK843" s="13">
        <v>8.2433758586849898E-2</v>
      </c>
      <c r="BL843" s="13"/>
      <c r="BM843" s="13">
        <v>8.2304526748971193E-2</v>
      </c>
      <c r="BN843" s="13">
        <v>7.7868852459016397E-2</v>
      </c>
      <c r="BO843" s="13"/>
      <c r="BP843" s="13">
        <v>6.82492581602374E-2</v>
      </c>
      <c r="BQ843" s="13">
        <v>8.4474885844748895E-2</v>
      </c>
      <c r="BR843" s="13"/>
      <c r="BS843" s="13">
        <v>6.3348416289592799E-2</v>
      </c>
      <c r="BT843" s="13">
        <v>9.0109890109890095E-2</v>
      </c>
      <c r="BU843" s="13"/>
      <c r="BV843" s="13">
        <v>4.0268456375838903E-2</v>
      </c>
      <c r="BW843" s="13">
        <v>7.5085324232081904E-2</v>
      </c>
      <c r="BX843" s="13"/>
      <c r="BY843" s="13">
        <v>8.3916083916083906E-2</v>
      </c>
      <c r="BZ843" s="13">
        <v>7.8922934076137402E-2</v>
      </c>
      <c r="CA843" s="13"/>
      <c r="CB843" s="13">
        <v>8.1218274111675107E-2</v>
      </c>
      <c r="CC843" s="13">
        <v>7.5562700964630206E-2</v>
      </c>
    </row>
    <row r="844" spans="2:81" x14ac:dyDescent="0.3">
      <c r="B844" t="s">
        <v>415</v>
      </c>
      <c r="C844" s="13">
        <v>3.2388663967611302E-2</v>
      </c>
      <c r="D844" s="13">
        <v>3.5313001605136403E-2</v>
      </c>
      <c r="E844" s="13">
        <v>2.96540362438221E-2</v>
      </c>
      <c r="F844" s="13"/>
      <c r="G844" s="13">
        <v>1.1428571428571401E-2</v>
      </c>
      <c r="H844" s="13">
        <v>3.6809815950920199E-2</v>
      </c>
      <c r="I844" s="13">
        <v>4.6610169491525397E-2</v>
      </c>
      <c r="J844" s="13">
        <v>2.9850746268656699E-2</v>
      </c>
      <c r="K844" s="13">
        <v>2.7972027972028E-2</v>
      </c>
      <c r="L844" s="13">
        <v>3.2467532467532499E-2</v>
      </c>
      <c r="M844" s="13"/>
      <c r="N844" s="13">
        <v>2.5104602510460299E-2</v>
      </c>
      <c r="O844" s="13">
        <v>4.1237113402061903E-2</v>
      </c>
      <c r="P844" s="13">
        <v>2.48756218905473E-2</v>
      </c>
      <c r="Q844" s="13">
        <v>4.33070866141732E-2</v>
      </c>
      <c r="R844" s="13"/>
      <c r="S844" s="13">
        <v>2.0576131687242798E-2</v>
      </c>
      <c r="T844" s="13">
        <v>3.00751879699248E-2</v>
      </c>
      <c r="U844" s="13">
        <v>5.4794520547945202E-2</v>
      </c>
      <c r="V844" s="13">
        <v>1.94174757281553E-2</v>
      </c>
      <c r="W844" s="13">
        <v>2.8846153846153799E-2</v>
      </c>
      <c r="X844" s="13">
        <v>1.9047619047619001E-2</v>
      </c>
      <c r="Y844" s="13">
        <v>0.03</v>
      </c>
      <c r="Z844" s="13">
        <v>8.8888888888888906E-2</v>
      </c>
      <c r="AA844" s="13">
        <v>1.9108280254777101E-2</v>
      </c>
      <c r="AB844" s="13">
        <v>4.1666666666666699E-2</v>
      </c>
      <c r="AC844" s="13">
        <v>7.0175438596491196E-2</v>
      </c>
      <c r="AD844" s="13">
        <v>0.105263157894737</v>
      </c>
      <c r="AE844" s="13"/>
      <c r="AF844" s="13">
        <v>2.2556390977443601E-2</v>
      </c>
      <c r="AG844" s="13">
        <v>0.02</v>
      </c>
      <c r="AH844" s="13">
        <v>2.34375E-2</v>
      </c>
      <c r="AI844" s="13">
        <v>0.118012422360248</v>
      </c>
      <c r="AJ844" s="13">
        <v>1.6260162601626001E-2</v>
      </c>
      <c r="AK844" s="13">
        <v>9.5238095238095195E-3</v>
      </c>
      <c r="AL844" s="13"/>
      <c r="AM844" s="13">
        <v>2.1978021978022001E-2</v>
      </c>
      <c r="AN844" s="13">
        <v>2.2222222222222199E-2</v>
      </c>
      <c r="AO844" s="13">
        <v>4.0920716112532E-2</v>
      </c>
      <c r="AP844" s="13">
        <v>3.7974683544303799E-2</v>
      </c>
      <c r="AQ844" s="13">
        <v>0</v>
      </c>
      <c r="AR844" s="13"/>
      <c r="AS844" s="13">
        <v>3.2388663967611302E-2</v>
      </c>
      <c r="AT844" s="13" t="s">
        <v>97</v>
      </c>
      <c r="AU844" s="13"/>
      <c r="AV844" s="13">
        <v>2.5000000000000001E-2</v>
      </c>
      <c r="AW844" s="13">
        <v>1.0638297872340399E-2</v>
      </c>
      <c r="AX844" s="13">
        <v>4.2065009560229398E-2</v>
      </c>
      <c r="AY844" s="13"/>
      <c r="AZ844" s="13">
        <v>2.7522935779816501E-2</v>
      </c>
      <c r="BA844" s="13">
        <v>0</v>
      </c>
      <c r="BB844" s="13">
        <v>3.0837004405286299E-2</v>
      </c>
      <c r="BC844" s="13"/>
      <c r="BD844" s="13">
        <v>3.1328320802004997E-2</v>
      </c>
      <c r="BE844" s="13">
        <v>3.2482598607888602E-2</v>
      </c>
      <c r="BF844" s="13"/>
      <c r="BG844" s="13">
        <v>1.93704600484262E-2</v>
      </c>
      <c r="BH844" s="13">
        <v>3.9024390243902397E-2</v>
      </c>
      <c r="BI844" s="13"/>
      <c r="BJ844" s="13">
        <v>3.6842105263157898E-2</v>
      </c>
      <c r="BK844" s="13">
        <v>3.23846908734053E-2</v>
      </c>
      <c r="BL844" s="13"/>
      <c r="BM844" s="13">
        <v>3.2921810699588501E-2</v>
      </c>
      <c r="BN844" s="13">
        <v>3.07377049180328E-2</v>
      </c>
      <c r="BO844" s="13"/>
      <c r="BP844" s="13">
        <v>5.3412462908011903E-2</v>
      </c>
      <c r="BQ844" s="13">
        <v>2.3972602739725998E-2</v>
      </c>
      <c r="BR844" s="13"/>
      <c r="BS844" s="13">
        <v>2.7149321266968299E-2</v>
      </c>
      <c r="BT844" s="13">
        <v>3.5164835164835199E-2</v>
      </c>
      <c r="BU844" s="13"/>
      <c r="BV844" s="13">
        <v>3.35570469798658E-2</v>
      </c>
      <c r="BW844" s="13">
        <v>2.38907849829352E-2</v>
      </c>
      <c r="BX844" s="13"/>
      <c r="BY844" s="13">
        <v>7.69230769230769E-2</v>
      </c>
      <c r="BZ844" s="13">
        <v>2.5998142989786401E-2</v>
      </c>
      <c r="CA844" s="13"/>
      <c r="CB844" s="13">
        <v>5.0761421319797002E-2</v>
      </c>
      <c r="CC844" s="13">
        <v>1.4469453376205799E-2</v>
      </c>
    </row>
    <row r="845" spans="2:81" x14ac:dyDescent="0.3">
      <c r="B845" t="s">
        <v>106</v>
      </c>
      <c r="C845" s="13">
        <v>1.7004048582995999E-2</v>
      </c>
      <c r="D845" s="13">
        <v>9.6308186195826605E-3</v>
      </c>
      <c r="E845" s="13">
        <v>2.4711696869851699E-2</v>
      </c>
      <c r="F845" s="13"/>
      <c r="G845" s="13">
        <v>1.7142857142857099E-2</v>
      </c>
      <c r="H845" s="13">
        <v>9.2024539877300603E-3</v>
      </c>
      <c r="I845" s="13">
        <v>1.27118644067797E-2</v>
      </c>
      <c r="J845" s="13">
        <v>2.48756218905473E-2</v>
      </c>
      <c r="K845" s="13">
        <v>1.3986013986014E-2</v>
      </c>
      <c r="L845" s="13">
        <v>3.2467532467532499E-2</v>
      </c>
      <c r="M845" s="13"/>
      <c r="N845" s="13">
        <v>1.8828451882845199E-2</v>
      </c>
      <c r="O845" s="13">
        <v>1.03092783505155E-2</v>
      </c>
      <c r="P845" s="13">
        <v>1.99004975124378E-2</v>
      </c>
      <c r="Q845" s="13">
        <v>1.9685039370078702E-2</v>
      </c>
      <c r="R845" s="13"/>
      <c r="S845" s="13">
        <v>8.23045267489712E-3</v>
      </c>
      <c r="T845" s="13">
        <v>3.00751879699248E-2</v>
      </c>
      <c r="U845" s="13">
        <v>2.7397260273972601E-2</v>
      </c>
      <c r="V845" s="13">
        <v>1.94174757281553E-2</v>
      </c>
      <c r="W845" s="13">
        <v>1.9230769230769201E-2</v>
      </c>
      <c r="X845" s="13">
        <v>2.8571428571428598E-2</v>
      </c>
      <c r="Y845" s="13">
        <v>0.01</v>
      </c>
      <c r="Z845" s="13">
        <v>2.2222222222222199E-2</v>
      </c>
      <c r="AA845" s="13">
        <v>6.3694267515923596E-3</v>
      </c>
      <c r="AB845" s="13">
        <v>2.0833333333333301E-2</v>
      </c>
      <c r="AC845" s="13">
        <v>1.7543859649122799E-2</v>
      </c>
      <c r="AD845" s="13">
        <v>0</v>
      </c>
      <c r="AE845" s="13"/>
      <c r="AF845" s="13">
        <v>1.00250626566416E-2</v>
      </c>
      <c r="AG845" s="13">
        <v>2.5000000000000001E-2</v>
      </c>
      <c r="AH845" s="13">
        <v>1.5625E-2</v>
      </c>
      <c r="AI845" s="13">
        <v>1.8633540372670801E-2</v>
      </c>
      <c r="AJ845" s="13">
        <v>0</v>
      </c>
      <c r="AK845" s="13">
        <v>9.5238095238095195E-3</v>
      </c>
      <c r="AL845" s="13"/>
      <c r="AM845" s="13">
        <v>2.1978021978022001E-2</v>
      </c>
      <c r="AN845" s="13">
        <v>2.2222222222222199E-2</v>
      </c>
      <c r="AO845" s="13">
        <v>1.5345268542199499E-2</v>
      </c>
      <c r="AP845" s="13">
        <v>1.26582278481013E-2</v>
      </c>
      <c r="AQ845" s="13">
        <v>2.27272727272727E-2</v>
      </c>
      <c r="AR845" s="13"/>
      <c r="AS845" s="13">
        <v>1.7004048582995999E-2</v>
      </c>
      <c r="AT845" s="13" t="s">
        <v>97</v>
      </c>
      <c r="AU845" s="13"/>
      <c r="AV845" s="13">
        <v>0.01</v>
      </c>
      <c r="AW845" s="13">
        <v>1.0638297872340399E-2</v>
      </c>
      <c r="AX845" s="13">
        <v>2.6768642447418702E-2</v>
      </c>
      <c r="AY845" s="13"/>
      <c r="AZ845" s="13">
        <v>9.1743119266055103E-3</v>
      </c>
      <c r="BA845" s="13">
        <v>1.1111111111111099E-2</v>
      </c>
      <c r="BB845" s="13">
        <v>8.8105726872246704E-3</v>
      </c>
      <c r="BC845" s="13"/>
      <c r="BD845" s="13">
        <v>1.50375939849624E-2</v>
      </c>
      <c r="BE845" s="13">
        <v>1.8561484918793499E-2</v>
      </c>
      <c r="BF845" s="13"/>
      <c r="BG845" s="13">
        <v>4.8426150121065404E-3</v>
      </c>
      <c r="BH845" s="13">
        <v>2.3170731707317101E-2</v>
      </c>
      <c r="BI845" s="13"/>
      <c r="BJ845" s="13">
        <v>5.2631578947368403E-3</v>
      </c>
      <c r="BK845" s="13">
        <v>1.9627085377821402E-2</v>
      </c>
      <c r="BL845" s="13"/>
      <c r="BM845" s="13">
        <v>1.6460905349794198E-2</v>
      </c>
      <c r="BN845" s="13">
        <v>1.63934426229508E-2</v>
      </c>
      <c r="BO845" s="13"/>
      <c r="BP845" s="13">
        <v>2.0771513353115698E-2</v>
      </c>
      <c r="BQ845" s="13">
        <v>1.3698630136986301E-2</v>
      </c>
      <c r="BR845" s="13"/>
      <c r="BS845" s="13">
        <v>4.5248868778280504E-3</v>
      </c>
      <c r="BT845" s="13">
        <v>3.5164835164835199E-2</v>
      </c>
      <c r="BU845" s="13"/>
      <c r="BV845" s="13">
        <v>6.7114093959731499E-3</v>
      </c>
      <c r="BW845" s="13">
        <v>3.4129692832764501E-3</v>
      </c>
      <c r="BX845" s="13"/>
      <c r="BY845" s="13">
        <v>2.0979020979021001E-2</v>
      </c>
      <c r="BZ845" s="13">
        <v>1.57845868152275E-2</v>
      </c>
      <c r="CA845" s="13"/>
      <c r="CB845" s="13">
        <v>1.35363790186125E-2</v>
      </c>
      <c r="CC845" s="13">
        <v>2.0900321543408401E-2</v>
      </c>
    </row>
    <row r="846" spans="2:81" x14ac:dyDescent="0.3">
      <c r="B846" t="s">
        <v>89</v>
      </c>
      <c r="C846" s="13">
        <v>0.72064777327935203</v>
      </c>
      <c r="D846" s="13">
        <v>0.70786516853932602</v>
      </c>
      <c r="E846" s="13">
        <v>0.733113673805601</v>
      </c>
      <c r="F846" s="13"/>
      <c r="G846" s="13">
        <v>0.76571428571428601</v>
      </c>
      <c r="H846" s="13">
        <v>0.73619631901840499</v>
      </c>
      <c r="I846" s="13">
        <v>0.72033898305084798</v>
      </c>
      <c r="J846" s="13">
        <v>0.75621890547263704</v>
      </c>
      <c r="K846" s="13">
        <v>0.63636363636363602</v>
      </c>
      <c r="L846" s="13">
        <v>0.668831168831169</v>
      </c>
      <c r="M846" s="13"/>
      <c r="N846" s="13">
        <v>0.73849372384937195</v>
      </c>
      <c r="O846" s="13">
        <v>0.73883161512027495</v>
      </c>
      <c r="P846" s="13">
        <v>0.74129353233830897</v>
      </c>
      <c r="Q846" s="13">
        <v>0.64960629921259805</v>
      </c>
      <c r="R846" s="13"/>
      <c r="S846" s="13">
        <v>0.76131687242798396</v>
      </c>
      <c r="T846" s="13">
        <v>0.68421052631578905</v>
      </c>
      <c r="U846" s="13">
        <v>0.65753424657534199</v>
      </c>
      <c r="V846" s="13">
        <v>0.70873786407767003</v>
      </c>
      <c r="W846" s="13">
        <v>0.71153846153846101</v>
      </c>
      <c r="X846" s="13">
        <v>0.68571428571428605</v>
      </c>
      <c r="Y846" s="13">
        <v>0.76</v>
      </c>
      <c r="Z846" s="13">
        <v>0.71111111111111103</v>
      </c>
      <c r="AA846" s="13">
        <v>0.78343949044586003</v>
      </c>
      <c r="AB846" s="13">
        <v>0.65625</v>
      </c>
      <c r="AC846" s="13">
        <v>0.68421052631578905</v>
      </c>
      <c r="AD846" s="13">
        <v>0.73684210526315796</v>
      </c>
      <c r="AE846" s="13"/>
      <c r="AF846" s="13">
        <v>0.75438596491228105</v>
      </c>
      <c r="AG846" s="13">
        <v>0.67500000000000004</v>
      </c>
      <c r="AH846" s="13">
        <v>0.8203125</v>
      </c>
      <c r="AI846" s="13">
        <v>0.62732919254658404</v>
      </c>
      <c r="AJ846" s="13">
        <v>0.73983739837398399</v>
      </c>
      <c r="AK846" s="13">
        <v>0.78095238095238095</v>
      </c>
      <c r="AL846" s="13"/>
      <c r="AM846" s="13">
        <v>0.68131868131868101</v>
      </c>
      <c r="AN846" s="13">
        <v>0.724444444444444</v>
      </c>
      <c r="AO846" s="13">
        <v>0.73913043478260898</v>
      </c>
      <c r="AP846" s="13">
        <v>0.74261603375527396</v>
      </c>
      <c r="AQ846" s="13">
        <v>0.77272727272727304</v>
      </c>
      <c r="AR846" s="13"/>
      <c r="AS846" s="13">
        <v>0.72064777327935203</v>
      </c>
      <c r="AT846" s="13" t="s">
        <v>97</v>
      </c>
      <c r="AU846" s="13"/>
      <c r="AV846" s="13">
        <v>0.73499999999999999</v>
      </c>
      <c r="AW846" s="13">
        <v>0.69148936170212805</v>
      </c>
      <c r="AX846" s="13">
        <v>0.70936902485659703</v>
      </c>
      <c r="AY846" s="13"/>
      <c r="AZ846" s="13">
        <v>0.82568807339449501</v>
      </c>
      <c r="BA846" s="13">
        <v>0.75555555555555598</v>
      </c>
      <c r="BB846" s="13">
        <v>0.66079295154185003</v>
      </c>
      <c r="BC846" s="13"/>
      <c r="BD846" s="13">
        <v>0.74310776942355905</v>
      </c>
      <c r="BE846" s="13">
        <v>0.68445475638051001</v>
      </c>
      <c r="BF846" s="13"/>
      <c r="BG846" s="13">
        <v>0.79176755447941904</v>
      </c>
      <c r="BH846" s="13">
        <v>0.68536585365853697</v>
      </c>
      <c r="BI846" s="13"/>
      <c r="BJ846" s="13">
        <v>0.77368421052631597</v>
      </c>
      <c r="BK846" s="13">
        <v>0.71050049067713394</v>
      </c>
      <c r="BL846" s="13"/>
      <c r="BM846" s="13">
        <v>0.71193415637860102</v>
      </c>
      <c r="BN846" s="13">
        <v>0.72540983606557397</v>
      </c>
      <c r="BO846" s="13"/>
      <c r="BP846" s="13">
        <v>0.70326409495549003</v>
      </c>
      <c r="BQ846" s="13">
        <v>0.72716894977169</v>
      </c>
      <c r="BR846" s="13"/>
      <c r="BS846" s="13">
        <v>0.75565610859728505</v>
      </c>
      <c r="BT846" s="13">
        <v>0.67912087912087904</v>
      </c>
      <c r="BU846" s="13"/>
      <c r="BV846" s="13">
        <v>0.78523489932885904</v>
      </c>
      <c r="BW846" s="13">
        <v>0.74061433447099001</v>
      </c>
      <c r="BX846" s="13"/>
      <c r="BY846" s="13">
        <v>0.63636363636363602</v>
      </c>
      <c r="BZ846" s="13">
        <v>0.73723305478180101</v>
      </c>
      <c r="CA846" s="13"/>
      <c r="CB846" s="13">
        <v>0.71573604060913698</v>
      </c>
      <c r="CC846" s="13">
        <v>0.73311897106109303</v>
      </c>
    </row>
    <row r="847" spans="2:81" x14ac:dyDescent="0.3">
      <c r="B847" t="s">
        <v>90</v>
      </c>
      <c r="C847" s="13">
        <v>0.110931174089069</v>
      </c>
      <c r="D847" s="13">
        <v>0.11878009630818601</v>
      </c>
      <c r="E847" s="13">
        <v>0.103789126853377</v>
      </c>
      <c r="F847" s="13"/>
      <c r="G847" s="13">
        <v>7.4285714285714302E-2</v>
      </c>
      <c r="H847" s="13">
        <v>0.107361963190184</v>
      </c>
      <c r="I847" s="13">
        <v>0.11864406779661001</v>
      </c>
      <c r="J847" s="13">
        <v>0.104477611940299</v>
      </c>
      <c r="K847" s="13">
        <v>0.15384615384615399</v>
      </c>
      <c r="L847" s="13">
        <v>0.11688311688311701</v>
      </c>
      <c r="M847" s="13"/>
      <c r="N847" s="13">
        <v>9.6234309623431005E-2</v>
      </c>
      <c r="O847" s="13">
        <v>0.123711340206186</v>
      </c>
      <c r="P847" s="13">
        <v>8.9552238805970102E-2</v>
      </c>
      <c r="Q847" s="13">
        <v>0.14173228346456701</v>
      </c>
      <c r="R847" s="13"/>
      <c r="S847" s="13">
        <v>7.4074074074074098E-2</v>
      </c>
      <c r="T847" s="13">
        <v>0.105263157894737</v>
      </c>
      <c r="U847" s="13">
        <v>0.164383561643836</v>
      </c>
      <c r="V847" s="13">
        <v>0.13592233009708701</v>
      </c>
      <c r="W847" s="13">
        <v>8.6538461538461495E-2</v>
      </c>
      <c r="X847" s="13">
        <v>0.114285714285714</v>
      </c>
      <c r="Y847" s="13">
        <v>0.12</v>
      </c>
      <c r="Z847" s="13">
        <v>0.133333333333333</v>
      </c>
      <c r="AA847" s="13">
        <v>9.5541401273885301E-2</v>
      </c>
      <c r="AB847" s="13">
        <v>0.14583333333333301</v>
      </c>
      <c r="AC847" s="13">
        <v>0.157894736842105</v>
      </c>
      <c r="AD847" s="13">
        <v>0.105263157894737</v>
      </c>
      <c r="AE847" s="13"/>
      <c r="AF847" s="13">
        <v>8.5213032581453602E-2</v>
      </c>
      <c r="AG847" s="13">
        <v>0.125</v>
      </c>
      <c r="AH847" s="13">
        <v>7.8125E-2</v>
      </c>
      <c r="AI847" s="13">
        <v>0.22360248447205</v>
      </c>
      <c r="AJ847" s="13">
        <v>0.105691056910569</v>
      </c>
      <c r="AK847" s="13">
        <v>7.6190476190476197E-2</v>
      </c>
      <c r="AL847" s="13"/>
      <c r="AM847" s="13">
        <v>9.8901098901098897E-2</v>
      </c>
      <c r="AN847" s="13">
        <v>8.4444444444444405E-2</v>
      </c>
      <c r="AO847" s="13">
        <v>0.11253196930946301</v>
      </c>
      <c r="AP847" s="13">
        <v>0.118143459915612</v>
      </c>
      <c r="AQ847" s="13">
        <v>6.8181818181818205E-2</v>
      </c>
      <c r="AR847" s="13"/>
      <c r="AS847" s="13">
        <v>0.110931174089069</v>
      </c>
      <c r="AT847" s="13" t="s">
        <v>97</v>
      </c>
      <c r="AU847" s="13"/>
      <c r="AV847" s="13">
        <v>0.11749999999999999</v>
      </c>
      <c r="AW847" s="13">
        <v>0.10638297872340401</v>
      </c>
      <c r="AX847" s="13">
        <v>0.11281070745697901</v>
      </c>
      <c r="AY847" s="13"/>
      <c r="AZ847" s="13">
        <v>7.3394495412843999E-2</v>
      </c>
      <c r="BA847" s="13">
        <v>0.1</v>
      </c>
      <c r="BB847" s="13">
        <v>0.15859030837004401</v>
      </c>
      <c r="BC847" s="13"/>
      <c r="BD847" s="13">
        <v>9.6491228070175405E-2</v>
      </c>
      <c r="BE847" s="13">
        <v>0.13457076566125301</v>
      </c>
      <c r="BF847" s="13"/>
      <c r="BG847" s="13">
        <v>7.5060532687651296E-2</v>
      </c>
      <c r="BH847" s="13">
        <v>0.129268292682927</v>
      </c>
      <c r="BI847" s="13"/>
      <c r="BJ847" s="13">
        <v>9.4736842105263105E-2</v>
      </c>
      <c r="BK847" s="13">
        <v>0.114818449460255</v>
      </c>
      <c r="BL847" s="13"/>
      <c r="BM847" s="13">
        <v>0.11522633744856001</v>
      </c>
      <c r="BN847" s="13">
        <v>0.108606557377049</v>
      </c>
      <c r="BO847" s="13"/>
      <c r="BP847" s="13">
        <v>0.121661721068249</v>
      </c>
      <c r="BQ847" s="13">
        <v>0.108447488584475</v>
      </c>
      <c r="BR847" s="13"/>
      <c r="BS847" s="13">
        <v>9.0497737556561098E-2</v>
      </c>
      <c r="BT847" s="13">
        <v>0.125274725274725</v>
      </c>
      <c r="BU847" s="13"/>
      <c r="BV847" s="13">
        <v>7.3825503355704702E-2</v>
      </c>
      <c r="BW847" s="13">
        <v>9.8976109215017094E-2</v>
      </c>
      <c r="BX847" s="13"/>
      <c r="BY847" s="13">
        <v>0.160839160839161</v>
      </c>
      <c r="BZ847" s="13">
        <v>0.104921077065924</v>
      </c>
      <c r="CA847" s="13"/>
      <c r="CB847" s="13">
        <v>0.131979695431472</v>
      </c>
      <c r="CC847" s="13">
        <v>9.0032154340836001E-2</v>
      </c>
    </row>
    <row r="848" spans="2:81" x14ac:dyDescent="0.3">
      <c r="B848" t="s">
        <v>91</v>
      </c>
      <c r="C848" s="13">
        <v>0.60971659919028298</v>
      </c>
      <c r="D848" s="13">
        <v>0.58908507223114004</v>
      </c>
      <c r="E848" s="13">
        <v>0.62932454695222395</v>
      </c>
      <c r="F848" s="13"/>
      <c r="G848" s="13">
        <v>0.69142857142857195</v>
      </c>
      <c r="H848" s="13">
        <v>0.628834355828221</v>
      </c>
      <c r="I848" s="13">
        <v>0.60169491525423702</v>
      </c>
      <c r="J848" s="13">
        <v>0.65174129353233801</v>
      </c>
      <c r="K848" s="13">
        <v>0.482517482517483</v>
      </c>
      <c r="L848" s="13">
        <v>0.55194805194805197</v>
      </c>
      <c r="M848" s="13"/>
      <c r="N848" s="13">
        <v>0.64225941422594102</v>
      </c>
      <c r="O848" s="13">
        <v>0.61512027491408905</v>
      </c>
      <c r="P848" s="13">
        <v>0.65174129353233801</v>
      </c>
      <c r="Q848" s="13">
        <v>0.50787401574803104</v>
      </c>
      <c r="R848" s="13"/>
      <c r="S848" s="13">
        <v>0.687242798353909</v>
      </c>
      <c r="T848" s="13">
        <v>0.57894736842105299</v>
      </c>
      <c r="U848" s="13">
        <v>0.49315068493150699</v>
      </c>
      <c r="V848" s="13">
        <v>0.57281553398058205</v>
      </c>
      <c r="W848" s="13">
        <v>0.625</v>
      </c>
      <c r="X848" s="13">
        <v>0.57142857142857095</v>
      </c>
      <c r="Y848" s="13">
        <v>0.64</v>
      </c>
      <c r="Z848" s="13">
        <v>0.57777777777777795</v>
      </c>
      <c r="AA848" s="13">
        <v>0.68789808917197504</v>
      </c>
      <c r="AB848" s="13">
        <v>0.51041666666666696</v>
      </c>
      <c r="AC848" s="13">
        <v>0.52631578947368396</v>
      </c>
      <c r="AD848" s="13">
        <v>0.63157894736842102</v>
      </c>
      <c r="AE848" s="13"/>
      <c r="AF848" s="13">
        <v>0.66917293233082698</v>
      </c>
      <c r="AG848" s="13">
        <v>0.55000000000000004</v>
      </c>
      <c r="AH848" s="13">
        <v>0.7421875</v>
      </c>
      <c r="AI848" s="13">
        <v>0.40372670807453398</v>
      </c>
      <c r="AJ848" s="13">
        <v>0.63414634146341498</v>
      </c>
      <c r="AK848" s="13">
        <v>0.70476190476190503</v>
      </c>
      <c r="AL848" s="13"/>
      <c r="AM848" s="13">
        <v>0.58241758241758201</v>
      </c>
      <c r="AN848" s="13">
        <v>0.64</v>
      </c>
      <c r="AO848" s="13">
        <v>0.62659846547314602</v>
      </c>
      <c r="AP848" s="13">
        <v>0.62447257383966204</v>
      </c>
      <c r="AQ848" s="13">
        <v>0.70454545454545503</v>
      </c>
      <c r="AR848" s="13"/>
      <c r="AS848" s="13">
        <v>0.60971659919028298</v>
      </c>
      <c r="AT848" s="13" t="s">
        <v>97</v>
      </c>
      <c r="AU848" s="13"/>
      <c r="AV848" s="13">
        <v>0.61750000000000005</v>
      </c>
      <c r="AW848" s="13">
        <v>0.58510638297872297</v>
      </c>
      <c r="AX848" s="13">
        <v>0.59655831739961795</v>
      </c>
      <c r="AY848" s="13"/>
      <c r="AZ848" s="13">
        <v>0.75229357798165097</v>
      </c>
      <c r="BA848" s="13">
        <v>0.655555555555556</v>
      </c>
      <c r="BB848" s="13">
        <v>0.50220264317180596</v>
      </c>
      <c r="BC848" s="13"/>
      <c r="BD848" s="13">
        <v>0.64661654135338298</v>
      </c>
      <c r="BE848" s="13">
        <v>0.54988399071925798</v>
      </c>
      <c r="BF848" s="13"/>
      <c r="BG848" s="13">
        <v>0.71670702179176804</v>
      </c>
      <c r="BH848" s="13">
        <v>0.55609756097561003</v>
      </c>
      <c r="BI848" s="13"/>
      <c r="BJ848" s="13">
        <v>0.67894736842105297</v>
      </c>
      <c r="BK848" s="13">
        <v>0.59568204121687895</v>
      </c>
      <c r="BL848" s="13"/>
      <c r="BM848" s="13">
        <v>0.59670781893004099</v>
      </c>
      <c r="BN848" s="13">
        <v>0.61680327868852503</v>
      </c>
      <c r="BO848" s="13"/>
      <c r="BP848" s="13">
        <v>0.58160237388724001</v>
      </c>
      <c r="BQ848" s="13">
        <v>0.61872146118721505</v>
      </c>
      <c r="BR848" s="13"/>
      <c r="BS848" s="13">
        <v>0.66515837104072395</v>
      </c>
      <c r="BT848" s="13">
        <v>0.55384615384615399</v>
      </c>
      <c r="BU848" s="13"/>
      <c r="BV848" s="13">
        <v>0.711409395973154</v>
      </c>
      <c r="BW848" s="13">
        <v>0.64163822525597303</v>
      </c>
      <c r="BX848" s="13"/>
      <c r="BY848" s="13">
        <v>0.47552447552447602</v>
      </c>
      <c r="BZ848" s="13">
        <v>0.63231197771587699</v>
      </c>
      <c r="CA848" s="13"/>
      <c r="CB848" s="13">
        <v>0.58375634517766495</v>
      </c>
      <c r="CC848" s="13">
        <v>0.64308681672025703</v>
      </c>
    </row>
    <row r="849" spans="2:81" x14ac:dyDescent="0.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Q849" s="13"/>
      <c r="BR849" s="13"/>
      <c r="BS849" s="13"/>
      <c r="BT849" s="13"/>
      <c r="BU849" s="13"/>
      <c r="BV849" s="13"/>
      <c r="BW849" s="13"/>
      <c r="BX849" s="13"/>
      <c r="BY849" s="13"/>
      <c r="BZ849" s="13"/>
      <c r="CA849" s="13"/>
      <c r="CB849" s="13"/>
      <c r="CC849" s="13"/>
    </row>
    <row r="850" spans="2:81" x14ac:dyDescent="0.3">
      <c r="B850" s="6" t="s">
        <v>421</v>
      </c>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Q850" s="13"/>
      <c r="BR850" s="13"/>
      <c r="BS850" s="13"/>
      <c r="BT850" s="13"/>
      <c r="BU850" s="13"/>
      <c r="BV850" s="13"/>
      <c r="BW850" s="13"/>
      <c r="BX850" s="13"/>
      <c r="BY850" s="13"/>
      <c r="BZ850" s="13"/>
      <c r="CA850" s="13"/>
      <c r="CB850" s="13"/>
      <c r="CC850" s="13"/>
    </row>
    <row r="851" spans="2:81" x14ac:dyDescent="0.3">
      <c r="B851" s="23" t="s">
        <v>95</v>
      </c>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Q851" s="13"/>
      <c r="BR851" s="13"/>
      <c r="BS851" s="13"/>
      <c r="BT851" s="13"/>
      <c r="BU851" s="13"/>
      <c r="BV851" s="13"/>
      <c r="BW851" s="13"/>
      <c r="BX851" s="13"/>
      <c r="BY851" s="13"/>
      <c r="BZ851" s="13"/>
      <c r="CA851" s="13"/>
      <c r="CB851" s="13"/>
      <c r="CC851" s="13"/>
    </row>
    <row r="852" spans="2:81" x14ac:dyDescent="0.3">
      <c r="B852" t="s">
        <v>413</v>
      </c>
      <c r="C852" s="13">
        <v>0.58218623481781395</v>
      </c>
      <c r="D852" s="13">
        <v>0.54093097913322596</v>
      </c>
      <c r="E852" s="13">
        <v>0.62108731466227396</v>
      </c>
      <c r="F852" s="13"/>
      <c r="G852" s="13">
        <v>0.59428571428571397</v>
      </c>
      <c r="H852" s="13">
        <v>0.57361963190184095</v>
      </c>
      <c r="I852" s="13">
        <v>0.59322033898305104</v>
      </c>
      <c r="J852" s="13">
        <v>0.59701492537313405</v>
      </c>
      <c r="K852" s="13">
        <v>0.59440559440559404</v>
      </c>
      <c r="L852" s="13">
        <v>0.53896103896103897</v>
      </c>
      <c r="M852" s="13"/>
      <c r="N852" s="13">
        <v>0.59414225941422605</v>
      </c>
      <c r="O852" s="13">
        <v>0.60481099656357395</v>
      </c>
      <c r="P852" s="13">
        <v>0.55223880597014896</v>
      </c>
      <c r="Q852" s="13">
        <v>0.559055118110236</v>
      </c>
      <c r="R852" s="13"/>
      <c r="S852" s="13">
        <v>0.60082304526748997</v>
      </c>
      <c r="T852" s="13">
        <v>0.59398496240601495</v>
      </c>
      <c r="U852" s="13">
        <v>0.602739726027397</v>
      </c>
      <c r="V852" s="13">
        <v>0.59223300970873805</v>
      </c>
      <c r="W852" s="13">
        <v>0.55769230769230804</v>
      </c>
      <c r="X852" s="13">
        <v>0.52380952380952395</v>
      </c>
      <c r="Y852" s="13">
        <v>0.52</v>
      </c>
      <c r="Z852" s="13">
        <v>0.51111111111111096</v>
      </c>
      <c r="AA852" s="13">
        <v>0.611464968152866</v>
      </c>
      <c r="AB852" s="13">
        <v>0.625</v>
      </c>
      <c r="AC852" s="13">
        <v>0.57894736842105299</v>
      </c>
      <c r="AD852" s="13">
        <v>0.63157894736842102</v>
      </c>
      <c r="AE852" s="13"/>
      <c r="AF852" s="13">
        <v>0.60150375939849599</v>
      </c>
      <c r="AG852" s="13">
        <v>0.55000000000000004</v>
      </c>
      <c r="AH852" s="13">
        <v>0.6484375</v>
      </c>
      <c r="AI852" s="13">
        <v>0.47826086956521702</v>
      </c>
      <c r="AJ852" s="13">
        <v>0.66666666666666696</v>
      </c>
      <c r="AK852" s="13">
        <v>0.66666666666666696</v>
      </c>
      <c r="AL852" s="13"/>
      <c r="AM852" s="13">
        <v>0.48901098901098899</v>
      </c>
      <c r="AN852" s="13">
        <v>0.52</v>
      </c>
      <c r="AO852" s="13">
        <v>0.63171355498721204</v>
      </c>
      <c r="AP852" s="13">
        <v>0.64978902953586504</v>
      </c>
      <c r="AQ852" s="13">
        <v>0.59090909090909105</v>
      </c>
      <c r="AR852" s="13"/>
      <c r="AS852" s="13">
        <v>0.58218623481781395</v>
      </c>
      <c r="AT852" s="13" t="s">
        <v>97</v>
      </c>
      <c r="AU852" s="13"/>
      <c r="AV852" s="13">
        <v>0.55000000000000004</v>
      </c>
      <c r="AW852" s="13">
        <v>0.57446808510638303</v>
      </c>
      <c r="AX852" s="13">
        <v>0.59273422562141498</v>
      </c>
      <c r="AY852" s="13"/>
      <c r="AZ852" s="13">
        <v>0.66055045871559603</v>
      </c>
      <c r="BA852" s="13">
        <v>0.47777777777777802</v>
      </c>
      <c r="BB852" s="13">
        <v>0.54185022026431695</v>
      </c>
      <c r="BC852" s="13"/>
      <c r="BD852" s="13">
        <v>0.61904761904761896</v>
      </c>
      <c r="BE852" s="13">
        <v>0.51276102088167097</v>
      </c>
      <c r="BF852" s="13"/>
      <c r="BG852" s="13">
        <v>0.63922518159806296</v>
      </c>
      <c r="BH852" s="13">
        <v>0.55365853658536601</v>
      </c>
      <c r="BI852" s="13"/>
      <c r="BJ852" s="13">
        <v>0.64736842105263204</v>
      </c>
      <c r="BK852" s="13">
        <v>0.57016683022571102</v>
      </c>
      <c r="BL852" s="13"/>
      <c r="BM852" s="13">
        <v>0.62962962962962998</v>
      </c>
      <c r="BN852" s="13">
        <v>0.57274590163934402</v>
      </c>
      <c r="BO852" s="13"/>
      <c r="BP852" s="13">
        <v>0.59347181008902095</v>
      </c>
      <c r="BQ852" s="13">
        <v>0.57648401826483997</v>
      </c>
      <c r="BR852" s="13"/>
      <c r="BS852" s="13">
        <v>0.58823529411764697</v>
      </c>
      <c r="BT852" s="13">
        <v>0.52307692307692299</v>
      </c>
      <c r="BU852" s="13"/>
      <c r="BV852" s="13">
        <v>0.55704697986577201</v>
      </c>
      <c r="BW852" s="13">
        <v>0.60409556313993196</v>
      </c>
      <c r="BX852" s="13"/>
      <c r="BY852" s="13">
        <v>0.46153846153846201</v>
      </c>
      <c r="BZ852" s="13">
        <v>0.60167130919220102</v>
      </c>
      <c r="CA852" s="13"/>
      <c r="CB852" s="13">
        <v>0.59560067681895101</v>
      </c>
      <c r="CC852" s="13">
        <v>0.57717041800643099</v>
      </c>
    </row>
    <row r="853" spans="2:81" x14ac:dyDescent="0.3">
      <c r="B853" t="s">
        <v>84</v>
      </c>
      <c r="C853" s="13">
        <v>0.276113360323887</v>
      </c>
      <c r="D853" s="13">
        <v>0.28731942215088302</v>
      </c>
      <c r="E853" s="13">
        <v>0.266886326194399</v>
      </c>
      <c r="F853" s="13"/>
      <c r="G853" s="13">
        <v>0.28571428571428598</v>
      </c>
      <c r="H853" s="13">
        <v>0.26380368098159501</v>
      </c>
      <c r="I853" s="13">
        <v>0.27118644067796599</v>
      </c>
      <c r="J853" s="13">
        <v>0.248756218905473</v>
      </c>
      <c r="K853" s="13">
        <v>0.30069930069930101</v>
      </c>
      <c r="L853" s="13">
        <v>0.31168831168831201</v>
      </c>
      <c r="M853" s="13"/>
      <c r="N853" s="13">
        <v>0.26778242677824299</v>
      </c>
      <c r="O853" s="13">
        <v>0.28865979381443302</v>
      </c>
      <c r="P853" s="13">
        <v>0.29353233830845799</v>
      </c>
      <c r="Q853" s="13">
        <v>0.26377952755905498</v>
      </c>
      <c r="R853" s="13"/>
      <c r="S853" s="13">
        <v>0.27160493827160498</v>
      </c>
      <c r="T853" s="13">
        <v>0.233082706766917</v>
      </c>
      <c r="U853" s="13">
        <v>0.301369863013699</v>
      </c>
      <c r="V853" s="13">
        <v>0.26213592233009703</v>
      </c>
      <c r="W853" s="13">
        <v>0.27884615384615402</v>
      </c>
      <c r="X853" s="13">
        <v>0.27619047619047599</v>
      </c>
      <c r="Y853" s="13">
        <v>0.36</v>
      </c>
      <c r="Z853" s="13">
        <v>0.31111111111111101</v>
      </c>
      <c r="AA853" s="13">
        <v>0.29936305732484098</v>
      </c>
      <c r="AB853" s="13">
        <v>0.23958333333333301</v>
      </c>
      <c r="AC853" s="13">
        <v>0.24561403508771901</v>
      </c>
      <c r="AD853" s="13">
        <v>0.157894736842105</v>
      </c>
      <c r="AE853" s="13"/>
      <c r="AF853" s="13">
        <v>0.29573934837092702</v>
      </c>
      <c r="AG853" s="13">
        <v>0.27500000000000002</v>
      </c>
      <c r="AH853" s="13">
        <v>0.2734375</v>
      </c>
      <c r="AI853" s="13">
        <v>0.27329192546583903</v>
      </c>
      <c r="AJ853" s="13">
        <v>0.25203252032520301</v>
      </c>
      <c r="AK853" s="13">
        <v>0.20952380952381</v>
      </c>
      <c r="AL853" s="13"/>
      <c r="AM853" s="13">
        <v>0.29670329670329698</v>
      </c>
      <c r="AN853" s="13">
        <v>0.32888888888888901</v>
      </c>
      <c r="AO853" s="13">
        <v>0.26342710997442498</v>
      </c>
      <c r="AP853" s="13">
        <v>0.22362869198312199</v>
      </c>
      <c r="AQ853" s="13">
        <v>0.25</v>
      </c>
      <c r="AR853" s="13"/>
      <c r="AS853" s="13">
        <v>0.276113360323887</v>
      </c>
      <c r="AT853" s="13" t="s">
        <v>97</v>
      </c>
      <c r="AU853" s="13"/>
      <c r="AV853" s="13">
        <v>0.29499999999999998</v>
      </c>
      <c r="AW853" s="13">
        <v>0.24468085106383</v>
      </c>
      <c r="AX853" s="13">
        <v>0.28298279158699802</v>
      </c>
      <c r="AY853" s="13"/>
      <c r="AZ853" s="13">
        <v>0.26605504587155998</v>
      </c>
      <c r="BA853" s="13">
        <v>0.35555555555555601</v>
      </c>
      <c r="BB853" s="13">
        <v>0.26872246696035201</v>
      </c>
      <c r="BC853" s="13"/>
      <c r="BD853" s="13">
        <v>0.25689223057644101</v>
      </c>
      <c r="BE853" s="13">
        <v>0.31090487238979098</v>
      </c>
      <c r="BF853" s="13"/>
      <c r="BG853" s="13">
        <v>0.25181598062954003</v>
      </c>
      <c r="BH853" s="13">
        <v>0.28780487804878002</v>
      </c>
      <c r="BI853" s="13"/>
      <c r="BJ853" s="13">
        <v>0.23684210526315799</v>
      </c>
      <c r="BK853" s="13">
        <v>0.28459273797841</v>
      </c>
      <c r="BL853" s="13"/>
      <c r="BM853" s="13">
        <v>0.23868312757201601</v>
      </c>
      <c r="BN853" s="13">
        <v>0.28586065573770503</v>
      </c>
      <c r="BO853" s="13"/>
      <c r="BP853" s="13">
        <v>0.270029673590504</v>
      </c>
      <c r="BQ853" s="13">
        <v>0.278538812785388</v>
      </c>
      <c r="BR853" s="13"/>
      <c r="BS853" s="13">
        <v>0.27375565610859698</v>
      </c>
      <c r="BT853" s="13">
        <v>0.31648351648351603</v>
      </c>
      <c r="BU853" s="13"/>
      <c r="BV853" s="13">
        <v>0.29530201342281898</v>
      </c>
      <c r="BW853" s="13">
        <v>0.26279863481228699</v>
      </c>
      <c r="BX853" s="13"/>
      <c r="BY853" s="13">
        <v>0.30769230769230799</v>
      </c>
      <c r="BZ853" s="13">
        <v>0.27205199628597998</v>
      </c>
      <c r="CA853" s="13"/>
      <c r="CB853" s="13">
        <v>0.252115059221658</v>
      </c>
      <c r="CC853" s="13">
        <v>0.29903536977492001</v>
      </c>
    </row>
    <row r="854" spans="2:81" x14ac:dyDescent="0.3">
      <c r="B854" t="s">
        <v>414</v>
      </c>
      <c r="C854" s="13">
        <v>9.1497975708502002E-2</v>
      </c>
      <c r="D854" s="13">
        <v>0.110754414125201</v>
      </c>
      <c r="E854" s="13">
        <v>7.2487644151565098E-2</v>
      </c>
      <c r="F854" s="13"/>
      <c r="G854" s="13">
        <v>5.7142857142857099E-2</v>
      </c>
      <c r="H854" s="13">
        <v>0.104294478527607</v>
      </c>
      <c r="I854" s="13">
        <v>9.3220338983050793E-2</v>
      </c>
      <c r="J854" s="13">
        <v>9.4527363184079602E-2</v>
      </c>
      <c r="K854" s="13">
        <v>6.9930069930069894E-2</v>
      </c>
      <c r="L854" s="13">
        <v>0.11688311688311701</v>
      </c>
      <c r="M854" s="13"/>
      <c r="N854" s="13">
        <v>9.2050209205020897E-2</v>
      </c>
      <c r="O854" s="13">
        <v>6.5292096219931303E-2</v>
      </c>
      <c r="P854" s="13">
        <v>0.114427860696517</v>
      </c>
      <c r="Q854" s="13">
        <v>0.102362204724409</v>
      </c>
      <c r="R854" s="13"/>
      <c r="S854" s="13">
        <v>0.102880658436214</v>
      </c>
      <c r="T854" s="13">
        <v>0.12781954887218</v>
      </c>
      <c r="U854" s="13">
        <v>5.4794520547945202E-2</v>
      </c>
      <c r="V854" s="13">
        <v>0.106796116504854</v>
      </c>
      <c r="W854" s="13">
        <v>9.6153846153846201E-2</v>
      </c>
      <c r="X854" s="13">
        <v>0.104761904761905</v>
      </c>
      <c r="Y854" s="13">
        <v>0.09</v>
      </c>
      <c r="Z854" s="13">
        <v>8.8888888888888906E-2</v>
      </c>
      <c r="AA854" s="13">
        <v>3.8216560509554097E-2</v>
      </c>
      <c r="AB854" s="13">
        <v>7.2916666666666699E-2</v>
      </c>
      <c r="AC854" s="13">
        <v>0.12280701754386</v>
      </c>
      <c r="AD854" s="13">
        <v>0.105263157894737</v>
      </c>
      <c r="AE854" s="13"/>
      <c r="AF854" s="13">
        <v>6.01503759398496E-2</v>
      </c>
      <c r="AG854" s="13">
        <v>0.13500000000000001</v>
      </c>
      <c r="AH854" s="13">
        <v>6.25E-2</v>
      </c>
      <c r="AI854" s="13">
        <v>0.14906832298136599</v>
      </c>
      <c r="AJ854" s="13">
        <v>3.2520325203252001E-2</v>
      </c>
      <c r="AK854" s="13">
        <v>9.5238095238095205E-2</v>
      </c>
      <c r="AL854" s="13"/>
      <c r="AM854" s="13">
        <v>0.15384615384615399</v>
      </c>
      <c r="AN854" s="13">
        <v>8.8888888888888906E-2</v>
      </c>
      <c r="AO854" s="13">
        <v>5.8823529411764698E-2</v>
      </c>
      <c r="AP854" s="13">
        <v>8.4388185654008394E-2</v>
      </c>
      <c r="AQ854" s="13">
        <v>6.8181818181818205E-2</v>
      </c>
      <c r="AR854" s="13"/>
      <c r="AS854" s="13">
        <v>9.1497975708502002E-2</v>
      </c>
      <c r="AT854" s="13" t="s">
        <v>97</v>
      </c>
      <c r="AU854" s="13"/>
      <c r="AV854" s="13">
        <v>9.7500000000000003E-2</v>
      </c>
      <c r="AW854" s="13">
        <v>0.117021276595745</v>
      </c>
      <c r="AX854" s="13">
        <v>7.8393881453154901E-2</v>
      </c>
      <c r="AY854" s="13"/>
      <c r="AZ854" s="13">
        <v>6.4220183486238494E-2</v>
      </c>
      <c r="BA854" s="13">
        <v>7.7777777777777807E-2</v>
      </c>
      <c r="BB854" s="13">
        <v>0.123348017621145</v>
      </c>
      <c r="BC854" s="13"/>
      <c r="BD854" s="13">
        <v>8.6466165413533802E-2</v>
      </c>
      <c r="BE854" s="13">
        <v>0.102088167053364</v>
      </c>
      <c r="BF854" s="13"/>
      <c r="BG854" s="13">
        <v>8.7167070217917697E-2</v>
      </c>
      <c r="BH854" s="13">
        <v>9.3902439024390202E-2</v>
      </c>
      <c r="BI854" s="13"/>
      <c r="BJ854" s="13">
        <v>7.8947368421052599E-2</v>
      </c>
      <c r="BK854" s="13">
        <v>9.2247301275760502E-2</v>
      </c>
      <c r="BL854" s="13"/>
      <c r="BM854" s="13">
        <v>8.2304526748971193E-2</v>
      </c>
      <c r="BN854" s="13">
        <v>9.2213114754098394E-2</v>
      </c>
      <c r="BO854" s="13"/>
      <c r="BP854" s="13">
        <v>7.71513353115727E-2</v>
      </c>
      <c r="BQ854" s="13">
        <v>9.9315068493150693E-2</v>
      </c>
      <c r="BR854" s="13"/>
      <c r="BS854" s="13">
        <v>9.9547511312217202E-2</v>
      </c>
      <c r="BT854" s="13">
        <v>9.6703296703296707E-2</v>
      </c>
      <c r="BU854" s="13"/>
      <c r="BV854" s="13">
        <v>0.134228187919463</v>
      </c>
      <c r="BW854" s="13">
        <v>8.1911262798634796E-2</v>
      </c>
      <c r="BX854" s="13"/>
      <c r="BY854" s="13">
        <v>0.10489510489510501</v>
      </c>
      <c r="BZ854" s="13">
        <v>8.9136490250696407E-2</v>
      </c>
      <c r="CA854" s="13"/>
      <c r="CB854" s="13">
        <v>9.13705583756345E-2</v>
      </c>
      <c r="CC854" s="13">
        <v>8.5209003215434106E-2</v>
      </c>
    </row>
    <row r="855" spans="2:81" x14ac:dyDescent="0.3">
      <c r="B855" t="s">
        <v>86</v>
      </c>
      <c r="C855" s="13">
        <v>2.6720647773279399E-2</v>
      </c>
      <c r="D855" s="13">
        <v>3.3707865168539297E-2</v>
      </c>
      <c r="E855" s="13">
        <v>1.97693574958814E-2</v>
      </c>
      <c r="F855" s="13"/>
      <c r="G855" s="13">
        <v>2.8571428571428598E-2</v>
      </c>
      <c r="H855" s="13">
        <v>3.6809815950920199E-2</v>
      </c>
      <c r="I855" s="13">
        <v>2.5423728813559299E-2</v>
      </c>
      <c r="J855" s="13">
        <v>3.98009950248756E-2</v>
      </c>
      <c r="K855" s="13">
        <v>6.9930069930069904E-3</v>
      </c>
      <c r="L855" s="13">
        <v>6.4935064935064896E-3</v>
      </c>
      <c r="M855" s="13"/>
      <c r="N855" s="13">
        <v>3.1380753138075299E-2</v>
      </c>
      <c r="O855" s="13">
        <v>2.06185567010309E-2</v>
      </c>
      <c r="P855" s="13">
        <v>1.49253731343284E-2</v>
      </c>
      <c r="Q855" s="13">
        <v>3.1496062992125998E-2</v>
      </c>
      <c r="R855" s="13"/>
      <c r="S855" s="13">
        <v>1.2345679012345699E-2</v>
      </c>
      <c r="T855" s="13">
        <v>1.50375939849624E-2</v>
      </c>
      <c r="U855" s="13">
        <v>4.1095890410958902E-2</v>
      </c>
      <c r="V855" s="13">
        <v>2.9126213592233E-2</v>
      </c>
      <c r="W855" s="13">
        <v>3.8461538461538498E-2</v>
      </c>
      <c r="X855" s="13">
        <v>4.7619047619047603E-2</v>
      </c>
      <c r="Y855" s="13">
        <v>0.02</v>
      </c>
      <c r="Z855" s="13">
        <v>4.4444444444444398E-2</v>
      </c>
      <c r="AA855" s="13">
        <v>1.27388535031847E-2</v>
      </c>
      <c r="AB855" s="13">
        <v>4.1666666666666699E-2</v>
      </c>
      <c r="AC855" s="13">
        <v>3.5087719298245598E-2</v>
      </c>
      <c r="AD855" s="13">
        <v>5.2631578947368397E-2</v>
      </c>
      <c r="AE855" s="13"/>
      <c r="AF855" s="13">
        <v>3.00751879699248E-2</v>
      </c>
      <c r="AG855" s="13">
        <v>1.4999999999999999E-2</v>
      </c>
      <c r="AH855" s="13">
        <v>7.8125E-3</v>
      </c>
      <c r="AI855" s="13">
        <v>4.9689440993788803E-2</v>
      </c>
      <c r="AJ855" s="13">
        <v>2.4390243902439001E-2</v>
      </c>
      <c r="AK855" s="13">
        <v>9.5238095238095195E-3</v>
      </c>
      <c r="AL855" s="13"/>
      <c r="AM855" s="13">
        <v>2.1978021978022001E-2</v>
      </c>
      <c r="AN855" s="13">
        <v>3.5555555555555597E-2</v>
      </c>
      <c r="AO855" s="13">
        <v>2.5575447570332501E-2</v>
      </c>
      <c r="AP855" s="13">
        <v>2.1097046413502098E-2</v>
      </c>
      <c r="AQ855" s="13">
        <v>6.8181818181818205E-2</v>
      </c>
      <c r="AR855" s="13"/>
      <c r="AS855" s="13">
        <v>2.6720647773279399E-2</v>
      </c>
      <c r="AT855" s="13" t="s">
        <v>97</v>
      </c>
      <c r="AU855" s="13"/>
      <c r="AV855" s="13">
        <v>3.5000000000000003E-2</v>
      </c>
      <c r="AW855" s="13">
        <v>4.2553191489361701E-2</v>
      </c>
      <c r="AX855" s="13">
        <v>2.1032504780114699E-2</v>
      </c>
      <c r="AY855" s="13"/>
      <c r="AZ855" s="13">
        <v>9.1743119266055103E-3</v>
      </c>
      <c r="BA855" s="13">
        <v>6.6666666666666693E-2</v>
      </c>
      <c r="BB855" s="13">
        <v>3.9647577092511002E-2</v>
      </c>
      <c r="BC855" s="13"/>
      <c r="BD855" s="13">
        <v>2.2556390977443601E-2</v>
      </c>
      <c r="BE855" s="13">
        <v>3.4802784222737797E-2</v>
      </c>
      <c r="BF855" s="13"/>
      <c r="BG855" s="13">
        <v>1.4527845036319599E-2</v>
      </c>
      <c r="BH855" s="13">
        <v>3.2926829268292698E-2</v>
      </c>
      <c r="BI855" s="13"/>
      <c r="BJ855" s="13">
        <v>2.1052631578947399E-2</v>
      </c>
      <c r="BK855" s="13">
        <v>2.7477919528949901E-2</v>
      </c>
      <c r="BL855" s="13"/>
      <c r="BM855" s="13">
        <v>2.8806584362139901E-2</v>
      </c>
      <c r="BN855" s="13">
        <v>2.5614754098360702E-2</v>
      </c>
      <c r="BO855" s="13"/>
      <c r="BP855" s="13">
        <v>2.6706231454005899E-2</v>
      </c>
      <c r="BQ855" s="13">
        <v>2.62557077625571E-2</v>
      </c>
      <c r="BR855" s="13"/>
      <c r="BS855" s="13">
        <v>2.7149321266968299E-2</v>
      </c>
      <c r="BT855" s="13">
        <v>2.4175824175824201E-2</v>
      </c>
      <c r="BU855" s="13"/>
      <c r="BV855" s="13">
        <v>6.7114093959731499E-3</v>
      </c>
      <c r="BW855" s="13">
        <v>3.7542662116041001E-2</v>
      </c>
      <c r="BX855" s="13"/>
      <c r="BY855" s="13">
        <v>4.8951048951049E-2</v>
      </c>
      <c r="BZ855" s="13">
        <v>2.1355617455895998E-2</v>
      </c>
      <c r="CA855" s="13"/>
      <c r="CB855" s="13">
        <v>2.7072758037225E-2</v>
      </c>
      <c r="CC855" s="13">
        <v>2.41157556270096E-2</v>
      </c>
    </row>
    <row r="856" spans="2:81" x14ac:dyDescent="0.3">
      <c r="B856" t="s">
        <v>415</v>
      </c>
      <c r="C856" s="13">
        <v>1.4574898785425099E-2</v>
      </c>
      <c r="D856" s="13">
        <v>2.0866773675762399E-2</v>
      </c>
      <c r="E856" s="13">
        <v>8.2372322899505798E-3</v>
      </c>
      <c r="F856" s="13"/>
      <c r="G856" s="13">
        <v>2.2857142857142899E-2</v>
      </c>
      <c r="H856" s="13">
        <v>1.22699386503067E-2</v>
      </c>
      <c r="I856" s="13">
        <v>4.2372881355932203E-3</v>
      </c>
      <c r="J856" s="13">
        <v>1.49253731343284E-2</v>
      </c>
      <c r="K856" s="13">
        <v>2.0979020979021001E-2</v>
      </c>
      <c r="L856" s="13">
        <v>1.9480519480519501E-2</v>
      </c>
      <c r="M856" s="13"/>
      <c r="N856" s="13">
        <v>1.2552301255230099E-2</v>
      </c>
      <c r="O856" s="13">
        <v>2.06185567010309E-2</v>
      </c>
      <c r="P856" s="13">
        <v>9.9502487562189105E-3</v>
      </c>
      <c r="Q856" s="13">
        <v>1.5748031496062999E-2</v>
      </c>
      <c r="R856" s="13"/>
      <c r="S856" s="13">
        <v>8.23045267489712E-3</v>
      </c>
      <c r="T856" s="13">
        <v>2.2556390977443601E-2</v>
      </c>
      <c r="U856" s="13">
        <v>0</v>
      </c>
      <c r="V856" s="13">
        <v>0</v>
      </c>
      <c r="W856" s="13">
        <v>9.6153846153846194E-3</v>
      </c>
      <c r="X856" s="13">
        <v>9.5238095238095195E-3</v>
      </c>
      <c r="Y856" s="13">
        <v>0.01</v>
      </c>
      <c r="Z856" s="13">
        <v>2.2222222222222199E-2</v>
      </c>
      <c r="AA856" s="13">
        <v>3.1847133757961797E-2</v>
      </c>
      <c r="AB856" s="13">
        <v>2.0833333333333301E-2</v>
      </c>
      <c r="AC856" s="13">
        <v>1.7543859649122799E-2</v>
      </c>
      <c r="AD856" s="13">
        <v>5.2631578947368397E-2</v>
      </c>
      <c r="AE856" s="13"/>
      <c r="AF856" s="13">
        <v>7.5187969924812E-3</v>
      </c>
      <c r="AG856" s="13">
        <v>1.4999999999999999E-2</v>
      </c>
      <c r="AH856" s="13">
        <v>7.8125E-3</v>
      </c>
      <c r="AI856" s="13">
        <v>3.7267080745341602E-2</v>
      </c>
      <c r="AJ856" s="13">
        <v>1.6260162601626001E-2</v>
      </c>
      <c r="AK856" s="13">
        <v>9.5238095238095195E-3</v>
      </c>
      <c r="AL856" s="13"/>
      <c r="AM856" s="13">
        <v>1.6483516483516501E-2</v>
      </c>
      <c r="AN856" s="13">
        <v>1.3333333333333299E-2</v>
      </c>
      <c r="AO856" s="13">
        <v>1.5345268542199499E-2</v>
      </c>
      <c r="AP856" s="13">
        <v>2.1097046413502098E-2</v>
      </c>
      <c r="AQ856" s="13">
        <v>0</v>
      </c>
      <c r="AR856" s="13"/>
      <c r="AS856" s="13">
        <v>1.4574898785425099E-2</v>
      </c>
      <c r="AT856" s="13" t="s">
        <v>97</v>
      </c>
      <c r="AU856" s="13"/>
      <c r="AV856" s="13">
        <v>1.7500000000000002E-2</v>
      </c>
      <c r="AW856" s="13">
        <v>0</v>
      </c>
      <c r="AX856" s="13">
        <v>1.3384321223709399E-2</v>
      </c>
      <c r="AY856" s="13"/>
      <c r="AZ856" s="13">
        <v>0</v>
      </c>
      <c r="BA856" s="13">
        <v>2.2222222222222199E-2</v>
      </c>
      <c r="BB856" s="13">
        <v>1.3215859030837E-2</v>
      </c>
      <c r="BC856" s="13"/>
      <c r="BD856" s="13">
        <v>1.00250626566416E-2</v>
      </c>
      <c r="BE856" s="13">
        <v>2.3201856148491899E-2</v>
      </c>
      <c r="BF856" s="13"/>
      <c r="BG856" s="13">
        <v>4.8426150121065404E-3</v>
      </c>
      <c r="BH856" s="13">
        <v>1.9512195121951199E-2</v>
      </c>
      <c r="BI856" s="13"/>
      <c r="BJ856" s="13">
        <v>1.05263157894737E-2</v>
      </c>
      <c r="BK856" s="13">
        <v>1.57016683022571E-2</v>
      </c>
      <c r="BL856" s="13"/>
      <c r="BM856" s="13">
        <v>1.2345679012345699E-2</v>
      </c>
      <c r="BN856" s="13">
        <v>1.53688524590164E-2</v>
      </c>
      <c r="BO856" s="13"/>
      <c r="BP856" s="13">
        <v>2.3738872403560801E-2</v>
      </c>
      <c r="BQ856" s="13">
        <v>1.1415525114155301E-2</v>
      </c>
      <c r="BR856" s="13"/>
      <c r="BS856" s="13">
        <v>9.0497737556561094E-3</v>
      </c>
      <c r="BT856" s="13">
        <v>2.4175824175824201E-2</v>
      </c>
      <c r="BU856" s="13"/>
      <c r="BV856" s="13">
        <v>6.7114093959731499E-3</v>
      </c>
      <c r="BW856" s="13">
        <v>1.02389078498294E-2</v>
      </c>
      <c r="BX856" s="13"/>
      <c r="BY856" s="13">
        <v>5.5944055944055902E-2</v>
      </c>
      <c r="BZ856" s="13">
        <v>9.2850510677808702E-3</v>
      </c>
      <c r="CA856" s="13"/>
      <c r="CB856" s="13">
        <v>2.0304568527918801E-2</v>
      </c>
      <c r="CC856" s="13">
        <v>9.6463022508038593E-3</v>
      </c>
    </row>
    <row r="857" spans="2:81" x14ac:dyDescent="0.3">
      <c r="B857" t="s">
        <v>106</v>
      </c>
      <c r="C857" s="13">
        <v>8.9068825910931203E-3</v>
      </c>
      <c r="D857" s="13">
        <v>6.4205457463884404E-3</v>
      </c>
      <c r="E857" s="13">
        <v>1.1532125205930799E-2</v>
      </c>
      <c r="F857" s="13"/>
      <c r="G857" s="13">
        <v>1.1428571428571401E-2</v>
      </c>
      <c r="H857" s="13">
        <v>9.2024539877300603E-3</v>
      </c>
      <c r="I857" s="13">
        <v>1.27118644067797E-2</v>
      </c>
      <c r="J857" s="13">
        <v>4.97512437810945E-3</v>
      </c>
      <c r="K857" s="13">
        <v>6.9930069930069904E-3</v>
      </c>
      <c r="L857" s="13">
        <v>6.4935064935064896E-3</v>
      </c>
      <c r="M857" s="13"/>
      <c r="N857" s="13">
        <v>2.0920502092050199E-3</v>
      </c>
      <c r="O857" s="13">
        <v>0</v>
      </c>
      <c r="P857" s="13">
        <v>1.49253731343284E-2</v>
      </c>
      <c r="Q857" s="13">
        <v>2.7559055118110201E-2</v>
      </c>
      <c r="R857" s="13"/>
      <c r="S857" s="13">
        <v>4.11522633744856E-3</v>
      </c>
      <c r="T857" s="13">
        <v>7.5187969924812E-3</v>
      </c>
      <c r="U857" s="13">
        <v>0</v>
      </c>
      <c r="V857" s="13">
        <v>9.7087378640776708E-3</v>
      </c>
      <c r="W857" s="13">
        <v>1.9230769230769201E-2</v>
      </c>
      <c r="X857" s="13">
        <v>3.8095238095238099E-2</v>
      </c>
      <c r="Y857" s="13">
        <v>0</v>
      </c>
      <c r="Z857" s="13">
        <v>2.2222222222222199E-2</v>
      </c>
      <c r="AA857" s="13">
        <v>6.3694267515923596E-3</v>
      </c>
      <c r="AB857" s="13">
        <v>0</v>
      </c>
      <c r="AC857" s="13">
        <v>0</v>
      </c>
      <c r="AD857" s="13">
        <v>0</v>
      </c>
      <c r="AE857" s="13"/>
      <c r="AF857" s="13">
        <v>5.0125313283208E-3</v>
      </c>
      <c r="AG857" s="13">
        <v>0.01</v>
      </c>
      <c r="AH857" s="13">
        <v>0</v>
      </c>
      <c r="AI857" s="13">
        <v>1.2422360248447201E-2</v>
      </c>
      <c r="AJ857" s="13">
        <v>8.1300813008130107E-3</v>
      </c>
      <c r="AK857" s="13">
        <v>9.5238095238095195E-3</v>
      </c>
      <c r="AL857" s="13"/>
      <c r="AM857" s="13">
        <v>2.1978021978022001E-2</v>
      </c>
      <c r="AN857" s="13">
        <v>1.3333333333333299E-2</v>
      </c>
      <c r="AO857" s="13">
        <v>5.1150895140665001E-3</v>
      </c>
      <c r="AP857" s="13">
        <v>0</v>
      </c>
      <c r="AQ857" s="13">
        <v>2.27272727272727E-2</v>
      </c>
      <c r="AR857" s="13"/>
      <c r="AS857" s="13">
        <v>8.9068825910931203E-3</v>
      </c>
      <c r="AT857" s="13" t="s">
        <v>97</v>
      </c>
      <c r="AU857" s="13"/>
      <c r="AV857" s="13">
        <v>5.0000000000000001E-3</v>
      </c>
      <c r="AW857" s="13">
        <v>2.1276595744680899E-2</v>
      </c>
      <c r="AX857" s="13">
        <v>1.1472275334608E-2</v>
      </c>
      <c r="AY857" s="13"/>
      <c r="AZ857" s="13">
        <v>0</v>
      </c>
      <c r="BA857" s="13">
        <v>0</v>
      </c>
      <c r="BB857" s="13">
        <v>1.3215859030837E-2</v>
      </c>
      <c r="BC857" s="13"/>
      <c r="BD857" s="13">
        <v>5.0125313283208E-3</v>
      </c>
      <c r="BE857" s="13">
        <v>1.6241299303944301E-2</v>
      </c>
      <c r="BF857" s="13"/>
      <c r="BG857" s="13">
        <v>2.4213075060532702E-3</v>
      </c>
      <c r="BH857" s="13">
        <v>1.21951219512195E-2</v>
      </c>
      <c r="BI857" s="13"/>
      <c r="BJ857" s="13">
        <v>5.2631578947368403E-3</v>
      </c>
      <c r="BK857" s="13">
        <v>9.8135426889107008E-3</v>
      </c>
      <c r="BL857" s="13"/>
      <c r="BM857" s="13">
        <v>8.23045267489712E-3</v>
      </c>
      <c r="BN857" s="13">
        <v>8.1967213114754103E-3</v>
      </c>
      <c r="BO857" s="13"/>
      <c r="BP857" s="13">
        <v>8.9020771513353102E-3</v>
      </c>
      <c r="BQ857" s="13">
        <v>7.9908675799086806E-3</v>
      </c>
      <c r="BR857" s="13"/>
      <c r="BS857" s="13">
        <v>2.26244343891403E-3</v>
      </c>
      <c r="BT857" s="13">
        <v>1.5384615384615399E-2</v>
      </c>
      <c r="BU857" s="13"/>
      <c r="BV857" s="13">
        <v>0</v>
      </c>
      <c r="BW857" s="13">
        <v>3.4129692832764501E-3</v>
      </c>
      <c r="BX857" s="13"/>
      <c r="BY857" s="13">
        <v>2.0979020979021001E-2</v>
      </c>
      <c r="BZ857" s="13">
        <v>6.4995357474466097E-3</v>
      </c>
      <c r="CA857" s="13"/>
      <c r="CB857" s="13">
        <v>1.35363790186125E-2</v>
      </c>
      <c r="CC857" s="13">
        <v>4.8231511254019296E-3</v>
      </c>
    </row>
    <row r="858" spans="2:81" x14ac:dyDescent="0.3">
      <c r="B858" t="s">
        <v>89</v>
      </c>
      <c r="C858" s="13">
        <v>0.85829959514169996</v>
      </c>
      <c r="D858" s="13">
        <v>0.82825040128410898</v>
      </c>
      <c r="E858" s="13">
        <v>0.88797364085667196</v>
      </c>
      <c r="F858" s="13"/>
      <c r="G858" s="13">
        <v>0.88</v>
      </c>
      <c r="H858" s="13">
        <v>0.83742331288343597</v>
      </c>
      <c r="I858" s="13">
        <v>0.86440677966101698</v>
      </c>
      <c r="J858" s="13">
        <v>0.845771144278607</v>
      </c>
      <c r="K858" s="13">
        <v>0.89510489510489499</v>
      </c>
      <c r="L858" s="13">
        <v>0.85064935064935099</v>
      </c>
      <c r="M858" s="13"/>
      <c r="N858" s="13">
        <v>0.86192468619246898</v>
      </c>
      <c r="O858" s="13">
        <v>0.89347079037800703</v>
      </c>
      <c r="P858" s="13">
        <v>0.845771144278607</v>
      </c>
      <c r="Q858" s="13">
        <v>0.82283464566929099</v>
      </c>
      <c r="R858" s="13"/>
      <c r="S858" s="13">
        <v>0.87242798353909501</v>
      </c>
      <c r="T858" s="13">
        <v>0.82706766917293195</v>
      </c>
      <c r="U858" s="13">
        <v>0.90410958904109595</v>
      </c>
      <c r="V858" s="13">
        <v>0.85436893203883502</v>
      </c>
      <c r="W858" s="13">
        <v>0.83653846153846201</v>
      </c>
      <c r="X858" s="13">
        <v>0.8</v>
      </c>
      <c r="Y858" s="13">
        <v>0.88</v>
      </c>
      <c r="Z858" s="13">
        <v>0.82222222222222197</v>
      </c>
      <c r="AA858" s="13">
        <v>0.91082802547770703</v>
      </c>
      <c r="AB858" s="13">
        <v>0.86458333333333304</v>
      </c>
      <c r="AC858" s="13">
        <v>0.82456140350877205</v>
      </c>
      <c r="AD858" s="13">
        <v>0.78947368421052599</v>
      </c>
      <c r="AE858" s="13"/>
      <c r="AF858" s="13">
        <v>0.89724310776942395</v>
      </c>
      <c r="AG858" s="13">
        <v>0.82499999999999996</v>
      </c>
      <c r="AH858" s="13">
        <v>0.921875</v>
      </c>
      <c r="AI858" s="13">
        <v>0.75155279503105599</v>
      </c>
      <c r="AJ858" s="13">
        <v>0.91869918699187003</v>
      </c>
      <c r="AK858" s="13">
        <v>0.87619047619047596</v>
      </c>
      <c r="AL858" s="13"/>
      <c r="AM858" s="13">
        <v>0.78571428571428603</v>
      </c>
      <c r="AN858" s="13">
        <v>0.84888888888888903</v>
      </c>
      <c r="AO858" s="13">
        <v>0.89514066496163702</v>
      </c>
      <c r="AP858" s="13">
        <v>0.873417721518987</v>
      </c>
      <c r="AQ858" s="13">
        <v>0.84090909090909105</v>
      </c>
      <c r="AR858" s="13"/>
      <c r="AS858" s="13">
        <v>0.85829959514169996</v>
      </c>
      <c r="AT858" s="13" t="s">
        <v>97</v>
      </c>
      <c r="AU858" s="13"/>
      <c r="AV858" s="13">
        <v>0.84499999999999997</v>
      </c>
      <c r="AW858" s="13">
        <v>0.819148936170213</v>
      </c>
      <c r="AX858" s="13">
        <v>0.875717017208413</v>
      </c>
      <c r="AY858" s="13"/>
      <c r="AZ858" s="13">
        <v>0.92660550458715596</v>
      </c>
      <c r="BA858" s="13">
        <v>0.83333333333333304</v>
      </c>
      <c r="BB858" s="13">
        <v>0.81057268722467002</v>
      </c>
      <c r="BC858" s="13"/>
      <c r="BD858" s="13">
        <v>0.87593984962406002</v>
      </c>
      <c r="BE858" s="13">
        <v>0.823665893271462</v>
      </c>
      <c r="BF858" s="13"/>
      <c r="BG858" s="13">
        <v>0.89104116222760299</v>
      </c>
      <c r="BH858" s="13">
        <v>0.84146341463414598</v>
      </c>
      <c r="BI858" s="13"/>
      <c r="BJ858" s="13">
        <v>0.884210526315789</v>
      </c>
      <c r="BK858" s="13">
        <v>0.85475956820412202</v>
      </c>
      <c r="BL858" s="13"/>
      <c r="BM858" s="13">
        <v>0.86831275720164602</v>
      </c>
      <c r="BN858" s="13">
        <v>0.85860655737704905</v>
      </c>
      <c r="BO858" s="13"/>
      <c r="BP858" s="13">
        <v>0.86350148367952495</v>
      </c>
      <c r="BQ858" s="13">
        <v>0.85502283105022803</v>
      </c>
      <c r="BR858" s="13"/>
      <c r="BS858" s="13">
        <v>0.86199095022624395</v>
      </c>
      <c r="BT858" s="13">
        <v>0.83956043956044002</v>
      </c>
      <c r="BU858" s="13"/>
      <c r="BV858" s="13">
        <v>0.85234899328859104</v>
      </c>
      <c r="BW858" s="13">
        <v>0.866894197952218</v>
      </c>
      <c r="BX858" s="13"/>
      <c r="BY858" s="13">
        <v>0.76923076923076905</v>
      </c>
      <c r="BZ858" s="13">
        <v>0.87372330547818</v>
      </c>
      <c r="CA858" s="13"/>
      <c r="CB858" s="13">
        <v>0.84771573604060901</v>
      </c>
      <c r="CC858" s="13">
        <v>0.87620578778135005</v>
      </c>
    </row>
    <row r="859" spans="2:81" x14ac:dyDescent="0.3">
      <c r="B859" t="s">
        <v>90</v>
      </c>
      <c r="C859" s="13">
        <v>4.1295546558704502E-2</v>
      </c>
      <c r="D859" s="13">
        <v>5.4574638844301797E-2</v>
      </c>
      <c r="E859" s="13">
        <v>2.8006589785831999E-2</v>
      </c>
      <c r="F859" s="13"/>
      <c r="G859" s="13">
        <v>5.14285714285714E-2</v>
      </c>
      <c r="H859" s="13">
        <v>4.9079754601227002E-2</v>
      </c>
      <c r="I859" s="13">
        <v>2.9661016949152502E-2</v>
      </c>
      <c r="J859" s="13">
        <v>5.4726368159204002E-2</v>
      </c>
      <c r="K859" s="13">
        <v>2.7972027972028E-2</v>
      </c>
      <c r="L859" s="13">
        <v>2.5974025974026E-2</v>
      </c>
      <c r="M859" s="13"/>
      <c r="N859" s="13">
        <v>4.3933054393305401E-2</v>
      </c>
      <c r="O859" s="13">
        <v>4.1237113402061903E-2</v>
      </c>
      <c r="P859" s="13">
        <v>2.48756218905473E-2</v>
      </c>
      <c r="Q859" s="13">
        <v>4.7244094488188997E-2</v>
      </c>
      <c r="R859" s="13"/>
      <c r="S859" s="13">
        <v>2.0576131687242798E-2</v>
      </c>
      <c r="T859" s="13">
        <v>3.7593984962405999E-2</v>
      </c>
      <c r="U859" s="13">
        <v>4.1095890410958902E-2</v>
      </c>
      <c r="V859" s="13">
        <v>2.9126213592233E-2</v>
      </c>
      <c r="W859" s="13">
        <v>4.80769230769231E-2</v>
      </c>
      <c r="X859" s="13">
        <v>5.7142857142857099E-2</v>
      </c>
      <c r="Y859" s="13">
        <v>0.03</v>
      </c>
      <c r="Z859" s="13">
        <v>6.6666666666666693E-2</v>
      </c>
      <c r="AA859" s="13">
        <v>4.4585987261146501E-2</v>
      </c>
      <c r="AB859" s="13">
        <v>6.25E-2</v>
      </c>
      <c r="AC859" s="13">
        <v>5.2631578947368397E-2</v>
      </c>
      <c r="AD859" s="13">
        <v>0.105263157894737</v>
      </c>
      <c r="AE859" s="13"/>
      <c r="AF859" s="13">
        <v>3.7593984962405999E-2</v>
      </c>
      <c r="AG859" s="13">
        <v>0.03</v>
      </c>
      <c r="AH859" s="13">
        <v>1.5625E-2</v>
      </c>
      <c r="AI859" s="13">
        <v>8.6956521739130405E-2</v>
      </c>
      <c r="AJ859" s="13">
        <v>4.0650406504064998E-2</v>
      </c>
      <c r="AK859" s="13">
        <v>1.9047619047619001E-2</v>
      </c>
      <c r="AL859" s="13"/>
      <c r="AM859" s="13">
        <v>3.8461538461538498E-2</v>
      </c>
      <c r="AN859" s="13">
        <v>4.8888888888888898E-2</v>
      </c>
      <c r="AO859" s="13">
        <v>4.0920716112532E-2</v>
      </c>
      <c r="AP859" s="13">
        <v>4.2194092827004197E-2</v>
      </c>
      <c r="AQ859" s="13">
        <v>6.8181818181818205E-2</v>
      </c>
      <c r="AR859" s="13"/>
      <c r="AS859" s="13">
        <v>4.1295546558704502E-2</v>
      </c>
      <c r="AT859" s="13" t="s">
        <v>97</v>
      </c>
      <c r="AU859" s="13"/>
      <c r="AV859" s="13">
        <v>5.2499999999999998E-2</v>
      </c>
      <c r="AW859" s="13">
        <v>4.2553191489361701E-2</v>
      </c>
      <c r="AX859" s="13">
        <v>3.4416826003824098E-2</v>
      </c>
      <c r="AY859" s="13"/>
      <c r="AZ859" s="13">
        <v>9.1743119266055103E-3</v>
      </c>
      <c r="BA859" s="13">
        <v>8.8888888888888906E-2</v>
      </c>
      <c r="BB859" s="13">
        <v>5.2863436123347998E-2</v>
      </c>
      <c r="BC859" s="13"/>
      <c r="BD859" s="13">
        <v>3.2581453634085197E-2</v>
      </c>
      <c r="BE859" s="13">
        <v>5.8004640371229703E-2</v>
      </c>
      <c r="BF859" s="13"/>
      <c r="BG859" s="13">
        <v>1.93704600484262E-2</v>
      </c>
      <c r="BH859" s="13">
        <v>5.24390243902439E-2</v>
      </c>
      <c r="BI859" s="13"/>
      <c r="BJ859" s="13">
        <v>3.1578947368421102E-2</v>
      </c>
      <c r="BK859" s="13">
        <v>4.3179587831207102E-2</v>
      </c>
      <c r="BL859" s="13"/>
      <c r="BM859" s="13">
        <v>4.1152263374485597E-2</v>
      </c>
      <c r="BN859" s="13">
        <v>4.0983606557377102E-2</v>
      </c>
      <c r="BO859" s="13"/>
      <c r="BP859" s="13">
        <v>5.04451038575668E-2</v>
      </c>
      <c r="BQ859" s="13">
        <v>3.7671232876712299E-2</v>
      </c>
      <c r="BR859" s="13"/>
      <c r="BS859" s="13">
        <v>3.6199095022624403E-2</v>
      </c>
      <c r="BT859" s="13">
        <v>4.8351648351648402E-2</v>
      </c>
      <c r="BU859" s="13"/>
      <c r="BV859" s="13">
        <v>1.34228187919463E-2</v>
      </c>
      <c r="BW859" s="13">
        <v>4.7781569965870303E-2</v>
      </c>
      <c r="BX859" s="13"/>
      <c r="BY859" s="13">
        <v>0.10489510489510501</v>
      </c>
      <c r="BZ859" s="13">
        <v>3.06406685236769E-2</v>
      </c>
      <c r="CA859" s="13"/>
      <c r="CB859" s="13">
        <v>4.7377326565143797E-2</v>
      </c>
      <c r="CC859" s="13">
        <v>3.3762057877813501E-2</v>
      </c>
    </row>
    <row r="860" spans="2:81" x14ac:dyDescent="0.3">
      <c r="B860" t="s">
        <v>91</v>
      </c>
      <c r="C860" s="13">
        <v>0.81700404858299602</v>
      </c>
      <c r="D860" s="13">
        <v>0.77367576243980696</v>
      </c>
      <c r="E860" s="13">
        <v>0.85996705107084004</v>
      </c>
      <c r="F860" s="13"/>
      <c r="G860" s="13">
        <v>0.82857142857142896</v>
      </c>
      <c r="H860" s="13">
        <v>0.78834355828220903</v>
      </c>
      <c r="I860" s="13">
        <v>0.83474576271186396</v>
      </c>
      <c r="J860" s="13">
        <v>0.79104477611940305</v>
      </c>
      <c r="K860" s="13">
        <v>0.86713286713286697</v>
      </c>
      <c r="L860" s="13">
        <v>0.82467532467532501</v>
      </c>
      <c r="M860" s="13"/>
      <c r="N860" s="13">
        <v>0.81799163179916301</v>
      </c>
      <c r="O860" s="13">
        <v>0.85223367697594499</v>
      </c>
      <c r="P860" s="13">
        <v>0.82089552238805996</v>
      </c>
      <c r="Q860" s="13">
        <v>0.77559055118110198</v>
      </c>
      <c r="R860" s="13"/>
      <c r="S860" s="13">
        <v>0.85185185185185197</v>
      </c>
      <c r="T860" s="13">
        <v>0.78947368421052599</v>
      </c>
      <c r="U860" s="13">
        <v>0.86301369863013699</v>
      </c>
      <c r="V860" s="13">
        <v>0.82524271844660202</v>
      </c>
      <c r="W860" s="13">
        <v>0.78846153846153799</v>
      </c>
      <c r="X860" s="13">
        <v>0.74285714285714299</v>
      </c>
      <c r="Y860" s="13">
        <v>0.85</v>
      </c>
      <c r="Z860" s="13">
        <v>0.75555555555555598</v>
      </c>
      <c r="AA860" s="13">
        <v>0.86624203821656098</v>
      </c>
      <c r="AB860" s="13">
        <v>0.80208333333333304</v>
      </c>
      <c r="AC860" s="13">
        <v>0.77192982456140302</v>
      </c>
      <c r="AD860" s="13">
        <v>0.68421052631578905</v>
      </c>
      <c r="AE860" s="13"/>
      <c r="AF860" s="13">
        <v>0.859649122807018</v>
      </c>
      <c r="AG860" s="13">
        <v>0.79500000000000004</v>
      </c>
      <c r="AH860" s="13">
        <v>0.90625</v>
      </c>
      <c r="AI860" s="13">
        <v>0.66459627329192505</v>
      </c>
      <c r="AJ860" s="13">
        <v>0.87804878048780499</v>
      </c>
      <c r="AK860" s="13">
        <v>0.85714285714285698</v>
      </c>
      <c r="AL860" s="13"/>
      <c r="AM860" s="13">
        <v>0.74725274725274704</v>
      </c>
      <c r="AN860" s="13">
        <v>0.8</v>
      </c>
      <c r="AO860" s="13">
        <v>0.85421994884910502</v>
      </c>
      <c r="AP860" s="13">
        <v>0.83122362869198296</v>
      </c>
      <c r="AQ860" s="13">
        <v>0.77272727272727304</v>
      </c>
      <c r="AR860" s="13"/>
      <c r="AS860" s="13">
        <v>0.81700404858299602</v>
      </c>
      <c r="AT860" s="13" t="s">
        <v>97</v>
      </c>
      <c r="AU860" s="13"/>
      <c r="AV860" s="13">
        <v>0.79249999999999998</v>
      </c>
      <c r="AW860" s="13">
        <v>0.77659574468085102</v>
      </c>
      <c r="AX860" s="13">
        <v>0.84130019120458899</v>
      </c>
      <c r="AY860" s="13"/>
      <c r="AZ860" s="13">
        <v>0.91743119266055095</v>
      </c>
      <c r="BA860" s="13">
        <v>0.74444444444444402</v>
      </c>
      <c r="BB860" s="13">
        <v>0.75770925110132203</v>
      </c>
      <c r="BC860" s="13"/>
      <c r="BD860" s="13">
        <v>0.84335839598997497</v>
      </c>
      <c r="BE860" s="13">
        <v>0.76566125290023201</v>
      </c>
      <c r="BF860" s="13"/>
      <c r="BG860" s="13">
        <v>0.87167070217917697</v>
      </c>
      <c r="BH860" s="13">
        <v>0.78902439024390203</v>
      </c>
      <c r="BI860" s="13"/>
      <c r="BJ860" s="13">
        <v>0.85263157894736796</v>
      </c>
      <c r="BK860" s="13">
        <v>0.81157998037291501</v>
      </c>
      <c r="BL860" s="13"/>
      <c r="BM860" s="13">
        <v>0.82716049382716095</v>
      </c>
      <c r="BN860" s="13">
        <v>0.81762295081967196</v>
      </c>
      <c r="BO860" s="13"/>
      <c r="BP860" s="13">
        <v>0.813056379821958</v>
      </c>
      <c r="BQ860" s="13">
        <v>0.81735159817351599</v>
      </c>
      <c r="BR860" s="13"/>
      <c r="BS860" s="13">
        <v>0.82579185520361997</v>
      </c>
      <c r="BT860" s="13">
        <v>0.79120879120879095</v>
      </c>
      <c r="BU860" s="13"/>
      <c r="BV860" s="13">
        <v>0.83892617449664397</v>
      </c>
      <c r="BW860" s="13">
        <v>0.81911262798634799</v>
      </c>
      <c r="BX860" s="13"/>
      <c r="BY860" s="13">
        <v>0.66433566433566404</v>
      </c>
      <c r="BZ860" s="13">
        <v>0.84308263695450303</v>
      </c>
      <c r="CA860" s="13"/>
      <c r="CB860" s="13">
        <v>0.80033840947546497</v>
      </c>
      <c r="CC860" s="13">
        <v>0.842443729903537</v>
      </c>
    </row>
    <row r="861" spans="2:81" x14ac:dyDescent="0.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Q861" s="13"/>
      <c r="BR861" s="13"/>
      <c r="BS861" s="13"/>
      <c r="BT861" s="13"/>
      <c r="BU861" s="13"/>
      <c r="BV861" s="13"/>
      <c r="BW861" s="13"/>
      <c r="BX861" s="13"/>
      <c r="BY861" s="13"/>
      <c r="BZ861" s="13"/>
      <c r="CA861" s="13"/>
      <c r="CB861" s="13"/>
      <c r="CC861" s="13"/>
    </row>
    <row r="862" spans="2:81" x14ac:dyDescent="0.3">
      <c r="B862" s="6" t="s">
        <v>422</v>
      </c>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Q862" s="13"/>
      <c r="BR862" s="13"/>
      <c r="BS862" s="13"/>
      <c r="BT862" s="13"/>
      <c r="BU862" s="13"/>
      <c r="BV862" s="13"/>
      <c r="BW862" s="13"/>
      <c r="BX862" s="13"/>
      <c r="BY862" s="13"/>
      <c r="BZ862" s="13"/>
      <c r="CA862" s="13"/>
      <c r="CB862" s="13"/>
      <c r="CC862" s="13"/>
    </row>
    <row r="863" spans="2:81" x14ac:dyDescent="0.3">
      <c r="B863" s="23" t="s">
        <v>95</v>
      </c>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Q863" s="13"/>
      <c r="BR863" s="13"/>
      <c r="BS863" s="13"/>
      <c r="BT863" s="13"/>
      <c r="BU863" s="13"/>
      <c r="BV863" s="13"/>
      <c r="BW863" s="13"/>
      <c r="BX863" s="13"/>
      <c r="BY863" s="13"/>
      <c r="BZ863" s="13"/>
      <c r="CA863" s="13"/>
      <c r="CB863" s="13"/>
      <c r="CC863" s="13"/>
    </row>
    <row r="864" spans="2:81" x14ac:dyDescent="0.3">
      <c r="B864" t="s">
        <v>413</v>
      </c>
      <c r="C864" s="13">
        <v>0.30364372469635598</v>
      </c>
      <c r="D864" s="13">
        <v>0.28731942215088302</v>
      </c>
      <c r="E864" s="13">
        <v>0.31960461285008201</v>
      </c>
      <c r="F864" s="13"/>
      <c r="G864" s="13">
        <v>0.27428571428571402</v>
      </c>
      <c r="H864" s="13">
        <v>0.374233128834356</v>
      </c>
      <c r="I864" s="13">
        <v>0.33050847457627103</v>
      </c>
      <c r="J864" s="13">
        <v>0.248756218905473</v>
      </c>
      <c r="K864" s="13">
        <v>0.29370629370629397</v>
      </c>
      <c r="L864" s="13">
        <v>0.22727272727272699</v>
      </c>
      <c r="M864" s="13"/>
      <c r="N864" s="13">
        <v>0.31589958158995801</v>
      </c>
      <c r="O864" s="13">
        <v>0.31271477663230202</v>
      </c>
      <c r="P864" s="13">
        <v>0.32338308457711401</v>
      </c>
      <c r="Q864" s="13">
        <v>0.25196850393700798</v>
      </c>
      <c r="R864" s="13"/>
      <c r="S864" s="13">
        <v>0.30864197530864201</v>
      </c>
      <c r="T864" s="13">
        <v>0.255639097744361</v>
      </c>
      <c r="U864" s="13">
        <v>0.27397260273972601</v>
      </c>
      <c r="V864" s="13">
        <v>0.29126213592233002</v>
      </c>
      <c r="W864" s="13">
        <v>0.34615384615384598</v>
      </c>
      <c r="X864" s="13">
        <v>0.266666666666667</v>
      </c>
      <c r="Y864" s="13">
        <v>0.35</v>
      </c>
      <c r="Z864" s="13">
        <v>0.2</v>
      </c>
      <c r="AA864" s="13">
        <v>0.33121019108280297</v>
      </c>
      <c r="AB864" s="13">
        <v>0.34375</v>
      </c>
      <c r="AC864" s="13">
        <v>0.29824561403508798</v>
      </c>
      <c r="AD864" s="13">
        <v>0.31578947368421101</v>
      </c>
      <c r="AE864" s="13"/>
      <c r="AF864" s="13">
        <v>0.36340852130325801</v>
      </c>
      <c r="AG864" s="13">
        <v>0.27500000000000002</v>
      </c>
      <c r="AH864" s="13">
        <v>0.359375</v>
      </c>
      <c r="AI864" s="13">
        <v>0.18633540372670801</v>
      </c>
      <c r="AJ864" s="13">
        <v>0.31707317073170699</v>
      </c>
      <c r="AK864" s="13">
        <v>0.30476190476190501</v>
      </c>
      <c r="AL864" s="13"/>
      <c r="AM864" s="13">
        <v>0.24175824175824201</v>
      </c>
      <c r="AN864" s="13">
        <v>0.284444444444444</v>
      </c>
      <c r="AO864" s="13">
        <v>0.29411764705882398</v>
      </c>
      <c r="AP864" s="13">
        <v>0.40928270042194098</v>
      </c>
      <c r="AQ864" s="13">
        <v>0.40909090909090901</v>
      </c>
      <c r="AR864" s="13"/>
      <c r="AS864" s="13">
        <v>0.30364372469635598</v>
      </c>
      <c r="AT864" s="13" t="s">
        <v>97</v>
      </c>
      <c r="AU864" s="13"/>
      <c r="AV864" s="13">
        <v>0.3</v>
      </c>
      <c r="AW864" s="13">
        <v>0.37234042553191499</v>
      </c>
      <c r="AX864" s="13">
        <v>0.26386233269598502</v>
      </c>
      <c r="AY864" s="13"/>
      <c r="AZ864" s="13">
        <v>0.47706422018348599</v>
      </c>
      <c r="BA864" s="13">
        <v>0.33333333333333298</v>
      </c>
      <c r="BB864" s="13">
        <v>0.22026431718061701</v>
      </c>
      <c r="BC864" s="13"/>
      <c r="BD864" s="13">
        <v>0.349624060150376</v>
      </c>
      <c r="BE864" s="13">
        <v>0.220417633410673</v>
      </c>
      <c r="BF864" s="13"/>
      <c r="BG864" s="13">
        <v>0.397094430992736</v>
      </c>
      <c r="BH864" s="13">
        <v>0.25609756097560998</v>
      </c>
      <c r="BI864" s="13"/>
      <c r="BJ864" s="13">
        <v>0.38947368421052603</v>
      </c>
      <c r="BK864" s="13">
        <v>0.28753680078508298</v>
      </c>
      <c r="BL864" s="13"/>
      <c r="BM864" s="13">
        <v>0.34156378600823001</v>
      </c>
      <c r="BN864" s="13">
        <v>0.29405737704918</v>
      </c>
      <c r="BO864" s="13"/>
      <c r="BP864" s="13">
        <v>0.32937685459940702</v>
      </c>
      <c r="BQ864" s="13">
        <v>0.29337899543378998</v>
      </c>
      <c r="BR864" s="13"/>
      <c r="BS864" s="13">
        <v>0.33710407239819001</v>
      </c>
      <c r="BT864" s="13">
        <v>0.25714285714285701</v>
      </c>
      <c r="BU864" s="13"/>
      <c r="BV864" s="13">
        <v>0.355704697986577</v>
      </c>
      <c r="BW864" s="13">
        <v>0.32764505119453902</v>
      </c>
      <c r="BX864" s="13"/>
      <c r="BY864" s="13">
        <v>0.30069930069930101</v>
      </c>
      <c r="BZ864" s="13">
        <v>0.30547818012999101</v>
      </c>
      <c r="CA864" s="13"/>
      <c r="CB864" s="13">
        <v>0.302876480541455</v>
      </c>
      <c r="CC864" s="13">
        <v>0.308681672025723</v>
      </c>
    </row>
    <row r="865" spans="2:81" x14ac:dyDescent="0.3">
      <c r="B865" t="s">
        <v>84</v>
      </c>
      <c r="C865" s="13">
        <v>0.32955465587044502</v>
      </c>
      <c r="D865" s="13">
        <v>0.31300160513643699</v>
      </c>
      <c r="E865" s="13">
        <v>0.34596375617792402</v>
      </c>
      <c r="F865" s="13"/>
      <c r="G865" s="13">
        <v>0.40571428571428603</v>
      </c>
      <c r="H865" s="13">
        <v>0.30674846625766899</v>
      </c>
      <c r="I865" s="13">
        <v>0.338983050847458</v>
      </c>
      <c r="J865" s="13">
        <v>0.33333333333333298</v>
      </c>
      <c r="K865" s="13">
        <v>0.25874125874125897</v>
      </c>
      <c r="L865" s="13">
        <v>0.337662337662338</v>
      </c>
      <c r="M865" s="13"/>
      <c r="N865" s="13">
        <v>0.31589958158995801</v>
      </c>
      <c r="O865" s="13">
        <v>0.35051546391752603</v>
      </c>
      <c r="P865" s="13">
        <v>0.32338308457711401</v>
      </c>
      <c r="Q865" s="13">
        <v>0.33070866141732302</v>
      </c>
      <c r="R865" s="13"/>
      <c r="S865" s="13">
        <v>0.41152263374485598</v>
      </c>
      <c r="T865" s="13">
        <v>0.30827067669172897</v>
      </c>
      <c r="U865" s="13">
        <v>0.36986301369863001</v>
      </c>
      <c r="V865" s="13">
        <v>0.30097087378640802</v>
      </c>
      <c r="W865" s="13">
        <v>0.20192307692307701</v>
      </c>
      <c r="X865" s="13">
        <v>0.30476190476190501</v>
      </c>
      <c r="Y865" s="13">
        <v>0.34</v>
      </c>
      <c r="Z865" s="13">
        <v>0.422222222222222</v>
      </c>
      <c r="AA865" s="13">
        <v>0.29299363057324801</v>
      </c>
      <c r="AB865" s="13">
        <v>0.34375</v>
      </c>
      <c r="AC865" s="13">
        <v>0.28070175438596501</v>
      </c>
      <c r="AD865" s="13">
        <v>0.36842105263157898</v>
      </c>
      <c r="AE865" s="13"/>
      <c r="AF865" s="13">
        <v>0.31829573934837102</v>
      </c>
      <c r="AG865" s="13">
        <v>0.34</v>
      </c>
      <c r="AH865" s="13">
        <v>0.375</v>
      </c>
      <c r="AI865" s="13">
        <v>0.341614906832298</v>
      </c>
      <c r="AJ865" s="13">
        <v>0.33333333333333298</v>
      </c>
      <c r="AK865" s="13">
        <v>0.29523809523809502</v>
      </c>
      <c r="AL865" s="13"/>
      <c r="AM865" s="13">
        <v>0.32967032967033</v>
      </c>
      <c r="AN865" s="13">
        <v>0.32444444444444398</v>
      </c>
      <c r="AO865" s="13">
        <v>0.33503836317135499</v>
      </c>
      <c r="AP865" s="13">
        <v>0.27426160337552702</v>
      </c>
      <c r="AQ865" s="13">
        <v>0.36363636363636398</v>
      </c>
      <c r="AR865" s="13"/>
      <c r="AS865" s="13">
        <v>0.32955465587044502</v>
      </c>
      <c r="AT865" s="13" t="s">
        <v>97</v>
      </c>
      <c r="AU865" s="13"/>
      <c r="AV865" s="13">
        <v>0.33750000000000002</v>
      </c>
      <c r="AW865" s="13">
        <v>0.29787234042553201</v>
      </c>
      <c r="AX865" s="13">
        <v>0.34416826003824103</v>
      </c>
      <c r="AY865" s="13"/>
      <c r="AZ865" s="13">
        <v>0.302752293577982</v>
      </c>
      <c r="BA865" s="13">
        <v>0.36666666666666697</v>
      </c>
      <c r="BB865" s="13">
        <v>0.30396475770925102</v>
      </c>
      <c r="BC865" s="13"/>
      <c r="BD865" s="13">
        <v>0.324561403508772</v>
      </c>
      <c r="BE865" s="13">
        <v>0.33874709976798101</v>
      </c>
      <c r="BF865" s="13"/>
      <c r="BG865" s="13">
        <v>0.30750605326876501</v>
      </c>
      <c r="BH865" s="13">
        <v>0.34024390243902403</v>
      </c>
      <c r="BI865" s="13"/>
      <c r="BJ865" s="13">
        <v>0.30526315789473701</v>
      </c>
      <c r="BK865" s="13">
        <v>0.331697742885182</v>
      </c>
      <c r="BL865" s="13"/>
      <c r="BM865" s="13">
        <v>0.34156378600823001</v>
      </c>
      <c r="BN865" s="13">
        <v>0.32684426229508201</v>
      </c>
      <c r="BO865" s="13"/>
      <c r="BP865" s="13">
        <v>0.29376854599406499</v>
      </c>
      <c r="BQ865" s="13">
        <v>0.34360730593607303</v>
      </c>
      <c r="BR865" s="13"/>
      <c r="BS865" s="13">
        <v>0.35746606334841602</v>
      </c>
      <c r="BT865" s="13">
        <v>0.32527472527472501</v>
      </c>
      <c r="BU865" s="13"/>
      <c r="BV865" s="13">
        <v>0.32885906040268498</v>
      </c>
      <c r="BW865" s="13">
        <v>0.37201365187713298</v>
      </c>
      <c r="BX865" s="13"/>
      <c r="BY865" s="13">
        <v>0.27272727272727298</v>
      </c>
      <c r="BZ865" s="13">
        <v>0.33983286908077998</v>
      </c>
      <c r="CA865" s="13"/>
      <c r="CB865" s="13">
        <v>0.31133671742808799</v>
      </c>
      <c r="CC865" s="13">
        <v>0.34405144694533801</v>
      </c>
    </row>
    <row r="866" spans="2:81" x14ac:dyDescent="0.3">
      <c r="B866" t="s">
        <v>414</v>
      </c>
      <c r="C866" s="13">
        <v>0.19514170040485801</v>
      </c>
      <c r="D866" s="13">
        <v>0.210272873194221</v>
      </c>
      <c r="E866" s="13">
        <v>0.179571663920923</v>
      </c>
      <c r="F866" s="13"/>
      <c r="G866" s="13">
        <v>0.17142857142857101</v>
      </c>
      <c r="H866" s="13">
        <v>0.16564417177914101</v>
      </c>
      <c r="I866" s="13">
        <v>0.19067796610169499</v>
      </c>
      <c r="J866" s="13">
        <v>0.20398009950248799</v>
      </c>
      <c r="K866" s="13">
        <v>0.27972027972028002</v>
      </c>
      <c r="L866" s="13">
        <v>0.201298701298701</v>
      </c>
      <c r="M866" s="13"/>
      <c r="N866" s="13">
        <v>0.209205020920502</v>
      </c>
      <c r="O866" s="13">
        <v>0.15807560137457</v>
      </c>
      <c r="P866" s="13">
        <v>0.18905472636815901</v>
      </c>
      <c r="Q866" s="13">
        <v>0.21653543307086601</v>
      </c>
      <c r="R866" s="13"/>
      <c r="S866" s="13">
        <v>0.148148148148148</v>
      </c>
      <c r="T866" s="13">
        <v>0.24812030075187999</v>
      </c>
      <c r="U866" s="13">
        <v>0.232876712328767</v>
      </c>
      <c r="V866" s="13">
        <v>0.233009708737864</v>
      </c>
      <c r="W866" s="13">
        <v>0.22115384615384601</v>
      </c>
      <c r="X866" s="13">
        <v>0.2</v>
      </c>
      <c r="Y866" s="13">
        <v>0.11</v>
      </c>
      <c r="Z866" s="13">
        <v>0.2</v>
      </c>
      <c r="AA866" s="13">
        <v>0.210191082802548</v>
      </c>
      <c r="AB866" s="13">
        <v>0.17708333333333301</v>
      </c>
      <c r="AC866" s="13">
        <v>0.22807017543859601</v>
      </c>
      <c r="AD866" s="13">
        <v>0.21052631578947401</v>
      </c>
      <c r="AE866" s="13"/>
      <c r="AF866" s="13">
        <v>0.203007518796992</v>
      </c>
      <c r="AG866" s="13">
        <v>0.20499999999999999</v>
      </c>
      <c r="AH866" s="13">
        <v>0.125</v>
      </c>
      <c r="AI866" s="13">
        <v>0.18012422360248401</v>
      </c>
      <c r="AJ866" s="13">
        <v>0.154471544715447</v>
      </c>
      <c r="AK866" s="13">
        <v>0.24761904761904799</v>
      </c>
      <c r="AL866" s="13"/>
      <c r="AM866" s="13">
        <v>0.23626373626373601</v>
      </c>
      <c r="AN866" s="13">
        <v>0.2</v>
      </c>
      <c r="AO866" s="13">
        <v>0.18414322250639401</v>
      </c>
      <c r="AP866" s="13">
        <v>0.19831223628691999</v>
      </c>
      <c r="AQ866" s="13">
        <v>9.0909090909090898E-2</v>
      </c>
      <c r="AR866" s="13"/>
      <c r="AS866" s="13">
        <v>0.19514170040485801</v>
      </c>
      <c r="AT866" s="13" t="s">
        <v>97</v>
      </c>
      <c r="AU866" s="13"/>
      <c r="AV866" s="13">
        <v>0.20499999999999999</v>
      </c>
      <c r="AW866" s="13">
        <v>0.23404255319148901</v>
      </c>
      <c r="AX866" s="13">
        <v>0.17973231357552599</v>
      </c>
      <c r="AY866" s="13"/>
      <c r="AZ866" s="13">
        <v>0.12844036697247699</v>
      </c>
      <c r="BA866" s="13">
        <v>0.2</v>
      </c>
      <c r="BB866" s="13">
        <v>0.259911894273128</v>
      </c>
      <c r="BC866" s="13"/>
      <c r="BD866" s="13">
        <v>0.17293233082706799</v>
      </c>
      <c r="BE866" s="13">
        <v>0.238979118329466</v>
      </c>
      <c r="BF866" s="13"/>
      <c r="BG866" s="13">
        <v>0.181598062953995</v>
      </c>
      <c r="BH866" s="13">
        <v>0.202439024390244</v>
      </c>
      <c r="BI866" s="13"/>
      <c r="BJ866" s="13">
        <v>0.173684210526316</v>
      </c>
      <c r="BK866" s="13">
        <v>0.200196270853778</v>
      </c>
      <c r="BL866" s="13"/>
      <c r="BM866" s="13">
        <v>0.148148148148148</v>
      </c>
      <c r="BN866" s="13">
        <v>0.20901639344262299</v>
      </c>
      <c r="BO866" s="13"/>
      <c r="BP866" s="13">
        <v>0.18991097922848699</v>
      </c>
      <c r="BQ866" s="13">
        <v>0.20091324200913199</v>
      </c>
      <c r="BR866" s="13"/>
      <c r="BS866" s="13">
        <v>0.18325791855203599</v>
      </c>
      <c r="BT866" s="13">
        <v>0.21098901098901099</v>
      </c>
      <c r="BU866" s="13"/>
      <c r="BV866" s="13">
        <v>0.187919463087248</v>
      </c>
      <c r="BW866" s="13">
        <v>0.18088737201365199</v>
      </c>
      <c r="BX866" s="13"/>
      <c r="BY866" s="13">
        <v>0.20279720279720301</v>
      </c>
      <c r="BZ866" s="13">
        <v>0.191272051996286</v>
      </c>
      <c r="CA866" s="13"/>
      <c r="CB866" s="13">
        <v>0.191201353637902</v>
      </c>
      <c r="CC866" s="13">
        <v>0.19453376205787801</v>
      </c>
    </row>
    <row r="867" spans="2:81" x14ac:dyDescent="0.3">
      <c r="B867" t="s">
        <v>86</v>
      </c>
      <c r="C867" s="13">
        <v>8.01619433198381E-2</v>
      </c>
      <c r="D867" s="13">
        <v>9.3097913322632397E-2</v>
      </c>
      <c r="E867" s="13">
        <v>6.7545304777594697E-2</v>
      </c>
      <c r="F867" s="13"/>
      <c r="G867" s="13">
        <v>0.08</v>
      </c>
      <c r="H867" s="13">
        <v>6.4417177914110405E-2</v>
      </c>
      <c r="I867" s="13">
        <v>5.5084745762711898E-2</v>
      </c>
      <c r="J867" s="13">
        <v>9.9502487562189101E-2</v>
      </c>
      <c r="K867" s="13">
        <v>8.3916083916083906E-2</v>
      </c>
      <c r="L867" s="13">
        <v>0.123376623376623</v>
      </c>
      <c r="M867" s="13"/>
      <c r="N867" s="13">
        <v>7.9497907949790794E-2</v>
      </c>
      <c r="O867" s="13">
        <v>6.8728522336769807E-2</v>
      </c>
      <c r="P867" s="13">
        <v>9.9502487562189101E-2</v>
      </c>
      <c r="Q867" s="13">
        <v>8.2677165354330701E-2</v>
      </c>
      <c r="R867" s="13"/>
      <c r="S867" s="13">
        <v>5.3497942386831303E-2</v>
      </c>
      <c r="T867" s="13">
        <v>0.105263157894737</v>
      </c>
      <c r="U867" s="13">
        <v>4.1095890410958902E-2</v>
      </c>
      <c r="V867" s="13">
        <v>7.7669902912621394E-2</v>
      </c>
      <c r="W867" s="13">
        <v>9.6153846153846201E-2</v>
      </c>
      <c r="X867" s="13">
        <v>7.6190476190476197E-2</v>
      </c>
      <c r="Y867" s="13">
        <v>0.1</v>
      </c>
      <c r="Z867" s="13">
        <v>0.155555555555556</v>
      </c>
      <c r="AA867" s="13">
        <v>7.6433121019108305E-2</v>
      </c>
      <c r="AB867" s="13">
        <v>6.25E-2</v>
      </c>
      <c r="AC867" s="13">
        <v>0.105263157894737</v>
      </c>
      <c r="AD867" s="13">
        <v>0.105263157894737</v>
      </c>
      <c r="AE867" s="13"/>
      <c r="AF867" s="13">
        <v>6.2656641604009994E-2</v>
      </c>
      <c r="AG867" s="13">
        <v>0.11</v>
      </c>
      <c r="AH867" s="13">
        <v>5.46875E-2</v>
      </c>
      <c r="AI867" s="13">
        <v>0.111801242236025</v>
      </c>
      <c r="AJ867" s="13">
        <v>5.6910569105691103E-2</v>
      </c>
      <c r="AK867" s="13">
        <v>6.6666666666666693E-2</v>
      </c>
      <c r="AL867" s="13"/>
      <c r="AM867" s="13">
        <v>8.7912087912087905E-2</v>
      </c>
      <c r="AN867" s="13">
        <v>0.10222222222222201</v>
      </c>
      <c r="AO867" s="13">
        <v>8.9514066496163697E-2</v>
      </c>
      <c r="AP867" s="13">
        <v>3.7974683544303799E-2</v>
      </c>
      <c r="AQ867" s="13">
        <v>6.8181818181818205E-2</v>
      </c>
      <c r="AR867" s="13"/>
      <c r="AS867" s="13">
        <v>8.01619433198381E-2</v>
      </c>
      <c r="AT867" s="13" t="s">
        <v>97</v>
      </c>
      <c r="AU867" s="13"/>
      <c r="AV867" s="13">
        <v>7.0000000000000007E-2</v>
      </c>
      <c r="AW867" s="13">
        <v>6.3829787234042507E-2</v>
      </c>
      <c r="AX867" s="13">
        <v>9.3690248565965598E-2</v>
      </c>
      <c r="AY867" s="13"/>
      <c r="AZ867" s="13">
        <v>4.5871559633027498E-2</v>
      </c>
      <c r="BA867" s="13">
        <v>3.3333333333333298E-2</v>
      </c>
      <c r="BB867" s="13">
        <v>0.110132158590308</v>
      </c>
      <c r="BC867" s="13"/>
      <c r="BD867" s="13">
        <v>6.7669172932330796E-2</v>
      </c>
      <c r="BE867" s="13">
        <v>0.102088167053364</v>
      </c>
      <c r="BF867" s="13"/>
      <c r="BG867" s="13">
        <v>6.5375302663438301E-2</v>
      </c>
      <c r="BH867" s="13">
        <v>8.7804878048780496E-2</v>
      </c>
      <c r="BI867" s="13"/>
      <c r="BJ867" s="13">
        <v>4.7368421052631601E-2</v>
      </c>
      <c r="BK867" s="13">
        <v>8.73405299313052E-2</v>
      </c>
      <c r="BL867" s="13"/>
      <c r="BM867" s="13">
        <v>8.2304526748971193E-2</v>
      </c>
      <c r="BN867" s="13">
        <v>7.9918032786885307E-2</v>
      </c>
      <c r="BO867" s="13"/>
      <c r="BP867" s="13">
        <v>6.2314540059347202E-2</v>
      </c>
      <c r="BQ867" s="13">
        <v>8.6757990867579904E-2</v>
      </c>
      <c r="BR867" s="13"/>
      <c r="BS867" s="13">
        <v>5.65610859728507E-2</v>
      </c>
      <c r="BT867" s="13">
        <v>9.8901098901098897E-2</v>
      </c>
      <c r="BU867" s="13"/>
      <c r="BV867" s="13">
        <v>4.6979865771812103E-2</v>
      </c>
      <c r="BW867" s="13">
        <v>6.14334470989761E-2</v>
      </c>
      <c r="BX867" s="13"/>
      <c r="BY867" s="13">
        <v>9.7902097902097904E-2</v>
      </c>
      <c r="BZ867" s="13">
        <v>7.7065923862581306E-2</v>
      </c>
      <c r="CA867" s="13"/>
      <c r="CB867" s="13">
        <v>8.2910321489001695E-2</v>
      </c>
      <c r="CC867" s="13">
        <v>7.7170418006430902E-2</v>
      </c>
    </row>
    <row r="868" spans="2:81" x14ac:dyDescent="0.3">
      <c r="B868" t="s">
        <v>415</v>
      </c>
      <c r="C868" s="13">
        <v>4.4534412955465598E-2</v>
      </c>
      <c r="D868" s="13">
        <v>5.1364365971107502E-2</v>
      </c>
      <c r="E868" s="13">
        <v>3.7891268533772601E-2</v>
      </c>
      <c r="F868" s="13"/>
      <c r="G868" s="13">
        <v>2.2857142857142899E-2</v>
      </c>
      <c r="H868" s="13">
        <v>3.9877300613496897E-2</v>
      </c>
      <c r="I868" s="13">
        <v>5.0847457627118599E-2</v>
      </c>
      <c r="J868" s="13">
        <v>4.9751243781094502E-2</v>
      </c>
      <c r="K868" s="13">
        <v>4.8951048951049E-2</v>
      </c>
      <c r="L868" s="13">
        <v>5.8441558441558399E-2</v>
      </c>
      <c r="M868" s="13"/>
      <c r="N868" s="13">
        <v>3.9748953974895397E-2</v>
      </c>
      <c r="O868" s="13">
        <v>4.4673539518900303E-2</v>
      </c>
      <c r="P868" s="13">
        <v>3.4825870646766198E-2</v>
      </c>
      <c r="Q868" s="13">
        <v>6.2992125984251995E-2</v>
      </c>
      <c r="R868" s="13"/>
      <c r="S868" s="13">
        <v>3.2921810699588501E-2</v>
      </c>
      <c r="T868" s="13">
        <v>3.7593984962405999E-2</v>
      </c>
      <c r="U868" s="13">
        <v>8.2191780821917804E-2</v>
      </c>
      <c r="V868" s="13">
        <v>3.8834951456310697E-2</v>
      </c>
      <c r="W868" s="13">
        <v>6.7307692307692304E-2</v>
      </c>
      <c r="X868" s="13">
        <v>6.6666666666666693E-2</v>
      </c>
      <c r="Y868" s="13">
        <v>0.03</v>
      </c>
      <c r="Z868" s="13">
        <v>2.2222222222222199E-2</v>
      </c>
      <c r="AA868" s="13">
        <v>3.8216560509554097E-2</v>
      </c>
      <c r="AB868" s="13">
        <v>5.2083333333333301E-2</v>
      </c>
      <c r="AC868" s="13">
        <v>5.2631578947368397E-2</v>
      </c>
      <c r="AD868" s="13">
        <v>0</v>
      </c>
      <c r="AE868" s="13"/>
      <c r="AF868" s="13">
        <v>1.00250626566416E-2</v>
      </c>
      <c r="AG868" s="13">
        <v>0.04</v>
      </c>
      <c r="AH868" s="13">
        <v>5.46875E-2</v>
      </c>
      <c r="AI868" s="13">
        <v>0.167701863354037</v>
      </c>
      <c r="AJ868" s="13">
        <v>4.0650406504064998E-2</v>
      </c>
      <c r="AK868" s="13">
        <v>9.5238095238095195E-3</v>
      </c>
      <c r="AL868" s="13"/>
      <c r="AM868" s="13">
        <v>4.94505494505494E-2</v>
      </c>
      <c r="AN868" s="13">
        <v>3.11111111111111E-2</v>
      </c>
      <c r="AO868" s="13">
        <v>4.0920716112532E-2</v>
      </c>
      <c r="AP868" s="13">
        <v>5.0632911392405097E-2</v>
      </c>
      <c r="AQ868" s="13">
        <v>2.27272727272727E-2</v>
      </c>
      <c r="AR868" s="13"/>
      <c r="AS868" s="13">
        <v>4.4534412955465598E-2</v>
      </c>
      <c r="AT868" s="13" t="s">
        <v>97</v>
      </c>
      <c r="AU868" s="13"/>
      <c r="AV868" s="13">
        <v>0.04</v>
      </c>
      <c r="AW868" s="13">
        <v>1.0638297872340399E-2</v>
      </c>
      <c r="AX868" s="13">
        <v>5.9273422562141499E-2</v>
      </c>
      <c r="AY868" s="13"/>
      <c r="AZ868" s="13">
        <v>2.7522935779816501E-2</v>
      </c>
      <c r="BA868" s="13">
        <v>1.1111111111111099E-2</v>
      </c>
      <c r="BB868" s="13">
        <v>4.4052863436123399E-2</v>
      </c>
      <c r="BC868" s="13"/>
      <c r="BD868" s="13">
        <v>3.7593984962405999E-2</v>
      </c>
      <c r="BE868" s="13">
        <v>5.5684454756380501E-2</v>
      </c>
      <c r="BF868" s="13"/>
      <c r="BG868" s="13">
        <v>1.21065375302663E-2</v>
      </c>
      <c r="BH868" s="13">
        <v>6.0975609756097601E-2</v>
      </c>
      <c r="BI868" s="13"/>
      <c r="BJ868" s="13">
        <v>2.1052631578947399E-2</v>
      </c>
      <c r="BK868" s="13">
        <v>4.9067713444553497E-2</v>
      </c>
      <c r="BL868" s="13"/>
      <c r="BM868" s="13">
        <v>2.8806584362139901E-2</v>
      </c>
      <c r="BN868" s="13">
        <v>4.7131147540983603E-2</v>
      </c>
      <c r="BO868" s="13"/>
      <c r="BP868" s="13">
        <v>6.5281899109792305E-2</v>
      </c>
      <c r="BQ868" s="13">
        <v>3.6529680365296802E-2</v>
      </c>
      <c r="BR868" s="13"/>
      <c r="BS868" s="13">
        <v>3.8461538461538498E-2</v>
      </c>
      <c r="BT868" s="13">
        <v>5.0549450549450599E-2</v>
      </c>
      <c r="BU868" s="13"/>
      <c r="BV868" s="13">
        <v>6.0402684563758399E-2</v>
      </c>
      <c r="BW868" s="13">
        <v>2.7303754266211601E-2</v>
      </c>
      <c r="BX868" s="13"/>
      <c r="BY868" s="13">
        <v>7.69230769230769E-2</v>
      </c>
      <c r="BZ868" s="13">
        <v>3.9925719591457798E-2</v>
      </c>
      <c r="CA868" s="13"/>
      <c r="CB868" s="13">
        <v>5.92216582064298E-2</v>
      </c>
      <c r="CC868" s="13">
        <v>3.2154340836012901E-2</v>
      </c>
    </row>
    <row r="869" spans="2:81" x14ac:dyDescent="0.3">
      <c r="B869" t="s">
        <v>106</v>
      </c>
      <c r="C869" s="13">
        <v>4.6963562753036397E-2</v>
      </c>
      <c r="D869" s="13">
        <v>4.49438202247191E-2</v>
      </c>
      <c r="E869" s="13">
        <v>4.9423393739703503E-2</v>
      </c>
      <c r="F869" s="13"/>
      <c r="G869" s="13">
        <v>4.57142857142857E-2</v>
      </c>
      <c r="H869" s="13">
        <v>4.9079754601227002E-2</v>
      </c>
      <c r="I869" s="13">
        <v>3.3898305084745797E-2</v>
      </c>
      <c r="J869" s="13">
        <v>6.4676616915422896E-2</v>
      </c>
      <c r="K869" s="13">
        <v>3.4965034965035002E-2</v>
      </c>
      <c r="L869" s="13">
        <v>5.1948051948052E-2</v>
      </c>
      <c r="M869" s="13"/>
      <c r="N869" s="13">
        <v>3.9748953974895397E-2</v>
      </c>
      <c r="O869" s="13">
        <v>6.5292096219931303E-2</v>
      </c>
      <c r="P869" s="13">
        <v>2.9850746268656699E-2</v>
      </c>
      <c r="Q869" s="13">
        <v>5.5118110236220499E-2</v>
      </c>
      <c r="R869" s="13"/>
      <c r="S869" s="13">
        <v>4.52674897119342E-2</v>
      </c>
      <c r="T869" s="13">
        <v>4.5112781954887202E-2</v>
      </c>
      <c r="U869" s="13">
        <v>0</v>
      </c>
      <c r="V869" s="13">
        <v>5.8252427184466E-2</v>
      </c>
      <c r="W869" s="13">
        <v>6.7307692307692304E-2</v>
      </c>
      <c r="X869" s="13">
        <v>8.5714285714285701E-2</v>
      </c>
      <c r="Y869" s="13">
        <v>7.0000000000000007E-2</v>
      </c>
      <c r="Z869" s="13">
        <v>0</v>
      </c>
      <c r="AA869" s="13">
        <v>5.0955414012738898E-2</v>
      </c>
      <c r="AB869" s="13">
        <v>2.0833333333333301E-2</v>
      </c>
      <c r="AC869" s="13">
        <v>3.5087719298245598E-2</v>
      </c>
      <c r="AD869" s="13">
        <v>0</v>
      </c>
      <c r="AE869" s="13"/>
      <c r="AF869" s="13">
        <v>4.2606516290726801E-2</v>
      </c>
      <c r="AG869" s="13">
        <v>0.03</v>
      </c>
      <c r="AH869" s="13">
        <v>3.125E-2</v>
      </c>
      <c r="AI869" s="13">
        <v>1.2422360248447201E-2</v>
      </c>
      <c r="AJ869" s="13">
        <v>9.7560975609756101E-2</v>
      </c>
      <c r="AK869" s="13">
        <v>7.6190476190476197E-2</v>
      </c>
      <c r="AL869" s="13"/>
      <c r="AM869" s="13">
        <v>5.4945054945054903E-2</v>
      </c>
      <c r="AN869" s="13">
        <v>5.7777777777777803E-2</v>
      </c>
      <c r="AO869" s="13">
        <v>5.6265984654731503E-2</v>
      </c>
      <c r="AP869" s="13">
        <v>2.9535864978902999E-2</v>
      </c>
      <c r="AQ869" s="13">
        <v>4.5454545454545497E-2</v>
      </c>
      <c r="AR869" s="13"/>
      <c r="AS869" s="13">
        <v>4.6963562753036397E-2</v>
      </c>
      <c r="AT869" s="13" t="s">
        <v>97</v>
      </c>
      <c r="AU869" s="13"/>
      <c r="AV869" s="13">
        <v>4.7500000000000001E-2</v>
      </c>
      <c r="AW869" s="13">
        <v>2.1276595744680899E-2</v>
      </c>
      <c r="AX869" s="13">
        <v>5.9273422562141499E-2</v>
      </c>
      <c r="AY869" s="13"/>
      <c r="AZ869" s="13">
        <v>1.8348623853211E-2</v>
      </c>
      <c r="BA869" s="13">
        <v>5.5555555555555601E-2</v>
      </c>
      <c r="BB869" s="13">
        <v>6.1674008810572702E-2</v>
      </c>
      <c r="BC869" s="13"/>
      <c r="BD869" s="13">
        <v>4.7619047619047603E-2</v>
      </c>
      <c r="BE869" s="13">
        <v>4.4083526682134597E-2</v>
      </c>
      <c r="BF869" s="13"/>
      <c r="BG869" s="13">
        <v>3.6319612590799001E-2</v>
      </c>
      <c r="BH869" s="13">
        <v>5.24390243902439E-2</v>
      </c>
      <c r="BI869" s="13"/>
      <c r="BJ869" s="13">
        <v>6.3157894736842093E-2</v>
      </c>
      <c r="BK869" s="13">
        <v>4.4160942100098098E-2</v>
      </c>
      <c r="BL869" s="13"/>
      <c r="BM869" s="13">
        <v>5.7613168724279802E-2</v>
      </c>
      <c r="BN869" s="13">
        <v>4.3032786885245901E-2</v>
      </c>
      <c r="BO869" s="13"/>
      <c r="BP869" s="13">
        <v>5.93471810089021E-2</v>
      </c>
      <c r="BQ869" s="13">
        <v>3.88127853881279E-2</v>
      </c>
      <c r="BR869" s="13"/>
      <c r="BS869" s="13">
        <v>2.7149321266968299E-2</v>
      </c>
      <c r="BT869" s="13">
        <v>5.7142857142857099E-2</v>
      </c>
      <c r="BU869" s="13"/>
      <c r="BV869" s="13">
        <v>2.01342281879195E-2</v>
      </c>
      <c r="BW869" s="13">
        <v>3.0716723549488099E-2</v>
      </c>
      <c r="BX869" s="13"/>
      <c r="BY869" s="13">
        <v>4.8951048951049E-2</v>
      </c>
      <c r="BZ869" s="13">
        <v>4.6425255338904403E-2</v>
      </c>
      <c r="CA869" s="13"/>
      <c r="CB869" s="13">
        <v>5.2453468697123501E-2</v>
      </c>
      <c r="CC869" s="13">
        <v>4.3408360128617401E-2</v>
      </c>
    </row>
    <row r="870" spans="2:81" x14ac:dyDescent="0.3">
      <c r="B870" t="s">
        <v>89</v>
      </c>
      <c r="C870" s="13">
        <v>0.633198380566802</v>
      </c>
      <c r="D870" s="13">
        <v>0.60032102728731895</v>
      </c>
      <c r="E870" s="13">
        <v>0.66556836902800698</v>
      </c>
      <c r="F870" s="13"/>
      <c r="G870" s="13">
        <v>0.68</v>
      </c>
      <c r="H870" s="13">
        <v>0.68098159509202505</v>
      </c>
      <c r="I870" s="13">
        <v>0.66949152542372903</v>
      </c>
      <c r="J870" s="13">
        <v>0.58208955223880599</v>
      </c>
      <c r="K870" s="13">
        <v>0.55244755244755295</v>
      </c>
      <c r="L870" s="13">
        <v>0.56493506493506496</v>
      </c>
      <c r="M870" s="13"/>
      <c r="N870" s="13">
        <v>0.63179916317991602</v>
      </c>
      <c r="O870" s="13">
        <v>0.66323024054982804</v>
      </c>
      <c r="P870" s="13">
        <v>0.64676616915422902</v>
      </c>
      <c r="Q870" s="13">
        <v>0.58267716535433101</v>
      </c>
      <c r="R870" s="13"/>
      <c r="S870" s="13">
        <v>0.72016460905349799</v>
      </c>
      <c r="T870" s="13">
        <v>0.56390977443609003</v>
      </c>
      <c r="U870" s="13">
        <v>0.64383561643835596</v>
      </c>
      <c r="V870" s="13">
        <v>0.59223300970873805</v>
      </c>
      <c r="W870" s="13">
        <v>0.54807692307692302</v>
      </c>
      <c r="X870" s="13">
        <v>0.57142857142857095</v>
      </c>
      <c r="Y870" s="13">
        <v>0.69</v>
      </c>
      <c r="Z870" s="13">
        <v>0.62222222222222201</v>
      </c>
      <c r="AA870" s="13">
        <v>0.62420382165605104</v>
      </c>
      <c r="AB870" s="13">
        <v>0.6875</v>
      </c>
      <c r="AC870" s="13">
        <v>0.57894736842105299</v>
      </c>
      <c r="AD870" s="13">
        <v>0.68421052631578905</v>
      </c>
      <c r="AE870" s="13"/>
      <c r="AF870" s="13">
        <v>0.68170426065162903</v>
      </c>
      <c r="AG870" s="13">
        <v>0.61499999999999999</v>
      </c>
      <c r="AH870" s="13">
        <v>0.734375</v>
      </c>
      <c r="AI870" s="13">
        <v>0.52795031055900599</v>
      </c>
      <c r="AJ870" s="13">
        <v>0.65040650406504097</v>
      </c>
      <c r="AK870" s="13">
        <v>0.6</v>
      </c>
      <c r="AL870" s="13"/>
      <c r="AM870" s="13">
        <v>0.57142857142857095</v>
      </c>
      <c r="AN870" s="13">
        <v>0.60888888888888903</v>
      </c>
      <c r="AO870" s="13">
        <v>0.62915601023017897</v>
      </c>
      <c r="AP870" s="13">
        <v>0.683544303797468</v>
      </c>
      <c r="AQ870" s="13">
        <v>0.77272727272727304</v>
      </c>
      <c r="AR870" s="13"/>
      <c r="AS870" s="13">
        <v>0.633198380566802</v>
      </c>
      <c r="AT870" s="13" t="s">
        <v>97</v>
      </c>
      <c r="AU870" s="13"/>
      <c r="AV870" s="13">
        <v>0.63749999999999996</v>
      </c>
      <c r="AW870" s="13">
        <v>0.67021276595744705</v>
      </c>
      <c r="AX870" s="13">
        <v>0.60803059273422599</v>
      </c>
      <c r="AY870" s="13"/>
      <c r="AZ870" s="13">
        <v>0.77981651376146799</v>
      </c>
      <c r="BA870" s="13">
        <v>0.7</v>
      </c>
      <c r="BB870" s="13">
        <v>0.52422907488986803</v>
      </c>
      <c r="BC870" s="13"/>
      <c r="BD870" s="13">
        <v>0.674185463659148</v>
      </c>
      <c r="BE870" s="13">
        <v>0.55916473317865401</v>
      </c>
      <c r="BF870" s="13"/>
      <c r="BG870" s="13">
        <v>0.70460048426150101</v>
      </c>
      <c r="BH870" s="13">
        <v>0.59634146341463401</v>
      </c>
      <c r="BI870" s="13"/>
      <c r="BJ870" s="13">
        <v>0.69473684210526299</v>
      </c>
      <c r="BK870" s="13">
        <v>0.61923454367026498</v>
      </c>
      <c r="BL870" s="13"/>
      <c r="BM870" s="13">
        <v>0.68312757201646102</v>
      </c>
      <c r="BN870" s="13">
        <v>0.62090163934426201</v>
      </c>
      <c r="BO870" s="13"/>
      <c r="BP870" s="13">
        <v>0.62314540059347201</v>
      </c>
      <c r="BQ870" s="13">
        <v>0.63698630136986301</v>
      </c>
      <c r="BR870" s="13"/>
      <c r="BS870" s="13">
        <v>0.69457013574660598</v>
      </c>
      <c r="BT870" s="13">
        <v>0.58241758241758201</v>
      </c>
      <c r="BU870" s="13"/>
      <c r="BV870" s="13">
        <v>0.68456375838926198</v>
      </c>
      <c r="BW870" s="13">
        <v>0.69965870307167199</v>
      </c>
      <c r="BX870" s="13"/>
      <c r="BY870" s="13">
        <v>0.57342657342657299</v>
      </c>
      <c r="BZ870" s="13">
        <v>0.64531104921077098</v>
      </c>
      <c r="CA870" s="13"/>
      <c r="CB870" s="13">
        <v>0.61421319796954299</v>
      </c>
      <c r="CC870" s="13">
        <v>0.65273311897106101</v>
      </c>
    </row>
    <row r="871" spans="2:81" x14ac:dyDescent="0.3">
      <c r="B871" t="s">
        <v>90</v>
      </c>
      <c r="C871" s="13">
        <v>0.124696356275304</v>
      </c>
      <c r="D871" s="13">
        <v>0.14446227929374</v>
      </c>
      <c r="E871" s="13">
        <v>0.10543657331136699</v>
      </c>
      <c r="F871" s="13"/>
      <c r="G871" s="13">
        <v>0.10285714285714299</v>
      </c>
      <c r="H871" s="13">
        <v>0.104294478527607</v>
      </c>
      <c r="I871" s="13">
        <v>0.105932203389831</v>
      </c>
      <c r="J871" s="13">
        <v>0.14925373134328401</v>
      </c>
      <c r="K871" s="13">
        <v>0.132867132867133</v>
      </c>
      <c r="L871" s="13">
        <v>0.18181818181818199</v>
      </c>
      <c r="M871" s="13"/>
      <c r="N871" s="13">
        <v>0.119246861924686</v>
      </c>
      <c r="O871" s="13">
        <v>0.11340206185567001</v>
      </c>
      <c r="P871" s="13">
        <v>0.134328358208955</v>
      </c>
      <c r="Q871" s="13">
        <v>0.145669291338583</v>
      </c>
      <c r="R871" s="13"/>
      <c r="S871" s="13">
        <v>8.6419753086419707E-2</v>
      </c>
      <c r="T871" s="13">
        <v>0.14285714285714299</v>
      </c>
      <c r="U871" s="13">
        <v>0.123287671232877</v>
      </c>
      <c r="V871" s="13">
        <v>0.116504854368932</v>
      </c>
      <c r="W871" s="13">
        <v>0.16346153846153799</v>
      </c>
      <c r="X871" s="13">
        <v>0.14285714285714299</v>
      </c>
      <c r="Y871" s="13">
        <v>0.13</v>
      </c>
      <c r="Z871" s="13">
        <v>0.17777777777777801</v>
      </c>
      <c r="AA871" s="13">
        <v>0.11464968152866201</v>
      </c>
      <c r="AB871" s="13">
        <v>0.114583333333333</v>
      </c>
      <c r="AC871" s="13">
        <v>0.157894736842105</v>
      </c>
      <c r="AD871" s="13">
        <v>0.105263157894737</v>
      </c>
      <c r="AE871" s="13"/>
      <c r="AF871" s="13">
        <v>7.2681704260651597E-2</v>
      </c>
      <c r="AG871" s="13">
        <v>0.15</v>
      </c>
      <c r="AH871" s="13">
        <v>0.109375</v>
      </c>
      <c r="AI871" s="13">
        <v>0.27950310559006197</v>
      </c>
      <c r="AJ871" s="13">
        <v>9.7560975609756101E-2</v>
      </c>
      <c r="AK871" s="13">
        <v>7.6190476190476197E-2</v>
      </c>
      <c r="AL871" s="13"/>
      <c r="AM871" s="13">
        <v>0.13736263736263701</v>
      </c>
      <c r="AN871" s="13">
        <v>0.133333333333333</v>
      </c>
      <c r="AO871" s="13">
        <v>0.13043478260869601</v>
      </c>
      <c r="AP871" s="13">
        <v>8.8607594936708903E-2</v>
      </c>
      <c r="AQ871" s="13">
        <v>9.0909090909090898E-2</v>
      </c>
      <c r="AR871" s="13"/>
      <c r="AS871" s="13">
        <v>0.124696356275304</v>
      </c>
      <c r="AT871" s="13" t="s">
        <v>97</v>
      </c>
      <c r="AU871" s="13"/>
      <c r="AV871" s="13">
        <v>0.11</v>
      </c>
      <c r="AW871" s="13">
        <v>7.4468085106383003E-2</v>
      </c>
      <c r="AX871" s="13">
        <v>0.15296367112810699</v>
      </c>
      <c r="AY871" s="13"/>
      <c r="AZ871" s="13">
        <v>7.3394495412843999E-2</v>
      </c>
      <c r="BA871" s="13">
        <v>4.4444444444444398E-2</v>
      </c>
      <c r="BB871" s="13">
        <v>0.154185022026432</v>
      </c>
      <c r="BC871" s="13"/>
      <c r="BD871" s="13">
        <v>0.105263157894737</v>
      </c>
      <c r="BE871" s="13">
        <v>0.157772621809745</v>
      </c>
      <c r="BF871" s="13"/>
      <c r="BG871" s="13">
        <v>7.7481840193704604E-2</v>
      </c>
      <c r="BH871" s="13">
        <v>0.14878048780487799</v>
      </c>
      <c r="BI871" s="13"/>
      <c r="BJ871" s="13">
        <v>6.8421052631578994E-2</v>
      </c>
      <c r="BK871" s="13">
        <v>0.136408243375859</v>
      </c>
      <c r="BL871" s="13"/>
      <c r="BM871" s="13">
        <v>0.11111111111111099</v>
      </c>
      <c r="BN871" s="13">
        <v>0.12704918032786899</v>
      </c>
      <c r="BO871" s="13"/>
      <c r="BP871" s="13">
        <v>0.12759643916913899</v>
      </c>
      <c r="BQ871" s="13">
        <v>0.123287671232877</v>
      </c>
      <c r="BR871" s="13"/>
      <c r="BS871" s="13">
        <v>9.5022624434389094E-2</v>
      </c>
      <c r="BT871" s="13">
        <v>0.149450549450549</v>
      </c>
      <c r="BU871" s="13"/>
      <c r="BV871" s="13">
        <v>0.10738255033557</v>
      </c>
      <c r="BW871" s="13">
        <v>8.8737201365187701E-2</v>
      </c>
      <c r="BX871" s="13"/>
      <c r="BY871" s="13">
        <v>0.17482517482517501</v>
      </c>
      <c r="BZ871" s="13">
        <v>0.11699164345403899</v>
      </c>
      <c r="CA871" s="13"/>
      <c r="CB871" s="13">
        <v>0.14213197969543101</v>
      </c>
      <c r="CC871" s="13">
        <v>0.109324758842444</v>
      </c>
    </row>
    <row r="872" spans="2:81" x14ac:dyDescent="0.3">
      <c r="B872" t="s">
        <v>91</v>
      </c>
      <c r="C872" s="13">
        <v>0.50850202429149804</v>
      </c>
      <c r="D872" s="13">
        <v>0.45585874799357901</v>
      </c>
      <c r="E872" s="13">
        <v>0.56013179571663896</v>
      </c>
      <c r="F872" s="13"/>
      <c r="G872" s="13">
        <v>0.57714285714285696</v>
      </c>
      <c r="H872" s="13">
        <v>0.57668711656441696</v>
      </c>
      <c r="I872" s="13">
        <v>0.56355932203389802</v>
      </c>
      <c r="J872" s="13">
        <v>0.43283582089552203</v>
      </c>
      <c r="K872" s="13">
        <v>0.41958041958042003</v>
      </c>
      <c r="L872" s="13">
        <v>0.38311688311688302</v>
      </c>
      <c r="M872" s="13"/>
      <c r="N872" s="13">
        <v>0.51255230125522999</v>
      </c>
      <c r="O872" s="13">
        <v>0.54982817869415801</v>
      </c>
      <c r="P872" s="13">
        <v>0.51243781094527396</v>
      </c>
      <c r="Q872" s="13">
        <v>0.43700787401574798</v>
      </c>
      <c r="R872" s="13"/>
      <c r="S872" s="13">
        <v>0.63374485596707797</v>
      </c>
      <c r="T872" s="13">
        <v>0.42105263157894701</v>
      </c>
      <c r="U872" s="13">
        <v>0.52054794520547898</v>
      </c>
      <c r="V872" s="13">
        <v>0.475728155339806</v>
      </c>
      <c r="W872" s="13">
        <v>0.38461538461538503</v>
      </c>
      <c r="X872" s="13">
        <v>0.42857142857142899</v>
      </c>
      <c r="Y872" s="13">
        <v>0.56000000000000005</v>
      </c>
      <c r="Z872" s="13">
        <v>0.44444444444444398</v>
      </c>
      <c r="AA872" s="13">
        <v>0.50955414012738898</v>
      </c>
      <c r="AB872" s="13">
        <v>0.57291666666666696</v>
      </c>
      <c r="AC872" s="13">
        <v>0.42105263157894701</v>
      </c>
      <c r="AD872" s="13">
        <v>0.57894736842105299</v>
      </c>
      <c r="AE872" s="13"/>
      <c r="AF872" s="13">
        <v>0.60902255639097702</v>
      </c>
      <c r="AG872" s="13">
        <v>0.46500000000000002</v>
      </c>
      <c r="AH872" s="13">
        <v>0.625</v>
      </c>
      <c r="AI872" s="13">
        <v>0.24844720496894401</v>
      </c>
      <c r="AJ872" s="13">
        <v>0.55284552845528501</v>
      </c>
      <c r="AK872" s="13">
        <v>0.52380952380952395</v>
      </c>
      <c r="AL872" s="13"/>
      <c r="AM872" s="13">
        <v>0.43406593406593402</v>
      </c>
      <c r="AN872" s="13">
        <v>0.47555555555555601</v>
      </c>
      <c r="AO872" s="13">
        <v>0.49872122762148302</v>
      </c>
      <c r="AP872" s="13">
        <v>0.594936708860759</v>
      </c>
      <c r="AQ872" s="13">
        <v>0.68181818181818199</v>
      </c>
      <c r="AR872" s="13"/>
      <c r="AS872" s="13">
        <v>0.50850202429149804</v>
      </c>
      <c r="AT872" s="13" t="s">
        <v>97</v>
      </c>
      <c r="AU872" s="13"/>
      <c r="AV872" s="13">
        <v>0.52749999999999997</v>
      </c>
      <c r="AW872" s="13">
        <v>0.59574468085106402</v>
      </c>
      <c r="AX872" s="13">
        <v>0.455066921606119</v>
      </c>
      <c r="AY872" s="13"/>
      <c r="AZ872" s="13">
        <v>0.70642201834862395</v>
      </c>
      <c r="BA872" s="13">
        <v>0.655555555555556</v>
      </c>
      <c r="BB872" s="13">
        <v>0.370044052863436</v>
      </c>
      <c r="BC872" s="13"/>
      <c r="BD872" s="13">
        <v>0.56892230576441105</v>
      </c>
      <c r="BE872" s="13">
        <v>0.40139211136891001</v>
      </c>
      <c r="BF872" s="13"/>
      <c r="BG872" s="13">
        <v>0.62711864406779705</v>
      </c>
      <c r="BH872" s="13">
        <v>0.447560975609756</v>
      </c>
      <c r="BI872" s="13"/>
      <c r="BJ872" s="13">
        <v>0.62631578947368405</v>
      </c>
      <c r="BK872" s="13">
        <v>0.48282630029440599</v>
      </c>
      <c r="BL872" s="13"/>
      <c r="BM872" s="13">
        <v>0.57201646090534997</v>
      </c>
      <c r="BN872" s="13">
        <v>0.49385245901639402</v>
      </c>
      <c r="BO872" s="13"/>
      <c r="BP872" s="13">
        <v>0.49554896142433202</v>
      </c>
      <c r="BQ872" s="13">
        <v>0.51369863013698602</v>
      </c>
      <c r="BR872" s="13"/>
      <c r="BS872" s="13">
        <v>0.59954751131221695</v>
      </c>
      <c r="BT872" s="13">
        <v>0.43296703296703298</v>
      </c>
      <c r="BU872" s="13"/>
      <c r="BV872" s="13">
        <v>0.577181208053691</v>
      </c>
      <c r="BW872" s="13">
        <v>0.61092150170648496</v>
      </c>
      <c r="BX872" s="13"/>
      <c r="BY872" s="13">
        <v>0.39860139860139798</v>
      </c>
      <c r="BZ872" s="13">
        <v>0.52831940575673197</v>
      </c>
      <c r="CA872" s="13"/>
      <c r="CB872" s="13">
        <v>0.47208121827411198</v>
      </c>
      <c r="CC872" s="13">
        <v>0.54340836012861704</v>
      </c>
    </row>
    <row r="873" spans="2:81" x14ac:dyDescent="0.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Q873" s="13"/>
      <c r="BR873" s="13"/>
      <c r="BS873" s="13"/>
      <c r="BT873" s="13"/>
      <c r="BU873" s="13"/>
      <c r="BV873" s="13"/>
      <c r="BW873" s="13"/>
      <c r="BX873" s="13"/>
      <c r="BY873" s="13"/>
      <c r="BZ873" s="13"/>
      <c r="CA873" s="13"/>
      <c r="CB873" s="13"/>
      <c r="CC873" s="13"/>
    </row>
    <row r="874" spans="2:81" x14ac:dyDescent="0.3">
      <c r="B874" s="6" t="s">
        <v>436</v>
      </c>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Q874" s="13"/>
      <c r="BR874" s="13"/>
      <c r="BS874" s="13"/>
      <c r="BT874" s="13"/>
      <c r="BU874" s="13"/>
      <c r="BV874" s="13"/>
      <c r="BW874" s="13"/>
      <c r="BX874" s="13"/>
      <c r="BY874" s="13"/>
      <c r="BZ874" s="13"/>
      <c r="CA874" s="13"/>
      <c r="CB874" s="13"/>
      <c r="CC874" s="13"/>
    </row>
    <row r="875" spans="2:81" x14ac:dyDescent="0.3">
      <c r="B875" s="23" t="s">
        <v>95</v>
      </c>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Q875" s="13"/>
      <c r="BR875" s="13"/>
      <c r="BS875" s="13"/>
      <c r="BT875" s="13"/>
      <c r="BU875" s="13"/>
      <c r="BV875" s="13"/>
      <c r="BW875" s="13"/>
      <c r="BX875" s="13"/>
      <c r="BY875" s="13"/>
      <c r="BZ875" s="13"/>
      <c r="CA875" s="13"/>
      <c r="CB875" s="13"/>
      <c r="CC875" s="13"/>
    </row>
    <row r="876" spans="2:81" x14ac:dyDescent="0.3">
      <c r="B876" t="s">
        <v>102</v>
      </c>
      <c r="C876" s="13">
        <v>0.401619433198381</v>
      </c>
      <c r="D876" s="13">
        <v>0.37239165329052998</v>
      </c>
      <c r="E876" s="13">
        <v>0.43327841845140003</v>
      </c>
      <c r="F876" s="13"/>
      <c r="G876" s="13">
        <v>0.38857142857142901</v>
      </c>
      <c r="H876" s="13">
        <v>0.45398773006135001</v>
      </c>
      <c r="I876" s="13">
        <v>0.43644067796610198</v>
      </c>
      <c r="J876" s="13">
        <v>0.383084577114428</v>
      </c>
      <c r="K876" s="13">
        <v>0.321678321678322</v>
      </c>
      <c r="L876" s="13">
        <v>0.35064935064935099</v>
      </c>
      <c r="M876" s="13"/>
      <c r="N876" s="13">
        <v>0.42887029288702899</v>
      </c>
      <c r="O876" s="13">
        <v>0.36082474226804101</v>
      </c>
      <c r="P876" s="13">
        <v>0.43781094527363201</v>
      </c>
      <c r="Q876" s="13">
        <v>0.37007874015747999</v>
      </c>
      <c r="R876" s="13"/>
      <c r="S876" s="13">
        <v>0.46090534979423903</v>
      </c>
      <c r="T876" s="13">
        <v>0.35338345864661702</v>
      </c>
      <c r="U876" s="13">
        <v>0.42465753424657499</v>
      </c>
      <c r="V876" s="13">
        <v>0.39805825242718401</v>
      </c>
      <c r="W876" s="13">
        <v>0.41346153846153799</v>
      </c>
      <c r="X876" s="13">
        <v>0.371428571428571</v>
      </c>
      <c r="Y876" s="13">
        <v>0.39</v>
      </c>
      <c r="Z876" s="13">
        <v>0.33333333333333298</v>
      </c>
      <c r="AA876" s="13">
        <v>0.40764331210191102</v>
      </c>
      <c r="AB876" s="13">
        <v>0.36458333333333298</v>
      </c>
      <c r="AC876" s="13">
        <v>0.42105263157894701</v>
      </c>
      <c r="AD876" s="13">
        <v>0.31578947368421101</v>
      </c>
      <c r="AE876" s="13"/>
      <c r="AF876" s="13">
        <v>0.441102756892231</v>
      </c>
      <c r="AG876" s="13">
        <v>0.39</v>
      </c>
      <c r="AH876" s="13">
        <v>0.40625</v>
      </c>
      <c r="AI876" s="13">
        <v>0.335403726708075</v>
      </c>
      <c r="AJ876" s="13">
        <v>0.48780487804877998</v>
      </c>
      <c r="AK876" s="13">
        <v>0.371428571428571</v>
      </c>
      <c r="AL876" s="13"/>
      <c r="AM876" s="13">
        <v>0.379120879120879</v>
      </c>
      <c r="AN876" s="13">
        <v>0.38222222222222202</v>
      </c>
      <c r="AO876" s="13">
        <v>0.39130434782608697</v>
      </c>
      <c r="AP876" s="13">
        <v>0.45991561181434598</v>
      </c>
      <c r="AQ876" s="13">
        <v>0.5</v>
      </c>
      <c r="AR876" s="13"/>
      <c r="AS876" s="13">
        <v>0.401619433198381</v>
      </c>
      <c r="AT876" s="13" t="s">
        <v>97</v>
      </c>
      <c r="AU876" s="13"/>
      <c r="AV876" s="13">
        <v>0.4375</v>
      </c>
      <c r="AW876" s="13">
        <v>0.45744680851063801</v>
      </c>
      <c r="AX876" s="13">
        <v>0.34416826003824103</v>
      </c>
      <c r="AY876" s="13"/>
      <c r="AZ876" s="13">
        <v>0.54128440366972497</v>
      </c>
      <c r="BA876" s="13">
        <v>0.37777777777777799</v>
      </c>
      <c r="BB876" s="13">
        <v>0.37885462555066102</v>
      </c>
      <c r="BC876" s="13"/>
      <c r="BD876" s="13">
        <v>0.43609022556390997</v>
      </c>
      <c r="BE876" s="13">
        <v>0.34338747099768002</v>
      </c>
      <c r="BF876" s="13"/>
      <c r="BG876" s="13">
        <v>0.46973365617433399</v>
      </c>
      <c r="BH876" s="13">
        <v>0.36829268292682898</v>
      </c>
      <c r="BI876" s="13"/>
      <c r="BJ876" s="13">
        <v>0.45789473684210502</v>
      </c>
      <c r="BK876" s="13">
        <v>0.39156035328753702</v>
      </c>
      <c r="BL876" s="13"/>
      <c r="BM876" s="13">
        <v>0.40329218106995901</v>
      </c>
      <c r="BN876" s="13">
        <v>0.40573770491803302</v>
      </c>
      <c r="BO876" s="13"/>
      <c r="BP876" s="13">
        <v>0.43620178041543001</v>
      </c>
      <c r="BQ876" s="13">
        <v>0.391552511415525</v>
      </c>
      <c r="BR876" s="13"/>
      <c r="BS876" s="13">
        <v>0.42533936651583698</v>
      </c>
      <c r="BT876" s="13">
        <v>0.35164835164835201</v>
      </c>
      <c r="BU876" s="13"/>
      <c r="BV876" s="13">
        <v>0.456375838926175</v>
      </c>
      <c r="BW876" s="13">
        <v>0.40955631399317399</v>
      </c>
      <c r="BX876" s="13"/>
      <c r="BY876" s="13">
        <v>0.37062937062937101</v>
      </c>
      <c r="BZ876" s="13">
        <v>0.40761374187558003</v>
      </c>
      <c r="CA876" s="13"/>
      <c r="CB876" s="13">
        <v>0.37732656514382401</v>
      </c>
      <c r="CC876" s="13">
        <v>0.42926045016077202</v>
      </c>
    </row>
    <row r="877" spans="2:81" x14ac:dyDescent="0.3">
      <c r="B877" t="s">
        <v>103</v>
      </c>
      <c r="C877" s="13">
        <v>0.366801619433198</v>
      </c>
      <c r="D877" s="13">
        <v>0.36757624398073802</v>
      </c>
      <c r="E877" s="13">
        <v>0.362438220757825</v>
      </c>
      <c r="F877" s="13"/>
      <c r="G877" s="13">
        <v>0.41142857142857098</v>
      </c>
      <c r="H877" s="13">
        <v>0.34355828220858903</v>
      </c>
      <c r="I877" s="13">
        <v>0.34322033898305099</v>
      </c>
      <c r="J877" s="13">
        <v>0.383084577114428</v>
      </c>
      <c r="K877" s="13">
        <v>0.38461538461538503</v>
      </c>
      <c r="L877" s="13">
        <v>0.36363636363636398</v>
      </c>
      <c r="M877" s="13"/>
      <c r="N877" s="13">
        <v>0.35564853556485398</v>
      </c>
      <c r="O877" s="13">
        <v>0.39862542955326502</v>
      </c>
      <c r="P877" s="13">
        <v>0.34825870646766199</v>
      </c>
      <c r="Q877" s="13">
        <v>0.36220472440944901</v>
      </c>
      <c r="R877" s="13"/>
      <c r="S877" s="13">
        <v>0.36213991769547299</v>
      </c>
      <c r="T877" s="13">
        <v>0.383458646616541</v>
      </c>
      <c r="U877" s="13">
        <v>0.36986301369863001</v>
      </c>
      <c r="V877" s="13">
        <v>0.35922330097087402</v>
      </c>
      <c r="W877" s="13">
        <v>0.33653846153846201</v>
      </c>
      <c r="X877" s="13">
        <v>0.35238095238095202</v>
      </c>
      <c r="Y877" s="13">
        <v>0.41</v>
      </c>
      <c r="Z877" s="13">
        <v>0.24444444444444399</v>
      </c>
      <c r="AA877" s="13">
        <v>0.35668789808917201</v>
      </c>
      <c r="AB877" s="13">
        <v>0.4375</v>
      </c>
      <c r="AC877" s="13">
        <v>0.31578947368421101</v>
      </c>
      <c r="AD877" s="13">
        <v>0.52631578947368396</v>
      </c>
      <c r="AE877" s="13"/>
      <c r="AF877" s="13">
        <v>0.383458646616541</v>
      </c>
      <c r="AG877" s="13">
        <v>0.35499999999999998</v>
      </c>
      <c r="AH877" s="13">
        <v>0.421875</v>
      </c>
      <c r="AI877" s="13">
        <v>0.322981366459627</v>
      </c>
      <c r="AJ877" s="13">
        <v>0.32520325203251998</v>
      </c>
      <c r="AK877" s="13">
        <v>0.38095238095238099</v>
      </c>
      <c r="AL877" s="13"/>
      <c r="AM877" s="13">
        <v>0.35714285714285698</v>
      </c>
      <c r="AN877" s="13">
        <v>0.33777777777777801</v>
      </c>
      <c r="AO877" s="13">
        <v>0.40920716112532002</v>
      </c>
      <c r="AP877" s="13">
        <v>0.34599156118143498</v>
      </c>
      <c r="AQ877" s="13">
        <v>0.34090909090909099</v>
      </c>
      <c r="AR877" s="13"/>
      <c r="AS877" s="13">
        <v>0.366801619433198</v>
      </c>
      <c r="AT877" s="13" t="s">
        <v>97</v>
      </c>
      <c r="AU877" s="13"/>
      <c r="AV877" s="13">
        <v>0.33750000000000002</v>
      </c>
      <c r="AW877" s="13">
        <v>0.340425531914894</v>
      </c>
      <c r="AX877" s="13">
        <v>0.40535372848948398</v>
      </c>
      <c r="AY877" s="13"/>
      <c r="AZ877" s="13">
        <v>0.33944954128440402</v>
      </c>
      <c r="BA877" s="13">
        <v>0.38888888888888901</v>
      </c>
      <c r="BB877" s="13">
        <v>0.33480176211453699</v>
      </c>
      <c r="BC877" s="13"/>
      <c r="BD877" s="13">
        <v>0.360902255639098</v>
      </c>
      <c r="BE877" s="13">
        <v>0.37587006960556801</v>
      </c>
      <c r="BF877" s="13"/>
      <c r="BG877" s="13">
        <v>0.37046004842614999</v>
      </c>
      <c r="BH877" s="13">
        <v>0.36463414634146302</v>
      </c>
      <c r="BI877" s="13"/>
      <c r="BJ877" s="13">
        <v>0.36842105263157898</v>
      </c>
      <c r="BK877" s="13">
        <v>0.36604514229636897</v>
      </c>
      <c r="BL877" s="13"/>
      <c r="BM877" s="13">
        <v>0.36625514403292198</v>
      </c>
      <c r="BN877" s="13">
        <v>0.36577868852459</v>
      </c>
      <c r="BO877" s="13"/>
      <c r="BP877" s="13">
        <v>0.344213649851632</v>
      </c>
      <c r="BQ877" s="13">
        <v>0.37328767123287698</v>
      </c>
      <c r="BR877" s="13"/>
      <c r="BS877" s="13">
        <v>0.38009049773755699</v>
      </c>
      <c r="BT877" s="13">
        <v>0.36483516483516498</v>
      </c>
      <c r="BU877" s="13"/>
      <c r="BV877" s="13">
        <v>0.34899328859060402</v>
      </c>
      <c r="BW877" s="13">
        <v>0.39590443686006799</v>
      </c>
      <c r="BX877" s="13"/>
      <c r="BY877" s="13">
        <v>0.34265734265734299</v>
      </c>
      <c r="BZ877" s="13">
        <v>0.371402042711235</v>
      </c>
      <c r="CA877" s="13"/>
      <c r="CB877" s="13">
        <v>0.36379018612521202</v>
      </c>
      <c r="CC877" s="13">
        <v>0.36977491961414799</v>
      </c>
    </row>
    <row r="878" spans="2:81" x14ac:dyDescent="0.3">
      <c r="B878" t="s">
        <v>433</v>
      </c>
      <c r="C878" s="13">
        <v>0.13927125506072899</v>
      </c>
      <c r="D878" s="13">
        <v>0.158908507223114</v>
      </c>
      <c r="E878" s="13">
        <v>0.120263591433278</v>
      </c>
      <c r="F878" s="13"/>
      <c r="G878" s="13">
        <v>0.14857142857142899</v>
      </c>
      <c r="H878" s="13">
        <v>0.110429447852761</v>
      </c>
      <c r="I878" s="13">
        <v>0.13135593220339001</v>
      </c>
      <c r="J878" s="13">
        <v>0.134328358208955</v>
      </c>
      <c r="K878" s="13">
        <v>0.21678321678321699</v>
      </c>
      <c r="L878" s="13">
        <v>0.13636363636363599</v>
      </c>
      <c r="M878" s="13"/>
      <c r="N878" s="13">
        <v>0.14644351464435101</v>
      </c>
      <c r="O878" s="13">
        <v>0.123711340206186</v>
      </c>
      <c r="P878" s="13">
        <v>0.12935323383084599</v>
      </c>
      <c r="Q878" s="13">
        <v>0.15354330708661401</v>
      </c>
      <c r="R878" s="13"/>
      <c r="S878" s="13">
        <v>0.10699588477366299</v>
      </c>
      <c r="T878" s="13">
        <v>0.16541353383458601</v>
      </c>
      <c r="U878" s="13">
        <v>0.13698630136986301</v>
      </c>
      <c r="V878" s="13">
        <v>0.13592233009708701</v>
      </c>
      <c r="W878" s="13">
        <v>0.18269230769230799</v>
      </c>
      <c r="X878" s="13">
        <v>0.161904761904762</v>
      </c>
      <c r="Y878" s="13">
        <v>0.11</v>
      </c>
      <c r="Z878" s="13">
        <v>0.22222222222222199</v>
      </c>
      <c r="AA878" s="13">
        <v>0.13375796178343899</v>
      </c>
      <c r="AB878" s="13">
        <v>0.13541666666666699</v>
      </c>
      <c r="AC878" s="13">
        <v>0.12280701754386</v>
      </c>
      <c r="AD878" s="13">
        <v>0.105263157894737</v>
      </c>
      <c r="AE878" s="13"/>
      <c r="AF878" s="13">
        <v>0.12781954887218</v>
      </c>
      <c r="AG878" s="13">
        <v>0.16</v>
      </c>
      <c r="AH878" s="13">
        <v>0.1015625</v>
      </c>
      <c r="AI878" s="13">
        <v>0.14285714285714299</v>
      </c>
      <c r="AJ878" s="13">
        <v>0.138211382113821</v>
      </c>
      <c r="AK878" s="13">
        <v>0.14285714285714299</v>
      </c>
      <c r="AL878" s="13"/>
      <c r="AM878" s="13">
        <v>0.14285714285714299</v>
      </c>
      <c r="AN878" s="13">
        <v>0.17333333333333301</v>
      </c>
      <c r="AO878" s="13">
        <v>0.11764705882352899</v>
      </c>
      <c r="AP878" s="13">
        <v>0.122362869198312</v>
      </c>
      <c r="AQ878" s="13">
        <v>6.8181818181818205E-2</v>
      </c>
      <c r="AR878" s="13"/>
      <c r="AS878" s="13">
        <v>0.13927125506072899</v>
      </c>
      <c r="AT878" s="13" t="s">
        <v>97</v>
      </c>
      <c r="AU878" s="13"/>
      <c r="AV878" s="13">
        <v>0.14000000000000001</v>
      </c>
      <c r="AW878" s="13">
        <v>0.12765957446808501</v>
      </c>
      <c r="AX878" s="13">
        <v>0.14531548757170201</v>
      </c>
      <c r="AY878" s="13"/>
      <c r="AZ878" s="13">
        <v>9.1743119266055106E-2</v>
      </c>
      <c r="BA878" s="13">
        <v>0.133333333333333</v>
      </c>
      <c r="BB878" s="13">
        <v>0.185022026431718</v>
      </c>
      <c r="BC878" s="13"/>
      <c r="BD878" s="13">
        <v>0.12030075187969901</v>
      </c>
      <c r="BE878" s="13">
        <v>0.17401392111368899</v>
      </c>
      <c r="BF878" s="13"/>
      <c r="BG878" s="13">
        <v>0.116222760290557</v>
      </c>
      <c r="BH878" s="13">
        <v>0.151219512195122</v>
      </c>
      <c r="BI878" s="13"/>
      <c r="BJ878" s="13">
        <v>0.121052631578947</v>
      </c>
      <c r="BK878" s="13">
        <v>0.144259077526987</v>
      </c>
      <c r="BL878" s="13"/>
      <c r="BM878" s="13">
        <v>0.14403292181069999</v>
      </c>
      <c r="BN878" s="13">
        <v>0.13627049180327899</v>
      </c>
      <c r="BO878" s="13"/>
      <c r="BP878" s="13">
        <v>0.106824925816024</v>
      </c>
      <c r="BQ878" s="13">
        <v>0.15410958904109601</v>
      </c>
      <c r="BR878" s="13"/>
      <c r="BS878" s="13">
        <v>0.115384615384615</v>
      </c>
      <c r="BT878" s="13">
        <v>0.16923076923076899</v>
      </c>
      <c r="BU878" s="13"/>
      <c r="BV878" s="13">
        <v>0.100671140939597</v>
      </c>
      <c r="BW878" s="13">
        <v>0.12286689419795201</v>
      </c>
      <c r="BX878" s="13"/>
      <c r="BY878" s="13">
        <v>0.132867132867133</v>
      </c>
      <c r="BZ878" s="13">
        <v>0.13927576601671299</v>
      </c>
      <c r="CA878" s="13"/>
      <c r="CB878" s="13">
        <v>0.14382402707275799</v>
      </c>
      <c r="CC878" s="13">
        <v>0.131832797427653</v>
      </c>
    </row>
    <row r="879" spans="2:81" x14ac:dyDescent="0.3">
      <c r="B879" t="s">
        <v>434</v>
      </c>
      <c r="C879" s="13">
        <v>5.4251012145748997E-2</v>
      </c>
      <c r="D879" s="13">
        <v>6.5810593900481495E-2</v>
      </c>
      <c r="E879" s="13">
        <v>4.2833607907743002E-2</v>
      </c>
      <c r="F879" s="13"/>
      <c r="G879" s="13">
        <v>2.2857142857142899E-2</v>
      </c>
      <c r="H879" s="13">
        <v>6.4417177914110405E-2</v>
      </c>
      <c r="I879" s="13">
        <v>5.5084745762711898E-2</v>
      </c>
      <c r="J879" s="13">
        <v>5.4726368159204002E-2</v>
      </c>
      <c r="K879" s="13">
        <v>2.7972027972028E-2</v>
      </c>
      <c r="L879" s="13">
        <v>9.0909090909090898E-2</v>
      </c>
      <c r="M879" s="13"/>
      <c r="N879" s="13">
        <v>2.7196652719665301E-2</v>
      </c>
      <c r="O879" s="13">
        <v>7.9037800687285206E-2</v>
      </c>
      <c r="P879" s="13">
        <v>4.47761194029851E-2</v>
      </c>
      <c r="Q879" s="13">
        <v>8.2677165354330701E-2</v>
      </c>
      <c r="R879" s="13"/>
      <c r="S879" s="13">
        <v>2.0576131687242798E-2</v>
      </c>
      <c r="T879" s="13">
        <v>4.5112781954887202E-2</v>
      </c>
      <c r="U879" s="13">
        <v>4.1095890410958902E-2</v>
      </c>
      <c r="V879" s="13">
        <v>7.7669902912621394E-2</v>
      </c>
      <c r="W879" s="13">
        <v>5.7692307692307702E-2</v>
      </c>
      <c r="X879" s="13">
        <v>6.6666666666666693E-2</v>
      </c>
      <c r="Y879" s="13">
        <v>0.05</v>
      </c>
      <c r="Z879" s="13">
        <v>0.11111111111111099</v>
      </c>
      <c r="AA879" s="13">
        <v>7.0063694267515894E-2</v>
      </c>
      <c r="AB879" s="13">
        <v>5.2083333333333301E-2</v>
      </c>
      <c r="AC879" s="13">
        <v>8.7719298245614002E-2</v>
      </c>
      <c r="AD879" s="13">
        <v>5.2631578947368397E-2</v>
      </c>
      <c r="AE879" s="13"/>
      <c r="AF879" s="13">
        <v>2.00501253132832E-2</v>
      </c>
      <c r="AG879" s="13">
        <v>7.4999999999999997E-2</v>
      </c>
      <c r="AH879" s="13">
        <v>3.90625E-2</v>
      </c>
      <c r="AI879" s="13">
        <v>0.167701863354037</v>
      </c>
      <c r="AJ879" s="13">
        <v>3.2520325203252001E-2</v>
      </c>
      <c r="AK879" s="13">
        <v>9.5238095238095195E-3</v>
      </c>
      <c r="AL879" s="13"/>
      <c r="AM879" s="13">
        <v>8.2417582417582402E-2</v>
      </c>
      <c r="AN879" s="13">
        <v>6.22222222222222E-2</v>
      </c>
      <c r="AO879" s="13">
        <v>5.1150895140665002E-2</v>
      </c>
      <c r="AP879" s="13">
        <v>4.2194092827004197E-2</v>
      </c>
      <c r="AQ879" s="13">
        <v>0</v>
      </c>
      <c r="AR879" s="13"/>
      <c r="AS879" s="13">
        <v>5.4251012145748997E-2</v>
      </c>
      <c r="AT879" s="13" t="s">
        <v>97</v>
      </c>
      <c r="AU879" s="13"/>
      <c r="AV879" s="13">
        <v>5.2499999999999998E-2</v>
      </c>
      <c r="AW879" s="13">
        <v>5.31914893617021E-2</v>
      </c>
      <c r="AX879" s="13">
        <v>5.5449330783938801E-2</v>
      </c>
      <c r="AY879" s="13"/>
      <c r="AZ879" s="13">
        <v>1.8348623853211E-2</v>
      </c>
      <c r="BA879" s="13">
        <v>4.4444444444444398E-2</v>
      </c>
      <c r="BB879" s="13">
        <v>7.4889867841409705E-2</v>
      </c>
      <c r="BC879" s="13"/>
      <c r="BD879" s="13">
        <v>5.2631578947368397E-2</v>
      </c>
      <c r="BE879" s="13">
        <v>5.5684454756380501E-2</v>
      </c>
      <c r="BF879" s="13"/>
      <c r="BG879" s="13">
        <v>1.93704600484262E-2</v>
      </c>
      <c r="BH879" s="13">
        <v>7.0731707317073206E-2</v>
      </c>
      <c r="BI879" s="13"/>
      <c r="BJ879" s="13">
        <v>4.2105263157894701E-2</v>
      </c>
      <c r="BK879" s="13">
        <v>5.5937193326791E-2</v>
      </c>
      <c r="BL879" s="13"/>
      <c r="BM879" s="13">
        <v>5.7613168724279802E-2</v>
      </c>
      <c r="BN879" s="13">
        <v>5.2254098360655699E-2</v>
      </c>
      <c r="BO879" s="13"/>
      <c r="BP879" s="13">
        <v>7.1216617210682495E-2</v>
      </c>
      <c r="BQ879" s="13">
        <v>4.7945205479452101E-2</v>
      </c>
      <c r="BR879" s="13"/>
      <c r="BS879" s="13">
        <v>4.9773755656108601E-2</v>
      </c>
      <c r="BT879" s="13">
        <v>5.9340659340659303E-2</v>
      </c>
      <c r="BU879" s="13"/>
      <c r="BV879" s="13">
        <v>6.7114093959731502E-2</v>
      </c>
      <c r="BW879" s="13">
        <v>4.0955631399317398E-2</v>
      </c>
      <c r="BX879" s="13"/>
      <c r="BY879" s="13">
        <v>0.10489510489510501</v>
      </c>
      <c r="BZ879" s="13">
        <v>4.6425255338904403E-2</v>
      </c>
      <c r="CA879" s="13"/>
      <c r="CB879" s="13">
        <v>7.4450084602368904E-2</v>
      </c>
      <c r="CC879" s="13">
        <v>3.53697749196141E-2</v>
      </c>
    </row>
    <row r="880" spans="2:81" x14ac:dyDescent="0.3">
      <c r="B880" t="s">
        <v>106</v>
      </c>
      <c r="C880" s="13">
        <v>3.8056680161943301E-2</v>
      </c>
      <c r="D880" s="13">
        <v>3.5313001605136403E-2</v>
      </c>
      <c r="E880" s="13">
        <v>4.11861614497529E-2</v>
      </c>
      <c r="F880" s="13"/>
      <c r="G880" s="13">
        <v>2.8571428571428598E-2</v>
      </c>
      <c r="H880" s="13">
        <v>2.7607361963190202E-2</v>
      </c>
      <c r="I880" s="13">
        <v>3.3898305084745797E-2</v>
      </c>
      <c r="J880" s="13">
        <v>4.47761194029851E-2</v>
      </c>
      <c r="K880" s="13">
        <v>4.8951048951049E-2</v>
      </c>
      <c r="L880" s="13">
        <v>5.8441558441558399E-2</v>
      </c>
      <c r="M880" s="13"/>
      <c r="N880" s="13">
        <v>4.1841004184100403E-2</v>
      </c>
      <c r="O880" s="13">
        <v>3.78006872852234E-2</v>
      </c>
      <c r="P880" s="13">
        <v>3.98009950248756E-2</v>
      </c>
      <c r="Q880" s="13">
        <v>3.1496062992125998E-2</v>
      </c>
      <c r="R880" s="13"/>
      <c r="S880" s="13">
        <v>4.9382716049382699E-2</v>
      </c>
      <c r="T880" s="13">
        <v>5.2631578947368397E-2</v>
      </c>
      <c r="U880" s="13">
        <v>2.7397260273972601E-2</v>
      </c>
      <c r="V880" s="13">
        <v>2.9126213592233E-2</v>
      </c>
      <c r="W880" s="13">
        <v>9.6153846153846194E-3</v>
      </c>
      <c r="X880" s="13">
        <v>4.7619047619047603E-2</v>
      </c>
      <c r="Y880" s="13">
        <v>0.04</v>
      </c>
      <c r="Z880" s="13">
        <v>8.8888888888888906E-2</v>
      </c>
      <c r="AA880" s="13">
        <v>3.1847133757961797E-2</v>
      </c>
      <c r="AB880" s="13">
        <v>1.0416666666666701E-2</v>
      </c>
      <c r="AC880" s="13">
        <v>5.2631578947368397E-2</v>
      </c>
      <c r="AD880" s="13">
        <v>0</v>
      </c>
      <c r="AE880" s="13"/>
      <c r="AF880" s="13">
        <v>2.7568922305764399E-2</v>
      </c>
      <c r="AG880" s="13">
        <v>0.02</v>
      </c>
      <c r="AH880" s="13">
        <v>3.125E-2</v>
      </c>
      <c r="AI880" s="13">
        <v>3.1055900621118002E-2</v>
      </c>
      <c r="AJ880" s="13">
        <v>1.6260162601626001E-2</v>
      </c>
      <c r="AK880" s="13">
        <v>9.5238095238095205E-2</v>
      </c>
      <c r="AL880" s="13"/>
      <c r="AM880" s="13">
        <v>3.8461538461538498E-2</v>
      </c>
      <c r="AN880" s="13">
        <v>4.4444444444444398E-2</v>
      </c>
      <c r="AO880" s="13">
        <v>3.0690537084398999E-2</v>
      </c>
      <c r="AP880" s="13">
        <v>2.9535864978902999E-2</v>
      </c>
      <c r="AQ880" s="13">
        <v>9.0909090909090898E-2</v>
      </c>
      <c r="AR880" s="13"/>
      <c r="AS880" s="13">
        <v>3.8056680161943301E-2</v>
      </c>
      <c r="AT880" s="13" t="s">
        <v>97</v>
      </c>
      <c r="AU880" s="13"/>
      <c r="AV880" s="13">
        <v>3.2500000000000001E-2</v>
      </c>
      <c r="AW880" s="13">
        <v>2.1276595744680899E-2</v>
      </c>
      <c r="AX880" s="13">
        <v>4.9713193116634802E-2</v>
      </c>
      <c r="AY880" s="13"/>
      <c r="AZ880" s="13">
        <v>9.1743119266055103E-3</v>
      </c>
      <c r="BA880" s="13">
        <v>5.5555555555555601E-2</v>
      </c>
      <c r="BB880" s="13">
        <v>2.6431718061673999E-2</v>
      </c>
      <c r="BC880" s="13"/>
      <c r="BD880" s="13">
        <v>3.00751879699248E-2</v>
      </c>
      <c r="BE880" s="13">
        <v>5.1044083526682098E-2</v>
      </c>
      <c r="BF880" s="13"/>
      <c r="BG880" s="13">
        <v>2.4213075060532701E-2</v>
      </c>
      <c r="BH880" s="13">
        <v>4.5121951219512201E-2</v>
      </c>
      <c r="BI880" s="13"/>
      <c r="BJ880" s="13">
        <v>1.05263157894737E-2</v>
      </c>
      <c r="BK880" s="13">
        <v>4.2198233562316001E-2</v>
      </c>
      <c r="BL880" s="13"/>
      <c r="BM880" s="13">
        <v>2.8806584362139901E-2</v>
      </c>
      <c r="BN880" s="13">
        <v>3.9959016393442598E-2</v>
      </c>
      <c r="BO880" s="13"/>
      <c r="BP880" s="13">
        <v>4.1543026706231501E-2</v>
      </c>
      <c r="BQ880" s="13">
        <v>3.3105022831050199E-2</v>
      </c>
      <c r="BR880" s="13"/>
      <c r="BS880" s="13">
        <v>2.9411764705882401E-2</v>
      </c>
      <c r="BT880" s="13">
        <v>5.4945054945054903E-2</v>
      </c>
      <c r="BU880" s="13"/>
      <c r="BV880" s="13">
        <v>2.68456375838926E-2</v>
      </c>
      <c r="BW880" s="13">
        <v>3.0716723549488099E-2</v>
      </c>
      <c r="BX880" s="13"/>
      <c r="BY880" s="13">
        <v>4.8951048951049E-2</v>
      </c>
      <c r="BZ880" s="13">
        <v>3.5283194057567302E-2</v>
      </c>
      <c r="CA880" s="13"/>
      <c r="CB880" s="13">
        <v>4.0609137055837602E-2</v>
      </c>
      <c r="CC880" s="13">
        <v>3.3762057877813501E-2</v>
      </c>
    </row>
    <row r="881" spans="2:81" x14ac:dyDescent="0.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c r="BK881" s="13"/>
      <c r="BL881" s="13"/>
      <c r="BM881" s="13"/>
      <c r="BN881" s="13"/>
      <c r="BO881" s="13"/>
      <c r="BP881" s="13"/>
      <c r="BQ881" s="13"/>
      <c r="BR881" s="13"/>
      <c r="BS881" s="13"/>
      <c r="BT881" s="13"/>
      <c r="BU881" s="13"/>
      <c r="BV881" s="13"/>
      <c r="BW881" s="13"/>
      <c r="BX881" s="13"/>
      <c r="BY881" s="13"/>
      <c r="BZ881" s="13"/>
      <c r="CA881" s="13"/>
      <c r="CB881" s="13"/>
      <c r="CC881" s="13"/>
    </row>
    <row r="882" spans="2:81" x14ac:dyDescent="0.3">
      <c r="B882" s="6" t="s">
        <v>437</v>
      </c>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c r="BK882" s="13"/>
      <c r="BL882" s="13"/>
      <c r="BM882" s="13"/>
      <c r="BN882" s="13"/>
      <c r="BO882" s="13"/>
      <c r="BP882" s="13"/>
      <c r="BQ882" s="13"/>
      <c r="BR882" s="13"/>
      <c r="BS882" s="13"/>
      <c r="BT882" s="13"/>
      <c r="BU882" s="13"/>
      <c r="BV882" s="13"/>
      <c r="BW882" s="13"/>
      <c r="BX882" s="13"/>
      <c r="BY882" s="13"/>
      <c r="BZ882" s="13"/>
      <c r="CA882" s="13"/>
      <c r="CB882" s="13"/>
      <c r="CC882" s="13"/>
    </row>
    <row r="883" spans="2:81" x14ac:dyDescent="0.3">
      <c r="B883" s="23" t="s">
        <v>95</v>
      </c>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c r="BK883" s="13"/>
      <c r="BL883" s="13"/>
      <c r="BM883" s="13"/>
      <c r="BN883" s="13"/>
      <c r="BO883" s="13"/>
      <c r="BP883" s="13"/>
      <c r="BQ883" s="13"/>
      <c r="BR883" s="13"/>
      <c r="BS883" s="13"/>
      <c r="BT883" s="13"/>
      <c r="BU883" s="13"/>
      <c r="BV883" s="13"/>
      <c r="BW883" s="13"/>
      <c r="BX883" s="13"/>
      <c r="BY883" s="13"/>
      <c r="BZ883" s="13"/>
      <c r="CA883" s="13"/>
      <c r="CB883" s="13"/>
      <c r="CC883" s="13"/>
    </row>
    <row r="884" spans="2:81" x14ac:dyDescent="0.3">
      <c r="B884" t="s">
        <v>102</v>
      </c>
      <c r="C884" s="13">
        <v>0.58461538461538498</v>
      </c>
      <c r="D884" s="13">
        <v>0.55537720706259996</v>
      </c>
      <c r="E884" s="13">
        <v>0.61120263591433299</v>
      </c>
      <c r="F884" s="13"/>
      <c r="G884" s="13">
        <v>0.6</v>
      </c>
      <c r="H884" s="13">
        <v>0.61042944785276099</v>
      </c>
      <c r="I884" s="13">
        <v>0.605932203389831</v>
      </c>
      <c r="J884" s="13">
        <v>0.59203980099502496</v>
      </c>
      <c r="K884" s="13">
        <v>0.51748251748251795</v>
      </c>
      <c r="L884" s="13">
        <v>0.53246753246753198</v>
      </c>
      <c r="M884" s="13"/>
      <c r="N884" s="13">
        <v>0.61297071129707104</v>
      </c>
      <c r="O884" s="13">
        <v>0.59450171821305797</v>
      </c>
      <c r="P884" s="13">
        <v>0.54228855721392999</v>
      </c>
      <c r="Q884" s="13">
        <v>0.55118110236220497</v>
      </c>
      <c r="R884" s="13"/>
      <c r="S884" s="13">
        <v>0.61316872427983504</v>
      </c>
      <c r="T884" s="13">
        <v>0.56390977443609003</v>
      </c>
      <c r="U884" s="13">
        <v>0.64383561643835596</v>
      </c>
      <c r="V884" s="13">
        <v>0.62135922330097104</v>
      </c>
      <c r="W884" s="13">
        <v>0.55769230769230804</v>
      </c>
      <c r="X884" s="13">
        <v>0.55238095238095197</v>
      </c>
      <c r="Y884" s="13">
        <v>0.56999999999999995</v>
      </c>
      <c r="Z884" s="13">
        <v>0.51111111111111096</v>
      </c>
      <c r="AA884" s="13">
        <v>0.56050955414012704</v>
      </c>
      <c r="AB884" s="13">
        <v>0.625</v>
      </c>
      <c r="AC884" s="13">
        <v>0.52631578947368396</v>
      </c>
      <c r="AD884" s="13">
        <v>0.68421052631578905</v>
      </c>
      <c r="AE884" s="13"/>
      <c r="AF884" s="13">
        <v>0.64912280701754399</v>
      </c>
      <c r="AG884" s="13">
        <v>0.57999999999999996</v>
      </c>
      <c r="AH884" s="13">
        <v>0.6015625</v>
      </c>
      <c r="AI884" s="13">
        <v>0.42236024844720499</v>
      </c>
      <c r="AJ884" s="13">
        <v>0.67479674796748002</v>
      </c>
      <c r="AK884" s="13">
        <v>0.64761904761904798</v>
      </c>
      <c r="AL884" s="13"/>
      <c r="AM884" s="13">
        <v>0.52747252747252704</v>
      </c>
      <c r="AN884" s="13">
        <v>0.53777777777777802</v>
      </c>
      <c r="AO884" s="13">
        <v>0.61636828644501296</v>
      </c>
      <c r="AP884" s="13">
        <v>0.632911392405063</v>
      </c>
      <c r="AQ884" s="13">
        <v>0.61363636363636398</v>
      </c>
      <c r="AR884" s="13"/>
      <c r="AS884" s="13">
        <v>0.58461538461538498</v>
      </c>
      <c r="AT884" s="13" t="s">
        <v>97</v>
      </c>
      <c r="AU884" s="13"/>
      <c r="AV884" s="13">
        <v>0.54500000000000004</v>
      </c>
      <c r="AW884" s="13">
        <v>0.52127659574468099</v>
      </c>
      <c r="AX884" s="13">
        <v>0.58699808795411101</v>
      </c>
      <c r="AY884" s="13"/>
      <c r="AZ884" s="13">
        <v>0.68807339449541305</v>
      </c>
      <c r="BA884" s="13">
        <v>0.5</v>
      </c>
      <c r="BB884" s="13">
        <v>0.44933920704845798</v>
      </c>
      <c r="BC884" s="13"/>
      <c r="BD884" s="13">
        <v>0.604010025062657</v>
      </c>
      <c r="BE884" s="13">
        <v>0.54756380510440805</v>
      </c>
      <c r="BF884" s="13"/>
      <c r="BG884" s="13">
        <v>0.61985472154963706</v>
      </c>
      <c r="BH884" s="13">
        <v>0.56707317073170704</v>
      </c>
      <c r="BI884" s="13"/>
      <c r="BJ884" s="13">
        <v>0.61052631578947403</v>
      </c>
      <c r="BK884" s="13">
        <v>0.57801766437683999</v>
      </c>
      <c r="BL884" s="13"/>
      <c r="BM884" s="13">
        <v>0.60493827160493796</v>
      </c>
      <c r="BN884" s="13">
        <v>0.57991803278688503</v>
      </c>
      <c r="BO884" s="13"/>
      <c r="BP884" s="13">
        <v>0.59050445103857596</v>
      </c>
      <c r="BQ884" s="13">
        <v>0.58219178082191803</v>
      </c>
      <c r="BR884" s="13"/>
      <c r="BS884" s="13">
        <v>0.58371040723981904</v>
      </c>
      <c r="BT884" s="13">
        <v>0.53186813186813198</v>
      </c>
      <c r="BU884" s="13"/>
      <c r="BV884" s="13">
        <v>0.54362416107382505</v>
      </c>
      <c r="BW884" s="13">
        <v>0.60409556313993196</v>
      </c>
      <c r="BX884" s="13"/>
      <c r="BY884" s="13">
        <v>0.51748251748251795</v>
      </c>
      <c r="BZ884" s="13">
        <v>0.59610027855153203</v>
      </c>
      <c r="CA884" s="13"/>
      <c r="CB884" s="13">
        <v>0.59560067681895101</v>
      </c>
      <c r="CC884" s="13">
        <v>0.58360128617363305</v>
      </c>
    </row>
    <row r="885" spans="2:81" x14ac:dyDescent="0.3">
      <c r="B885" t="s">
        <v>103</v>
      </c>
      <c r="C885" s="13">
        <v>0.29392712550607297</v>
      </c>
      <c r="D885" s="13">
        <v>0.30016051364365998</v>
      </c>
      <c r="E885" s="13">
        <v>0.28995057660626</v>
      </c>
      <c r="F885" s="13"/>
      <c r="G885" s="13">
        <v>0.251428571428571</v>
      </c>
      <c r="H885" s="13">
        <v>0.28834355828220898</v>
      </c>
      <c r="I885" s="13">
        <v>0.27542372881355898</v>
      </c>
      <c r="J885" s="13">
        <v>0.24378109452736299</v>
      </c>
      <c r="K885" s="13">
        <v>0.40559440559440602</v>
      </c>
      <c r="L885" s="13">
        <v>0.34415584415584399</v>
      </c>
      <c r="M885" s="13"/>
      <c r="N885" s="13">
        <v>0.27615062761506298</v>
      </c>
      <c r="O885" s="13">
        <v>0.292096219931271</v>
      </c>
      <c r="P885" s="13">
        <v>0.31343283582089598</v>
      </c>
      <c r="Q885" s="13">
        <v>0.31889763779527602</v>
      </c>
      <c r="R885" s="13"/>
      <c r="S885" s="13">
        <v>0.27572016460905402</v>
      </c>
      <c r="T885" s="13">
        <v>0.29323308270676701</v>
      </c>
      <c r="U885" s="13">
        <v>0.31506849315068503</v>
      </c>
      <c r="V885" s="13">
        <v>0.213592233009709</v>
      </c>
      <c r="W885" s="13">
        <v>0.33653846153846201</v>
      </c>
      <c r="X885" s="13">
        <v>0.25714285714285701</v>
      </c>
      <c r="Y885" s="13">
        <v>0.31</v>
      </c>
      <c r="Z885" s="13">
        <v>0.37777777777777799</v>
      </c>
      <c r="AA885" s="13">
        <v>0.33121019108280297</v>
      </c>
      <c r="AB885" s="13">
        <v>0.27083333333333298</v>
      </c>
      <c r="AC885" s="13">
        <v>0.35087719298245601</v>
      </c>
      <c r="AD885" s="13">
        <v>0.21052631578947401</v>
      </c>
      <c r="AE885" s="13"/>
      <c r="AF885" s="13">
        <v>0.26566416040100199</v>
      </c>
      <c r="AG885" s="13">
        <v>0.29499999999999998</v>
      </c>
      <c r="AH885" s="13">
        <v>0.3125</v>
      </c>
      <c r="AI885" s="13">
        <v>0.35403726708074501</v>
      </c>
      <c r="AJ885" s="13">
        <v>0.23577235772357699</v>
      </c>
      <c r="AK885" s="13">
        <v>0.27619047619047599</v>
      </c>
      <c r="AL885" s="13"/>
      <c r="AM885" s="13">
        <v>0.31868131868131899</v>
      </c>
      <c r="AN885" s="13">
        <v>0.32444444444444398</v>
      </c>
      <c r="AO885" s="13">
        <v>0.28132992327365702</v>
      </c>
      <c r="AP885" s="13">
        <v>0.26160337552742602</v>
      </c>
      <c r="AQ885" s="13">
        <v>0.25</v>
      </c>
      <c r="AR885" s="13"/>
      <c r="AS885" s="13">
        <v>0.29392712550607297</v>
      </c>
      <c r="AT885" s="13" t="s">
        <v>97</v>
      </c>
      <c r="AU885" s="13"/>
      <c r="AV885" s="13">
        <v>0.32</v>
      </c>
      <c r="AW885" s="13">
        <v>0.36170212765957399</v>
      </c>
      <c r="AX885" s="13">
        <v>0.29254302103250501</v>
      </c>
      <c r="AY885" s="13"/>
      <c r="AZ885" s="13">
        <v>0.22935779816513799</v>
      </c>
      <c r="BA885" s="13">
        <v>0.35555555555555601</v>
      </c>
      <c r="BB885" s="13">
        <v>0.383259911894273</v>
      </c>
      <c r="BC885" s="13"/>
      <c r="BD885" s="13">
        <v>0.28446115288220603</v>
      </c>
      <c r="BE885" s="13">
        <v>0.31322505800464001</v>
      </c>
      <c r="BF885" s="13"/>
      <c r="BG885" s="13">
        <v>0.27118644067796599</v>
      </c>
      <c r="BH885" s="13">
        <v>0.30609756097560997</v>
      </c>
      <c r="BI885" s="13"/>
      <c r="BJ885" s="13">
        <v>0.278947368421053</v>
      </c>
      <c r="BK885" s="13">
        <v>0.300294406280667</v>
      </c>
      <c r="BL885" s="13"/>
      <c r="BM885" s="13">
        <v>0.25514403292181098</v>
      </c>
      <c r="BN885" s="13">
        <v>0.30635245901639302</v>
      </c>
      <c r="BO885" s="13"/>
      <c r="BP885" s="13">
        <v>0.29970326409495601</v>
      </c>
      <c r="BQ885" s="13">
        <v>0.29223744292237402</v>
      </c>
      <c r="BR885" s="13"/>
      <c r="BS885" s="13">
        <v>0.28733031674208098</v>
      </c>
      <c r="BT885" s="13">
        <v>0.33626373626373601</v>
      </c>
      <c r="BU885" s="13"/>
      <c r="BV885" s="13">
        <v>0.33557046979865801</v>
      </c>
      <c r="BW885" s="13">
        <v>0.26279863481228699</v>
      </c>
      <c r="BX885" s="13"/>
      <c r="BY885" s="13">
        <v>0.31468531468531502</v>
      </c>
      <c r="BZ885" s="13">
        <v>0.29433611884865402</v>
      </c>
      <c r="CA885" s="13"/>
      <c r="CB885" s="13">
        <v>0.285956006768189</v>
      </c>
      <c r="CC885" s="13">
        <v>0.30064308681671997</v>
      </c>
    </row>
    <row r="886" spans="2:81" x14ac:dyDescent="0.3">
      <c r="B886" t="s">
        <v>433</v>
      </c>
      <c r="C886" s="13">
        <v>6.7206477732793493E-2</v>
      </c>
      <c r="D886" s="13">
        <v>7.7046548956661298E-2</v>
      </c>
      <c r="E886" s="13">
        <v>5.7660626029654001E-2</v>
      </c>
      <c r="F886" s="13"/>
      <c r="G886" s="13">
        <v>7.4285714285714302E-2</v>
      </c>
      <c r="H886" s="13">
        <v>5.82822085889571E-2</v>
      </c>
      <c r="I886" s="13">
        <v>6.3559322033898302E-2</v>
      </c>
      <c r="J886" s="13">
        <v>9.9502487562189101E-2</v>
      </c>
      <c r="K886" s="13">
        <v>3.4965034965035002E-2</v>
      </c>
      <c r="L886" s="13">
        <v>7.1428571428571397E-2</v>
      </c>
      <c r="M886" s="13"/>
      <c r="N886" s="13">
        <v>6.4853556485355707E-2</v>
      </c>
      <c r="O886" s="13">
        <v>5.49828178694158E-2</v>
      </c>
      <c r="P886" s="13">
        <v>8.45771144278607E-2</v>
      </c>
      <c r="Q886" s="13">
        <v>7.0866141732283505E-2</v>
      </c>
      <c r="R886" s="13"/>
      <c r="S886" s="13">
        <v>6.1728395061728399E-2</v>
      </c>
      <c r="T886" s="13">
        <v>7.5187969924811998E-2</v>
      </c>
      <c r="U886" s="13">
        <v>1.3698630136986301E-2</v>
      </c>
      <c r="V886" s="13">
        <v>0.106796116504854</v>
      </c>
      <c r="W886" s="13">
        <v>6.7307692307692304E-2</v>
      </c>
      <c r="X886" s="13">
        <v>9.5238095238095205E-2</v>
      </c>
      <c r="Y886" s="13">
        <v>0.08</v>
      </c>
      <c r="Z886" s="13">
        <v>2.2222222222222199E-2</v>
      </c>
      <c r="AA886" s="13">
        <v>6.3694267515923594E-2</v>
      </c>
      <c r="AB886" s="13">
        <v>5.2083333333333301E-2</v>
      </c>
      <c r="AC886" s="13">
        <v>7.0175438596491196E-2</v>
      </c>
      <c r="AD886" s="13">
        <v>5.2631578947368397E-2</v>
      </c>
      <c r="AE886" s="13"/>
      <c r="AF886" s="13">
        <v>4.7619047619047603E-2</v>
      </c>
      <c r="AG886" s="13">
        <v>8.5000000000000006E-2</v>
      </c>
      <c r="AH886" s="13">
        <v>5.46875E-2</v>
      </c>
      <c r="AI886" s="13">
        <v>9.9378881987577605E-2</v>
      </c>
      <c r="AJ886" s="13">
        <v>4.8780487804878099E-2</v>
      </c>
      <c r="AK886" s="13">
        <v>4.7619047619047603E-2</v>
      </c>
      <c r="AL886" s="13"/>
      <c r="AM886" s="13">
        <v>6.0439560439560398E-2</v>
      </c>
      <c r="AN886" s="13">
        <v>7.5555555555555598E-2</v>
      </c>
      <c r="AO886" s="13">
        <v>5.6265984654731503E-2</v>
      </c>
      <c r="AP886" s="13">
        <v>8.0168776371307995E-2</v>
      </c>
      <c r="AQ886" s="13">
        <v>4.5454545454545497E-2</v>
      </c>
      <c r="AR886" s="13"/>
      <c r="AS886" s="13">
        <v>6.7206477732793493E-2</v>
      </c>
      <c r="AT886" s="13" t="s">
        <v>97</v>
      </c>
      <c r="AU886" s="13"/>
      <c r="AV886" s="13">
        <v>7.4999999999999997E-2</v>
      </c>
      <c r="AW886" s="13">
        <v>7.4468085106383003E-2</v>
      </c>
      <c r="AX886" s="13">
        <v>7.4569789674952203E-2</v>
      </c>
      <c r="AY886" s="13"/>
      <c r="AZ886" s="13">
        <v>5.5045871559633003E-2</v>
      </c>
      <c r="BA886" s="13">
        <v>8.8888888888888906E-2</v>
      </c>
      <c r="BB886" s="13">
        <v>9.2511013215859E-2</v>
      </c>
      <c r="BC886" s="13"/>
      <c r="BD886" s="13">
        <v>6.6416040100250595E-2</v>
      </c>
      <c r="BE886" s="13">
        <v>6.9605568445475594E-2</v>
      </c>
      <c r="BF886" s="13"/>
      <c r="BG886" s="13">
        <v>7.2639225181598099E-2</v>
      </c>
      <c r="BH886" s="13">
        <v>6.4634146341463403E-2</v>
      </c>
      <c r="BI886" s="13"/>
      <c r="BJ886" s="13">
        <v>6.8421052631578994E-2</v>
      </c>
      <c r="BK886" s="13">
        <v>6.47693817468106E-2</v>
      </c>
      <c r="BL886" s="13"/>
      <c r="BM886" s="13">
        <v>8.2304526748971193E-2</v>
      </c>
      <c r="BN886" s="13">
        <v>6.14754098360656E-2</v>
      </c>
      <c r="BO886" s="13"/>
      <c r="BP886" s="13">
        <v>5.3412462908011903E-2</v>
      </c>
      <c r="BQ886" s="13">
        <v>7.3059360730593603E-2</v>
      </c>
      <c r="BR886" s="13"/>
      <c r="BS886" s="13">
        <v>8.5972850678733004E-2</v>
      </c>
      <c r="BT886" s="13">
        <v>6.5934065934065894E-2</v>
      </c>
      <c r="BU886" s="13"/>
      <c r="BV886" s="13">
        <v>8.0536912751677805E-2</v>
      </c>
      <c r="BW886" s="13">
        <v>8.8737201365187701E-2</v>
      </c>
      <c r="BX886" s="13"/>
      <c r="BY886" s="13">
        <v>6.9930069930069894E-2</v>
      </c>
      <c r="BZ886" s="13">
        <v>6.3138347260909902E-2</v>
      </c>
      <c r="CA886" s="13"/>
      <c r="CB886" s="13">
        <v>5.5837563451776699E-2</v>
      </c>
      <c r="CC886" s="13">
        <v>7.0739549839228297E-2</v>
      </c>
    </row>
    <row r="887" spans="2:81" x14ac:dyDescent="0.3">
      <c r="B887" t="s">
        <v>434</v>
      </c>
      <c r="C887" s="13">
        <v>3.6437246963562701E-2</v>
      </c>
      <c r="D887" s="13">
        <v>5.4574638844301797E-2</v>
      </c>
      <c r="E887" s="13">
        <v>1.8121911037891299E-2</v>
      </c>
      <c r="F887" s="13"/>
      <c r="G887" s="13">
        <v>5.7142857142857099E-2</v>
      </c>
      <c r="H887" s="13">
        <v>3.0674846625766899E-2</v>
      </c>
      <c r="I887" s="13">
        <v>3.3898305084745797E-2</v>
      </c>
      <c r="J887" s="13">
        <v>4.47761194029851E-2</v>
      </c>
      <c r="K887" s="13">
        <v>2.7972027972028E-2</v>
      </c>
      <c r="L887" s="13">
        <v>2.5974025974026E-2</v>
      </c>
      <c r="M887" s="13"/>
      <c r="N887" s="13">
        <v>2.7196652719665301E-2</v>
      </c>
      <c r="O887" s="13">
        <v>5.1546391752577303E-2</v>
      </c>
      <c r="P887" s="13">
        <v>2.9850746268656699E-2</v>
      </c>
      <c r="Q887" s="13">
        <v>3.9370078740157501E-2</v>
      </c>
      <c r="R887" s="13"/>
      <c r="S887" s="13">
        <v>2.0576131687242798E-2</v>
      </c>
      <c r="T887" s="13">
        <v>5.2631578947368397E-2</v>
      </c>
      <c r="U887" s="13">
        <v>2.7397260273972601E-2</v>
      </c>
      <c r="V887" s="13">
        <v>2.9126213592233E-2</v>
      </c>
      <c r="W887" s="13">
        <v>3.8461538461538498E-2</v>
      </c>
      <c r="X887" s="13">
        <v>5.7142857142857099E-2</v>
      </c>
      <c r="Y887" s="13">
        <v>0.02</v>
      </c>
      <c r="Z887" s="13">
        <v>6.6666666666666693E-2</v>
      </c>
      <c r="AA887" s="13">
        <v>3.8216560509554097E-2</v>
      </c>
      <c r="AB887" s="13">
        <v>5.2083333333333301E-2</v>
      </c>
      <c r="AC887" s="13">
        <v>1.7543859649122799E-2</v>
      </c>
      <c r="AD887" s="13">
        <v>5.2631578947368397E-2</v>
      </c>
      <c r="AE887" s="13"/>
      <c r="AF887" s="13">
        <v>2.2556390977443601E-2</v>
      </c>
      <c r="AG887" s="13">
        <v>3.5000000000000003E-2</v>
      </c>
      <c r="AH887" s="13">
        <v>1.5625E-2</v>
      </c>
      <c r="AI887" s="13">
        <v>0.118012422360248</v>
      </c>
      <c r="AJ887" s="13">
        <v>2.4390243902439001E-2</v>
      </c>
      <c r="AK887" s="13">
        <v>0</v>
      </c>
      <c r="AL887" s="13"/>
      <c r="AM887" s="13">
        <v>7.1428571428571397E-2</v>
      </c>
      <c r="AN887" s="13">
        <v>0.04</v>
      </c>
      <c r="AO887" s="13">
        <v>3.5805626598465499E-2</v>
      </c>
      <c r="AP887" s="13">
        <v>1.68776371308017E-2</v>
      </c>
      <c r="AQ887" s="13">
        <v>4.5454545454545497E-2</v>
      </c>
      <c r="AR887" s="13"/>
      <c r="AS887" s="13">
        <v>3.6437246963562701E-2</v>
      </c>
      <c r="AT887" s="13" t="s">
        <v>97</v>
      </c>
      <c r="AU887" s="13"/>
      <c r="AV887" s="13">
        <v>4.2500000000000003E-2</v>
      </c>
      <c r="AW887" s="13">
        <v>4.2553191489361701E-2</v>
      </c>
      <c r="AX887" s="13">
        <v>3.05927342256214E-2</v>
      </c>
      <c r="AY887" s="13"/>
      <c r="AZ887" s="13">
        <v>2.7522935779816501E-2</v>
      </c>
      <c r="BA887" s="13">
        <v>4.4444444444444398E-2</v>
      </c>
      <c r="BB887" s="13">
        <v>5.2863436123347998E-2</v>
      </c>
      <c r="BC887" s="13"/>
      <c r="BD887" s="13">
        <v>2.88220551378446E-2</v>
      </c>
      <c r="BE887" s="13">
        <v>4.8723897911832903E-2</v>
      </c>
      <c r="BF887" s="13"/>
      <c r="BG887" s="13">
        <v>2.17917675544794E-2</v>
      </c>
      <c r="BH887" s="13">
        <v>4.2682926829268303E-2</v>
      </c>
      <c r="BI887" s="13"/>
      <c r="BJ887" s="13">
        <v>3.1578947368421102E-2</v>
      </c>
      <c r="BK887" s="13">
        <v>3.8272816486751703E-2</v>
      </c>
      <c r="BL887" s="13"/>
      <c r="BM887" s="13">
        <v>3.7037037037037E-2</v>
      </c>
      <c r="BN887" s="13">
        <v>3.4836065573770503E-2</v>
      </c>
      <c r="BO887" s="13"/>
      <c r="BP887" s="13">
        <v>3.5608308605341199E-2</v>
      </c>
      <c r="BQ887" s="13">
        <v>3.6529680365296802E-2</v>
      </c>
      <c r="BR887" s="13"/>
      <c r="BS887" s="13">
        <v>2.9411764705882401E-2</v>
      </c>
      <c r="BT887" s="13">
        <v>4.6153846153846198E-2</v>
      </c>
      <c r="BU887" s="13"/>
      <c r="BV887" s="13">
        <v>2.68456375838926E-2</v>
      </c>
      <c r="BW887" s="13">
        <v>3.0716723549488099E-2</v>
      </c>
      <c r="BX887" s="13"/>
      <c r="BY887" s="13">
        <v>7.69230769230769E-2</v>
      </c>
      <c r="BZ887" s="13">
        <v>3.06406685236769E-2</v>
      </c>
      <c r="CA887" s="13"/>
      <c r="CB887" s="13">
        <v>4.3993231810490703E-2</v>
      </c>
      <c r="CC887" s="13">
        <v>2.8938906752411599E-2</v>
      </c>
    </row>
    <row r="888" spans="2:81" x14ac:dyDescent="0.3">
      <c r="B888" t="s">
        <v>106</v>
      </c>
      <c r="C888" s="13">
        <v>1.7813765182186199E-2</v>
      </c>
      <c r="D888" s="13">
        <v>1.28410914927769E-2</v>
      </c>
      <c r="E888" s="13">
        <v>2.3064250411861598E-2</v>
      </c>
      <c r="F888" s="13"/>
      <c r="G888" s="13">
        <v>1.7142857142857099E-2</v>
      </c>
      <c r="H888" s="13">
        <v>1.22699386503067E-2</v>
      </c>
      <c r="I888" s="13">
        <v>2.1186440677966101E-2</v>
      </c>
      <c r="J888" s="13">
        <v>1.99004975124378E-2</v>
      </c>
      <c r="K888" s="13">
        <v>1.3986013986014E-2</v>
      </c>
      <c r="L888" s="13">
        <v>2.5974025974026E-2</v>
      </c>
      <c r="M888" s="13"/>
      <c r="N888" s="13">
        <v>1.8828451882845199E-2</v>
      </c>
      <c r="O888" s="13">
        <v>6.8728522336769802E-3</v>
      </c>
      <c r="P888" s="13">
        <v>2.9850746268656699E-2</v>
      </c>
      <c r="Q888" s="13">
        <v>1.9685039370078702E-2</v>
      </c>
      <c r="R888" s="13"/>
      <c r="S888" s="13">
        <v>2.8806584362139901E-2</v>
      </c>
      <c r="T888" s="13">
        <v>1.50375939849624E-2</v>
      </c>
      <c r="U888" s="13">
        <v>0</v>
      </c>
      <c r="V888" s="13">
        <v>2.9126213592233E-2</v>
      </c>
      <c r="W888" s="13">
        <v>0</v>
      </c>
      <c r="X888" s="13">
        <v>3.8095238095238099E-2</v>
      </c>
      <c r="Y888" s="13">
        <v>0.02</v>
      </c>
      <c r="Z888" s="13">
        <v>2.2222222222222199E-2</v>
      </c>
      <c r="AA888" s="13">
        <v>6.3694267515923596E-3</v>
      </c>
      <c r="AB888" s="13">
        <v>0</v>
      </c>
      <c r="AC888" s="13">
        <v>3.5087719298245598E-2</v>
      </c>
      <c r="AD888" s="13">
        <v>0</v>
      </c>
      <c r="AE888" s="13"/>
      <c r="AF888" s="13">
        <v>1.50375939849624E-2</v>
      </c>
      <c r="AG888" s="13">
        <v>5.0000000000000001E-3</v>
      </c>
      <c r="AH888" s="13">
        <v>1.5625E-2</v>
      </c>
      <c r="AI888" s="13">
        <v>6.2111801242236003E-3</v>
      </c>
      <c r="AJ888" s="13">
        <v>1.6260162601626001E-2</v>
      </c>
      <c r="AK888" s="13">
        <v>2.8571428571428598E-2</v>
      </c>
      <c r="AL888" s="13"/>
      <c r="AM888" s="13">
        <v>2.1978021978022001E-2</v>
      </c>
      <c r="AN888" s="13">
        <v>2.2222222222222199E-2</v>
      </c>
      <c r="AO888" s="13">
        <v>1.0230179028133E-2</v>
      </c>
      <c r="AP888" s="13">
        <v>8.4388185654008397E-3</v>
      </c>
      <c r="AQ888" s="13">
        <v>4.5454545454545497E-2</v>
      </c>
      <c r="AR888" s="13"/>
      <c r="AS888" s="13">
        <v>1.7813765182186199E-2</v>
      </c>
      <c r="AT888" s="13" t="s">
        <v>97</v>
      </c>
      <c r="AU888" s="13"/>
      <c r="AV888" s="13">
        <v>1.7500000000000002E-2</v>
      </c>
      <c r="AW888" s="13">
        <v>0</v>
      </c>
      <c r="AX888" s="13">
        <v>1.52963671128107E-2</v>
      </c>
      <c r="AY888" s="13"/>
      <c r="AZ888" s="13">
        <v>0</v>
      </c>
      <c r="BA888" s="13">
        <v>1.1111111111111099E-2</v>
      </c>
      <c r="BB888" s="13">
        <v>2.2026431718061699E-2</v>
      </c>
      <c r="BC888" s="13"/>
      <c r="BD888" s="13">
        <v>1.6290726817042599E-2</v>
      </c>
      <c r="BE888" s="13">
        <v>2.0881670533642701E-2</v>
      </c>
      <c r="BF888" s="13"/>
      <c r="BG888" s="13">
        <v>1.4527845036319599E-2</v>
      </c>
      <c r="BH888" s="13">
        <v>1.9512195121951199E-2</v>
      </c>
      <c r="BI888" s="13"/>
      <c r="BJ888" s="13">
        <v>1.05263157894737E-2</v>
      </c>
      <c r="BK888" s="13">
        <v>1.8645731108930301E-2</v>
      </c>
      <c r="BL888" s="13"/>
      <c r="BM888" s="13">
        <v>2.0576131687242798E-2</v>
      </c>
      <c r="BN888" s="13">
        <v>1.7418032786885199E-2</v>
      </c>
      <c r="BO888" s="13"/>
      <c r="BP888" s="13">
        <v>2.0771513353115698E-2</v>
      </c>
      <c r="BQ888" s="13">
        <v>1.5981735159817399E-2</v>
      </c>
      <c r="BR888" s="13"/>
      <c r="BS888" s="13">
        <v>1.35746606334842E-2</v>
      </c>
      <c r="BT888" s="13">
        <v>1.97802197802198E-2</v>
      </c>
      <c r="BU888" s="13"/>
      <c r="BV888" s="13">
        <v>1.34228187919463E-2</v>
      </c>
      <c r="BW888" s="13">
        <v>1.36518771331058E-2</v>
      </c>
      <c r="BX888" s="13"/>
      <c r="BY888" s="13">
        <v>2.0979020979021001E-2</v>
      </c>
      <c r="BZ888" s="13">
        <v>1.57845868152275E-2</v>
      </c>
      <c r="CA888" s="13"/>
      <c r="CB888" s="13">
        <v>1.8612521150592198E-2</v>
      </c>
      <c r="CC888" s="13">
        <v>1.6077170418006399E-2</v>
      </c>
    </row>
    <row r="889" spans="2:81" x14ac:dyDescent="0.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2:81" x14ac:dyDescent="0.3">
      <c r="B890" s="6" t="s">
        <v>438</v>
      </c>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2:81" x14ac:dyDescent="0.3">
      <c r="B891" s="23" t="s">
        <v>95</v>
      </c>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2:81" x14ac:dyDescent="0.3">
      <c r="B892" t="s">
        <v>102</v>
      </c>
      <c r="C892" s="13">
        <v>0.33603238866396801</v>
      </c>
      <c r="D892" s="13">
        <v>0.31621187800963102</v>
      </c>
      <c r="E892" s="13">
        <v>0.35584843492586499</v>
      </c>
      <c r="F892" s="13"/>
      <c r="G892" s="13">
        <v>0.33142857142857102</v>
      </c>
      <c r="H892" s="13">
        <v>0.380368098159509</v>
      </c>
      <c r="I892" s="13">
        <v>0.40254237288135603</v>
      </c>
      <c r="J892" s="13">
        <v>0.29353233830845799</v>
      </c>
      <c r="K892" s="13">
        <v>0.27272727272727298</v>
      </c>
      <c r="L892" s="13">
        <v>0.25974025974025999</v>
      </c>
      <c r="M892" s="13"/>
      <c r="N892" s="13">
        <v>0.35983263598326398</v>
      </c>
      <c r="O892" s="13">
        <v>0.30240549828178698</v>
      </c>
      <c r="P892" s="13">
        <v>0.33333333333333298</v>
      </c>
      <c r="Q892" s="13">
        <v>0.31496062992126</v>
      </c>
      <c r="R892" s="13"/>
      <c r="S892" s="13">
        <v>0.41152263374485598</v>
      </c>
      <c r="T892" s="13">
        <v>0.35338345864661702</v>
      </c>
      <c r="U892" s="13">
        <v>0.27397260273972601</v>
      </c>
      <c r="V892" s="13">
        <v>0.35922330097087402</v>
      </c>
      <c r="W892" s="13">
        <v>0.30769230769230799</v>
      </c>
      <c r="X892" s="13">
        <v>0.32380952380952399</v>
      </c>
      <c r="Y892" s="13">
        <v>0.38</v>
      </c>
      <c r="Z892" s="13">
        <v>0.155555555555556</v>
      </c>
      <c r="AA892" s="13">
        <v>0.29299363057324801</v>
      </c>
      <c r="AB892" s="13">
        <v>0.3125</v>
      </c>
      <c r="AC892" s="13">
        <v>0.38596491228070201</v>
      </c>
      <c r="AD892" s="13">
        <v>0.105263157894737</v>
      </c>
      <c r="AE892" s="13"/>
      <c r="AF892" s="13">
        <v>0.41604010025062699</v>
      </c>
      <c r="AG892" s="13">
        <v>0.3</v>
      </c>
      <c r="AH892" s="13">
        <v>0.359375</v>
      </c>
      <c r="AI892" s="13">
        <v>0.23602484472049701</v>
      </c>
      <c r="AJ892" s="13">
        <v>0.439024390243902</v>
      </c>
      <c r="AK892" s="13">
        <v>0.22857142857142901</v>
      </c>
      <c r="AL892" s="13"/>
      <c r="AM892" s="13">
        <v>0.27472527472527503</v>
      </c>
      <c r="AN892" s="13">
        <v>0.24888888888888899</v>
      </c>
      <c r="AO892" s="13">
        <v>0.36828644501278801</v>
      </c>
      <c r="AP892" s="13">
        <v>0.417721518987342</v>
      </c>
      <c r="AQ892" s="13">
        <v>0.5</v>
      </c>
      <c r="AR892" s="13"/>
      <c r="AS892" s="13">
        <v>0.33603238866396801</v>
      </c>
      <c r="AT892" s="13" t="s">
        <v>97</v>
      </c>
      <c r="AU892" s="13"/>
      <c r="AV892" s="13">
        <v>0.35249999999999998</v>
      </c>
      <c r="AW892" s="13">
        <v>0.37234042553191499</v>
      </c>
      <c r="AX892" s="13">
        <v>0.277246653919694</v>
      </c>
      <c r="AY892" s="13"/>
      <c r="AZ892" s="13">
        <v>0.51376146788990795</v>
      </c>
      <c r="BA892" s="13">
        <v>0.41111111111111098</v>
      </c>
      <c r="BB892" s="13">
        <v>0.21145374449339199</v>
      </c>
      <c r="BC892" s="13"/>
      <c r="BD892" s="13">
        <v>0.37468671679198001</v>
      </c>
      <c r="BE892" s="13">
        <v>0.26682134570765698</v>
      </c>
      <c r="BF892" s="13"/>
      <c r="BG892" s="13">
        <v>0.42372881355932202</v>
      </c>
      <c r="BH892" s="13">
        <v>0.292682926829268</v>
      </c>
      <c r="BI892" s="13"/>
      <c r="BJ892" s="13">
        <v>0.41578947368421099</v>
      </c>
      <c r="BK892" s="13">
        <v>0.32188420019627101</v>
      </c>
      <c r="BL892" s="13"/>
      <c r="BM892" s="13">
        <v>0.374485596707819</v>
      </c>
      <c r="BN892" s="13">
        <v>0.32684426229508201</v>
      </c>
      <c r="BO892" s="13"/>
      <c r="BP892" s="13">
        <v>0.323442136498516</v>
      </c>
      <c r="BQ892" s="13">
        <v>0.341324200913242</v>
      </c>
      <c r="BR892" s="13"/>
      <c r="BS892" s="13">
        <v>0.37104072398190002</v>
      </c>
      <c r="BT892" s="13">
        <v>0.287912087912088</v>
      </c>
      <c r="BU892" s="13"/>
      <c r="BV892" s="13">
        <v>0.38255033557047002</v>
      </c>
      <c r="BW892" s="13">
        <v>0.36518771331057998</v>
      </c>
      <c r="BX892" s="13"/>
      <c r="BY892" s="13">
        <v>0.34265734265734299</v>
      </c>
      <c r="BZ892" s="13">
        <v>0.33797585886722398</v>
      </c>
      <c r="CA892" s="13"/>
      <c r="CB892" s="13">
        <v>0.31810490693739402</v>
      </c>
      <c r="CC892" s="13">
        <v>0.36012861736334401</v>
      </c>
    </row>
    <row r="893" spans="2:81" x14ac:dyDescent="0.3">
      <c r="B893" t="s">
        <v>103</v>
      </c>
      <c r="C893" s="13">
        <v>0.35465587044534402</v>
      </c>
      <c r="D893" s="13">
        <v>0.32905296950240798</v>
      </c>
      <c r="E893" s="13">
        <v>0.38056013179571702</v>
      </c>
      <c r="F893" s="13"/>
      <c r="G893" s="13">
        <v>0.44</v>
      </c>
      <c r="H893" s="13">
        <v>0.36503067484662599</v>
      </c>
      <c r="I893" s="13">
        <v>0.31779661016949201</v>
      </c>
      <c r="J893" s="13">
        <v>0.37810945273631802</v>
      </c>
      <c r="K893" s="13">
        <v>0.30069930069930101</v>
      </c>
      <c r="L893" s="13">
        <v>0.31168831168831201</v>
      </c>
      <c r="M893" s="13"/>
      <c r="N893" s="13">
        <v>0.35564853556485398</v>
      </c>
      <c r="O893" s="13">
        <v>0.39175257731958801</v>
      </c>
      <c r="P893" s="13">
        <v>0.34328358208955201</v>
      </c>
      <c r="Q893" s="13">
        <v>0.33070866141732302</v>
      </c>
      <c r="R893" s="13"/>
      <c r="S893" s="13">
        <v>0.390946502057613</v>
      </c>
      <c r="T893" s="13">
        <v>0.30075187969924799</v>
      </c>
      <c r="U893" s="13">
        <v>0.45205479452054798</v>
      </c>
      <c r="V893" s="13">
        <v>0.31067961165048502</v>
      </c>
      <c r="W893" s="13">
        <v>0.394230769230769</v>
      </c>
      <c r="X893" s="13">
        <v>0.266666666666667</v>
      </c>
      <c r="Y893" s="13">
        <v>0.31</v>
      </c>
      <c r="Z893" s="13">
        <v>0.35555555555555601</v>
      </c>
      <c r="AA893" s="13">
        <v>0.388535031847134</v>
      </c>
      <c r="AB893" s="13">
        <v>0.3125</v>
      </c>
      <c r="AC893" s="13">
        <v>0.35087719298245601</v>
      </c>
      <c r="AD893" s="13">
        <v>0.57894736842105299</v>
      </c>
      <c r="AE893" s="13"/>
      <c r="AF893" s="13">
        <v>0.37092731829573899</v>
      </c>
      <c r="AG893" s="13">
        <v>0.375</v>
      </c>
      <c r="AH893" s="13">
        <v>0.3515625</v>
      </c>
      <c r="AI893" s="13">
        <v>0.26708074534161502</v>
      </c>
      <c r="AJ893" s="13">
        <v>0.34959349593495898</v>
      </c>
      <c r="AK893" s="13">
        <v>0.42857142857142899</v>
      </c>
      <c r="AL893" s="13"/>
      <c r="AM893" s="13">
        <v>0.30219780219780201</v>
      </c>
      <c r="AN893" s="13">
        <v>0.404444444444444</v>
      </c>
      <c r="AO893" s="13">
        <v>0.36061381074168802</v>
      </c>
      <c r="AP893" s="13">
        <v>0.354430379746835</v>
      </c>
      <c r="AQ893" s="13">
        <v>0.29545454545454503</v>
      </c>
      <c r="AR893" s="13"/>
      <c r="AS893" s="13">
        <v>0.35465587044534402</v>
      </c>
      <c r="AT893" s="13" t="s">
        <v>97</v>
      </c>
      <c r="AU893" s="13"/>
      <c r="AV893" s="13">
        <v>0.35</v>
      </c>
      <c r="AW893" s="13">
        <v>0.319148936170213</v>
      </c>
      <c r="AX893" s="13">
        <v>0.38814531548757197</v>
      </c>
      <c r="AY893" s="13"/>
      <c r="AZ893" s="13">
        <v>0.293577981651376</v>
      </c>
      <c r="BA893" s="13">
        <v>0.38888888888888901</v>
      </c>
      <c r="BB893" s="13">
        <v>0.37885462555066102</v>
      </c>
      <c r="BC893" s="13"/>
      <c r="BD893" s="13">
        <v>0.36340852130325801</v>
      </c>
      <c r="BE893" s="13">
        <v>0.33874709976798101</v>
      </c>
      <c r="BF893" s="13"/>
      <c r="BG893" s="13">
        <v>0.37046004842614999</v>
      </c>
      <c r="BH893" s="13">
        <v>0.34634146341463401</v>
      </c>
      <c r="BI893" s="13"/>
      <c r="BJ893" s="13">
        <v>0.384210526315789</v>
      </c>
      <c r="BK893" s="13">
        <v>0.347399411187439</v>
      </c>
      <c r="BL893" s="13"/>
      <c r="BM893" s="13">
        <v>0.358024691358025</v>
      </c>
      <c r="BN893" s="13">
        <v>0.35348360655737698</v>
      </c>
      <c r="BO893" s="13"/>
      <c r="BP893" s="13">
        <v>0.35014836795252202</v>
      </c>
      <c r="BQ893" s="13">
        <v>0.35730593607305899</v>
      </c>
      <c r="BR893" s="13"/>
      <c r="BS893" s="13">
        <v>0.35746606334841602</v>
      </c>
      <c r="BT893" s="13">
        <v>0.36263736263736301</v>
      </c>
      <c r="BU893" s="13"/>
      <c r="BV893" s="13">
        <v>0.36241610738254998</v>
      </c>
      <c r="BW893" s="13">
        <v>0.35494880546075103</v>
      </c>
      <c r="BX893" s="13"/>
      <c r="BY893" s="13">
        <v>0.26573426573426601</v>
      </c>
      <c r="BZ893" s="13">
        <v>0.36768802228412301</v>
      </c>
      <c r="CA893" s="13"/>
      <c r="CB893" s="13">
        <v>0.32487309644669998</v>
      </c>
      <c r="CC893" s="13">
        <v>0.38585209003215398</v>
      </c>
    </row>
    <row r="894" spans="2:81" x14ac:dyDescent="0.3">
      <c r="B894" t="s">
        <v>433</v>
      </c>
      <c r="C894" s="13">
        <v>0.18218623481781401</v>
      </c>
      <c r="D894" s="13">
        <v>0.221508828250401</v>
      </c>
      <c r="E894" s="13">
        <v>0.14168039538714999</v>
      </c>
      <c r="F894" s="13"/>
      <c r="G894" s="13">
        <v>0.14285714285714299</v>
      </c>
      <c r="H894" s="13">
        <v>0.153374233128834</v>
      </c>
      <c r="I894" s="13">
        <v>0.15677966101694901</v>
      </c>
      <c r="J894" s="13">
        <v>0.17910447761194001</v>
      </c>
      <c r="K894" s="13">
        <v>0.26573426573426601</v>
      </c>
      <c r="L894" s="13">
        <v>0.253246753246753</v>
      </c>
      <c r="M894" s="13"/>
      <c r="N894" s="13">
        <v>0.171548117154812</v>
      </c>
      <c r="O894" s="13">
        <v>0.20618556701030899</v>
      </c>
      <c r="P894" s="13">
        <v>0.174129353233831</v>
      </c>
      <c r="Q894" s="13">
        <v>0.18897637795275599</v>
      </c>
      <c r="R894" s="13"/>
      <c r="S894" s="13">
        <v>0.11522633744856001</v>
      </c>
      <c r="T894" s="13">
        <v>0.203007518796992</v>
      </c>
      <c r="U894" s="13">
        <v>0.17808219178082199</v>
      </c>
      <c r="V894" s="13">
        <v>0.17475728155339801</v>
      </c>
      <c r="W894" s="13">
        <v>0.15384615384615399</v>
      </c>
      <c r="X894" s="13">
        <v>0.25714285714285701</v>
      </c>
      <c r="Y894" s="13">
        <v>0.14000000000000001</v>
      </c>
      <c r="Z894" s="13">
        <v>0.28888888888888897</v>
      </c>
      <c r="AA894" s="13">
        <v>0.21656050955414</v>
      </c>
      <c r="AB894" s="13">
        <v>0.22916666666666699</v>
      </c>
      <c r="AC894" s="13">
        <v>0.140350877192982</v>
      </c>
      <c r="AD894" s="13">
        <v>0.26315789473684198</v>
      </c>
      <c r="AE894" s="13"/>
      <c r="AF894" s="13">
        <v>0.14285714285714299</v>
      </c>
      <c r="AG894" s="13">
        <v>0.19</v>
      </c>
      <c r="AH894" s="13">
        <v>0.1875</v>
      </c>
      <c r="AI894" s="13">
        <v>0.28571428571428598</v>
      </c>
      <c r="AJ894" s="13">
        <v>0.13008130081300801</v>
      </c>
      <c r="AK894" s="13">
        <v>0.21904761904761899</v>
      </c>
      <c r="AL894" s="13"/>
      <c r="AM894" s="13">
        <v>0.19230769230769201</v>
      </c>
      <c r="AN894" s="13">
        <v>0.22222222222222199</v>
      </c>
      <c r="AO894" s="13">
        <v>0.158567774936061</v>
      </c>
      <c r="AP894" s="13">
        <v>0.177215189873418</v>
      </c>
      <c r="AQ894" s="13">
        <v>0.11363636363636399</v>
      </c>
      <c r="AR894" s="13"/>
      <c r="AS894" s="13">
        <v>0.18218623481781401</v>
      </c>
      <c r="AT894" s="13" t="s">
        <v>97</v>
      </c>
      <c r="AU894" s="13"/>
      <c r="AV894" s="13">
        <v>0.14749999999999999</v>
      </c>
      <c r="AW894" s="13">
        <v>0.20212765957446799</v>
      </c>
      <c r="AX894" s="13">
        <v>0.21223709369024901</v>
      </c>
      <c r="AY894" s="13"/>
      <c r="AZ894" s="13">
        <v>0.12844036697247699</v>
      </c>
      <c r="BA894" s="13">
        <v>0.1</v>
      </c>
      <c r="BB894" s="13">
        <v>0.215859030837004</v>
      </c>
      <c r="BC894" s="13"/>
      <c r="BD894" s="13">
        <v>0.151629072681704</v>
      </c>
      <c r="BE894" s="13">
        <v>0.23665893271461699</v>
      </c>
      <c r="BF894" s="13"/>
      <c r="BG894" s="13">
        <v>0.128329297820823</v>
      </c>
      <c r="BH894" s="13">
        <v>0.20975609756097599</v>
      </c>
      <c r="BI894" s="13"/>
      <c r="BJ894" s="13">
        <v>0.105263157894737</v>
      </c>
      <c r="BK894" s="13">
        <v>0.19627085377821399</v>
      </c>
      <c r="BL894" s="13"/>
      <c r="BM894" s="13">
        <v>0.172839506172839</v>
      </c>
      <c r="BN894" s="13">
        <v>0.18340163934426201</v>
      </c>
      <c r="BO894" s="13"/>
      <c r="BP894" s="13">
        <v>0.17507418397626101</v>
      </c>
      <c r="BQ894" s="13">
        <v>0.18607305936073101</v>
      </c>
      <c r="BR894" s="13"/>
      <c r="BS894" s="13">
        <v>0.160633484162896</v>
      </c>
      <c r="BT894" s="13">
        <v>0.20219780219780201</v>
      </c>
      <c r="BU894" s="13"/>
      <c r="BV894" s="13">
        <v>0.15436241610738299</v>
      </c>
      <c r="BW894" s="13">
        <v>0.16382252559727001</v>
      </c>
      <c r="BX894" s="13"/>
      <c r="BY894" s="13">
        <v>0.15384615384615399</v>
      </c>
      <c r="BZ894" s="13">
        <v>0.183844011142061</v>
      </c>
      <c r="CA894" s="13"/>
      <c r="CB894" s="13">
        <v>0.21489001692047399</v>
      </c>
      <c r="CC894" s="13">
        <v>0.143086816720257</v>
      </c>
    </row>
    <row r="895" spans="2:81" x14ac:dyDescent="0.3">
      <c r="B895" t="s">
        <v>434</v>
      </c>
      <c r="C895" s="13">
        <v>9.3117408906882596E-2</v>
      </c>
      <c r="D895" s="13">
        <v>0.10593900481540899</v>
      </c>
      <c r="E895" s="13">
        <v>8.0724876441515603E-2</v>
      </c>
      <c r="F895" s="13"/>
      <c r="G895" s="13">
        <v>5.7142857142857099E-2</v>
      </c>
      <c r="H895" s="13">
        <v>6.7484662576687102E-2</v>
      </c>
      <c r="I895" s="13">
        <v>9.74576271186441E-2</v>
      </c>
      <c r="J895" s="13">
        <v>0.104477611940299</v>
      </c>
      <c r="K895" s="13">
        <v>0.125874125874126</v>
      </c>
      <c r="L895" s="13">
        <v>0.13636363636363599</v>
      </c>
      <c r="M895" s="13"/>
      <c r="N895" s="13">
        <v>7.9497907949790794E-2</v>
      </c>
      <c r="O895" s="13">
        <v>8.5910652920962199E-2</v>
      </c>
      <c r="P895" s="13">
        <v>8.9552238805970102E-2</v>
      </c>
      <c r="Q895" s="13">
        <v>0.12598425196850399</v>
      </c>
      <c r="R895" s="13"/>
      <c r="S895" s="13">
        <v>5.7613168724279802E-2</v>
      </c>
      <c r="T895" s="13">
        <v>9.7744360902255606E-2</v>
      </c>
      <c r="U895" s="13">
        <v>8.2191780821917804E-2</v>
      </c>
      <c r="V895" s="13">
        <v>0.12621359223301001</v>
      </c>
      <c r="W895" s="13">
        <v>0.115384615384615</v>
      </c>
      <c r="X895" s="13">
        <v>0.104761904761905</v>
      </c>
      <c r="Y895" s="13">
        <v>0.11</v>
      </c>
      <c r="Z895" s="13">
        <v>0.133333333333333</v>
      </c>
      <c r="AA895" s="13">
        <v>8.2802547770700605E-2</v>
      </c>
      <c r="AB895" s="13">
        <v>0.114583333333333</v>
      </c>
      <c r="AC895" s="13">
        <v>7.0175438596491196E-2</v>
      </c>
      <c r="AD895" s="13">
        <v>5.2631578947368397E-2</v>
      </c>
      <c r="AE895" s="13"/>
      <c r="AF895" s="13">
        <v>4.5112781954887202E-2</v>
      </c>
      <c r="AG895" s="13">
        <v>0.11</v>
      </c>
      <c r="AH895" s="13">
        <v>7.8125E-2</v>
      </c>
      <c r="AI895" s="13">
        <v>0.19254658385093201</v>
      </c>
      <c r="AJ895" s="13">
        <v>5.6910569105691103E-2</v>
      </c>
      <c r="AK895" s="13">
        <v>6.6666666666666693E-2</v>
      </c>
      <c r="AL895" s="13"/>
      <c r="AM895" s="13">
        <v>0.17032967032967</v>
      </c>
      <c r="AN895" s="13">
        <v>9.7777777777777797E-2</v>
      </c>
      <c r="AO895" s="13">
        <v>8.4398976982097196E-2</v>
      </c>
      <c r="AP895" s="13">
        <v>3.7974683544303799E-2</v>
      </c>
      <c r="AQ895" s="13">
        <v>2.27272727272727E-2</v>
      </c>
      <c r="AR895" s="13"/>
      <c r="AS895" s="13">
        <v>9.3117408906882596E-2</v>
      </c>
      <c r="AT895" s="13" t="s">
        <v>97</v>
      </c>
      <c r="AU895" s="13"/>
      <c r="AV895" s="13">
        <v>0.125</v>
      </c>
      <c r="AW895" s="13">
        <v>9.5744680851063801E-2</v>
      </c>
      <c r="AX895" s="13">
        <v>8.4130019120458893E-2</v>
      </c>
      <c r="AY895" s="13"/>
      <c r="AZ895" s="13">
        <v>5.5045871559633003E-2</v>
      </c>
      <c r="BA895" s="13">
        <v>8.8888888888888906E-2</v>
      </c>
      <c r="BB895" s="13">
        <v>0.15859030837004401</v>
      </c>
      <c r="BC895" s="13"/>
      <c r="BD895" s="13">
        <v>8.02005012531328E-2</v>
      </c>
      <c r="BE895" s="13">
        <v>0.118329466357309</v>
      </c>
      <c r="BF895" s="13"/>
      <c r="BG895" s="13">
        <v>4.6004842615012101E-2</v>
      </c>
      <c r="BH895" s="13">
        <v>0.115853658536585</v>
      </c>
      <c r="BI895" s="13"/>
      <c r="BJ895" s="13">
        <v>6.3157894736842093E-2</v>
      </c>
      <c r="BK895" s="13">
        <v>0.10107948969578</v>
      </c>
      <c r="BL895" s="13"/>
      <c r="BM895" s="13">
        <v>6.1728395061728399E-2</v>
      </c>
      <c r="BN895" s="13">
        <v>0.101434426229508</v>
      </c>
      <c r="BO895" s="13"/>
      <c r="BP895" s="13">
        <v>0.11572700296735899</v>
      </c>
      <c r="BQ895" s="13">
        <v>8.4474885844748895E-2</v>
      </c>
      <c r="BR895" s="13"/>
      <c r="BS895" s="13">
        <v>9.0497737556561098E-2</v>
      </c>
      <c r="BT895" s="13">
        <v>9.8901098901098897E-2</v>
      </c>
      <c r="BU895" s="13"/>
      <c r="BV895" s="13">
        <v>8.0536912751677805E-2</v>
      </c>
      <c r="BW895" s="13">
        <v>9.5563139931740607E-2</v>
      </c>
      <c r="BX895" s="13"/>
      <c r="BY895" s="13">
        <v>0.20979020979021001</v>
      </c>
      <c r="BZ895" s="13">
        <v>7.7065923862581306E-2</v>
      </c>
      <c r="CA895" s="13"/>
      <c r="CB895" s="13">
        <v>0.11336717428088</v>
      </c>
      <c r="CC895" s="13">
        <v>7.2347266881028896E-2</v>
      </c>
    </row>
    <row r="896" spans="2:81" x14ac:dyDescent="0.3">
      <c r="B896" t="s">
        <v>106</v>
      </c>
      <c r="C896" s="13">
        <v>3.4008097165991902E-2</v>
      </c>
      <c r="D896" s="13">
        <v>2.7287319422150898E-2</v>
      </c>
      <c r="E896" s="13">
        <v>4.11861614497529E-2</v>
      </c>
      <c r="F896" s="13"/>
      <c r="G896" s="13">
        <v>2.8571428571428598E-2</v>
      </c>
      <c r="H896" s="13">
        <v>3.3742331288343599E-2</v>
      </c>
      <c r="I896" s="13">
        <v>2.5423728813559299E-2</v>
      </c>
      <c r="J896" s="13">
        <v>4.47761194029851E-2</v>
      </c>
      <c r="K896" s="13">
        <v>3.4965034965035002E-2</v>
      </c>
      <c r="L896" s="13">
        <v>3.8961038961039002E-2</v>
      </c>
      <c r="M896" s="13"/>
      <c r="N896" s="13">
        <v>3.3472803347280297E-2</v>
      </c>
      <c r="O896" s="13">
        <v>1.3745704467354E-2</v>
      </c>
      <c r="P896" s="13">
        <v>5.9701492537313397E-2</v>
      </c>
      <c r="Q896" s="13">
        <v>3.9370078740157501E-2</v>
      </c>
      <c r="R896" s="13"/>
      <c r="S896" s="13">
        <v>2.4691358024691398E-2</v>
      </c>
      <c r="T896" s="13">
        <v>4.5112781954887202E-2</v>
      </c>
      <c r="U896" s="13">
        <v>1.3698630136986301E-2</v>
      </c>
      <c r="V896" s="13">
        <v>2.9126213592233E-2</v>
      </c>
      <c r="W896" s="13">
        <v>2.8846153846153799E-2</v>
      </c>
      <c r="X896" s="13">
        <v>4.7619047619047603E-2</v>
      </c>
      <c r="Y896" s="13">
        <v>0.06</v>
      </c>
      <c r="Z896" s="13">
        <v>6.6666666666666693E-2</v>
      </c>
      <c r="AA896" s="13">
        <v>1.9108280254777101E-2</v>
      </c>
      <c r="AB896" s="13">
        <v>3.125E-2</v>
      </c>
      <c r="AC896" s="13">
        <v>5.2631578947368397E-2</v>
      </c>
      <c r="AD896" s="13">
        <v>0</v>
      </c>
      <c r="AE896" s="13"/>
      <c r="AF896" s="13">
        <v>2.5062656641604002E-2</v>
      </c>
      <c r="AG896" s="13">
        <v>2.5000000000000001E-2</v>
      </c>
      <c r="AH896" s="13">
        <v>2.34375E-2</v>
      </c>
      <c r="AI896" s="13">
        <v>1.8633540372670801E-2</v>
      </c>
      <c r="AJ896" s="13">
        <v>2.4390243902439001E-2</v>
      </c>
      <c r="AK896" s="13">
        <v>5.7142857142857099E-2</v>
      </c>
      <c r="AL896" s="13"/>
      <c r="AM896" s="13">
        <v>6.0439560439560398E-2</v>
      </c>
      <c r="AN896" s="13">
        <v>2.66666666666667E-2</v>
      </c>
      <c r="AO896" s="13">
        <v>2.81329923273657E-2</v>
      </c>
      <c r="AP896" s="13">
        <v>1.26582278481013E-2</v>
      </c>
      <c r="AQ896" s="13">
        <v>6.8181818181818205E-2</v>
      </c>
      <c r="AR896" s="13"/>
      <c r="AS896" s="13">
        <v>3.4008097165991902E-2</v>
      </c>
      <c r="AT896" s="13" t="s">
        <v>97</v>
      </c>
      <c r="AU896" s="13"/>
      <c r="AV896" s="13">
        <v>2.5000000000000001E-2</v>
      </c>
      <c r="AW896" s="13">
        <v>1.0638297872340399E-2</v>
      </c>
      <c r="AX896" s="13">
        <v>3.8240917782026797E-2</v>
      </c>
      <c r="AY896" s="13"/>
      <c r="AZ896" s="13">
        <v>9.1743119266055103E-3</v>
      </c>
      <c r="BA896" s="13">
        <v>1.1111111111111099E-2</v>
      </c>
      <c r="BB896" s="13">
        <v>3.5242290748898703E-2</v>
      </c>
      <c r="BC896" s="13"/>
      <c r="BD896" s="13">
        <v>3.00751879699248E-2</v>
      </c>
      <c r="BE896" s="13">
        <v>3.94431554524362E-2</v>
      </c>
      <c r="BF896" s="13"/>
      <c r="BG896" s="13">
        <v>3.1476997578692503E-2</v>
      </c>
      <c r="BH896" s="13">
        <v>3.5365853658536603E-2</v>
      </c>
      <c r="BI896" s="13"/>
      <c r="BJ896" s="13">
        <v>3.1578947368421102E-2</v>
      </c>
      <c r="BK896" s="13">
        <v>3.3366045142296401E-2</v>
      </c>
      <c r="BL896" s="13"/>
      <c r="BM896" s="13">
        <v>3.2921810699588501E-2</v>
      </c>
      <c r="BN896" s="13">
        <v>3.4836065573770503E-2</v>
      </c>
      <c r="BO896" s="13"/>
      <c r="BP896" s="13">
        <v>3.5608308605341199E-2</v>
      </c>
      <c r="BQ896" s="13">
        <v>3.0821917808219201E-2</v>
      </c>
      <c r="BR896" s="13"/>
      <c r="BS896" s="13">
        <v>2.03619909502262E-2</v>
      </c>
      <c r="BT896" s="13">
        <v>4.8351648351648402E-2</v>
      </c>
      <c r="BU896" s="13"/>
      <c r="BV896" s="13">
        <v>2.01342281879195E-2</v>
      </c>
      <c r="BW896" s="13">
        <v>2.0477815699658699E-2</v>
      </c>
      <c r="BX896" s="13"/>
      <c r="BY896" s="13">
        <v>2.7972027972028E-2</v>
      </c>
      <c r="BZ896" s="13">
        <v>3.3426183844011102E-2</v>
      </c>
      <c r="CA896" s="13"/>
      <c r="CB896" s="13">
        <v>2.8764805414551599E-2</v>
      </c>
      <c r="CC896" s="13">
        <v>3.8585209003215402E-2</v>
      </c>
    </row>
    <row r="897" spans="2:81" x14ac:dyDescent="0.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c r="BK897" s="13"/>
      <c r="BL897" s="13"/>
      <c r="BM897" s="13"/>
      <c r="BN897" s="13"/>
      <c r="BO897" s="13"/>
      <c r="BP897" s="13"/>
      <c r="BQ897" s="13"/>
      <c r="BR897" s="13"/>
      <c r="BS897" s="13"/>
      <c r="BT897" s="13"/>
      <c r="BU897" s="13"/>
      <c r="BV897" s="13"/>
      <c r="BW897" s="13"/>
      <c r="BX897" s="13"/>
      <c r="BY897" s="13"/>
      <c r="BZ897" s="13"/>
      <c r="CA897" s="13"/>
      <c r="CB897" s="13"/>
      <c r="CC897" s="13"/>
    </row>
    <row r="898" spans="2:81" x14ac:dyDescent="0.3">
      <c r="B898" s="6" t="s">
        <v>439</v>
      </c>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c r="BK898" s="13"/>
      <c r="BL898" s="13"/>
      <c r="BM898" s="13"/>
      <c r="BN898" s="13"/>
      <c r="BO898" s="13"/>
      <c r="BP898" s="13"/>
      <c r="BQ898" s="13"/>
      <c r="BR898" s="13"/>
      <c r="BS898" s="13"/>
      <c r="BT898" s="13"/>
      <c r="BU898" s="13"/>
      <c r="BV898" s="13"/>
      <c r="BW898" s="13"/>
      <c r="BX898" s="13"/>
      <c r="BY898" s="13"/>
      <c r="BZ898" s="13"/>
      <c r="CA898" s="13"/>
      <c r="CB898" s="13"/>
      <c r="CC898" s="13"/>
    </row>
    <row r="899" spans="2:81" x14ac:dyDescent="0.3">
      <c r="B899" s="23" t="s">
        <v>95</v>
      </c>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c r="BK899" s="13"/>
      <c r="BL899" s="13"/>
      <c r="BM899" s="13"/>
      <c r="BN899" s="13"/>
      <c r="BO899" s="13"/>
      <c r="BP899" s="13"/>
      <c r="BQ899" s="13"/>
      <c r="BR899" s="13"/>
      <c r="BS899" s="13"/>
      <c r="BT899" s="13"/>
      <c r="BU899" s="13"/>
      <c r="BV899" s="13"/>
      <c r="BW899" s="13"/>
      <c r="BX899" s="13"/>
      <c r="BY899" s="13"/>
      <c r="BZ899" s="13"/>
      <c r="CA899" s="13"/>
      <c r="CB899" s="13"/>
      <c r="CC899" s="13"/>
    </row>
    <row r="900" spans="2:81" x14ac:dyDescent="0.3">
      <c r="B900" t="s">
        <v>102</v>
      </c>
      <c r="C900" s="13">
        <v>0.28663967611336</v>
      </c>
      <c r="D900" s="13">
        <v>0.30176565008025702</v>
      </c>
      <c r="E900" s="13">
        <v>0.27182866556836899</v>
      </c>
      <c r="F900" s="13"/>
      <c r="G900" s="13">
        <v>0.222857142857143</v>
      </c>
      <c r="H900" s="13">
        <v>0.32208588957055201</v>
      </c>
      <c r="I900" s="13">
        <v>0.28389830508474601</v>
      </c>
      <c r="J900" s="13">
        <v>0.24378109452736299</v>
      </c>
      <c r="K900" s="13">
        <v>0.30769230769230799</v>
      </c>
      <c r="L900" s="13">
        <v>0.32467532467532501</v>
      </c>
      <c r="M900" s="13"/>
      <c r="N900" s="13">
        <v>0.34309623430962299</v>
      </c>
      <c r="O900" s="13">
        <v>0.23367697594501699</v>
      </c>
      <c r="P900" s="13">
        <v>0.26865671641791</v>
      </c>
      <c r="Q900" s="13">
        <v>0.255905511811024</v>
      </c>
      <c r="R900" s="13"/>
      <c r="S900" s="13">
        <v>0.32098765432098803</v>
      </c>
      <c r="T900" s="13">
        <v>0.29323308270676701</v>
      </c>
      <c r="U900" s="13">
        <v>0.232876712328767</v>
      </c>
      <c r="V900" s="13">
        <v>0.26213592233009703</v>
      </c>
      <c r="W900" s="13">
        <v>0.32692307692307698</v>
      </c>
      <c r="X900" s="13">
        <v>0.29523809523809502</v>
      </c>
      <c r="Y900" s="13">
        <v>0.3</v>
      </c>
      <c r="Z900" s="13">
        <v>0.155555555555556</v>
      </c>
      <c r="AA900" s="13">
        <v>0.26751592356687898</v>
      </c>
      <c r="AB900" s="13">
        <v>0.3125</v>
      </c>
      <c r="AC900" s="13">
        <v>0.29824561403508798</v>
      </c>
      <c r="AD900" s="13">
        <v>0.105263157894737</v>
      </c>
      <c r="AE900" s="13"/>
      <c r="AF900" s="13">
        <v>0.31328320802005</v>
      </c>
      <c r="AG900" s="13">
        <v>0.36</v>
      </c>
      <c r="AH900" s="13">
        <v>0.3125</v>
      </c>
      <c r="AI900" s="13">
        <v>0.27329192546583903</v>
      </c>
      <c r="AJ900" s="13">
        <v>0.23577235772357699</v>
      </c>
      <c r="AK900" s="13">
        <v>0.180952380952381</v>
      </c>
      <c r="AL900" s="13"/>
      <c r="AM900" s="13">
        <v>0.230769230769231</v>
      </c>
      <c r="AN900" s="13">
        <v>0.20444444444444401</v>
      </c>
      <c r="AO900" s="13">
        <v>0.29411764705882398</v>
      </c>
      <c r="AP900" s="13">
        <v>0.35021097046413502</v>
      </c>
      <c r="AQ900" s="13">
        <v>0.5</v>
      </c>
      <c r="AR900" s="13"/>
      <c r="AS900" s="13">
        <v>0.28663967611336</v>
      </c>
      <c r="AT900" s="13" t="s">
        <v>97</v>
      </c>
      <c r="AU900" s="13"/>
      <c r="AV900" s="13">
        <v>0.27500000000000002</v>
      </c>
      <c r="AW900" s="13">
        <v>0.329787234042553</v>
      </c>
      <c r="AX900" s="13">
        <v>0.237093690248566</v>
      </c>
      <c r="AY900" s="13"/>
      <c r="AZ900" s="13">
        <v>0.43119266055045902</v>
      </c>
      <c r="BA900" s="13">
        <v>0.32222222222222202</v>
      </c>
      <c r="BB900" s="13">
        <v>0.20264317180616701</v>
      </c>
      <c r="BC900" s="13"/>
      <c r="BD900" s="13">
        <v>0.28571428571428598</v>
      </c>
      <c r="BE900" s="13">
        <v>0.29002320185614799</v>
      </c>
      <c r="BF900" s="13"/>
      <c r="BG900" s="13">
        <v>0.33414043583535102</v>
      </c>
      <c r="BH900" s="13">
        <v>0.26341463414634098</v>
      </c>
      <c r="BI900" s="13"/>
      <c r="BJ900" s="13">
        <v>0.31052631578947398</v>
      </c>
      <c r="BK900" s="13">
        <v>0.28263002944062798</v>
      </c>
      <c r="BL900" s="13"/>
      <c r="BM900" s="13">
        <v>0.20164609053497901</v>
      </c>
      <c r="BN900" s="13">
        <v>0.30942622950819698</v>
      </c>
      <c r="BO900" s="13"/>
      <c r="BP900" s="13">
        <v>0.249258160237389</v>
      </c>
      <c r="BQ900" s="13">
        <v>0.30365296803653002</v>
      </c>
      <c r="BR900" s="13"/>
      <c r="BS900" s="13">
        <v>0.28054298642533898</v>
      </c>
      <c r="BT900" s="13">
        <v>0.25274725274725302</v>
      </c>
      <c r="BU900" s="13"/>
      <c r="BV900" s="13">
        <v>0.27516778523489899</v>
      </c>
      <c r="BW900" s="13">
        <v>0.283276450511945</v>
      </c>
      <c r="BX900" s="13"/>
      <c r="BY900" s="13">
        <v>0.30769230769230799</v>
      </c>
      <c r="BZ900" s="13">
        <v>0.28505106778087302</v>
      </c>
      <c r="CA900" s="13"/>
      <c r="CB900" s="13">
        <v>0.27411167512690399</v>
      </c>
      <c r="CC900" s="13">
        <v>0.30225080385852099</v>
      </c>
    </row>
    <row r="901" spans="2:81" x14ac:dyDescent="0.3">
      <c r="B901" t="s">
        <v>103</v>
      </c>
      <c r="C901" s="13">
        <v>0.36761133603238899</v>
      </c>
      <c r="D901" s="13">
        <v>0.35794542536115598</v>
      </c>
      <c r="E901" s="13">
        <v>0.37726523887973601</v>
      </c>
      <c r="F901" s="13"/>
      <c r="G901" s="13">
        <v>0.38285714285714301</v>
      </c>
      <c r="H901" s="13">
        <v>0.35889570552147199</v>
      </c>
      <c r="I901" s="13">
        <v>0.394067796610169</v>
      </c>
      <c r="J901" s="13">
        <v>0.37810945273631802</v>
      </c>
      <c r="K901" s="13">
        <v>0.34965034965035002</v>
      </c>
      <c r="L901" s="13">
        <v>0.331168831168831</v>
      </c>
      <c r="M901" s="13"/>
      <c r="N901" s="13">
        <v>0.34728033472803299</v>
      </c>
      <c r="O901" s="13">
        <v>0.41580756013745701</v>
      </c>
      <c r="P901" s="13">
        <v>0.34825870646766199</v>
      </c>
      <c r="Q901" s="13">
        <v>0.36614173228346503</v>
      </c>
      <c r="R901" s="13"/>
      <c r="S901" s="13">
        <v>0.358024691358025</v>
      </c>
      <c r="T901" s="13">
        <v>0.31578947368421101</v>
      </c>
      <c r="U901" s="13">
        <v>0.43835616438356201</v>
      </c>
      <c r="V901" s="13">
        <v>0.37864077669902901</v>
      </c>
      <c r="W901" s="13">
        <v>0.41346153846153799</v>
      </c>
      <c r="X901" s="13">
        <v>0.25714285714285701</v>
      </c>
      <c r="Y901" s="13">
        <v>0.38</v>
      </c>
      <c r="Z901" s="13">
        <v>0.422222222222222</v>
      </c>
      <c r="AA901" s="13">
        <v>0.42675159235668803</v>
      </c>
      <c r="AB901" s="13">
        <v>0.35416666666666702</v>
      </c>
      <c r="AC901" s="13">
        <v>0.29824561403508798</v>
      </c>
      <c r="AD901" s="13">
        <v>0.47368421052631599</v>
      </c>
      <c r="AE901" s="13"/>
      <c r="AF901" s="13">
        <v>0.39097744360902298</v>
      </c>
      <c r="AG901" s="13">
        <v>0.35</v>
      </c>
      <c r="AH901" s="13">
        <v>0.34375</v>
      </c>
      <c r="AI901" s="13">
        <v>0.335403726708075</v>
      </c>
      <c r="AJ901" s="13">
        <v>0.39024390243902402</v>
      </c>
      <c r="AK901" s="13">
        <v>0.4</v>
      </c>
      <c r="AL901" s="13"/>
      <c r="AM901" s="13">
        <v>0.32967032967033</v>
      </c>
      <c r="AN901" s="13">
        <v>0.39555555555555599</v>
      </c>
      <c r="AO901" s="13">
        <v>0.36061381074168802</v>
      </c>
      <c r="AP901" s="13">
        <v>0.40084388185654002</v>
      </c>
      <c r="AQ901" s="13">
        <v>0.27272727272727298</v>
      </c>
      <c r="AR901" s="13"/>
      <c r="AS901" s="13">
        <v>0.36761133603238899</v>
      </c>
      <c r="AT901" s="13" t="s">
        <v>97</v>
      </c>
      <c r="AU901" s="13"/>
      <c r="AV901" s="13">
        <v>0.38750000000000001</v>
      </c>
      <c r="AW901" s="13">
        <v>0.39361702127659598</v>
      </c>
      <c r="AX901" s="13">
        <v>0.374760994263862</v>
      </c>
      <c r="AY901" s="13"/>
      <c r="AZ901" s="13">
        <v>0.302752293577982</v>
      </c>
      <c r="BA901" s="13">
        <v>0.43333333333333302</v>
      </c>
      <c r="BB901" s="13">
        <v>0.39207048458149801</v>
      </c>
      <c r="BC901" s="13"/>
      <c r="BD901" s="13">
        <v>0.37468671679198001</v>
      </c>
      <c r="BE901" s="13">
        <v>0.352668213457077</v>
      </c>
      <c r="BF901" s="13"/>
      <c r="BG901" s="13">
        <v>0.35835351089588402</v>
      </c>
      <c r="BH901" s="13">
        <v>0.37317073170731702</v>
      </c>
      <c r="BI901" s="13"/>
      <c r="BJ901" s="13">
        <v>0.32105263157894698</v>
      </c>
      <c r="BK901" s="13">
        <v>0.37585868498528002</v>
      </c>
      <c r="BL901" s="13"/>
      <c r="BM901" s="13">
        <v>0.44444444444444398</v>
      </c>
      <c r="BN901" s="13">
        <v>0.35040983606557402</v>
      </c>
      <c r="BO901" s="13"/>
      <c r="BP901" s="13">
        <v>0.38278931750741801</v>
      </c>
      <c r="BQ901" s="13">
        <v>0.364155251141553</v>
      </c>
      <c r="BR901" s="13"/>
      <c r="BS901" s="13">
        <v>0.39366515837104099</v>
      </c>
      <c r="BT901" s="13">
        <v>0.37362637362637402</v>
      </c>
      <c r="BU901" s="13"/>
      <c r="BV901" s="13">
        <v>0.40268456375838901</v>
      </c>
      <c r="BW901" s="13">
        <v>0.38907849829351498</v>
      </c>
      <c r="BX901" s="13"/>
      <c r="BY901" s="13">
        <v>0.36363636363636398</v>
      </c>
      <c r="BZ901" s="13">
        <v>0.36861652739090101</v>
      </c>
      <c r="CA901" s="13"/>
      <c r="CB901" s="13">
        <v>0.37055837563451799</v>
      </c>
      <c r="CC901" s="13">
        <v>0.36012861736334401</v>
      </c>
    </row>
    <row r="902" spans="2:81" x14ac:dyDescent="0.3">
      <c r="B902" t="s">
        <v>433</v>
      </c>
      <c r="C902" s="13">
        <v>0.193522267206478</v>
      </c>
      <c r="D902" s="13">
        <v>0.178170144462279</v>
      </c>
      <c r="E902" s="13">
        <v>0.20757825370675501</v>
      </c>
      <c r="F902" s="13"/>
      <c r="G902" s="13">
        <v>0.222857142857143</v>
      </c>
      <c r="H902" s="13">
        <v>0.19325153374233101</v>
      </c>
      <c r="I902" s="13">
        <v>0.169491525423729</v>
      </c>
      <c r="J902" s="13">
        <v>0.18905472636815901</v>
      </c>
      <c r="K902" s="13">
        <v>0.21678321678321699</v>
      </c>
      <c r="L902" s="13">
        <v>0.18181818181818199</v>
      </c>
      <c r="M902" s="13"/>
      <c r="N902" s="13">
        <v>0.18410041841004199</v>
      </c>
      <c r="O902" s="13">
        <v>0.19931271477663201</v>
      </c>
      <c r="P902" s="13">
        <v>0.20398009950248799</v>
      </c>
      <c r="Q902" s="13">
        <v>0.20078740157480299</v>
      </c>
      <c r="R902" s="13"/>
      <c r="S902" s="13">
        <v>0.17695473251028801</v>
      </c>
      <c r="T902" s="13">
        <v>0.19548872180451099</v>
      </c>
      <c r="U902" s="13">
        <v>0.219178082191781</v>
      </c>
      <c r="V902" s="13">
        <v>0.213592233009709</v>
      </c>
      <c r="W902" s="13">
        <v>0.115384615384615</v>
      </c>
      <c r="X902" s="13">
        <v>0.24761904761904799</v>
      </c>
      <c r="Y902" s="13">
        <v>0.17</v>
      </c>
      <c r="Z902" s="13">
        <v>0.24444444444444399</v>
      </c>
      <c r="AA902" s="13">
        <v>0.17197452229299401</v>
      </c>
      <c r="AB902" s="13">
        <v>0.20833333333333301</v>
      </c>
      <c r="AC902" s="13">
        <v>0.24561403508771901</v>
      </c>
      <c r="AD902" s="13">
        <v>0.26315789473684198</v>
      </c>
      <c r="AE902" s="13"/>
      <c r="AF902" s="13">
        <v>0.180451127819549</v>
      </c>
      <c r="AG902" s="13">
        <v>0.17</v>
      </c>
      <c r="AH902" s="13">
        <v>0.234375</v>
      </c>
      <c r="AI902" s="13">
        <v>0.173913043478261</v>
      </c>
      <c r="AJ902" s="13">
        <v>0.17886178861788599</v>
      </c>
      <c r="AK902" s="13">
        <v>0.2</v>
      </c>
      <c r="AL902" s="13"/>
      <c r="AM902" s="13">
        <v>0.19780219780219799</v>
      </c>
      <c r="AN902" s="13">
        <v>0.20444444444444401</v>
      </c>
      <c r="AO902" s="13">
        <v>0.20204603580562699</v>
      </c>
      <c r="AP902" s="13">
        <v>0.151898734177215</v>
      </c>
      <c r="AQ902" s="13">
        <v>0.11363636363636399</v>
      </c>
      <c r="AR902" s="13"/>
      <c r="AS902" s="13">
        <v>0.193522267206478</v>
      </c>
      <c r="AT902" s="13" t="s">
        <v>97</v>
      </c>
      <c r="AU902" s="13"/>
      <c r="AV902" s="13">
        <v>0.17249999999999999</v>
      </c>
      <c r="AW902" s="13">
        <v>0.12765957446808501</v>
      </c>
      <c r="AX902" s="13">
        <v>0.21988527724665399</v>
      </c>
      <c r="AY902" s="13"/>
      <c r="AZ902" s="13">
        <v>0.146788990825688</v>
      </c>
      <c r="BA902" s="13">
        <v>8.8888888888888906E-2</v>
      </c>
      <c r="BB902" s="13">
        <v>0.22026431718061701</v>
      </c>
      <c r="BC902" s="13"/>
      <c r="BD902" s="13">
        <v>0.19047619047618999</v>
      </c>
      <c r="BE902" s="13">
        <v>0.19953596287702999</v>
      </c>
      <c r="BF902" s="13"/>
      <c r="BG902" s="13">
        <v>0.181598062953995</v>
      </c>
      <c r="BH902" s="13">
        <v>0.198780487804878</v>
      </c>
      <c r="BI902" s="13"/>
      <c r="BJ902" s="13">
        <v>0.24210526315789499</v>
      </c>
      <c r="BK902" s="13">
        <v>0.184494602551521</v>
      </c>
      <c r="BL902" s="13"/>
      <c r="BM902" s="13">
        <v>0.16872427983539101</v>
      </c>
      <c r="BN902" s="13">
        <v>0.19979508196721299</v>
      </c>
      <c r="BO902" s="13"/>
      <c r="BP902" s="13">
        <v>0.192878338278932</v>
      </c>
      <c r="BQ902" s="13">
        <v>0.19520547945205499</v>
      </c>
      <c r="BR902" s="13"/>
      <c r="BS902" s="13">
        <v>0.17420814479638</v>
      </c>
      <c r="BT902" s="13">
        <v>0.2</v>
      </c>
      <c r="BU902" s="13"/>
      <c r="BV902" s="13">
        <v>0.161073825503356</v>
      </c>
      <c r="BW902" s="13">
        <v>0.18088737201365199</v>
      </c>
      <c r="BX902" s="13"/>
      <c r="BY902" s="13">
        <v>0.18181818181818199</v>
      </c>
      <c r="BZ902" s="13">
        <v>0.19498607242339799</v>
      </c>
      <c r="CA902" s="13"/>
      <c r="CB902" s="13">
        <v>0.19796954314720799</v>
      </c>
      <c r="CC902" s="13">
        <v>0.191318327974277</v>
      </c>
    </row>
    <row r="903" spans="2:81" x14ac:dyDescent="0.3">
      <c r="B903" t="s">
        <v>434</v>
      </c>
      <c r="C903" s="13">
        <v>7.9352226720647803E-2</v>
      </c>
      <c r="D903" s="13">
        <v>9.9518459069020904E-2</v>
      </c>
      <c r="E903" s="13">
        <v>5.9308072487644199E-2</v>
      </c>
      <c r="F903" s="13"/>
      <c r="G903" s="13">
        <v>0.108571428571429</v>
      </c>
      <c r="H903" s="13">
        <v>7.0552147239263799E-2</v>
      </c>
      <c r="I903" s="13">
        <v>7.6271186440677999E-2</v>
      </c>
      <c r="J903" s="13">
        <v>7.4626865671641798E-2</v>
      </c>
      <c r="K903" s="13">
        <v>4.8951048951049E-2</v>
      </c>
      <c r="L903" s="13">
        <v>0.103896103896104</v>
      </c>
      <c r="M903" s="13"/>
      <c r="N903" s="13">
        <v>5.85774058577406E-2</v>
      </c>
      <c r="O903" s="13">
        <v>8.5910652920962199E-2</v>
      </c>
      <c r="P903" s="13">
        <v>8.9552238805970102E-2</v>
      </c>
      <c r="Q903" s="13">
        <v>9.8425196850393706E-2</v>
      </c>
      <c r="R903" s="13"/>
      <c r="S903" s="13">
        <v>6.9958847736625501E-2</v>
      </c>
      <c r="T903" s="13">
        <v>6.7669172932330796E-2</v>
      </c>
      <c r="U903" s="13">
        <v>6.8493150684931503E-2</v>
      </c>
      <c r="V903" s="13">
        <v>7.7669902912621394E-2</v>
      </c>
      <c r="W903" s="13">
        <v>7.69230769230769E-2</v>
      </c>
      <c r="X903" s="13">
        <v>0.104761904761905</v>
      </c>
      <c r="Y903" s="13">
        <v>7.0000000000000007E-2</v>
      </c>
      <c r="Z903" s="13">
        <v>0.133333333333333</v>
      </c>
      <c r="AA903" s="13">
        <v>6.3694267515923594E-2</v>
      </c>
      <c r="AB903" s="13">
        <v>0.104166666666667</v>
      </c>
      <c r="AC903" s="13">
        <v>7.0175438596491196E-2</v>
      </c>
      <c r="AD903" s="13">
        <v>0.157894736842105</v>
      </c>
      <c r="AE903" s="13"/>
      <c r="AF903" s="13">
        <v>7.5187969924811998E-2</v>
      </c>
      <c r="AG903" s="13">
        <v>6.5000000000000002E-2</v>
      </c>
      <c r="AH903" s="13">
        <v>4.6875E-2</v>
      </c>
      <c r="AI903" s="13">
        <v>0.14906832298136599</v>
      </c>
      <c r="AJ903" s="13">
        <v>8.1300813008130093E-2</v>
      </c>
      <c r="AK903" s="13">
        <v>5.7142857142857099E-2</v>
      </c>
      <c r="AL903" s="13"/>
      <c r="AM903" s="13">
        <v>0.115384615384615</v>
      </c>
      <c r="AN903" s="13">
        <v>8.4444444444444405E-2</v>
      </c>
      <c r="AO903" s="13">
        <v>8.1841432225063904E-2</v>
      </c>
      <c r="AP903" s="13">
        <v>6.3291139240506306E-2</v>
      </c>
      <c r="AQ903" s="13">
        <v>6.8181818181818205E-2</v>
      </c>
      <c r="AR903" s="13"/>
      <c r="AS903" s="13">
        <v>7.9352226720647803E-2</v>
      </c>
      <c r="AT903" s="13" t="s">
        <v>97</v>
      </c>
      <c r="AU903" s="13"/>
      <c r="AV903" s="13">
        <v>9.2499999999999999E-2</v>
      </c>
      <c r="AW903" s="13">
        <v>0.117021276595745</v>
      </c>
      <c r="AX903" s="13">
        <v>7.6481835564053496E-2</v>
      </c>
      <c r="AY903" s="13"/>
      <c r="AZ903" s="13">
        <v>8.2568807339449504E-2</v>
      </c>
      <c r="BA903" s="13">
        <v>0.1</v>
      </c>
      <c r="BB903" s="13">
        <v>9.6916299559471397E-2</v>
      </c>
      <c r="BC903" s="13"/>
      <c r="BD903" s="13">
        <v>7.7694235588972399E-2</v>
      </c>
      <c r="BE903" s="13">
        <v>8.3526682134570804E-2</v>
      </c>
      <c r="BF903" s="13"/>
      <c r="BG903" s="13">
        <v>7.2639225181598099E-2</v>
      </c>
      <c r="BH903" s="13">
        <v>8.1707317073170693E-2</v>
      </c>
      <c r="BI903" s="13"/>
      <c r="BJ903" s="13">
        <v>6.8421052631578994E-2</v>
      </c>
      <c r="BK903" s="13">
        <v>8.1452404317958804E-2</v>
      </c>
      <c r="BL903" s="13"/>
      <c r="BM903" s="13">
        <v>9.8765432098765399E-2</v>
      </c>
      <c r="BN903" s="13">
        <v>7.4795081967213101E-2</v>
      </c>
      <c r="BO903" s="13"/>
      <c r="BP903" s="13">
        <v>8.3086053412462904E-2</v>
      </c>
      <c r="BQ903" s="13">
        <v>7.7625570776255703E-2</v>
      </c>
      <c r="BR903" s="13"/>
      <c r="BS903" s="13">
        <v>9.5022624434389094E-2</v>
      </c>
      <c r="BT903" s="13">
        <v>7.9120879120879103E-2</v>
      </c>
      <c r="BU903" s="13"/>
      <c r="BV903" s="13">
        <v>0.100671140939597</v>
      </c>
      <c r="BW903" s="13">
        <v>9.2150170648464202E-2</v>
      </c>
      <c r="BX903" s="13"/>
      <c r="BY903" s="13">
        <v>0.11888111888111901</v>
      </c>
      <c r="BZ903" s="13">
        <v>7.4280408542247003E-2</v>
      </c>
      <c r="CA903" s="13"/>
      <c r="CB903" s="13">
        <v>8.2910321489001695E-2</v>
      </c>
      <c r="CC903" s="13">
        <v>7.5562700964630206E-2</v>
      </c>
    </row>
    <row r="904" spans="2:81" x14ac:dyDescent="0.3">
      <c r="B904" t="s">
        <v>106</v>
      </c>
      <c r="C904" s="13">
        <v>7.28744939271255E-2</v>
      </c>
      <c r="D904" s="13">
        <v>6.2600321027287298E-2</v>
      </c>
      <c r="E904" s="13">
        <v>8.4019769357495902E-2</v>
      </c>
      <c r="F904" s="13"/>
      <c r="G904" s="13">
        <v>6.2857142857142903E-2</v>
      </c>
      <c r="H904" s="13">
        <v>5.5214723926380403E-2</v>
      </c>
      <c r="I904" s="13">
        <v>7.6271186440677999E-2</v>
      </c>
      <c r="J904" s="13">
        <v>0.114427860696517</v>
      </c>
      <c r="K904" s="13">
        <v>7.69230769230769E-2</v>
      </c>
      <c r="L904" s="13">
        <v>5.8441558441558399E-2</v>
      </c>
      <c r="M904" s="13"/>
      <c r="N904" s="13">
        <v>6.6945606694560705E-2</v>
      </c>
      <c r="O904" s="13">
        <v>6.5292096219931303E-2</v>
      </c>
      <c r="P904" s="13">
        <v>8.9552238805970102E-2</v>
      </c>
      <c r="Q904" s="13">
        <v>7.8740157480315001E-2</v>
      </c>
      <c r="R904" s="13"/>
      <c r="S904" s="13">
        <v>7.4074074074074098E-2</v>
      </c>
      <c r="T904" s="13">
        <v>0.12781954887218</v>
      </c>
      <c r="U904" s="13">
        <v>4.1095890410958902E-2</v>
      </c>
      <c r="V904" s="13">
        <v>6.7961165048543701E-2</v>
      </c>
      <c r="W904" s="13">
        <v>6.7307692307692304E-2</v>
      </c>
      <c r="X904" s="13">
        <v>9.5238095238095205E-2</v>
      </c>
      <c r="Y904" s="13">
        <v>0.08</v>
      </c>
      <c r="Z904" s="13">
        <v>4.4444444444444398E-2</v>
      </c>
      <c r="AA904" s="13">
        <v>7.0063694267515894E-2</v>
      </c>
      <c r="AB904" s="13">
        <v>2.0833333333333301E-2</v>
      </c>
      <c r="AC904" s="13">
        <v>8.7719298245614002E-2</v>
      </c>
      <c r="AD904" s="13">
        <v>0</v>
      </c>
      <c r="AE904" s="13"/>
      <c r="AF904" s="13">
        <v>4.01002506265664E-2</v>
      </c>
      <c r="AG904" s="13">
        <v>5.5E-2</v>
      </c>
      <c r="AH904" s="13">
        <v>6.25E-2</v>
      </c>
      <c r="AI904" s="13">
        <v>6.8322981366459604E-2</v>
      </c>
      <c r="AJ904" s="13">
        <v>0.113821138211382</v>
      </c>
      <c r="AK904" s="13">
        <v>0.161904761904762</v>
      </c>
      <c r="AL904" s="13"/>
      <c r="AM904" s="13">
        <v>0.12637362637362601</v>
      </c>
      <c r="AN904" s="13">
        <v>0.11111111111111099</v>
      </c>
      <c r="AO904" s="13">
        <v>6.1381074168797997E-2</v>
      </c>
      <c r="AP904" s="13">
        <v>3.37552742616034E-2</v>
      </c>
      <c r="AQ904" s="13">
        <v>4.5454545454545497E-2</v>
      </c>
      <c r="AR904" s="13"/>
      <c r="AS904" s="13">
        <v>7.28744939271255E-2</v>
      </c>
      <c r="AT904" s="13" t="s">
        <v>97</v>
      </c>
      <c r="AU904" s="13"/>
      <c r="AV904" s="13">
        <v>7.2499999999999995E-2</v>
      </c>
      <c r="AW904" s="13">
        <v>3.1914893617021302E-2</v>
      </c>
      <c r="AX904" s="13">
        <v>9.1778202676864207E-2</v>
      </c>
      <c r="AY904" s="13"/>
      <c r="AZ904" s="13">
        <v>3.6697247706422E-2</v>
      </c>
      <c r="BA904" s="13">
        <v>5.5555555555555601E-2</v>
      </c>
      <c r="BB904" s="13">
        <v>8.8105726872246701E-2</v>
      </c>
      <c r="BC904" s="13"/>
      <c r="BD904" s="13">
        <v>7.1428571428571397E-2</v>
      </c>
      <c r="BE904" s="13">
        <v>7.4245939675173997E-2</v>
      </c>
      <c r="BF904" s="13"/>
      <c r="BG904" s="13">
        <v>5.32687651331719E-2</v>
      </c>
      <c r="BH904" s="13">
        <v>8.2926829268292701E-2</v>
      </c>
      <c r="BI904" s="13"/>
      <c r="BJ904" s="13">
        <v>5.7894736842105297E-2</v>
      </c>
      <c r="BK904" s="13">
        <v>7.5564278704612395E-2</v>
      </c>
      <c r="BL904" s="13"/>
      <c r="BM904" s="13">
        <v>8.6419753086419707E-2</v>
      </c>
      <c r="BN904" s="13">
        <v>6.5573770491803296E-2</v>
      </c>
      <c r="BO904" s="13"/>
      <c r="BP904" s="13">
        <v>9.1988130563798204E-2</v>
      </c>
      <c r="BQ904" s="13">
        <v>5.9360730593607303E-2</v>
      </c>
      <c r="BR904" s="13"/>
      <c r="BS904" s="13">
        <v>5.65610859728507E-2</v>
      </c>
      <c r="BT904" s="13">
        <v>9.4505494505494503E-2</v>
      </c>
      <c r="BU904" s="13"/>
      <c r="BV904" s="13">
        <v>6.0402684563758399E-2</v>
      </c>
      <c r="BW904" s="13">
        <v>5.4607508532423202E-2</v>
      </c>
      <c r="BX904" s="13"/>
      <c r="BY904" s="13">
        <v>2.7972027972028E-2</v>
      </c>
      <c r="BZ904" s="13">
        <v>7.7065923862581306E-2</v>
      </c>
      <c r="CA904" s="13"/>
      <c r="CB904" s="13">
        <v>7.4450084602368904E-2</v>
      </c>
      <c r="CC904" s="13">
        <v>7.0739549839228297E-2</v>
      </c>
    </row>
    <row r="905" spans="2:81" x14ac:dyDescent="0.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BQ905" s="13"/>
      <c r="BR905" s="13"/>
      <c r="BS905" s="13"/>
      <c r="BT905" s="13"/>
      <c r="BU905" s="13"/>
      <c r="BV905" s="13"/>
      <c r="BW905" s="13"/>
      <c r="BX905" s="13"/>
      <c r="BY905" s="13"/>
      <c r="BZ905" s="13"/>
      <c r="CA905" s="13"/>
      <c r="CB905" s="13"/>
      <c r="CC905" s="13"/>
    </row>
    <row r="906" spans="2:81" x14ac:dyDescent="0.3">
      <c r="B906" s="6" t="s">
        <v>440</v>
      </c>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c r="BK906" s="13"/>
      <c r="BL906" s="13"/>
      <c r="BM906" s="13"/>
      <c r="BN906" s="13"/>
      <c r="BO906" s="13"/>
      <c r="BP906" s="13"/>
      <c r="BQ906" s="13"/>
      <c r="BR906" s="13"/>
      <c r="BS906" s="13"/>
      <c r="BT906" s="13"/>
      <c r="BU906" s="13"/>
      <c r="BV906" s="13"/>
      <c r="BW906" s="13"/>
      <c r="BX906" s="13"/>
      <c r="BY906" s="13"/>
      <c r="BZ906" s="13"/>
      <c r="CA906" s="13"/>
      <c r="CB906" s="13"/>
      <c r="CC906" s="13"/>
    </row>
    <row r="907" spans="2:81" x14ac:dyDescent="0.3">
      <c r="B907" s="23" t="s">
        <v>95</v>
      </c>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c r="BK907" s="13"/>
      <c r="BL907" s="13"/>
      <c r="BM907" s="13"/>
      <c r="BN907" s="13"/>
      <c r="BO907" s="13"/>
      <c r="BP907" s="13"/>
      <c r="BQ907" s="13"/>
      <c r="BR907" s="13"/>
      <c r="BS907" s="13"/>
      <c r="BT907" s="13"/>
      <c r="BU907" s="13"/>
      <c r="BV907" s="13"/>
      <c r="BW907" s="13"/>
      <c r="BX907" s="13"/>
      <c r="BY907" s="13"/>
      <c r="BZ907" s="13"/>
      <c r="CA907" s="13"/>
      <c r="CB907" s="13"/>
      <c r="CC907" s="13"/>
    </row>
    <row r="908" spans="2:81" x14ac:dyDescent="0.3">
      <c r="B908" t="s">
        <v>102</v>
      </c>
      <c r="C908" s="13">
        <v>0.40890688259109298</v>
      </c>
      <c r="D908" s="13">
        <v>0.38041733547351497</v>
      </c>
      <c r="E908" s="13">
        <v>0.44151565074135102</v>
      </c>
      <c r="F908" s="13"/>
      <c r="G908" s="13">
        <v>0.36571428571428599</v>
      </c>
      <c r="H908" s="13">
        <v>0.48159509202453998</v>
      </c>
      <c r="I908" s="13">
        <v>0.44067796610169502</v>
      </c>
      <c r="J908" s="13">
        <v>0.402985074626866</v>
      </c>
      <c r="K908" s="13">
        <v>0.32867132867132898</v>
      </c>
      <c r="L908" s="13">
        <v>0.337662337662338</v>
      </c>
      <c r="M908" s="13"/>
      <c r="N908" s="13">
        <v>0.45606694560669497</v>
      </c>
      <c r="O908" s="13">
        <v>0.38487972508591101</v>
      </c>
      <c r="P908" s="13">
        <v>0.383084577114428</v>
      </c>
      <c r="Q908" s="13">
        <v>0.36614173228346503</v>
      </c>
      <c r="R908" s="13"/>
      <c r="S908" s="13">
        <v>0.42798353909464998</v>
      </c>
      <c r="T908" s="13">
        <v>0.42857142857142899</v>
      </c>
      <c r="U908" s="13">
        <v>0.45205479452054798</v>
      </c>
      <c r="V908" s="13">
        <v>0.456310679611651</v>
      </c>
      <c r="W908" s="13">
        <v>0.34615384615384598</v>
      </c>
      <c r="X908" s="13">
        <v>0.38095238095238099</v>
      </c>
      <c r="Y908" s="13">
        <v>0.4</v>
      </c>
      <c r="Z908" s="13">
        <v>0.266666666666667</v>
      </c>
      <c r="AA908" s="13">
        <v>0.37579617834394902</v>
      </c>
      <c r="AB908" s="13">
        <v>0.44791666666666702</v>
      </c>
      <c r="AC908" s="13">
        <v>0.42105263157894701</v>
      </c>
      <c r="AD908" s="13">
        <v>0.52631578947368396</v>
      </c>
      <c r="AE908" s="13"/>
      <c r="AF908" s="13">
        <v>0.48120300751879702</v>
      </c>
      <c r="AG908" s="13">
        <v>0.39</v>
      </c>
      <c r="AH908" s="13">
        <v>0.4453125</v>
      </c>
      <c r="AI908" s="13">
        <v>0.29192546583850898</v>
      </c>
      <c r="AJ908" s="13">
        <v>0.52845528455284596</v>
      </c>
      <c r="AK908" s="13">
        <v>0.314285714285714</v>
      </c>
      <c r="AL908" s="13"/>
      <c r="AM908" s="13">
        <v>0.29670329670329698</v>
      </c>
      <c r="AN908" s="13">
        <v>0.32444444444444398</v>
      </c>
      <c r="AO908" s="13">
        <v>0.43989769820971902</v>
      </c>
      <c r="AP908" s="13">
        <v>0.518987341772152</v>
      </c>
      <c r="AQ908" s="13">
        <v>0.54545454545454497</v>
      </c>
      <c r="AR908" s="13"/>
      <c r="AS908" s="13">
        <v>0.40890688259109298</v>
      </c>
      <c r="AT908" s="13" t="s">
        <v>97</v>
      </c>
      <c r="AU908" s="13"/>
      <c r="AV908" s="13">
        <v>0.39750000000000002</v>
      </c>
      <c r="AW908" s="13">
        <v>0.41489361702127697</v>
      </c>
      <c r="AX908" s="13">
        <v>0.39388145315487599</v>
      </c>
      <c r="AY908" s="13"/>
      <c r="AZ908" s="13">
        <v>0.52293577981651396</v>
      </c>
      <c r="BA908" s="13">
        <v>0.4</v>
      </c>
      <c r="BB908" s="13">
        <v>0.28193832599118901</v>
      </c>
      <c r="BC908" s="13"/>
      <c r="BD908" s="13">
        <v>0.45488721804511301</v>
      </c>
      <c r="BE908" s="13">
        <v>0.32482598607888602</v>
      </c>
      <c r="BF908" s="13"/>
      <c r="BG908" s="13">
        <v>0.51573849878934597</v>
      </c>
      <c r="BH908" s="13">
        <v>0.35487804878048801</v>
      </c>
      <c r="BI908" s="13"/>
      <c r="BJ908" s="13">
        <v>0.53684210526315801</v>
      </c>
      <c r="BK908" s="13">
        <v>0.38469087340529901</v>
      </c>
      <c r="BL908" s="13"/>
      <c r="BM908" s="13">
        <v>0.407407407407407</v>
      </c>
      <c r="BN908" s="13">
        <v>0.41290983606557402</v>
      </c>
      <c r="BO908" s="13"/>
      <c r="BP908" s="13">
        <v>0.406528189910979</v>
      </c>
      <c r="BQ908" s="13">
        <v>0.41095890410958902</v>
      </c>
      <c r="BR908" s="13"/>
      <c r="BS908" s="13">
        <v>0.441176470588235</v>
      </c>
      <c r="BT908" s="13">
        <v>0.35824175824175802</v>
      </c>
      <c r="BU908" s="13"/>
      <c r="BV908" s="13">
        <v>0.51006711409395999</v>
      </c>
      <c r="BW908" s="13">
        <v>0.40614334470989799</v>
      </c>
      <c r="BX908" s="13"/>
      <c r="BY908" s="13">
        <v>0.34265734265734299</v>
      </c>
      <c r="BZ908" s="13">
        <v>0.42154131847725201</v>
      </c>
      <c r="CA908" s="13"/>
      <c r="CB908" s="13">
        <v>0.38409475465312998</v>
      </c>
      <c r="CC908" s="13">
        <v>0.44212218649517698</v>
      </c>
    </row>
    <row r="909" spans="2:81" x14ac:dyDescent="0.3">
      <c r="B909" t="s">
        <v>103</v>
      </c>
      <c r="C909" s="13">
        <v>0.39757085020242899</v>
      </c>
      <c r="D909" s="13">
        <v>0.39646869983948602</v>
      </c>
      <c r="E909" s="13">
        <v>0.39538714991762802</v>
      </c>
      <c r="F909" s="13"/>
      <c r="G909" s="13">
        <v>0.49142857142857099</v>
      </c>
      <c r="H909" s="13">
        <v>0.32208588957055201</v>
      </c>
      <c r="I909" s="13">
        <v>0.36440677966101698</v>
      </c>
      <c r="J909" s="13">
        <v>0.41293532338308497</v>
      </c>
      <c r="K909" s="13">
        <v>0.45454545454545497</v>
      </c>
      <c r="L909" s="13">
        <v>0.42857142857142899</v>
      </c>
      <c r="M909" s="13"/>
      <c r="N909" s="13">
        <v>0.38284518828451902</v>
      </c>
      <c r="O909" s="13">
        <v>0.41237113402061898</v>
      </c>
      <c r="P909" s="13">
        <v>0.422885572139304</v>
      </c>
      <c r="Q909" s="13">
        <v>0.38976377952755897</v>
      </c>
      <c r="R909" s="13"/>
      <c r="S909" s="13">
        <v>0.40329218106995901</v>
      </c>
      <c r="T909" s="13">
        <v>0.39097744360902298</v>
      </c>
      <c r="U909" s="13">
        <v>0.41095890410958902</v>
      </c>
      <c r="V909" s="13">
        <v>0.29126213592233002</v>
      </c>
      <c r="W909" s="13">
        <v>0.50961538461538503</v>
      </c>
      <c r="X909" s="13">
        <v>0.34285714285714303</v>
      </c>
      <c r="Y909" s="13">
        <v>0.39</v>
      </c>
      <c r="Z909" s="13">
        <v>0.44444444444444398</v>
      </c>
      <c r="AA909" s="13">
        <v>0.43949044585987301</v>
      </c>
      <c r="AB909" s="13">
        <v>0.375</v>
      </c>
      <c r="AC909" s="13">
        <v>0.36842105263157898</v>
      </c>
      <c r="AD909" s="13">
        <v>0.36842105263157898</v>
      </c>
      <c r="AE909" s="13"/>
      <c r="AF909" s="13">
        <v>0.37844611528822097</v>
      </c>
      <c r="AG909" s="13">
        <v>0.39500000000000002</v>
      </c>
      <c r="AH909" s="13">
        <v>0.3984375</v>
      </c>
      <c r="AI909" s="13">
        <v>0.37888198757764002</v>
      </c>
      <c r="AJ909" s="13">
        <v>0.32520325203251998</v>
      </c>
      <c r="AK909" s="13">
        <v>0.55238095238095197</v>
      </c>
      <c r="AL909" s="13"/>
      <c r="AM909" s="13">
        <v>0.45604395604395598</v>
      </c>
      <c r="AN909" s="13">
        <v>0.48444444444444401</v>
      </c>
      <c r="AO909" s="13">
        <v>0.396419437340153</v>
      </c>
      <c r="AP909" s="13">
        <v>0.32067510548523198</v>
      </c>
      <c r="AQ909" s="13">
        <v>0.25</v>
      </c>
      <c r="AR909" s="13"/>
      <c r="AS909" s="13">
        <v>0.39757085020242899</v>
      </c>
      <c r="AT909" s="13" t="s">
        <v>97</v>
      </c>
      <c r="AU909" s="13"/>
      <c r="AV909" s="13">
        <v>0.4</v>
      </c>
      <c r="AW909" s="13">
        <v>0.38297872340425498</v>
      </c>
      <c r="AX909" s="13">
        <v>0.40917782026768601</v>
      </c>
      <c r="AY909" s="13"/>
      <c r="AZ909" s="13">
        <v>0.34862385321100903</v>
      </c>
      <c r="BA909" s="13">
        <v>0.33333333333333298</v>
      </c>
      <c r="BB909" s="13">
        <v>0.49779735682819398</v>
      </c>
      <c r="BC909" s="13"/>
      <c r="BD909" s="13">
        <v>0.384711779448622</v>
      </c>
      <c r="BE909" s="13">
        <v>0.42227378190255199</v>
      </c>
      <c r="BF909" s="13"/>
      <c r="BG909" s="13">
        <v>0.34624697336561699</v>
      </c>
      <c r="BH909" s="13">
        <v>0.42439024390243901</v>
      </c>
      <c r="BI909" s="13"/>
      <c r="BJ909" s="13">
        <v>0.30526315789473701</v>
      </c>
      <c r="BK909" s="13">
        <v>0.41511285574092199</v>
      </c>
      <c r="BL909" s="13"/>
      <c r="BM909" s="13">
        <v>0.41152263374485598</v>
      </c>
      <c r="BN909" s="13">
        <v>0.39241803278688497</v>
      </c>
      <c r="BO909" s="13"/>
      <c r="BP909" s="13">
        <v>0.41246290801186902</v>
      </c>
      <c r="BQ909" s="13">
        <v>0.39383561643835602</v>
      </c>
      <c r="BR909" s="13"/>
      <c r="BS909" s="13">
        <v>0.361990950226244</v>
      </c>
      <c r="BT909" s="13">
        <v>0.43956043956044</v>
      </c>
      <c r="BU909" s="13"/>
      <c r="BV909" s="13">
        <v>0.30201342281879201</v>
      </c>
      <c r="BW909" s="13">
        <v>0.39249146757679199</v>
      </c>
      <c r="BX909" s="13"/>
      <c r="BY909" s="13">
        <v>0.38461538461538503</v>
      </c>
      <c r="BZ909" s="13">
        <v>0.40018570102135598</v>
      </c>
      <c r="CA909" s="13"/>
      <c r="CB909" s="13">
        <v>0.40439932318104899</v>
      </c>
      <c r="CC909" s="13">
        <v>0.38585209003215398</v>
      </c>
    </row>
    <row r="910" spans="2:81" x14ac:dyDescent="0.3">
      <c r="B910" t="s">
        <v>433</v>
      </c>
      <c r="C910" s="13">
        <v>0.12712550607287401</v>
      </c>
      <c r="D910" s="13">
        <v>0.15409309791332301</v>
      </c>
      <c r="E910" s="13">
        <v>0.100494233937397</v>
      </c>
      <c r="F910" s="13"/>
      <c r="G910" s="13">
        <v>0.10285714285714299</v>
      </c>
      <c r="H910" s="13">
        <v>0.13496932515337401</v>
      </c>
      <c r="I910" s="13">
        <v>0.12288135593220301</v>
      </c>
      <c r="J910" s="13">
        <v>0.114427860696517</v>
      </c>
      <c r="K910" s="13">
        <v>0.14685314685314699</v>
      </c>
      <c r="L910" s="13">
        <v>0.14285714285714299</v>
      </c>
      <c r="M910" s="13"/>
      <c r="N910" s="13">
        <v>0.108786610878661</v>
      </c>
      <c r="O910" s="13">
        <v>0.134020618556701</v>
      </c>
      <c r="P910" s="13">
        <v>0.134328358208955</v>
      </c>
      <c r="Q910" s="13">
        <v>0.14960629921259799</v>
      </c>
      <c r="R910" s="13"/>
      <c r="S910" s="13">
        <v>0.12757201646090499</v>
      </c>
      <c r="T910" s="13">
        <v>9.0225563909774403E-2</v>
      </c>
      <c r="U910" s="13">
        <v>0.10958904109589</v>
      </c>
      <c r="V910" s="13">
        <v>0.20388349514563101</v>
      </c>
      <c r="W910" s="13">
        <v>8.6538461538461495E-2</v>
      </c>
      <c r="X910" s="13">
        <v>0.19047619047618999</v>
      </c>
      <c r="Y910" s="13">
        <v>0.11</v>
      </c>
      <c r="Z910" s="13">
        <v>0.155555555555556</v>
      </c>
      <c r="AA910" s="13">
        <v>0.12738853503184699</v>
      </c>
      <c r="AB910" s="13">
        <v>0.114583333333333</v>
      </c>
      <c r="AC910" s="13">
        <v>0.105263157894737</v>
      </c>
      <c r="AD910" s="13">
        <v>5.2631578947368397E-2</v>
      </c>
      <c r="AE910" s="13"/>
      <c r="AF910" s="13">
        <v>9.0225563909774403E-2</v>
      </c>
      <c r="AG910" s="13">
        <v>0.14000000000000001</v>
      </c>
      <c r="AH910" s="13">
        <v>0.1171875</v>
      </c>
      <c r="AI910" s="13">
        <v>0.21118012422360199</v>
      </c>
      <c r="AJ910" s="13">
        <v>8.9430894308943104E-2</v>
      </c>
      <c r="AK910" s="13">
        <v>0.12380952380952399</v>
      </c>
      <c r="AL910" s="13"/>
      <c r="AM910" s="13">
        <v>0.13736263736263701</v>
      </c>
      <c r="AN910" s="13">
        <v>0.12</v>
      </c>
      <c r="AO910" s="13">
        <v>0.12531969309462901</v>
      </c>
      <c r="AP910" s="13">
        <v>0.118143459915612</v>
      </c>
      <c r="AQ910" s="13">
        <v>9.0909090909090898E-2</v>
      </c>
      <c r="AR910" s="13"/>
      <c r="AS910" s="13">
        <v>0.12712550607287401</v>
      </c>
      <c r="AT910" s="13" t="s">
        <v>97</v>
      </c>
      <c r="AU910" s="13"/>
      <c r="AV910" s="13">
        <v>0.13250000000000001</v>
      </c>
      <c r="AW910" s="13">
        <v>0.170212765957447</v>
      </c>
      <c r="AX910" s="13">
        <v>0.124282982791587</v>
      </c>
      <c r="AY910" s="13"/>
      <c r="AZ910" s="13">
        <v>0.11009174311926601</v>
      </c>
      <c r="BA910" s="13">
        <v>0.16666666666666699</v>
      </c>
      <c r="BB910" s="13">
        <v>0.14537444933920701</v>
      </c>
      <c r="BC910" s="13"/>
      <c r="BD910" s="13">
        <v>0.105263157894737</v>
      </c>
      <c r="BE910" s="13">
        <v>0.16473317865429199</v>
      </c>
      <c r="BF910" s="13"/>
      <c r="BG910" s="13">
        <v>0.101694915254237</v>
      </c>
      <c r="BH910" s="13">
        <v>0.14024390243902399</v>
      </c>
      <c r="BI910" s="13"/>
      <c r="BJ910" s="13">
        <v>0.115789473684211</v>
      </c>
      <c r="BK910" s="13">
        <v>0.12953876349362101</v>
      </c>
      <c r="BL910" s="13"/>
      <c r="BM910" s="13">
        <v>0.11522633744856001</v>
      </c>
      <c r="BN910" s="13">
        <v>0.12909836065573799</v>
      </c>
      <c r="BO910" s="13"/>
      <c r="BP910" s="13">
        <v>0.100890207715134</v>
      </c>
      <c r="BQ910" s="13">
        <v>0.133561643835616</v>
      </c>
      <c r="BR910" s="13"/>
      <c r="BS910" s="13">
        <v>0.12895927601810001</v>
      </c>
      <c r="BT910" s="13">
        <v>0.12747252747252699</v>
      </c>
      <c r="BU910" s="13"/>
      <c r="BV910" s="13">
        <v>0.134228187919463</v>
      </c>
      <c r="BW910" s="13">
        <v>0.12627986348122899</v>
      </c>
      <c r="BX910" s="13"/>
      <c r="BY910" s="13">
        <v>0.160839160839161</v>
      </c>
      <c r="BZ910" s="13">
        <v>0.11884865366759501</v>
      </c>
      <c r="CA910" s="13"/>
      <c r="CB910" s="13">
        <v>0.138747884940778</v>
      </c>
      <c r="CC910" s="13">
        <v>0.110932475884244</v>
      </c>
    </row>
    <row r="911" spans="2:81" x14ac:dyDescent="0.3">
      <c r="B911" t="s">
        <v>434</v>
      </c>
      <c r="C911" s="13">
        <v>4.1295546558704502E-2</v>
      </c>
      <c r="D911" s="13">
        <v>5.1364365971107502E-2</v>
      </c>
      <c r="E911" s="13">
        <v>3.1301482701812197E-2</v>
      </c>
      <c r="F911" s="13"/>
      <c r="G911" s="13">
        <v>2.8571428571428598E-2</v>
      </c>
      <c r="H911" s="13">
        <v>3.6809815950920199E-2</v>
      </c>
      <c r="I911" s="13">
        <v>3.3898305084745797E-2</v>
      </c>
      <c r="J911" s="13">
        <v>5.4726368159204002E-2</v>
      </c>
      <c r="K911" s="13">
        <v>5.5944055944055902E-2</v>
      </c>
      <c r="L911" s="13">
        <v>4.5454545454545497E-2</v>
      </c>
      <c r="M911" s="13"/>
      <c r="N911" s="13">
        <v>2.92887029288703E-2</v>
      </c>
      <c r="O911" s="13">
        <v>5.49828178694158E-2</v>
      </c>
      <c r="P911" s="13">
        <v>2.9850746268656699E-2</v>
      </c>
      <c r="Q911" s="13">
        <v>5.5118110236220499E-2</v>
      </c>
      <c r="R911" s="13"/>
      <c r="S911" s="13">
        <v>1.6460905349794198E-2</v>
      </c>
      <c r="T911" s="13">
        <v>4.5112781954887202E-2</v>
      </c>
      <c r="U911" s="13">
        <v>1.3698630136986301E-2</v>
      </c>
      <c r="V911" s="13">
        <v>2.9126213592233E-2</v>
      </c>
      <c r="W911" s="13">
        <v>5.7692307692307702E-2</v>
      </c>
      <c r="X911" s="13">
        <v>3.8095238095238099E-2</v>
      </c>
      <c r="Y911" s="13">
        <v>0.06</v>
      </c>
      <c r="Z911" s="13">
        <v>0.11111111111111099</v>
      </c>
      <c r="AA911" s="13">
        <v>3.1847133757961797E-2</v>
      </c>
      <c r="AB911" s="13">
        <v>5.2083333333333301E-2</v>
      </c>
      <c r="AC911" s="13">
        <v>8.7719298245614002E-2</v>
      </c>
      <c r="AD911" s="13">
        <v>5.2631578947368397E-2</v>
      </c>
      <c r="AE911" s="13"/>
      <c r="AF911" s="13">
        <v>2.5062656641604002E-2</v>
      </c>
      <c r="AG911" s="13">
        <v>0.06</v>
      </c>
      <c r="AH911" s="13">
        <v>2.34375E-2</v>
      </c>
      <c r="AI911" s="13">
        <v>9.3167701863354005E-2</v>
      </c>
      <c r="AJ911" s="13">
        <v>2.4390243902439001E-2</v>
      </c>
      <c r="AK911" s="13">
        <v>0</v>
      </c>
      <c r="AL911" s="13"/>
      <c r="AM911" s="13">
        <v>6.0439560439560398E-2</v>
      </c>
      <c r="AN911" s="13">
        <v>4.8888888888888898E-2</v>
      </c>
      <c r="AO911" s="13">
        <v>2.5575447570332501E-2</v>
      </c>
      <c r="AP911" s="13">
        <v>2.53164556962025E-2</v>
      </c>
      <c r="AQ911" s="13">
        <v>4.5454545454545497E-2</v>
      </c>
      <c r="AR911" s="13"/>
      <c r="AS911" s="13">
        <v>4.1295546558704502E-2</v>
      </c>
      <c r="AT911" s="13" t="s">
        <v>97</v>
      </c>
      <c r="AU911" s="13"/>
      <c r="AV911" s="13">
        <v>4.7500000000000001E-2</v>
      </c>
      <c r="AW911" s="13">
        <v>3.1914893617021302E-2</v>
      </c>
      <c r="AX911" s="13">
        <v>4.2065009560229398E-2</v>
      </c>
      <c r="AY911" s="13"/>
      <c r="AZ911" s="13">
        <v>1.8348623853211E-2</v>
      </c>
      <c r="BA911" s="13">
        <v>7.7777777777777807E-2</v>
      </c>
      <c r="BB911" s="13">
        <v>4.4052863436123399E-2</v>
      </c>
      <c r="BC911" s="13"/>
      <c r="BD911" s="13">
        <v>3.3834586466165398E-2</v>
      </c>
      <c r="BE911" s="13">
        <v>5.5684454756380501E-2</v>
      </c>
      <c r="BF911" s="13"/>
      <c r="BG911" s="13">
        <v>1.93704600484262E-2</v>
      </c>
      <c r="BH911" s="13">
        <v>5.12195121951219E-2</v>
      </c>
      <c r="BI911" s="13"/>
      <c r="BJ911" s="13">
        <v>2.6315789473684199E-2</v>
      </c>
      <c r="BK911" s="13">
        <v>4.5142296368989199E-2</v>
      </c>
      <c r="BL911" s="13"/>
      <c r="BM911" s="13">
        <v>4.1152263374485597E-2</v>
      </c>
      <c r="BN911" s="13">
        <v>4.0983606557376998E-2</v>
      </c>
      <c r="BO911" s="13"/>
      <c r="BP911" s="13">
        <v>4.4510385756676603E-2</v>
      </c>
      <c r="BQ911" s="13">
        <v>4.1095890410958902E-2</v>
      </c>
      <c r="BR911" s="13"/>
      <c r="BS911" s="13">
        <v>4.52488687782805E-2</v>
      </c>
      <c r="BT911" s="13">
        <v>4.3956043956044001E-2</v>
      </c>
      <c r="BU911" s="13"/>
      <c r="BV911" s="13">
        <v>4.6979865771812103E-2</v>
      </c>
      <c r="BW911" s="13">
        <v>4.4368600682593899E-2</v>
      </c>
      <c r="BX911" s="13"/>
      <c r="BY911" s="13">
        <v>8.3916083916083906E-2</v>
      </c>
      <c r="BZ911" s="13">
        <v>3.6211699164345398E-2</v>
      </c>
      <c r="CA911" s="13"/>
      <c r="CB911" s="13">
        <v>4.3993231810490703E-2</v>
      </c>
      <c r="CC911" s="13">
        <v>4.0192926045016099E-2</v>
      </c>
    </row>
    <row r="912" spans="2:81" x14ac:dyDescent="0.3">
      <c r="B912" t="s">
        <v>106</v>
      </c>
      <c r="C912" s="13">
        <v>2.5101214574898799E-2</v>
      </c>
      <c r="D912" s="13">
        <v>1.7656500802568201E-2</v>
      </c>
      <c r="E912" s="13">
        <v>3.1301482701812197E-2</v>
      </c>
      <c r="F912" s="13"/>
      <c r="G912" s="13">
        <v>1.1428571428571401E-2</v>
      </c>
      <c r="H912" s="13">
        <v>2.4539877300613501E-2</v>
      </c>
      <c r="I912" s="13">
        <v>3.8135593220338999E-2</v>
      </c>
      <c r="J912" s="13">
        <v>1.49253731343284E-2</v>
      </c>
      <c r="K912" s="13">
        <v>1.3986013986014E-2</v>
      </c>
      <c r="L912" s="13">
        <v>4.5454545454545497E-2</v>
      </c>
      <c r="M912" s="13"/>
      <c r="N912" s="13">
        <v>2.30125523012552E-2</v>
      </c>
      <c r="O912" s="13">
        <v>1.3745704467354E-2</v>
      </c>
      <c r="P912" s="13">
        <v>2.9850746268656699E-2</v>
      </c>
      <c r="Q912" s="13">
        <v>3.9370078740157501E-2</v>
      </c>
      <c r="R912" s="13"/>
      <c r="S912" s="13">
        <v>2.4691358024691398E-2</v>
      </c>
      <c r="T912" s="13">
        <v>4.5112781954887202E-2</v>
      </c>
      <c r="U912" s="13">
        <v>1.3698630136986301E-2</v>
      </c>
      <c r="V912" s="13">
        <v>1.94174757281553E-2</v>
      </c>
      <c r="W912" s="13">
        <v>0</v>
      </c>
      <c r="X912" s="13">
        <v>4.7619047619047603E-2</v>
      </c>
      <c r="Y912" s="13">
        <v>0.04</v>
      </c>
      <c r="Z912" s="13">
        <v>2.2222222222222199E-2</v>
      </c>
      <c r="AA912" s="13">
        <v>2.54777070063694E-2</v>
      </c>
      <c r="AB912" s="13">
        <v>1.0416666666666701E-2</v>
      </c>
      <c r="AC912" s="13">
        <v>1.7543859649122799E-2</v>
      </c>
      <c r="AD912" s="13">
        <v>0</v>
      </c>
      <c r="AE912" s="13"/>
      <c r="AF912" s="13">
        <v>2.5062656641604002E-2</v>
      </c>
      <c r="AG912" s="13">
        <v>1.4999999999999999E-2</v>
      </c>
      <c r="AH912" s="13">
        <v>1.5625E-2</v>
      </c>
      <c r="AI912" s="13">
        <v>2.4844720496894401E-2</v>
      </c>
      <c r="AJ912" s="13">
        <v>3.2520325203252001E-2</v>
      </c>
      <c r="AK912" s="13">
        <v>9.5238095238095195E-3</v>
      </c>
      <c r="AL912" s="13"/>
      <c r="AM912" s="13">
        <v>4.94505494505494E-2</v>
      </c>
      <c r="AN912" s="13">
        <v>2.2222222222222199E-2</v>
      </c>
      <c r="AO912" s="13">
        <v>1.27877237851662E-2</v>
      </c>
      <c r="AP912" s="13">
        <v>1.68776371308017E-2</v>
      </c>
      <c r="AQ912" s="13">
        <v>6.8181818181818205E-2</v>
      </c>
      <c r="AR912" s="13"/>
      <c r="AS912" s="13">
        <v>2.5101214574898799E-2</v>
      </c>
      <c r="AT912" s="13" t="s">
        <v>97</v>
      </c>
      <c r="AU912" s="13"/>
      <c r="AV912" s="13">
        <v>2.2499999999999999E-2</v>
      </c>
      <c r="AW912" s="13">
        <v>0</v>
      </c>
      <c r="AX912" s="13">
        <v>3.05927342256214E-2</v>
      </c>
      <c r="AY912" s="13"/>
      <c r="AZ912" s="13">
        <v>0</v>
      </c>
      <c r="BA912" s="13">
        <v>2.2222222222222199E-2</v>
      </c>
      <c r="BB912" s="13">
        <v>3.0837004405286299E-2</v>
      </c>
      <c r="BC912" s="13"/>
      <c r="BD912" s="13">
        <v>2.13032581453634E-2</v>
      </c>
      <c r="BE912" s="13">
        <v>3.2482598607888602E-2</v>
      </c>
      <c r="BF912" s="13"/>
      <c r="BG912" s="13">
        <v>1.6949152542372899E-2</v>
      </c>
      <c r="BH912" s="13">
        <v>2.92682926829268E-2</v>
      </c>
      <c r="BI912" s="13"/>
      <c r="BJ912" s="13">
        <v>1.5789473684210499E-2</v>
      </c>
      <c r="BK912" s="13">
        <v>2.5515210991167801E-2</v>
      </c>
      <c r="BL912" s="13"/>
      <c r="BM912" s="13">
        <v>2.4691358024691398E-2</v>
      </c>
      <c r="BN912" s="13">
        <v>2.4590163934426201E-2</v>
      </c>
      <c r="BO912" s="13"/>
      <c r="BP912" s="13">
        <v>3.5608308605341199E-2</v>
      </c>
      <c r="BQ912" s="13">
        <v>2.0547945205479499E-2</v>
      </c>
      <c r="BR912" s="13"/>
      <c r="BS912" s="13">
        <v>2.2624434389140299E-2</v>
      </c>
      <c r="BT912" s="13">
        <v>3.0769230769230799E-2</v>
      </c>
      <c r="BU912" s="13"/>
      <c r="BV912" s="13">
        <v>6.7114093959731499E-3</v>
      </c>
      <c r="BW912" s="13">
        <v>3.0716723549488099E-2</v>
      </c>
      <c r="BX912" s="13"/>
      <c r="BY912" s="13">
        <v>2.7972027972028E-2</v>
      </c>
      <c r="BZ912" s="13">
        <v>2.3212627669452202E-2</v>
      </c>
      <c r="CA912" s="13"/>
      <c r="CB912" s="13">
        <v>2.8764805414551599E-2</v>
      </c>
      <c r="CC912" s="13">
        <v>2.0900321543408401E-2</v>
      </c>
    </row>
    <row r="913" spans="2:81" x14ac:dyDescent="0.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Q913" s="13"/>
      <c r="BR913" s="13"/>
      <c r="BS913" s="13"/>
      <c r="BT913" s="13"/>
      <c r="BU913" s="13"/>
      <c r="BV913" s="13"/>
      <c r="BW913" s="13"/>
      <c r="BX913" s="13"/>
      <c r="BY913" s="13"/>
      <c r="BZ913" s="13"/>
      <c r="CA913" s="13"/>
      <c r="CB913" s="13"/>
      <c r="CC913" s="13"/>
    </row>
    <row r="914" spans="2:81" x14ac:dyDescent="0.3">
      <c r="B914" s="6" t="s">
        <v>441</v>
      </c>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Q914" s="13"/>
      <c r="BR914" s="13"/>
      <c r="BS914" s="13"/>
      <c r="BT914" s="13"/>
      <c r="BU914" s="13"/>
      <c r="BV914" s="13"/>
      <c r="BW914" s="13"/>
      <c r="BX914" s="13"/>
      <c r="BY914" s="13"/>
      <c r="BZ914" s="13"/>
      <c r="CA914" s="13"/>
      <c r="CB914" s="13"/>
      <c r="CC914" s="13"/>
    </row>
    <row r="915" spans="2:81" x14ac:dyDescent="0.3">
      <c r="B915" s="23" t="s">
        <v>95</v>
      </c>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Q915" s="13"/>
      <c r="BR915" s="13"/>
      <c r="BS915" s="13"/>
      <c r="BT915" s="13"/>
      <c r="BU915" s="13"/>
      <c r="BV915" s="13"/>
      <c r="BW915" s="13"/>
      <c r="BX915" s="13"/>
      <c r="BY915" s="13"/>
      <c r="BZ915" s="13"/>
      <c r="CA915" s="13"/>
      <c r="CB915" s="13"/>
      <c r="CC915" s="13"/>
    </row>
    <row r="916" spans="2:81" x14ac:dyDescent="0.3">
      <c r="B916" t="s">
        <v>102</v>
      </c>
      <c r="C916" s="13">
        <v>0.45344129554655899</v>
      </c>
      <c r="D916" s="13">
        <v>0.40449438202247201</v>
      </c>
      <c r="E916" s="13">
        <v>0.50247116968698502</v>
      </c>
      <c r="F916" s="13"/>
      <c r="G916" s="13">
        <v>0.44571428571428601</v>
      </c>
      <c r="H916" s="13">
        <v>0.52147239263803702</v>
      </c>
      <c r="I916" s="13">
        <v>0.46610169491525399</v>
      </c>
      <c r="J916" s="13">
        <v>0.39800995024875602</v>
      </c>
      <c r="K916" s="13">
        <v>0.38461538461538503</v>
      </c>
      <c r="L916" s="13">
        <v>0.43506493506493499</v>
      </c>
      <c r="M916" s="13"/>
      <c r="N916" s="13">
        <v>0.47280334728033502</v>
      </c>
      <c r="O916" s="13">
        <v>0.457044673539519</v>
      </c>
      <c r="P916" s="13">
        <v>0.44776119402985098</v>
      </c>
      <c r="Q916" s="13">
        <v>0.40944881889763801</v>
      </c>
      <c r="R916" s="13"/>
      <c r="S916" s="13">
        <v>0.49382716049382702</v>
      </c>
      <c r="T916" s="13">
        <v>0.466165413533835</v>
      </c>
      <c r="U916" s="13">
        <v>0.45205479452054798</v>
      </c>
      <c r="V916" s="13">
        <v>0.42718446601941701</v>
      </c>
      <c r="W916" s="13">
        <v>0.394230769230769</v>
      </c>
      <c r="X916" s="13">
        <v>0.419047619047619</v>
      </c>
      <c r="Y916" s="13">
        <v>0.41</v>
      </c>
      <c r="Z916" s="13">
        <v>0.422222222222222</v>
      </c>
      <c r="AA916" s="13">
        <v>0.41401273885350298</v>
      </c>
      <c r="AB916" s="13">
        <v>0.5</v>
      </c>
      <c r="AC916" s="13">
        <v>0.54385964912280704</v>
      </c>
      <c r="AD916" s="13">
        <v>0.63157894736842102</v>
      </c>
      <c r="AE916" s="13"/>
      <c r="AF916" s="13">
        <v>0.511278195488722</v>
      </c>
      <c r="AG916" s="13">
        <v>0.46500000000000002</v>
      </c>
      <c r="AH916" s="13">
        <v>0.484375</v>
      </c>
      <c r="AI916" s="13">
        <v>0.322981366459627</v>
      </c>
      <c r="AJ916" s="13">
        <v>0.56097560975609795</v>
      </c>
      <c r="AK916" s="13">
        <v>0.39047619047618998</v>
      </c>
      <c r="AL916" s="13"/>
      <c r="AM916" s="13">
        <v>0.36263736263736301</v>
      </c>
      <c r="AN916" s="13">
        <v>0.37777777777777799</v>
      </c>
      <c r="AO916" s="13">
        <v>0.50127877237851703</v>
      </c>
      <c r="AP916" s="13">
        <v>0.51054852320675104</v>
      </c>
      <c r="AQ916" s="13">
        <v>0.59090909090909105</v>
      </c>
      <c r="AR916" s="13"/>
      <c r="AS916" s="13">
        <v>0.45344129554655899</v>
      </c>
      <c r="AT916" s="13" t="s">
        <v>97</v>
      </c>
      <c r="AU916" s="13"/>
      <c r="AV916" s="13">
        <v>0.4425</v>
      </c>
      <c r="AW916" s="13">
        <v>0.51063829787234005</v>
      </c>
      <c r="AX916" s="13">
        <v>0.40726577437858502</v>
      </c>
      <c r="AY916" s="13"/>
      <c r="AZ916" s="13">
        <v>0.64220183486238502</v>
      </c>
      <c r="BA916" s="13">
        <v>0.344444444444444</v>
      </c>
      <c r="BB916" s="13">
        <v>0.370044052863436</v>
      </c>
      <c r="BC916" s="13"/>
      <c r="BD916" s="13">
        <v>0.48997493734335801</v>
      </c>
      <c r="BE916" s="13">
        <v>0.38515081206496499</v>
      </c>
      <c r="BF916" s="13"/>
      <c r="BG916" s="13">
        <v>0.52784503631961299</v>
      </c>
      <c r="BH916" s="13">
        <v>0.41585365853658501</v>
      </c>
      <c r="BI916" s="13"/>
      <c r="BJ916" s="13">
        <v>0.51052631578947405</v>
      </c>
      <c r="BK916" s="13">
        <v>0.441609421000981</v>
      </c>
      <c r="BL916" s="13"/>
      <c r="BM916" s="13">
        <v>0.46502057613168701</v>
      </c>
      <c r="BN916" s="13">
        <v>0.45286885245901598</v>
      </c>
      <c r="BO916" s="13"/>
      <c r="BP916" s="13">
        <v>0.46290801186943598</v>
      </c>
      <c r="BQ916" s="13">
        <v>0.45091324200913202</v>
      </c>
      <c r="BR916" s="13"/>
      <c r="BS916" s="13">
        <v>0.47285067873303199</v>
      </c>
      <c r="BT916" s="13">
        <v>0.397802197802198</v>
      </c>
      <c r="BU916" s="13"/>
      <c r="BV916" s="13">
        <v>0.456375838926175</v>
      </c>
      <c r="BW916" s="13">
        <v>0.48122866894198002</v>
      </c>
      <c r="BX916" s="13"/>
      <c r="BY916" s="13">
        <v>0.37062937062937101</v>
      </c>
      <c r="BZ916" s="13">
        <v>0.46703806870937797</v>
      </c>
      <c r="CA916" s="13"/>
      <c r="CB916" s="13">
        <v>0.44162436548223299</v>
      </c>
      <c r="CC916" s="13">
        <v>0.47266881028938901</v>
      </c>
    </row>
    <row r="917" spans="2:81" x14ac:dyDescent="0.3">
      <c r="B917" t="s">
        <v>103</v>
      </c>
      <c r="C917" s="13">
        <v>0.357085020242915</v>
      </c>
      <c r="D917" s="13">
        <v>0.36115569823435001</v>
      </c>
      <c r="E917" s="13">
        <v>0.35255354200988498</v>
      </c>
      <c r="F917" s="13"/>
      <c r="G917" s="13">
        <v>0.41142857142857098</v>
      </c>
      <c r="H917" s="13">
        <v>0.315950920245399</v>
      </c>
      <c r="I917" s="13">
        <v>0.338983050847458</v>
      </c>
      <c r="J917" s="13">
        <v>0.402985074626866</v>
      </c>
      <c r="K917" s="13">
        <v>0.37762237762237799</v>
      </c>
      <c r="L917" s="13">
        <v>0.331168831168831</v>
      </c>
      <c r="M917" s="13"/>
      <c r="N917" s="13">
        <v>0.338912133891213</v>
      </c>
      <c r="O917" s="13">
        <v>0.36769759450171802</v>
      </c>
      <c r="P917" s="13">
        <v>0.35820895522388102</v>
      </c>
      <c r="Q917" s="13">
        <v>0.38582677165354301</v>
      </c>
      <c r="R917" s="13"/>
      <c r="S917" s="13">
        <v>0.33744855967078202</v>
      </c>
      <c r="T917" s="13">
        <v>0.34586466165413499</v>
      </c>
      <c r="U917" s="13">
        <v>0.41095890410958902</v>
      </c>
      <c r="V917" s="13">
        <v>0.34951456310679602</v>
      </c>
      <c r="W917" s="13">
        <v>0.38461538461538503</v>
      </c>
      <c r="X917" s="13">
        <v>0.314285714285714</v>
      </c>
      <c r="Y917" s="13">
        <v>0.38</v>
      </c>
      <c r="Z917" s="13">
        <v>0.4</v>
      </c>
      <c r="AA917" s="13">
        <v>0.388535031847134</v>
      </c>
      <c r="AB917" s="13">
        <v>0.38541666666666702</v>
      </c>
      <c r="AC917" s="13">
        <v>0.26315789473684198</v>
      </c>
      <c r="AD917" s="13">
        <v>0.26315789473684198</v>
      </c>
      <c r="AE917" s="13"/>
      <c r="AF917" s="13">
        <v>0.35839598997493699</v>
      </c>
      <c r="AG917" s="13">
        <v>0.33</v>
      </c>
      <c r="AH917" s="13">
        <v>0.375</v>
      </c>
      <c r="AI917" s="13">
        <v>0.34782608695652201</v>
      </c>
      <c r="AJ917" s="13">
        <v>0.30894308943089399</v>
      </c>
      <c r="AK917" s="13">
        <v>0.419047619047619</v>
      </c>
      <c r="AL917" s="13"/>
      <c r="AM917" s="13">
        <v>0.40109890109890101</v>
      </c>
      <c r="AN917" s="13">
        <v>0.39111111111111102</v>
      </c>
      <c r="AO917" s="13">
        <v>0.34271099744245498</v>
      </c>
      <c r="AP917" s="13">
        <v>0.32067510548523198</v>
      </c>
      <c r="AQ917" s="13">
        <v>0.18181818181818199</v>
      </c>
      <c r="AR917" s="13"/>
      <c r="AS917" s="13">
        <v>0.357085020242915</v>
      </c>
      <c r="AT917" s="13" t="s">
        <v>97</v>
      </c>
      <c r="AU917" s="13"/>
      <c r="AV917" s="13">
        <v>0.35249999999999998</v>
      </c>
      <c r="AW917" s="13">
        <v>0.319148936170213</v>
      </c>
      <c r="AX917" s="13">
        <v>0.40535372848948398</v>
      </c>
      <c r="AY917" s="13"/>
      <c r="AZ917" s="13">
        <v>0.247706422018349</v>
      </c>
      <c r="BA917" s="13">
        <v>0.48888888888888898</v>
      </c>
      <c r="BB917" s="13">
        <v>0.35682819383259901</v>
      </c>
      <c r="BC917" s="13"/>
      <c r="BD917" s="13">
        <v>0.35338345864661702</v>
      </c>
      <c r="BE917" s="13">
        <v>0.36658932714617198</v>
      </c>
      <c r="BF917" s="13"/>
      <c r="BG917" s="13">
        <v>0.33171912832929801</v>
      </c>
      <c r="BH917" s="13">
        <v>0.370731707317073</v>
      </c>
      <c r="BI917" s="13"/>
      <c r="BJ917" s="13">
        <v>0.30526315789473701</v>
      </c>
      <c r="BK917" s="13">
        <v>0.36604514229636897</v>
      </c>
      <c r="BL917" s="13"/>
      <c r="BM917" s="13">
        <v>0.37860082304526699</v>
      </c>
      <c r="BN917" s="13">
        <v>0.35143442622950799</v>
      </c>
      <c r="BO917" s="13"/>
      <c r="BP917" s="13">
        <v>0.36795252225519298</v>
      </c>
      <c r="BQ917" s="13">
        <v>0.352739726027397</v>
      </c>
      <c r="BR917" s="13"/>
      <c r="BS917" s="13">
        <v>0.35746606334841602</v>
      </c>
      <c r="BT917" s="13">
        <v>0.39340659340659301</v>
      </c>
      <c r="BU917" s="13"/>
      <c r="BV917" s="13">
        <v>0.36241610738254998</v>
      </c>
      <c r="BW917" s="13">
        <v>0.35494880546075103</v>
      </c>
      <c r="BX917" s="13"/>
      <c r="BY917" s="13">
        <v>0.40559440559440602</v>
      </c>
      <c r="BZ917" s="13">
        <v>0.35004642525533902</v>
      </c>
      <c r="CA917" s="13"/>
      <c r="CB917" s="13">
        <v>0.37055837563451799</v>
      </c>
      <c r="CC917" s="13">
        <v>0.33922829581993602</v>
      </c>
    </row>
    <row r="918" spans="2:81" x14ac:dyDescent="0.3">
      <c r="B918" t="s">
        <v>433</v>
      </c>
      <c r="C918" s="13">
        <v>0.116599190283401</v>
      </c>
      <c r="D918" s="13">
        <v>0.15088282504012801</v>
      </c>
      <c r="E918" s="13">
        <v>8.2372322899505801E-2</v>
      </c>
      <c r="F918" s="13"/>
      <c r="G918" s="13">
        <v>0.108571428571429</v>
      </c>
      <c r="H918" s="13">
        <v>0.104294478527607</v>
      </c>
      <c r="I918" s="13">
        <v>0.13135593220339001</v>
      </c>
      <c r="J918" s="13">
        <v>8.9552238805970102E-2</v>
      </c>
      <c r="K918" s="13">
        <v>0.16783216783216801</v>
      </c>
      <c r="L918" s="13">
        <v>0.11688311688311701</v>
      </c>
      <c r="M918" s="13"/>
      <c r="N918" s="13">
        <v>0.127615062761506</v>
      </c>
      <c r="O918" s="13">
        <v>9.2783505154639206E-2</v>
      </c>
      <c r="P918" s="13">
        <v>0.109452736318408</v>
      </c>
      <c r="Q918" s="13">
        <v>0.12992125984252001</v>
      </c>
      <c r="R918" s="13"/>
      <c r="S918" s="13">
        <v>9.8765432098765399E-2</v>
      </c>
      <c r="T918" s="13">
        <v>0.112781954887218</v>
      </c>
      <c r="U918" s="13">
        <v>0.10958904109589</v>
      </c>
      <c r="V918" s="13">
        <v>0.12621359223301001</v>
      </c>
      <c r="W918" s="13">
        <v>0.15384615384615399</v>
      </c>
      <c r="X918" s="13">
        <v>0.161904761904762</v>
      </c>
      <c r="Y918" s="13">
        <v>0.13</v>
      </c>
      <c r="Z918" s="13">
        <v>0.133333333333333</v>
      </c>
      <c r="AA918" s="13">
        <v>0.11464968152866201</v>
      </c>
      <c r="AB918" s="13">
        <v>8.3333333333333301E-2</v>
      </c>
      <c r="AC918" s="13">
        <v>8.7719298245614002E-2</v>
      </c>
      <c r="AD918" s="13">
        <v>5.2631578947368397E-2</v>
      </c>
      <c r="AE918" s="13"/>
      <c r="AF918" s="13">
        <v>9.5238095238095205E-2</v>
      </c>
      <c r="AG918" s="13">
        <v>0.105</v>
      </c>
      <c r="AH918" s="13">
        <v>0.109375</v>
      </c>
      <c r="AI918" s="13">
        <v>0.167701863354037</v>
      </c>
      <c r="AJ918" s="13">
        <v>7.3170731707317097E-2</v>
      </c>
      <c r="AK918" s="13">
        <v>0.15238095238095201</v>
      </c>
      <c r="AL918" s="13"/>
      <c r="AM918" s="13">
        <v>0.120879120879121</v>
      </c>
      <c r="AN918" s="13">
        <v>0.151111111111111</v>
      </c>
      <c r="AO918" s="13">
        <v>0.10485933503836301</v>
      </c>
      <c r="AP918" s="13">
        <v>0.10126582278481</v>
      </c>
      <c r="AQ918" s="13">
        <v>0.13636363636363599</v>
      </c>
      <c r="AR918" s="13"/>
      <c r="AS918" s="13">
        <v>0.116599190283401</v>
      </c>
      <c r="AT918" s="13" t="s">
        <v>97</v>
      </c>
      <c r="AU918" s="13"/>
      <c r="AV918" s="13">
        <v>0.1275</v>
      </c>
      <c r="AW918" s="13">
        <v>0.12765957446808501</v>
      </c>
      <c r="AX918" s="13">
        <v>0.108986615678776</v>
      </c>
      <c r="AY918" s="13"/>
      <c r="AZ918" s="13">
        <v>8.2568807339449504E-2</v>
      </c>
      <c r="BA918" s="13">
        <v>0.11111111111111099</v>
      </c>
      <c r="BB918" s="13">
        <v>0.171806167400881</v>
      </c>
      <c r="BC918" s="13"/>
      <c r="BD918" s="13">
        <v>0.106516290726817</v>
      </c>
      <c r="BE918" s="13">
        <v>0.13457076566125301</v>
      </c>
      <c r="BF918" s="13"/>
      <c r="BG918" s="13">
        <v>0.108958837772397</v>
      </c>
      <c r="BH918" s="13">
        <v>0.120731707317073</v>
      </c>
      <c r="BI918" s="13"/>
      <c r="BJ918" s="13">
        <v>0.14736842105263201</v>
      </c>
      <c r="BK918" s="13">
        <v>0.111874386653582</v>
      </c>
      <c r="BL918" s="13"/>
      <c r="BM918" s="13">
        <v>0.11934156378600801</v>
      </c>
      <c r="BN918" s="13">
        <v>0.114754098360656</v>
      </c>
      <c r="BO918" s="13"/>
      <c r="BP918" s="13">
        <v>9.4955489614243299E-2</v>
      </c>
      <c r="BQ918" s="13">
        <v>0.12442922374429199</v>
      </c>
      <c r="BR918" s="13"/>
      <c r="BS918" s="13">
        <v>0.11764705882352899</v>
      </c>
      <c r="BT918" s="13">
        <v>0.112087912087912</v>
      </c>
      <c r="BU918" s="13"/>
      <c r="BV918" s="13">
        <v>0.12080536912751701</v>
      </c>
      <c r="BW918" s="13">
        <v>0.116040955631399</v>
      </c>
      <c r="BX918" s="13"/>
      <c r="BY918" s="13">
        <v>0.160839160839161</v>
      </c>
      <c r="BZ918" s="13">
        <v>0.109563602599814</v>
      </c>
      <c r="CA918" s="13"/>
      <c r="CB918" s="13">
        <v>0.111675126903553</v>
      </c>
      <c r="CC918" s="13">
        <v>0.11575562700964601</v>
      </c>
    </row>
    <row r="919" spans="2:81" x14ac:dyDescent="0.3">
      <c r="B919" t="s">
        <v>434</v>
      </c>
      <c r="C919" s="13">
        <v>4.3724696356275301E-2</v>
      </c>
      <c r="D919" s="13">
        <v>5.93900481540931E-2</v>
      </c>
      <c r="E919" s="13">
        <v>2.8006589785831999E-2</v>
      </c>
      <c r="F919" s="13"/>
      <c r="G919" s="13">
        <v>2.8571428571428598E-2</v>
      </c>
      <c r="H919" s="13">
        <v>3.6809815950920199E-2</v>
      </c>
      <c r="I919" s="13">
        <v>4.2372881355932202E-2</v>
      </c>
      <c r="J919" s="13">
        <v>6.4676616915422896E-2</v>
      </c>
      <c r="K919" s="13">
        <v>3.4965034965035002E-2</v>
      </c>
      <c r="L919" s="13">
        <v>5.8441558441558399E-2</v>
      </c>
      <c r="M919" s="13"/>
      <c r="N919" s="13">
        <v>3.3472803347280297E-2</v>
      </c>
      <c r="O919" s="13">
        <v>6.8728522336769807E-2</v>
      </c>
      <c r="P919" s="13">
        <v>2.9850746268656699E-2</v>
      </c>
      <c r="Q919" s="13">
        <v>4.33070866141732E-2</v>
      </c>
      <c r="R919" s="13"/>
      <c r="S919" s="13">
        <v>4.9382716049382699E-2</v>
      </c>
      <c r="T919" s="13">
        <v>3.7593984962405999E-2</v>
      </c>
      <c r="U919" s="13">
        <v>1.3698630136986301E-2</v>
      </c>
      <c r="V919" s="13">
        <v>5.8252427184466E-2</v>
      </c>
      <c r="W919" s="13">
        <v>4.80769230769231E-2</v>
      </c>
      <c r="X919" s="13">
        <v>3.8095238095238099E-2</v>
      </c>
      <c r="Y919" s="13">
        <v>0.05</v>
      </c>
      <c r="Z919" s="13">
        <v>2.2222222222222199E-2</v>
      </c>
      <c r="AA919" s="13">
        <v>6.3694267515923594E-2</v>
      </c>
      <c r="AB919" s="13">
        <v>2.0833333333333301E-2</v>
      </c>
      <c r="AC919" s="13">
        <v>3.5087719298245598E-2</v>
      </c>
      <c r="AD919" s="13">
        <v>5.2631578947368397E-2</v>
      </c>
      <c r="AE919" s="13"/>
      <c r="AF919" s="13">
        <v>2.00501253132832E-2</v>
      </c>
      <c r="AG919" s="13">
        <v>7.0000000000000007E-2</v>
      </c>
      <c r="AH919" s="13">
        <v>7.8125E-3</v>
      </c>
      <c r="AI919" s="13">
        <v>0.13043478260869601</v>
      </c>
      <c r="AJ919" s="13">
        <v>3.2520325203252001E-2</v>
      </c>
      <c r="AK919" s="13">
        <v>1.9047619047619001E-2</v>
      </c>
      <c r="AL919" s="13"/>
      <c r="AM919" s="13">
        <v>4.94505494505494E-2</v>
      </c>
      <c r="AN919" s="13">
        <v>4.4444444444444398E-2</v>
      </c>
      <c r="AO919" s="13">
        <v>3.8363171355498701E-2</v>
      </c>
      <c r="AP919" s="13">
        <v>5.0632911392405097E-2</v>
      </c>
      <c r="AQ919" s="13">
        <v>4.5454545454545497E-2</v>
      </c>
      <c r="AR919" s="13"/>
      <c r="AS919" s="13">
        <v>4.3724696356275301E-2</v>
      </c>
      <c r="AT919" s="13" t="s">
        <v>97</v>
      </c>
      <c r="AU919" s="13"/>
      <c r="AV919" s="13">
        <v>5.2499999999999998E-2</v>
      </c>
      <c r="AW919" s="13">
        <v>2.1276595744680899E-2</v>
      </c>
      <c r="AX919" s="13">
        <v>4.2065009560229398E-2</v>
      </c>
      <c r="AY919" s="13"/>
      <c r="AZ919" s="13">
        <v>2.7522935779816501E-2</v>
      </c>
      <c r="BA919" s="13">
        <v>5.5555555555555601E-2</v>
      </c>
      <c r="BB919" s="13">
        <v>5.7268722466960402E-2</v>
      </c>
      <c r="BC919" s="13"/>
      <c r="BD919" s="13">
        <v>3.00751879699248E-2</v>
      </c>
      <c r="BE919" s="13">
        <v>6.7285382830626406E-2</v>
      </c>
      <c r="BF919" s="13"/>
      <c r="BG919" s="13">
        <v>1.93704600484262E-2</v>
      </c>
      <c r="BH919" s="13">
        <v>5.4878048780487798E-2</v>
      </c>
      <c r="BI919" s="13"/>
      <c r="BJ919" s="13">
        <v>2.6315789473684199E-2</v>
      </c>
      <c r="BK919" s="13">
        <v>4.7105004906771303E-2</v>
      </c>
      <c r="BL919" s="13"/>
      <c r="BM919" s="13">
        <v>1.6460905349794198E-2</v>
      </c>
      <c r="BN919" s="13">
        <v>4.91803278688525E-2</v>
      </c>
      <c r="BO919" s="13"/>
      <c r="BP919" s="13">
        <v>4.1543026706231501E-2</v>
      </c>
      <c r="BQ919" s="13">
        <v>4.4520547945205498E-2</v>
      </c>
      <c r="BR919" s="13"/>
      <c r="BS919" s="13">
        <v>3.6199095022624403E-2</v>
      </c>
      <c r="BT919" s="13">
        <v>5.0549450549450599E-2</v>
      </c>
      <c r="BU919" s="13"/>
      <c r="BV919" s="13">
        <v>4.6979865771812103E-2</v>
      </c>
      <c r="BW919" s="13">
        <v>3.0716723549488099E-2</v>
      </c>
      <c r="BX919" s="13"/>
      <c r="BY919" s="13">
        <v>4.1958041958042001E-2</v>
      </c>
      <c r="BZ919" s="13">
        <v>4.36397400185701E-2</v>
      </c>
      <c r="CA919" s="13"/>
      <c r="CB919" s="13">
        <v>4.5685279187817299E-2</v>
      </c>
      <c r="CC919" s="13">
        <v>4.3408360128617401E-2</v>
      </c>
    </row>
    <row r="920" spans="2:81" x14ac:dyDescent="0.3">
      <c r="B920" t="s">
        <v>106</v>
      </c>
      <c r="C920" s="13">
        <v>2.9149797570850199E-2</v>
      </c>
      <c r="D920" s="13">
        <v>2.4077046548956701E-2</v>
      </c>
      <c r="E920" s="13">
        <v>3.4596375617792399E-2</v>
      </c>
      <c r="F920" s="13"/>
      <c r="G920" s="13">
        <v>5.7142857142857099E-3</v>
      </c>
      <c r="H920" s="13">
        <v>2.14723926380368E-2</v>
      </c>
      <c r="I920" s="13">
        <v>2.1186440677966101E-2</v>
      </c>
      <c r="J920" s="13">
        <v>4.47761194029851E-2</v>
      </c>
      <c r="K920" s="13">
        <v>3.4965034965035002E-2</v>
      </c>
      <c r="L920" s="13">
        <v>5.8441558441558399E-2</v>
      </c>
      <c r="M920" s="13"/>
      <c r="N920" s="13">
        <v>2.7196652719665301E-2</v>
      </c>
      <c r="O920" s="13">
        <v>1.3745704467354E-2</v>
      </c>
      <c r="P920" s="13">
        <v>5.4726368159204002E-2</v>
      </c>
      <c r="Q920" s="13">
        <v>3.1496062992125998E-2</v>
      </c>
      <c r="R920" s="13"/>
      <c r="S920" s="13">
        <v>2.0576131687242798E-2</v>
      </c>
      <c r="T920" s="13">
        <v>3.7593984962405999E-2</v>
      </c>
      <c r="U920" s="13">
        <v>1.3698630136986301E-2</v>
      </c>
      <c r="V920" s="13">
        <v>3.8834951456310697E-2</v>
      </c>
      <c r="W920" s="13">
        <v>1.9230769230769201E-2</v>
      </c>
      <c r="X920" s="13">
        <v>6.6666666666666693E-2</v>
      </c>
      <c r="Y920" s="13">
        <v>0.03</v>
      </c>
      <c r="Z920" s="13">
        <v>2.2222222222222199E-2</v>
      </c>
      <c r="AA920" s="13">
        <v>1.9108280254777101E-2</v>
      </c>
      <c r="AB920" s="13">
        <v>1.0416666666666701E-2</v>
      </c>
      <c r="AC920" s="13">
        <v>7.0175438596491196E-2</v>
      </c>
      <c r="AD920" s="13">
        <v>0</v>
      </c>
      <c r="AE920" s="13"/>
      <c r="AF920" s="13">
        <v>1.50375939849624E-2</v>
      </c>
      <c r="AG920" s="13">
        <v>0.03</v>
      </c>
      <c r="AH920" s="13">
        <v>2.34375E-2</v>
      </c>
      <c r="AI920" s="13">
        <v>3.1055900621118002E-2</v>
      </c>
      <c r="AJ920" s="13">
        <v>2.4390243902439001E-2</v>
      </c>
      <c r="AK920" s="13">
        <v>1.9047619047619001E-2</v>
      </c>
      <c r="AL920" s="13"/>
      <c r="AM920" s="13">
        <v>6.5934065934065894E-2</v>
      </c>
      <c r="AN920" s="13">
        <v>3.5555555555555597E-2</v>
      </c>
      <c r="AO920" s="13">
        <v>1.27877237851662E-2</v>
      </c>
      <c r="AP920" s="13">
        <v>1.68776371308017E-2</v>
      </c>
      <c r="AQ920" s="13">
        <v>4.5454545454545497E-2</v>
      </c>
      <c r="AR920" s="13"/>
      <c r="AS920" s="13">
        <v>2.9149797570850199E-2</v>
      </c>
      <c r="AT920" s="13" t="s">
        <v>97</v>
      </c>
      <c r="AU920" s="13"/>
      <c r="AV920" s="13">
        <v>2.5000000000000001E-2</v>
      </c>
      <c r="AW920" s="13">
        <v>2.1276595744680899E-2</v>
      </c>
      <c r="AX920" s="13">
        <v>3.6328871892925399E-2</v>
      </c>
      <c r="AY920" s="13"/>
      <c r="AZ920" s="13">
        <v>0</v>
      </c>
      <c r="BA920" s="13">
        <v>0</v>
      </c>
      <c r="BB920" s="13">
        <v>4.4052863436123399E-2</v>
      </c>
      <c r="BC920" s="13"/>
      <c r="BD920" s="13">
        <v>2.00501253132832E-2</v>
      </c>
      <c r="BE920" s="13">
        <v>4.6403712296983798E-2</v>
      </c>
      <c r="BF920" s="13"/>
      <c r="BG920" s="13">
        <v>1.21065375302663E-2</v>
      </c>
      <c r="BH920" s="13">
        <v>3.7804878048780501E-2</v>
      </c>
      <c r="BI920" s="13"/>
      <c r="BJ920" s="13">
        <v>1.05263157894737E-2</v>
      </c>
      <c r="BK920" s="13">
        <v>3.3366045142296401E-2</v>
      </c>
      <c r="BL920" s="13"/>
      <c r="BM920" s="13">
        <v>2.0576131687242798E-2</v>
      </c>
      <c r="BN920" s="13">
        <v>3.17622950819672E-2</v>
      </c>
      <c r="BO920" s="13"/>
      <c r="BP920" s="13">
        <v>3.2640949554896097E-2</v>
      </c>
      <c r="BQ920" s="13">
        <v>2.7397260273972601E-2</v>
      </c>
      <c r="BR920" s="13"/>
      <c r="BS920" s="13">
        <v>1.58371040723982E-2</v>
      </c>
      <c r="BT920" s="13">
        <v>4.6153846153846198E-2</v>
      </c>
      <c r="BU920" s="13"/>
      <c r="BV920" s="13">
        <v>1.34228187919463E-2</v>
      </c>
      <c r="BW920" s="13">
        <v>1.7064846416382298E-2</v>
      </c>
      <c r="BX920" s="13"/>
      <c r="BY920" s="13">
        <v>2.0979020979021001E-2</v>
      </c>
      <c r="BZ920" s="13">
        <v>2.97121634168988E-2</v>
      </c>
      <c r="CA920" s="13"/>
      <c r="CB920" s="13">
        <v>3.0456852791878201E-2</v>
      </c>
      <c r="CC920" s="13">
        <v>2.8938906752411599E-2</v>
      </c>
    </row>
    <row r="921" spans="2:81" x14ac:dyDescent="0.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c r="BK921" s="13"/>
      <c r="BL921" s="13"/>
      <c r="BM921" s="13"/>
      <c r="BN921" s="13"/>
      <c r="BO921" s="13"/>
      <c r="BP921" s="13"/>
      <c r="BQ921" s="13"/>
      <c r="BR921" s="13"/>
      <c r="BS921" s="13"/>
      <c r="BT921" s="13"/>
      <c r="BU921" s="13"/>
      <c r="BV921" s="13"/>
      <c r="BW921" s="13"/>
      <c r="BX921" s="13"/>
      <c r="BY921" s="13"/>
      <c r="BZ921" s="13"/>
      <c r="CA921" s="13"/>
      <c r="CB921" s="13"/>
      <c r="CC921" s="13"/>
    </row>
    <row r="922" spans="2:81" x14ac:dyDescent="0.3">
      <c r="B922" s="6" t="s">
        <v>442</v>
      </c>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c r="BK922" s="13"/>
      <c r="BL922" s="13"/>
      <c r="BM922" s="13"/>
      <c r="BN922" s="13"/>
      <c r="BO922" s="13"/>
      <c r="BP922" s="13"/>
      <c r="BQ922" s="13"/>
      <c r="BR922" s="13"/>
      <c r="BS922" s="13"/>
      <c r="BT922" s="13"/>
      <c r="BU922" s="13"/>
      <c r="BV922" s="13"/>
      <c r="BW922" s="13"/>
      <c r="BX922" s="13"/>
      <c r="BY922" s="13"/>
      <c r="BZ922" s="13"/>
      <c r="CA922" s="13"/>
      <c r="CB922" s="13"/>
      <c r="CC922" s="13"/>
    </row>
    <row r="923" spans="2:81" x14ac:dyDescent="0.3">
      <c r="B923" s="23" t="s">
        <v>95</v>
      </c>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c r="BK923" s="13"/>
      <c r="BL923" s="13"/>
      <c r="BM923" s="13"/>
      <c r="BN923" s="13"/>
      <c r="BO923" s="13"/>
      <c r="BP923" s="13"/>
      <c r="BQ923" s="13"/>
      <c r="BR923" s="13"/>
      <c r="BS923" s="13"/>
      <c r="BT923" s="13"/>
      <c r="BU923" s="13"/>
      <c r="BV923" s="13"/>
      <c r="BW923" s="13"/>
      <c r="BX923" s="13"/>
      <c r="BY923" s="13"/>
      <c r="BZ923" s="13"/>
      <c r="CA923" s="13"/>
      <c r="CB923" s="13"/>
      <c r="CC923" s="13"/>
    </row>
    <row r="924" spans="2:81" x14ac:dyDescent="0.3">
      <c r="B924" t="s">
        <v>102</v>
      </c>
      <c r="C924" s="13">
        <v>0.46963562753036397</v>
      </c>
      <c r="D924" s="13">
        <v>0.42375601926163697</v>
      </c>
      <c r="E924" s="13">
        <v>0.51400329489291596</v>
      </c>
      <c r="F924" s="13"/>
      <c r="G924" s="13">
        <v>0.46857142857142903</v>
      </c>
      <c r="H924" s="13">
        <v>0.50613496932515301</v>
      </c>
      <c r="I924" s="13">
        <v>0.51694915254237295</v>
      </c>
      <c r="J924" s="13">
        <v>0.49253731343283602</v>
      </c>
      <c r="K924" s="13">
        <v>0.36363636363636398</v>
      </c>
      <c r="L924" s="13">
        <v>0.38961038961039002</v>
      </c>
      <c r="M924" s="13"/>
      <c r="N924" s="13">
        <v>0.51046025104602499</v>
      </c>
      <c r="O924" s="13">
        <v>0.42955326460481102</v>
      </c>
      <c r="P924" s="13">
        <v>0.45273631840796003</v>
      </c>
      <c r="Q924" s="13">
        <v>0.440944881889764</v>
      </c>
      <c r="R924" s="13"/>
      <c r="S924" s="13">
        <v>0.48971193415637898</v>
      </c>
      <c r="T924" s="13">
        <v>0.47368421052631599</v>
      </c>
      <c r="U924" s="13">
        <v>0.57534246575342496</v>
      </c>
      <c r="V924" s="13">
        <v>0.466019417475728</v>
      </c>
      <c r="W924" s="13">
        <v>0.47115384615384598</v>
      </c>
      <c r="X924" s="13">
        <v>0.44761904761904803</v>
      </c>
      <c r="Y924" s="13">
        <v>0.48</v>
      </c>
      <c r="Z924" s="13">
        <v>0.33333333333333298</v>
      </c>
      <c r="AA924" s="13">
        <v>0.41401273885350298</v>
      </c>
      <c r="AB924" s="13">
        <v>0.5</v>
      </c>
      <c r="AC924" s="13">
        <v>0.45614035087719301</v>
      </c>
      <c r="AD924" s="13">
        <v>0.52631578947368396</v>
      </c>
      <c r="AE924" s="13"/>
      <c r="AF924" s="13">
        <v>0.52380952380952395</v>
      </c>
      <c r="AG924" s="13">
        <v>0.435</v>
      </c>
      <c r="AH924" s="13">
        <v>0.5</v>
      </c>
      <c r="AI924" s="13">
        <v>0.36645962732919302</v>
      </c>
      <c r="AJ924" s="13">
        <v>0.62601626016260203</v>
      </c>
      <c r="AK924" s="13">
        <v>0.39047619047618998</v>
      </c>
      <c r="AL924" s="13"/>
      <c r="AM924" s="13">
        <v>0.40659340659340698</v>
      </c>
      <c r="AN924" s="13">
        <v>0.39555555555555599</v>
      </c>
      <c r="AO924" s="13">
        <v>0.48337595907928399</v>
      </c>
      <c r="AP924" s="13">
        <v>0.56540084388185696</v>
      </c>
      <c r="AQ924" s="13">
        <v>0.5</v>
      </c>
      <c r="AR924" s="13"/>
      <c r="AS924" s="13">
        <v>0.46963562753036397</v>
      </c>
      <c r="AT924" s="13" t="s">
        <v>97</v>
      </c>
      <c r="AU924" s="13"/>
      <c r="AV924" s="13">
        <v>0.43</v>
      </c>
      <c r="AW924" s="13">
        <v>0.47872340425531901</v>
      </c>
      <c r="AX924" s="13">
        <v>0.46653919694072699</v>
      </c>
      <c r="AY924" s="13"/>
      <c r="AZ924" s="13">
        <v>0.596330275229358</v>
      </c>
      <c r="BA924" s="13">
        <v>0.43333333333333302</v>
      </c>
      <c r="BB924" s="13">
        <v>0.33039647577092501</v>
      </c>
      <c r="BC924" s="13"/>
      <c r="BD924" s="13">
        <v>0.49624060150375898</v>
      </c>
      <c r="BE924" s="13">
        <v>0.42227378190255199</v>
      </c>
      <c r="BF924" s="13"/>
      <c r="BG924" s="13">
        <v>0.50847457627118597</v>
      </c>
      <c r="BH924" s="13">
        <v>0.45</v>
      </c>
      <c r="BI924" s="13"/>
      <c r="BJ924" s="13">
        <v>0.47368421052631599</v>
      </c>
      <c r="BK924" s="13">
        <v>0.46908734052993101</v>
      </c>
      <c r="BL924" s="13"/>
      <c r="BM924" s="13">
        <v>0.51851851851851805</v>
      </c>
      <c r="BN924" s="13">
        <v>0.46004098360655699</v>
      </c>
      <c r="BO924" s="13"/>
      <c r="BP924" s="13">
        <v>0.50741839762611296</v>
      </c>
      <c r="BQ924" s="13">
        <v>0.45890410958904099</v>
      </c>
      <c r="BR924" s="13"/>
      <c r="BS924" s="13">
        <v>0.48190045248868801</v>
      </c>
      <c r="BT924" s="13">
        <v>0.41538461538461502</v>
      </c>
      <c r="BU924" s="13"/>
      <c r="BV924" s="13">
        <v>0.456375838926175</v>
      </c>
      <c r="BW924" s="13">
        <v>0.49488054607508503</v>
      </c>
      <c r="BX924" s="13"/>
      <c r="BY924" s="13">
        <v>0.46153846153846201</v>
      </c>
      <c r="BZ924" s="13">
        <v>0.47353760445682502</v>
      </c>
      <c r="CA924" s="13"/>
      <c r="CB924" s="13">
        <v>0.46869712351945902</v>
      </c>
      <c r="CC924" s="13">
        <v>0.47909967845659202</v>
      </c>
    </row>
    <row r="925" spans="2:81" x14ac:dyDescent="0.3">
      <c r="B925" t="s">
        <v>103</v>
      </c>
      <c r="C925" s="13">
        <v>0.36437246963562803</v>
      </c>
      <c r="D925" s="13">
        <v>0.377207062600321</v>
      </c>
      <c r="E925" s="13">
        <v>0.35255354200988498</v>
      </c>
      <c r="F925" s="13"/>
      <c r="G925" s="13">
        <v>0.377142857142857</v>
      </c>
      <c r="H925" s="13">
        <v>0.371165644171779</v>
      </c>
      <c r="I925" s="13">
        <v>0.31779661016949201</v>
      </c>
      <c r="J925" s="13">
        <v>0.29850746268656703</v>
      </c>
      <c r="K925" s="13">
        <v>0.41958041958042003</v>
      </c>
      <c r="L925" s="13">
        <v>0.44155844155844198</v>
      </c>
      <c r="M925" s="13"/>
      <c r="N925" s="13">
        <v>0.32426778242677801</v>
      </c>
      <c r="O925" s="13">
        <v>0.42611683848797199</v>
      </c>
      <c r="P925" s="13">
        <v>0.383084577114428</v>
      </c>
      <c r="Q925" s="13">
        <v>0.36614173228346503</v>
      </c>
      <c r="R925" s="13"/>
      <c r="S925" s="13">
        <v>0.37860082304526699</v>
      </c>
      <c r="T925" s="13">
        <v>0.360902255639098</v>
      </c>
      <c r="U925" s="13">
        <v>0.35616438356164398</v>
      </c>
      <c r="V925" s="13">
        <v>0.32038834951456302</v>
      </c>
      <c r="W925" s="13">
        <v>0.34615384615384598</v>
      </c>
      <c r="X925" s="13">
        <v>0.314285714285714</v>
      </c>
      <c r="Y925" s="13">
        <v>0.36</v>
      </c>
      <c r="Z925" s="13">
        <v>0.4</v>
      </c>
      <c r="AA925" s="13">
        <v>0.43949044585987301</v>
      </c>
      <c r="AB925" s="13">
        <v>0.32291666666666702</v>
      </c>
      <c r="AC925" s="13">
        <v>0.36842105263157898</v>
      </c>
      <c r="AD925" s="13">
        <v>0.36842105263157898</v>
      </c>
      <c r="AE925" s="13"/>
      <c r="AF925" s="13">
        <v>0.348370927318296</v>
      </c>
      <c r="AG925" s="13">
        <v>0.36499999999999999</v>
      </c>
      <c r="AH925" s="13">
        <v>0.3984375</v>
      </c>
      <c r="AI925" s="13">
        <v>0.37888198757764002</v>
      </c>
      <c r="AJ925" s="13">
        <v>0.25203252032520301</v>
      </c>
      <c r="AK925" s="13">
        <v>0.50476190476190497</v>
      </c>
      <c r="AL925" s="13"/>
      <c r="AM925" s="13">
        <v>0.37362637362637402</v>
      </c>
      <c r="AN925" s="13">
        <v>0.413333333333333</v>
      </c>
      <c r="AO925" s="13">
        <v>0.36317135549872098</v>
      </c>
      <c r="AP925" s="13">
        <v>0.354430379746835</v>
      </c>
      <c r="AQ925" s="13">
        <v>0.25</v>
      </c>
      <c r="AR925" s="13"/>
      <c r="AS925" s="13">
        <v>0.36437246963562803</v>
      </c>
      <c r="AT925" s="13" t="s">
        <v>97</v>
      </c>
      <c r="AU925" s="13"/>
      <c r="AV925" s="13">
        <v>0.3775</v>
      </c>
      <c r="AW925" s="13">
        <v>0.35106382978723399</v>
      </c>
      <c r="AX925" s="13">
        <v>0.36520076481835601</v>
      </c>
      <c r="AY925" s="13"/>
      <c r="AZ925" s="13">
        <v>0.32110091743119301</v>
      </c>
      <c r="BA925" s="13">
        <v>0.32222222222222202</v>
      </c>
      <c r="BB925" s="13">
        <v>0.44052863436123302</v>
      </c>
      <c r="BC925" s="13"/>
      <c r="BD925" s="13">
        <v>0.36967418546365899</v>
      </c>
      <c r="BE925" s="13">
        <v>0.35034802784222702</v>
      </c>
      <c r="BF925" s="13"/>
      <c r="BG925" s="13">
        <v>0.36319612590799</v>
      </c>
      <c r="BH925" s="13">
        <v>0.36585365853658502</v>
      </c>
      <c r="BI925" s="13"/>
      <c r="BJ925" s="13">
        <v>0.38947368421052603</v>
      </c>
      <c r="BK925" s="13">
        <v>0.35917566241413201</v>
      </c>
      <c r="BL925" s="13"/>
      <c r="BM925" s="13">
        <v>0.30864197530864201</v>
      </c>
      <c r="BN925" s="13">
        <v>0.37704918032786899</v>
      </c>
      <c r="BO925" s="13"/>
      <c r="BP925" s="13">
        <v>0.35311572700296701</v>
      </c>
      <c r="BQ925" s="13">
        <v>0.36529680365296802</v>
      </c>
      <c r="BR925" s="13"/>
      <c r="BS925" s="13">
        <v>0.35972850678732998</v>
      </c>
      <c r="BT925" s="13">
        <v>0.37362637362637402</v>
      </c>
      <c r="BU925" s="13"/>
      <c r="BV925" s="13">
        <v>0.41610738255033602</v>
      </c>
      <c r="BW925" s="13">
        <v>0.33105802047781602</v>
      </c>
      <c r="BX925" s="13"/>
      <c r="BY925" s="13">
        <v>0.34965034965035002</v>
      </c>
      <c r="BZ925" s="13">
        <v>0.369545032497679</v>
      </c>
      <c r="CA925" s="13"/>
      <c r="CB925" s="13">
        <v>0.37901861252115099</v>
      </c>
      <c r="CC925" s="13">
        <v>0.35048231511254002</v>
      </c>
    </row>
    <row r="926" spans="2:81" x14ac:dyDescent="0.3">
      <c r="B926" t="s">
        <v>433</v>
      </c>
      <c r="C926" s="13">
        <v>0.102834008097166</v>
      </c>
      <c r="D926" s="13">
        <v>0.126805778491172</v>
      </c>
      <c r="E926" s="13">
        <v>7.9077429983525502E-2</v>
      </c>
      <c r="F926" s="13"/>
      <c r="G926" s="13">
        <v>0.12</v>
      </c>
      <c r="H926" s="13">
        <v>6.7484662576687102E-2</v>
      </c>
      <c r="I926" s="13">
        <v>9.74576271186441E-2</v>
      </c>
      <c r="J926" s="13">
        <v>0.124378109452736</v>
      </c>
      <c r="K926" s="13">
        <v>0.15384615384615399</v>
      </c>
      <c r="L926" s="13">
        <v>9.0909090909090898E-2</v>
      </c>
      <c r="M926" s="13"/>
      <c r="N926" s="13">
        <v>0.110878661087866</v>
      </c>
      <c r="O926" s="13">
        <v>8.5910652920962199E-2</v>
      </c>
      <c r="P926" s="13">
        <v>7.9601990049751201E-2</v>
      </c>
      <c r="Q926" s="13">
        <v>0.12598425196850399</v>
      </c>
      <c r="R926" s="13"/>
      <c r="S926" s="13">
        <v>8.6419753086419707E-2</v>
      </c>
      <c r="T926" s="13">
        <v>8.2706766917293201E-2</v>
      </c>
      <c r="U926" s="13">
        <v>5.4794520547945202E-2</v>
      </c>
      <c r="V926" s="13">
        <v>0.13592233009708701</v>
      </c>
      <c r="W926" s="13">
        <v>0.134615384615385</v>
      </c>
      <c r="X926" s="13">
        <v>0.12380952380952399</v>
      </c>
      <c r="Y926" s="13">
        <v>0.09</v>
      </c>
      <c r="Z926" s="13">
        <v>0.17777777777777801</v>
      </c>
      <c r="AA926" s="13">
        <v>0.101910828025478</v>
      </c>
      <c r="AB926" s="13">
        <v>0.125</v>
      </c>
      <c r="AC926" s="13">
        <v>7.0175438596491196E-2</v>
      </c>
      <c r="AD926" s="13">
        <v>5.2631578947368397E-2</v>
      </c>
      <c r="AE926" s="13"/>
      <c r="AF926" s="13">
        <v>8.7719298245614002E-2</v>
      </c>
      <c r="AG926" s="13">
        <v>0.13500000000000001</v>
      </c>
      <c r="AH926" s="13">
        <v>6.25E-2</v>
      </c>
      <c r="AI926" s="13">
        <v>0.14285714285714299</v>
      </c>
      <c r="AJ926" s="13">
        <v>8.1300813008130093E-2</v>
      </c>
      <c r="AK926" s="13">
        <v>4.7619047619047603E-2</v>
      </c>
      <c r="AL926" s="13"/>
      <c r="AM926" s="13">
        <v>0.12637362637362601</v>
      </c>
      <c r="AN926" s="13">
        <v>0.128888888888889</v>
      </c>
      <c r="AO926" s="13">
        <v>9.2071611253196906E-2</v>
      </c>
      <c r="AP926" s="13">
        <v>5.90717299578059E-2</v>
      </c>
      <c r="AQ926" s="13">
        <v>0.13636363636363599</v>
      </c>
      <c r="AR926" s="13"/>
      <c r="AS926" s="13">
        <v>0.102834008097166</v>
      </c>
      <c r="AT926" s="13" t="s">
        <v>97</v>
      </c>
      <c r="AU926" s="13"/>
      <c r="AV926" s="13">
        <v>0.13250000000000001</v>
      </c>
      <c r="AW926" s="13">
        <v>0.10638297872340401</v>
      </c>
      <c r="AX926" s="13">
        <v>9.1778202676864207E-2</v>
      </c>
      <c r="AY926" s="13"/>
      <c r="AZ926" s="13">
        <v>6.4220183486238494E-2</v>
      </c>
      <c r="BA926" s="13">
        <v>0.2</v>
      </c>
      <c r="BB926" s="13">
        <v>0.14537444933920701</v>
      </c>
      <c r="BC926" s="13"/>
      <c r="BD926" s="13">
        <v>8.2706766917293201E-2</v>
      </c>
      <c r="BE926" s="13">
        <v>0.1415313225058</v>
      </c>
      <c r="BF926" s="13"/>
      <c r="BG926" s="13">
        <v>7.9903147699757898E-2</v>
      </c>
      <c r="BH926" s="13">
        <v>0.114634146341463</v>
      </c>
      <c r="BI926" s="13"/>
      <c r="BJ926" s="13">
        <v>6.3157894736842093E-2</v>
      </c>
      <c r="BK926" s="13">
        <v>0.10991167811579999</v>
      </c>
      <c r="BL926" s="13"/>
      <c r="BM926" s="13">
        <v>0.102880658436214</v>
      </c>
      <c r="BN926" s="13">
        <v>0.101434426229508</v>
      </c>
      <c r="BO926" s="13"/>
      <c r="BP926" s="13">
        <v>8.3086053412462904E-2</v>
      </c>
      <c r="BQ926" s="13">
        <v>0.111872146118721</v>
      </c>
      <c r="BR926" s="13"/>
      <c r="BS926" s="13">
        <v>0.104072398190045</v>
      </c>
      <c r="BT926" s="13">
        <v>0.118681318681319</v>
      </c>
      <c r="BU926" s="13"/>
      <c r="BV926" s="13">
        <v>6.0402684563758399E-2</v>
      </c>
      <c r="BW926" s="13">
        <v>0.12627986348122899</v>
      </c>
      <c r="BX926" s="13"/>
      <c r="BY926" s="13">
        <v>9.0909090909090898E-2</v>
      </c>
      <c r="BZ926" s="13">
        <v>9.8421541318477204E-2</v>
      </c>
      <c r="CA926" s="13"/>
      <c r="CB926" s="13">
        <v>9.13705583756345E-2</v>
      </c>
      <c r="CC926" s="13">
        <v>0.10450160771704201</v>
      </c>
    </row>
    <row r="927" spans="2:81" x14ac:dyDescent="0.3">
      <c r="B927" t="s">
        <v>434</v>
      </c>
      <c r="C927" s="13">
        <v>2.8340080971659899E-2</v>
      </c>
      <c r="D927" s="13">
        <v>3.8523274478330698E-2</v>
      </c>
      <c r="E927" s="13">
        <v>1.8121911037891299E-2</v>
      </c>
      <c r="F927" s="13"/>
      <c r="G927" s="13">
        <v>2.2857142857142899E-2</v>
      </c>
      <c r="H927" s="13">
        <v>2.7607361963190202E-2</v>
      </c>
      <c r="I927" s="13">
        <v>2.1186440677966101E-2</v>
      </c>
      <c r="J927" s="13">
        <v>4.47761194029851E-2</v>
      </c>
      <c r="K927" s="13">
        <v>1.3986013986014E-2</v>
      </c>
      <c r="L927" s="13">
        <v>3.8961038961039002E-2</v>
      </c>
      <c r="M927" s="13"/>
      <c r="N927" s="13">
        <v>1.46443514644351E-2</v>
      </c>
      <c r="O927" s="13">
        <v>3.4364261168384903E-2</v>
      </c>
      <c r="P927" s="13">
        <v>4.9751243781094502E-2</v>
      </c>
      <c r="Q927" s="13">
        <v>2.7559055118110201E-2</v>
      </c>
      <c r="R927" s="13"/>
      <c r="S927" s="13">
        <v>1.2345679012345699E-2</v>
      </c>
      <c r="T927" s="13">
        <v>3.00751879699248E-2</v>
      </c>
      <c r="U927" s="13">
        <v>0</v>
      </c>
      <c r="V927" s="13">
        <v>3.8834951456310697E-2</v>
      </c>
      <c r="W927" s="13">
        <v>2.8846153846153799E-2</v>
      </c>
      <c r="X927" s="13">
        <v>5.7142857142857099E-2</v>
      </c>
      <c r="Y927" s="13">
        <v>0.04</v>
      </c>
      <c r="Z927" s="13">
        <v>4.4444444444444398E-2</v>
      </c>
      <c r="AA927" s="13">
        <v>1.9108280254777101E-2</v>
      </c>
      <c r="AB927" s="13">
        <v>3.125E-2</v>
      </c>
      <c r="AC927" s="13">
        <v>3.5087719298245598E-2</v>
      </c>
      <c r="AD927" s="13">
        <v>5.2631578947368397E-2</v>
      </c>
      <c r="AE927" s="13"/>
      <c r="AF927" s="13">
        <v>1.2531328320802001E-2</v>
      </c>
      <c r="AG927" s="13">
        <v>0.04</v>
      </c>
      <c r="AH927" s="13">
        <v>0</v>
      </c>
      <c r="AI927" s="13">
        <v>9.9378881987577605E-2</v>
      </c>
      <c r="AJ927" s="13">
        <v>1.6260162601626001E-2</v>
      </c>
      <c r="AK927" s="13">
        <v>0</v>
      </c>
      <c r="AL927" s="13"/>
      <c r="AM927" s="13">
        <v>4.94505494505494E-2</v>
      </c>
      <c r="AN927" s="13">
        <v>2.66666666666667E-2</v>
      </c>
      <c r="AO927" s="13">
        <v>2.5575447570332501E-2</v>
      </c>
      <c r="AP927" s="13">
        <v>8.4388185654008397E-3</v>
      </c>
      <c r="AQ927" s="13">
        <v>2.27272727272727E-2</v>
      </c>
      <c r="AR927" s="13"/>
      <c r="AS927" s="13">
        <v>2.8340080971659899E-2</v>
      </c>
      <c r="AT927" s="13" t="s">
        <v>97</v>
      </c>
      <c r="AU927" s="13"/>
      <c r="AV927" s="13">
        <v>3.2500000000000001E-2</v>
      </c>
      <c r="AW927" s="13">
        <v>3.1914893617021302E-2</v>
      </c>
      <c r="AX927" s="13">
        <v>3.05927342256214E-2</v>
      </c>
      <c r="AY927" s="13"/>
      <c r="AZ927" s="13">
        <v>9.1743119266055103E-3</v>
      </c>
      <c r="BA927" s="13">
        <v>3.3333333333333298E-2</v>
      </c>
      <c r="BB927" s="13">
        <v>3.9647577092511002E-2</v>
      </c>
      <c r="BC927" s="13"/>
      <c r="BD927" s="13">
        <v>2.2556390977443601E-2</v>
      </c>
      <c r="BE927" s="13">
        <v>3.94431554524362E-2</v>
      </c>
      <c r="BF927" s="13"/>
      <c r="BG927" s="13">
        <v>1.4527845036319599E-2</v>
      </c>
      <c r="BH927" s="13">
        <v>3.4146341463414602E-2</v>
      </c>
      <c r="BI927" s="13"/>
      <c r="BJ927" s="13">
        <v>3.6842105263157898E-2</v>
      </c>
      <c r="BK927" s="13">
        <v>2.7477919528949901E-2</v>
      </c>
      <c r="BL927" s="13"/>
      <c r="BM927" s="13">
        <v>2.0576131687242798E-2</v>
      </c>
      <c r="BN927" s="13">
        <v>3.07377049180328E-2</v>
      </c>
      <c r="BO927" s="13"/>
      <c r="BP927" s="13">
        <v>2.9673590504451001E-2</v>
      </c>
      <c r="BQ927" s="13">
        <v>2.8538812785388099E-2</v>
      </c>
      <c r="BR927" s="13"/>
      <c r="BS927" s="13">
        <v>2.48868778280543E-2</v>
      </c>
      <c r="BT927" s="13">
        <v>4.1758241758241797E-2</v>
      </c>
      <c r="BU927" s="13"/>
      <c r="BV927" s="13">
        <v>4.0268456375838903E-2</v>
      </c>
      <c r="BW927" s="13">
        <v>1.7064846416382298E-2</v>
      </c>
      <c r="BX927" s="13"/>
      <c r="BY927" s="13">
        <v>6.9930069930069894E-2</v>
      </c>
      <c r="BZ927" s="13">
        <v>2.3212627669452202E-2</v>
      </c>
      <c r="CA927" s="13"/>
      <c r="CB927" s="13">
        <v>3.21489001692047E-2</v>
      </c>
      <c r="CC927" s="13">
        <v>2.57234726688103E-2</v>
      </c>
    </row>
    <row r="928" spans="2:81" x14ac:dyDescent="0.3">
      <c r="B928" t="s">
        <v>106</v>
      </c>
      <c r="C928" s="13">
        <v>3.4817813765182198E-2</v>
      </c>
      <c r="D928" s="13">
        <v>3.3707865168539297E-2</v>
      </c>
      <c r="E928" s="13">
        <v>3.62438220757825E-2</v>
      </c>
      <c r="F928" s="13"/>
      <c r="G928" s="13">
        <v>1.1428571428571401E-2</v>
      </c>
      <c r="H928" s="13">
        <v>2.7607361963190202E-2</v>
      </c>
      <c r="I928" s="13">
        <v>4.6610169491525397E-2</v>
      </c>
      <c r="J928" s="13">
        <v>3.98009950248756E-2</v>
      </c>
      <c r="K928" s="13">
        <v>4.8951048951049E-2</v>
      </c>
      <c r="L928" s="13">
        <v>3.8961038961039002E-2</v>
      </c>
      <c r="M928" s="13"/>
      <c r="N928" s="13">
        <v>3.9748953974895397E-2</v>
      </c>
      <c r="O928" s="13">
        <v>2.40549828178694E-2</v>
      </c>
      <c r="P928" s="13">
        <v>3.4825870646766198E-2</v>
      </c>
      <c r="Q928" s="13">
        <v>3.9370078740157501E-2</v>
      </c>
      <c r="R928" s="13"/>
      <c r="S928" s="13">
        <v>3.2921810699588501E-2</v>
      </c>
      <c r="T928" s="13">
        <v>5.2631578947368397E-2</v>
      </c>
      <c r="U928" s="13">
        <v>1.3698630136986301E-2</v>
      </c>
      <c r="V928" s="13">
        <v>3.8834951456310697E-2</v>
      </c>
      <c r="W928" s="13">
        <v>1.9230769230769201E-2</v>
      </c>
      <c r="X928" s="13">
        <v>5.7142857142857099E-2</v>
      </c>
      <c r="Y928" s="13">
        <v>0.03</v>
      </c>
      <c r="Z928" s="13">
        <v>4.4444444444444398E-2</v>
      </c>
      <c r="AA928" s="13">
        <v>2.54777070063694E-2</v>
      </c>
      <c r="AB928" s="13">
        <v>2.0833333333333301E-2</v>
      </c>
      <c r="AC928" s="13">
        <v>7.0175438596491196E-2</v>
      </c>
      <c r="AD928" s="13">
        <v>0</v>
      </c>
      <c r="AE928" s="13"/>
      <c r="AF928" s="13">
        <v>2.7568922305764399E-2</v>
      </c>
      <c r="AG928" s="13">
        <v>2.5000000000000001E-2</v>
      </c>
      <c r="AH928" s="13">
        <v>3.90625E-2</v>
      </c>
      <c r="AI928" s="13">
        <v>1.2422360248447201E-2</v>
      </c>
      <c r="AJ928" s="13">
        <v>2.4390243902439001E-2</v>
      </c>
      <c r="AK928" s="13">
        <v>5.7142857142857099E-2</v>
      </c>
      <c r="AL928" s="13"/>
      <c r="AM928" s="13">
        <v>4.3956043956044001E-2</v>
      </c>
      <c r="AN928" s="13">
        <v>3.5555555555555597E-2</v>
      </c>
      <c r="AO928" s="13">
        <v>3.5805626598465499E-2</v>
      </c>
      <c r="AP928" s="13">
        <v>1.26582278481013E-2</v>
      </c>
      <c r="AQ928" s="13">
        <v>9.0909090909090898E-2</v>
      </c>
      <c r="AR928" s="13"/>
      <c r="AS928" s="13">
        <v>3.4817813765182198E-2</v>
      </c>
      <c r="AT928" s="13" t="s">
        <v>97</v>
      </c>
      <c r="AU928" s="13"/>
      <c r="AV928" s="13">
        <v>2.75E-2</v>
      </c>
      <c r="AW928" s="13">
        <v>3.1914893617021302E-2</v>
      </c>
      <c r="AX928" s="13">
        <v>4.5889101338432103E-2</v>
      </c>
      <c r="AY928" s="13"/>
      <c r="AZ928" s="13">
        <v>9.1743119266055103E-3</v>
      </c>
      <c r="BA928" s="13">
        <v>1.1111111111111099E-2</v>
      </c>
      <c r="BB928" s="13">
        <v>4.4052863436123399E-2</v>
      </c>
      <c r="BC928" s="13"/>
      <c r="BD928" s="13">
        <v>2.88220551378446E-2</v>
      </c>
      <c r="BE928" s="13">
        <v>4.6403712296983798E-2</v>
      </c>
      <c r="BF928" s="13"/>
      <c r="BG928" s="13">
        <v>3.3898305084745797E-2</v>
      </c>
      <c r="BH928" s="13">
        <v>3.5365853658536603E-2</v>
      </c>
      <c r="BI928" s="13"/>
      <c r="BJ928" s="13">
        <v>3.6842105263157898E-2</v>
      </c>
      <c r="BK928" s="13">
        <v>3.4347399411187397E-2</v>
      </c>
      <c r="BL928" s="13"/>
      <c r="BM928" s="13">
        <v>4.9382716049382699E-2</v>
      </c>
      <c r="BN928" s="13">
        <v>3.07377049180328E-2</v>
      </c>
      <c r="BO928" s="13"/>
      <c r="BP928" s="13">
        <v>2.6706231454005899E-2</v>
      </c>
      <c r="BQ928" s="13">
        <v>3.5388127853881297E-2</v>
      </c>
      <c r="BR928" s="13"/>
      <c r="BS928" s="13">
        <v>2.9411764705882401E-2</v>
      </c>
      <c r="BT928" s="13">
        <v>5.0549450549450599E-2</v>
      </c>
      <c r="BU928" s="13"/>
      <c r="BV928" s="13">
        <v>2.68456375838926E-2</v>
      </c>
      <c r="BW928" s="13">
        <v>3.0716723549488099E-2</v>
      </c>
      <c r="BX928" s="13"/>
      <c r="BY928" s="13">
        <v>2.7972027972028E-2</v>
      </c>
      <c r="BZ928" s="13">
        <v>3.5283194057567302E-2</v>
      </c>
      <c r="CA928" s="13"/>
      <c r="CB928" s="13">
        <v>2.8764805414551599E-2</v>
      </c>
      <c r="CC928" s="13">
        <v>4.0192926045016099E-2</v>
      </c>
    </row>
    <row r="929" spans="2:81" x14ac:dyDescent="0.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c r="BK929" s="13"/>
      <c r="BL929" s="13"/>
      <c r="BM929" s="13"/>
      <c r="BN929" s="13"/>
      <c r="BO929" s="13"/>
      <c r="BP929" s="13"/>
      <c r="BQ929" s="13"/>
      <c r="BR929" s="13"/>
      <c r="BS929" s="13"/>
      <c r="BT929" s="13"/>
      <c r="BU929" s="13"/>
      <c r="BV929" s="13"/>
      <c r="BW929" s="13"/>
      <c r="BX929" s="13"/>
      <c r="BY929" s="13"/>
      <c r="BZ929" s="13"/>
      <c r="CA929" s="13"/>
      <c r="CB929" s="13"/>
      <c r="CC929" s="13"/>
    </row>
    <row r="930" spans="2:81" x14ac:dyDescent="0.3">
      <c r="B930" s="6" t="s">
        <v>443</v>
      </c>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c r="BK930" s="13"/>
      <c r="BL930" s="13"/>
      <c r="BM930" s="13"/>
      <c r="BN930" s="13"/>
      <c r="BO930" s="13"/>
      <c r="BP930" s="13"/>
      <c r="BQ930" s="13"/>
      <c r="BR930" s="13"/>
      <c r="BS930" s="13"/>
      <c r="BT930" s="13"/>
      <c r="BU930" s="13"/>
      <c r="BV930" s="13"/>
      <c r="BW930" s="13"/>
      <c r="BX930" s="13"/>
      <c r="BY930" s="13"/>
      <c r="BZ930" s="13"/>
      <c r="CA930" s="13"/>
      <c r="CB930" s="13"/>
      <c r="CC930" s="13"/>
    </row>
    <row r="931" spans="2:81" x14ac:dyDescent="0.3">
      <c r="B931" s="23" t="s">
        <v>95</v>
      </c>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c r="BK931" s="13"/>
      <c r="BL931" s="13"/>
      <c r="BM931" s="13"/>
      <c r="BN931" s="13"/>
      <c r="BO931" s="13"/>
      <c r="BP931" s="13"/>
      <c r="BQ931" s="13"/>
      <c r="BR931" s="13"/>
      <c r="BS931" s="13"/>
      <c r="BT931" s="13"/>
      <c r="BU931" s="13"/>
      <c r="BV931" s="13"/>
      <c r="BW931" s="13"/>
      <c r="BX931" s="13"/>
      <c r="BY931" s="13"/>
      <c r="BZ931" s="13"/>
      <c r="CA931" s="13"/>
      <c r="CB931" s="13"/>
      <c r="CC931" s="13"/>
    </row>
    <row r="932" spans="2:81" x14ac:dyDescent="0.3">
      <c r="B932" t="s">
        <v>102</v>
      </c>
      <c r="C932" s="13">
        <v>0.47125506072874501</v>
      </c>
      <c r="D932" s="13">
        <v>0.43017656500802598</v>
      </c>
      <c r="E932" s="13">
        <v>0.51565074135090605</v>
      </c>
      <c r="F932" s="13"/>
      <c r="G932" s="13">
        <v>0.51428571428571401</v>
      </c>
      <c r="H932" s="13">
        <v>0.50613496932515301</v>
      </c>
      <c r="I932" s="13">
        <v>0.483050847457627</v>
      </c>
      <c r="J932" s="13">
        <v>0.43283582089552203</v>
      </c>
      <c r="K932" s="13">
        <v>0.41258741258741299</v>
      </c>
      <c r="L932" s="13">
        <v>0.43506493506493499</v>
      </c>
      <c r="M932" s="13"/>
      <c r="N932" s="13">
        <v>0.48953974895397501</v>
      </c>
      <c r="O932" s="13">
        <v>0.47079037800687301</v>
      </c>
      <c r="P932" s="13">
        <v>0.43781094527363201</v>
      </c>
      <c r="Q932" s="13">
        <v>0.452755905511811</v>
      </c>
      <c r="R932" s="13"/>
      <c r="S932" s="13">
        <v>0.49382716049382702</v>
      </c>
      <c r="T932" s="13">
        <v>0.47368421052631599</v>
      </c>
      <c r="U932" s="13">
        <v>0.49315068493150699</v>
      </c>
      <c r="V932" s="13">
        <v>0.456310679611651</v>
      </c>
      <c r="W932" s="13">
        <v>0.47115384615384598</v>
      </c>
      <c r="X932" s="13">
        <v>0.45714285714285702</v>
      </c>
      <c r="Y932" s="13">
        <v>0.44</v>
      </c>
      <c r="Z932" s="13">
        <v>0.31111111111111101</v>
      </c>
      <c r="AA932" s="13">
        <v>0.47133757961783401</v>
      </c>
      <c r="AB932" s="13">
        <v>0.5</v>
      </c>
      <c r="AC932" s="13">
        <v>0.54385964912280704</v>
      </c>
      <c r="AD932" s="13">
        <v>0.42105263157894701</v>
      </c>
      <c r="AE932" s="13"/>
      <c r="AF932" s="13">
        <v>0.54385964912280704</v>
      </c>
      <c r="AG932" s="13">
        <v>0.41499999999999998</v>
      </c>
      <c r="AH932" s="13">
        <v>0.5078125</v>
      </c>
      <c r="AI932" s="13">
        <v>0.341614906832298</v>
      </c>
      <c r="AJ932" s="13">
        <v>0.59349593495935005</v>
      </c>
      <c r="AK932" s="13">
        <v>0.49523809523809498</v>
      </c>
      <c r="AL932" s="13"/>
      <c r="AM932" s="13">
        <v>0.38461538461538503</v>
      </c>
      <c r="AN932" s="13">
        <v>0.45333333333333298</v>
      </c>
      <c r="AO932" s="13">
        <v>0.50127877237851703</v>
      </c>
      <c r="AP932" s="13">
        <v>0.54852320675105504</v>
      </c>
      <c r="AQ932" s="13">
        <v>0.43181818181818199</v>
      </c>
      <c r="AR932" s="13"/>
      <c r="AS932" s="13">
        <v>0.47125506072874501</v>
      </c>
      <c r="AT932" s="13" t="s">
        <v>97</v>
      </c>
      <c r="AU932" s="13"/>
      <c r="AV932" s="13">
        <v>0.45500000000000002</v>
      </c>
      <c r="AW932" s="13">
        <v>0.47872340425531901</v>
      </c>
      <c r="AX932" s="13">
        <v>0.44933078393881498</v>
      </c>
      <c r="AY932" s="13"/>
      <c r="AZ932" s="13">
        <v>0.605504587155963</v>
      </c>
      <c r="BA932" s="13">
        <v>0.38888888888888901</v>
      </c>
      <c r="BB932" s="13">
        <v>0.370044052863436</v>
      </c>
      <c r="BC932" s="13"/>
      <c r="BD932" s="13">
        <v>0.51503759398496196</v>
      </c>
      <c r="BE932" s="13">
        <v>0.39443155452436202</v>
      </c>
      <c r="BF932" s="13"/>
      <c r="BG932" s="13">
        <v>0.53026634382566595</v>
      </c>
      <c r="BH932" s="13">
        <v>0.44268292682926802</v>
      </c>
      <c r="BI932" s="13"/>
      <c r="BJ932" s="13">
        <v>0.53157894736842104</v>
      </c>
      <c r="BK932" s="13">
        <v>0.46025515210991202</v>
      </c>
      <c r="BL932" s="13"/>
      <c r="BM932" s="13">
        <v>0.49382716049382702</v>
      </c>
      <c r="BN932" s="13">
        <v>0.46618852459016402</v>
      </c>
      <c r="BO932" s="13"/>
      <c r="BP932" s="13">
        <v>0.49851632047477701</v>
      </c>
      <c r="BQ932" s="13">
        <v>0.460045662100457</v>
      </c>
      <c r="BR932" s="13"/>
      <c r="BS932" s="13">
        <v>0.49095022624434398</v>
      </c>
      <c r="BT932" s="13">
        <v>0.42197802197802198</v>
      </c>
      <c r="BU932" s="13"/>
      <c r="BV932" s="13">
        <v>0.52348993288590595</v>
      </c>
      <c r="BW932" s="13">
        <v>0.47440273037542702</v>
      </c>
      <c r="BX932" s="13"/>
      <c r="BY932" s="13">
        <v>0.37062937062937101</v>
      </c>
      <c r="BZ932" s="13">
        <v>0.48746518105849601</v>
      </c>
      <c r="CA932" s="13"/>
      <c r="CB932" s="13">
        <v>0.470389170896785</v>
      </c>
      <c r="CC932" s="13">
        <v>0.47909967845659202</v>
      </c>
    </row>
    <row r="933" spans="2:81" x14ac:dyDescent="0.3">
      <c r="B933" t="s">
        <v>103</v>
      </c>
      <c r="C933" s="13">
        <v>0.37813765182186199</v>
      </c>
      <c r="D933" s="13">
        <v>0.391653290529695</v>
      </c>
      <c r="E933" s="13">
        <v>0.36079077429983503</v>
      </c>
      <c r="F933" s="13"/>
      <c r="G933" s="13">
        <v>0.34285714285714303</v>
      </c>
      <c r="H933" s="13">
        <v>0.36196319018404899</v>
      </c>
      <c r="I933" s="13">
        <v>0.36016949152542399</v>
      </c>
      <c r="J933" s="13">
        <v>0.43283582089552203</v>
      </c>
      <c r="K933" s="13">
        <v>0.39860139860139898</v>
      </c>
      <c r="L933" s="13">
        <v>0.38961038961039002</v>
      </c>
      <c r="M933" s="13"/>
      <c r="N933" s="13">
        <v>0.38075313807531402</v>
      </c>
      <c r="O933" s="13">
        <v>0.38144329896907198</v>
      </c>
      <c r="P933" s="13">
        <v>0.41293532338308497</v>
      </c>
      <c r="Q933" s="13">
        <v>0.35039370078740201</v>
      </c>
      <c r="R933" s="13"/>
      <c r="S933" s="13">
        <v>0.34979423868312798</v>
      </c>
      <c r="T933" s="13">
        <v>0.383458646616541</v>
      </c>
      <c r="U933" s="13">
        <v>0.43835616438356201</v>
      </c>
      <c r="V933" s="13">
        <v>0.34951456310679602</v>
      </c>
      <c r="W933" s="13">
        <v>0.355769230769231</v>
      </c>
      <c r="X933" s="13">
        <v>0.35238095238095202</v>
      </c>
      <c r="Y933" s="13">
        <v>0.46</v>
      </c>
      <c r="Z933" s="13">
        <v>0.44444444444444398</v>
      </c>
      <c r="AA933" s="13">
        <v>0.388535031847134</v>
      </c>
      <c r="AB933" s="13">
        <v>0.35416666666666702</v>
      </c>
      <c r="AC933" s="13">
        <v>0.33333333333333298</v>
      </c>
      <c r="AD933" s="13">
        <v>0.47368421052631599</v>
      </c>
      <c r="AE933" s="13"/>
      <c r="AF933" s="13">
        <v>0.34586466165413499</v>
      </c>
      <c r="AG933" s="13">
        <v>0.41499999999999998</v>
      </c>
      <c r="AH933" s="13">
        <v>0.40625</v>
      </c>
      <c r="AI933" s="13">
        <v>0.39130434782608697</v>
      </c>
      <c r="AJ933" s="13">
        <v>0.30894308943089399</v>
      </c>
      <c r="AK933" s="13">
        <v>0.39047619047618998</v>
      </c>
      <c r="AL933" s="13"/>
      <c r="AM933" s="13">
        <v>0.39010989010989</v>
      </c>
      <c r="AN933" s="13">
        <v>0.38666666666666699</v>
      </c>
      <c r="AO933" s="13">
        <v>0.38363171355498699</v>
      </c>
      <c r="AP933" s="13">
        <v>0.329113924050633</v>
      </c>
      <c r="AQ933" s="13">
        <v>0.40909090909090901</v>
      </c>
      <c r="AR933" s="13"/>
      <c r="AS933" s="13">
        <v>0.37813765182186199</v>
      </c>
      <c r="AT933" s="13" t="s">
        <v>97</v>
      </c>
      <c r="AU933" s="13"/>
      <c r="AV933" s="13">
        <v>0.38750000000000001</v>
      </c>
      <c r="AW933" s="13">
        <v>0.340425531914894</v>
      </c>
      <c r="AX933" s="13">
        <v>0.401529636711281</v>
      </c>
      <c r="AY933" s="13"/>
      <c r="AZ933" s="13">
        <v>0.32110091743119301</v>
      </c>
      <c r="BA933" s="13">
        <v>0.4</v>
      </c>
      <c r="BB933" s="13">
        <v>0.43612334801762098</v>
      </c>
      <c r="BC933" s="13"/>
      <c r="BD933" s="13">
        <v>0.34335839598997497</v>
      </c>
      <c r="BE933" s="13">
        <v>0.44083526682134599</v>
      </c>
      <c r="BF933" s="13"/>
      <c r="BG933" s="13">
        <v>0.33656174334140398</v>
      </c>
      <c r="BH933" s="13">
        <v>0.39878048780487801</v>
      </c>
      <c r="BI933" s="13"/>
      <c r="BJ933" s="13">
        <v>0.336842105263158</v>
      </c>
      <c r="BK933" s="13">
        <v>0.38567222767419002</v>
      </c>
      <c r="BL933" s="13"/>
      <c r="BM933" s="13">
        <v>0.34979423868312798</v>
      </c>
      <c r="BN933" s="13">
        <v>0.38422131147541</v>
      </c>
      <c r="BO933" s="13"/>
      <c r="BP933" s="13">
        <v>0.33531157270029699</v>
      </c>
      <c r="BQ933" s="13">
        <v>0.39497716894977197</v>
      </c>
      <c r="BR933" s="13"/>
      <c r="BS933" s="13">
        <v>0.37104072398190002</v>
      </c>
      <c r="BT933" s="13">
        <v>0.4</v>
      </c>
      <c r="BU933" s="13"/>
      <c r="BV933" s="13">
        <v>0.34899328859060402</v>
      </c>
      <c r="BW933" s="13">
        <v>0.38225255972696198</v>
      </c>
      <c r="BX933" s="13"/>
      <c r="BY933" s="13">
        <v>0.37762237762237799</v>
      </c>
      <c r="BZ933" s="13">
        <v>0.38068709377901599</v>
      </c>
      <c r="CA933" s="13"/>
      <c r="CB933" s="13">
        <v>0.37901861252115099</v>
      </c>
      <c r="CC933" s="13">
        <v>0.37620578778135</v>
      </c>
    </row>
    <row r="934" spans="2:81" x14ac:dyDescent="0.3">
      <c r="B934" t="s">
        <v>433</v>
      </c>
      <c r="C934" s="13">
        <v>8.42105263157895E-2</v>
      </c>
      <c r="D934" s="13">
        <v>0.102728731942215</v>
      </c>
      <c r="E934" s="13">
        <v>6.5897858319604596E-2</v>
      </c>
      <c r="F934" s="13"/>
      <c r="G934" s="13">
        <v>0.08</v>
      </c>
      <c r="H934" s="13">
        <v>7.3619631901840496E-2</v>
      </c>
      <c r="I934" s="13">
        <v>8.8983050847457598E-2</v>
      </c>
      <c r="J934" s="13">
        <v>6.4676616915422896E-2</v>
      </c>
      <c r="K934" s="13">
        <v>0.125874125874126</v>
      </c>
      <c r="L934" s="13">
        <v>9.0909090909090898E-2</v>
      </c>
      <c r="M934" s="13"/>
      <c r="N934" s="13">
        <v>8.78661087866109E-2</v>
      </c>
      <c r="O934" s="13">
        <v>8.5910652920962199E-2</v>
      </c>
      <c r="P934" s="13">
        <v>5.9701492537313397E-2</v>
      </c>
      <c r="Q934" s="13">
        <v>9.8425196850393706E-2</v>
      </c>
      <c r="R934" s="13"/>
      <c r="S934" s="13">
        <v>8.6419753086419707E-2</v>
      </c>
      <c r="T934" s="13">
        <v>7.5187969924811998E-2</v>
      </c>
      <c r="U934" s="13">
        <v>1.3698630136986301E-2</v>
      </c>
      <c r="V934" s="13">
        <v>0.13592233009708701</v>
      </c>
      <c r="W934" s="13">
        <v>0.125</v>
      </c>
      <c r="X934" s="13">
        <v>8.5714285714285701E-2</v>
      </c>
      <c r="Y934" s="13">
        <v>0.02</v>
      </c>
      <c r="Z934" s="13">
        <v>0.155555555555556</v>
      </c>
      <c r="AA934" s="13">
        <v>8.9171974522293002E-2</v>
      </c>
      <c r="AB934" s="13">
        <v>6.25E-2</v>
      </c>
      <c r="AC934" s="13">
        <v>8.7719298245614002E-2</v>
      </c>
      <c r="AD934" s="13">
        <v>0.105263157894737</v>
      </c>
      <c r="AE934" s="13"/>
      <c r="AF934" s="13">
        <v>6.7669172932330796E-2</v>
      </c>
      <c r="AG934" s="13">
        <v>0.12</v>
      </c>
      <c r="AH934" s="13">
        <v>3.90625E-2</v>
      </c>
      <c r="AI934" s="13">
        <v>0.13043478260869601</v>
      </c>
      <c r="AJ934" s="13">
        <v>7.3170731707317097E-2</v>
      </c>
      <c r="AK934" s="13">
        <v>3.8095238095238099E-2</v>
      </c>
      <c r="AL934" s="13"/>
      <c r="AM934" s="13">
        <v>0.115384615384615</v>
      </c>
      <c r="AN934" s="13">
        <v>8.4444444444444405E-2</v>
      </c>
      <c r="AO934" s="13">
        <v>7.1611253196930902E-2</v>
      </c>
      <c r="AP934" s="13">
        <v>8.0168776371307995E-2</v>
      </c>
      <c r="AQ934" s="13">
        <v>6.8181818181818205E-2</v>
      </c>
      <c r="AR934" s="13"/>
      <c r="AS934" s="13">
        <v>8.42105263157895E-2</v>
      </c>
      <c r="AT934" s="13" t="s">
        <v>97</v>
      </c>
      <c r="AU934" s="13"/>
      <c r="AV934" s="13">
        <v>9.7500000000000003E-2</v>
      </c>
      <c r="AW934" s="13">
        <v>0.12765957446808501</v>
      </c>
      <c r="AX934" s="13">
        <v>7.0745697896749504E-2</v>
      </c>
      <c r="AY934" s="13"/>
      <c r="AZ934" s="13">
        <v>5.5045871559633003E-2</v>
      </c>
      <c r="BA934" s="13">
        <v>0.133333333333333</v>
      </c>
      <c r="BB934" s="13">
        <v>0.123348017621145</v>
      </c>
      <c r="BC934" s="13"/>
      <c r="BD934" s="13">
        <v>8.6466165413533802E-2</v>
      </c>
      <c r="BE934" s="13">
        <v>7.88863109048724E-2</v>
      </c>
      <c r="BF934" s="13"/>
      <c r="BG934" s="13">
        <v>8.2324455205811095E-2</v>
      </c>
      <c r="BH934" s="13">
        <v>8.5365853658536606E-2</v>
      </c>
      <c r="BI934" s="13"/>
      <c r="BJ934" s="13">
        <v>8.9473684210526302E-2</v>
      </c>
      <c r="BK934" s="13">
        <v>8.4396467124632002E-2</v>
      </c>
      <c r="BL934" s="13"/>
      <c r="BM934" s="13">
        <v>9.0534979423868303E-2</v>
      </c>
      <c r="BN934" s="13">
        <v>8.2991803278688506E-2</v>
      </c>
      <c r="BO934" s="13"/>
      <c r="BP934" s="13">
        <v>9.4955489614243299E-2</v>
      </c>
      <c r="BQ934" s="13">
        <v>8.1050228310502306E-2</v>
      </c>
      <c r="BR934" s="13"/>
      <c r="BS934" s="13">
        <v>8.5972850678733004E-2</v>
      </c>
      <c r="BT934" s="13">
        <v>9.0109890109890095E-2</v>
      </c>
      <c r="BU934" s="13"/>
      <c r="BV934" s="13">
        <v>6.0402684563758399E-2</v>
      </c>
      <c r="BW934" s="13">
        <v>9.8976109215017094E-2</v>
      </c>
      <c r="BX934" s="13"/>
      <c r="BY934" s="13">
        <v>0.111888111888112</v>
      </c>
      <c r="BZ934" s="13">
        <v>7.7994428969359306E-2</v>
      </c>
      <c r="CA934" s="13"/>
      <c r="CB934" s="13">
        <v>7.6142131979695396E-2</v>
      </c>
      <c r="CC934" s="13">
        <v>8.8424437299035402E-2</v>
      </c>
    </row>
    <row r="935" spans="2:81" x14ac:dyDescent="0.3">
      <c r="B935" t="s">
        <v>434</v>
      </c>
      <c r="C935" s="13">
        <v>3.4817813765182198E-2</v>
      </c>
      <c r="D935" s="13">
        <v>4.6548956661316199E-2</v>
      </c>
      <c r="E935" s="13">
        <v>2.3064250411861598E-2</v>
      </c>
      <c r="F935" s="13"/>
      <c r="G935" s="13">
        <v>0.04</v>
      </c>
      <c r="H935" s="13">
        <v>3.0674846625766899E-2</v>
      </c>
      <c r="I935" s="13">
        <v>3.3898305084745797E-2</v>
      </c>
      <c r="J935" s="13">
        <v>3.4825870646766198E-2</v>
      </c>
      <c r="K935" s="13">
        <v>2.7972027972028E-2</v>
      </c>
      <c r="L935" s="13">
        <v>4.5454545454545497E-2</v>
      </c>
      <c r="M935" s="13"/>
      <c r="N935" s="13">
        <v>1.8828451882845199E-2</v>
      </c>
      <c r="O935" s="13">
        <v>4.8109965635738799E-2</v>
      </c>
      <c r="P935" s="13">
        <v>2.9850746268656699E-2</v>
      </c>
      <c r="Q935" s="13">
        <v>5.1181102362204703E-2</v>
      </c>
      <c r="R935" s="13"/>
      <c r="S935" s="13">
        <v>2.4691358024691398E-2</v>
      </c>
      <c r="T935" s="13">
        <v>3.7593984962405999E-2</v>
      </c>
      <c r="U935" s="13">
        <v>1.3698630136986301E-2</v>
      </c>
      <c r="V935" s="13">
        <v>4.85436893203883E-2</v>
      </c>
      <c r="W935" s="13">
        <v>4.80769230769231E-2</v>
      </c>
      <c r="X935" s="13">
        <v>4.7619047619047603E-2</v>
      </c>
      <c r="Y935" s="13">
        <v>0.04</v>
      </c>
      <c r="Z935" s="13">
        <v>6.6666666666666693E-2</v>
      </c>
      <c r="AA935" s="13">
        <v>2.54777070063694E-2</v>
      </c>
      <c r="AB935" s="13">
        <v>5.2083333333333301E-2</v>
      </c>
      <c r="AC935" s="13">
        <v>0</v>
      </c>
      <c r="AD935" s="13">
        <v>0</v>
      </c>
      <c r="AE935" s="13"/>
      <c r="AF935" s="13">
        <v>1.7543859649122799E-2</v>
      </c>
      <c r="AG935" s="13">
        <v>0.04</v>
      </c>
      <c r="AH935" s="13">
        <v>1.5625E-2</v>
      </c>
      <c r="AI935" s="13">
        <v>9.9378881987577605E-2</v>
      </c>
      <c r="AJ935" s="13">
        <v>0</v>
      </c>
      <c r="AK935" s="13">
        <v>1.9047619047619001E-2</v>
      </c>
      <c r="AL935" s="13"/>
      <c r="AM935" s="13">
        <v>4.94505494505494E-2</v>
      </c>
      <c r="AN935" s="13">
        <v>0.04</v>
      </c>
      <c r="AO935" s="13">
        <v>2.5575447570332501E-2</v>
      </c>
      <c r="AP935" s="13">
        <v>2.9535864978902999E-2</v>
      </c>
      <c r="AQ935" s="13">
        <v>2.27272727272727E-2</v>
      </c>
      <c r="AR935" s="13"/>
      <c r="AS935" s="13">
        <v>3.4817813765182198E-2</v>
      </c>
      <c r="AT935" s="13" t="s">
        <v>97</v>
      </c>
      <c r="AU935" s="13"/>
      <c r="AV935" s="13">
        <v>4.2500000000000003E-2</v>
      </c>
      <c r="AW935" s="13">
        <v>2.1276595744680899E-2</v>
      </c>
      <c r="AX935" s="13">
        <v>3.8240917782026797E-2</v>
      </c>
      <c r="AY935" s="13"/>
      <c r="AZ935" s="13">
        <v>9.1743119266055103E-3</v>
      </c>
      <c r="BA935" s="13">
        <v>5.5555555555555601E-2</v>
      </c>
      <c r="BB935" s="13">
        <v>4.4052863436123399E-2</v>
      </c>
      <c r="BC935" s="13"/>
      <c r="BD935" s="13">
        <v>2.5062656641604002E-2</v>
      </c>
      <c r="BE935" s="13">
        <v>5.3364269141531299E-2</v>
      </c>
      <c r="BF935" s="13"/>
      <c r="BG935" s="13">
        <v>2.17917675544794E-2</v>
      </c>
      <c r="BH935" s="13">
        <v>4.0243902439024398E-2</v>
      </c>
      <c r="BI935" s="13"/>
      <c r="BJ935" s="13">
        <v>1.5789473684210499E-2</v>
      </c>
      <c r="BK935" s="13">
        <v>3.8272816486751703E-2</v>
      </c>
      <c r="BL935" s="13"/>
      <c r="BM935" s="13">
        <v>3.2921810699588501E-2</v>
      </c>
      <c r="BN935" s="13">
        <v>3.5860655737704902E-2</v>
      </c>
      <c r="BO935" s="13"/>
      <c r="BP935" s="13">
        <v>2.6706231454005899E-2</v>
      </c>
      <c r="BQ935" s="13">
        <v>3.88127853881279E-2</v>
      </c>
      <c r="BR935" s="13"/>
      <c r="BS935" s="13">
        <v>2.9411764705882401E-2</v>
      </c>
      <c r="BT935" s="13">
        <v>4.6153846153846198E-2</v>
      </c>
      <c r="BU935" s="13"/>
      <c r="BV935" s="13">
        <v>4.0268456375838903E-2</v>
      </c>
      <c r="BW935" s="13">
        <v>2.38907849829352E-2</v>
      </c>
      <c r="BX935" s="13"/>
      <c r="BY935" s="13">
        <v>8.3916083916083906E-2</v>
      </c>
      <c r="BZ935" s="13">
        <v>2.69266480965645E-2</v>
      </c>
      <c r="CA935" s="13"/>
      <c r="CB935" s="13">
        <v>4.23011844331641E-2</v>
      </c>
      <c r="CC935" s="13">
        <v>2.7331189710610899E-2</v>
      </c>
    </row>
    <row r="936" spans="2:81" x14ac:dyDescent="0.3">
      <c r="B936" t="s">
        <v>106</v>
      </c>
      <c r="C936" s="13">
        <v>3.1578947368421102E-2</v>
      </c>
      <c r="D936" s="13">
        <v>2.8892455858748001E-2</v>
      </c>
      <c r="E936" s="13">
        <v>3.4596375617792399E-2</v>
      </c>
      <c r="F936" s="13"/>
      <c r="G936" s="13">
        <v>2.2857142857142899E-2</v>
      </c>
      <c r="H936" s="13">
        <v>2.7607361963190202E-2</v>
      </c>
      <c r="I936" s="13">
        <v>3.3898305084745797E-2</v>
      </c>
      <c r="J936" s="13">
        <v>3.4825870646766198E-2</v>
      </c>
      <c r="K936" s="13">
        <v>3.4965034965035002E-2</v>
      </c>
      <c r="L936" s="13">
        <v>3.8961038961039002E-2</v>
      </c>
      <c r="M936" s="13"/>
      <c r="N936" s="13">
        <v>2.30125523012552E-2</v>
      </c>
      <c r="O936" s="13">
        <v>1.3745704467354E-2</v>
      </c>
      <c r="P936" s="13">
        <v>5.9701492537313397E-2</v>
      </c>
      <c r="Q936" s="13">
        <v>4.7244094488188997E-2</v>
      </c>
      <c r="R936" s="13"/>
      <c r="S936" s="13">
        <v>4.52674897119342E-2</v>
      </c>
      <c r="T936" s="13">
        <v>3.00751879699248E-2</v>
      </c>
      <c r="U936" s="13">
        <v>4.1095890410958902E-2</v>
      </c>
      <c r="V936" s="13">
        <v>9.7087378640776708E-3</v>
      </c>
      <c r="W936" s="13">
        <v>0</v>
      </c>
      <c r="X936" s="13">
        <v>5.7142857142857099E-2</v>
      </c>
      <c r="Y936" s="13">
        <v>0.04</v>
      </c>
      <c r="Z936" s="13">
        <v>2.2222222222222199E-2</v>
      </c>
      <c r="AA936" s="13">
        <v>2.54777070063694E-2</v>
      </c>
      <c r="AB936" s="13">
        <v>3.125E-2</v>
      </c>
      <c r="AC936" s="13">
        <v>3.5087719298245598E-2</v>
      </c>
      <c r="AD936" s="13">
        <v>0</v>
      </c>
      <c r="AE936" s="13"/>
      <c r="AF936" s="13">
        <v>2.5062656641604002E-2</v>
      </c>
      <c r="AG936" s="13">
        <v>0.01</v>
      </c>
      <c r="AH936" s="13">
        <v>3.125E-2</v>
      </c>
      <c r="AI936" s="13">
        <v>3.7267080745341602E-2</v>
      </c>
      <c r="AJ936" s="13">
        <v>2.4390243902439001E-2</v>
      </c>
      <c r="AK936" s="13">
        <v>5.7142857142857099E-2</v>
      </c>
      <c r="AL936" s="13"/>
      <c r="AM936" s="13">
        <v>6.0439560439560398E-2</v>
      </c>
      <c r="AN936" s="13">
        <v>3.5555555555555597E-2</v>
      </c>
      <c r="AO936" s="13">
        <v>1.7902813299232701E-2</v>
      </c>
      <c r="AP936" s="13">
        <v>1.26582278481013E-2</v>
      </c>
      <c r="AQ936" s="13">
        <v>6.8181818181818205E-2</v>
      </c>
      <c r="AR936" s="13"/>
      <c r="AS936" s="13">
        <v>3.1578947368421102E-2</v>
      </c>
      <c r="AT936" s="13" t="s">
        <v>97</v>
      </c>
      <c r="AU936" s="13"/>
      <c r="AV936" s="13">
        <v>1.7500000000000002E-2</v>
      </c>
      <c r="AW936" s="13">
        <v>3.1914893617021302E-2</v>
      </c>
      <c r="AX936" s="13">
        <v>4.0152963671128097E-2</v>
      </c>
      <c r="AY936" s="13"/>
      <c r="AZ936" s="13">
        <v>9.1743119266055103E-3</v>
      </c>
      <c r="BA936" s="13">
        <v>2.2222222222222199E-2</v>
      </c>
      <c r="BB936" s="13">
        <v>2.6431718061673999E-2</v>
      </c>
      <c r="BC936" s="13"/>
      <c r="BD936" s="13">
        <v>3.00751879699248E-2</v>
      </c>
      <c r="BE936" s="13">
        <v>3.2482598607888602E-2</v>
      </c>
      <c r="BF936" s="13"/>
      <c r="BG936" s="13">
        <v>2.9055690072639199E-2</v>
      </c>
      <c r="BH936" s="13">
        <v>3.2926829268292698E-2</v>
      </c>
      <c r="BI936" s="13"/>
      <c r="BJ936" s="13">
        <v>2.6315789473684199E-2</v>
      </c>
      <c r="BK936" s="13">
        <v>3.14033366045142E-2</v>
      </c>
      <c r="BL936" s="13"/>
      <c r="BM936" s="13">
        <v>3.2921810699588501E-2</v>
      </c>
      <c r="BN936" s="13">
        <v>3.07377049180328E-2</v>
      </c>
      <c r="BO936" s="13"/>
      <c r="BP936" s="13">
        <v>4.4510385756676603E-2</v>
      </c>
      <c r="BQ936" s="13">
        <v>2.51141552511416E-2</v>
      </c>
      <c r="BR936" s="13"/>
      <c r="BS936" s="13">
        <v>2.2624434389140299E-2</v>
      </c>
      <c r="BT936" s="13">
        <v>4.1758241758241797E-2</v>
      </c>
      <c r="BU936" s="13"/>
      <c r="BV936" s="13">
        <v>2.68456375838926E-2</v>
      </c>
      <c r="BW936" s="13">
        <v>2.0477815699658699E-2</v>
      </c>
      <c r="BX936" s="13"/>
      <c r="BY936" s="13">
        <v>5.5944055944055902E-2</v>
      </c>
      <c r="BZ936" s="13">
        <v>2.69266480965645E-2</v>
      </c>
      <c r="CA936" s="13"/>
      <c r="CB936" s="13">
        <v>3.21489001692047E-2</v>
      </c>
      <c r="CC936" s="13">
        <v>2.8938906752411599E-2</v>
      </c>
    </row>
    <row r="937" spans="2:81" x14ac:dyDescent="0.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Q937" s="13"/>
      <c r="BR937" s="13"/>
      <c r="BS937" s="13"/>
      <c r="BT937" s="13"/>
      <c r="BU937" s="13"/>
      <c r="BV937" s="13"/>
      <c r="BW937" s="13"/>
      <c r="BX937" s="13"/>
      <c r="BY937" s="13"/>
      <c r="BZ937" s="13"/>
      <c r="CA937" s="13"/>
      <c r="CB937" s="13"/>
      <c r="CC937" s="13"/>
    </row>
    <row r="938" spans="2:81" x14ac:dyDescent="0.3">
      <c r="B938" s="6" t="s">
        <v>444</v>
      </c>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Q938" s="13"/>
      <c r="BR938" s="13"/>
      <c r="BS938" s="13"/>
      <c r="BT938" s="13"/>
      <c r="BU938" s="13"/>
      <c r="BV938" s="13"/>
      <c r="BW938" s="13"/>
      <c r="BX938" s="13"/>
      <c r="BY938" s="13"/>
      <c r="BZ938" s="13"/>
      <c r="CA938" s="13"/>
      <c r="CB938" s="13"/>
      <c r="CC938" s="13"/>
    </row>
    <row r="939" spans="2:81" x14ac:dyDescent="0.3">
      <c r="B939" s="23" t="s">
        <v>95</v>
      </c>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Q939" s="13"/>
      <c r="BR939" s="13"/>
      <c r="BS939" s="13"/>
      <c r="BT939" s="13"/>
      <c r="BU939" s="13"/>
      <c r="BV939" s="13"/>
      <c r="BW939" s="13"/>
      <c r="BX939" s="13"/>
      <c r="BY939" s="13"/>
      <c r="BZ939" s="13"/>
      <c r="CA939" s="13"/>
      <c r="CB939" s="13"/>
      <c r="CC939" s="13"/>
    </row>
    <row r="940" spans="2:81" x14ac:dyDescent="0.3">
      <c r="B940" t="s">
        <v>102</v>
      </c>
      <c r="C940" s="13">
        <v>0.48421052631578898</v>
      </c>
      <c r="D940" s="13">
        <v>0.45906902086677398</v>
      </c>
      <c r="E940" s="13">
        <v>0.51070840197693601</v>
      </c>
      <c r="F940" s="13"/>
      <c r="G940" s="13">
        <v>0.41714285714285698</v>
      </c>
      <c r="H940" s="13">
        <v>0.496932515337423</v>
      </c>
      <c r="I940" s="13">
        <v>0.50847457627118597</v>
      </c>
      <c r="J940" s="13">
        <v>0.45771144278607001</v>
      </c>
      <c r="K940" s="13">
        <v>0.46853146853146899</v>
      </c>
      <c r="L940" s="13">
        <v>0.54545454545454497</v>
      </c>
      <c r="M940" s="13"/>
      <c r="N940" s="13">
        <v>0.50418410041841</v>
      </c>
      <c r="O940" s="13">
        <v>0.50515463917525805</v>
      </c>
      <c r="P940" s="13">
        <v>0.44776119402985098</v>
      </c>
      <c r="Q940" s="13">
        <v>0.452755905511811</v>
      </c>
      <c r="R940" s="13"/>
      <c r="S940" s="13">
        <v>0.55967078189300401</v>
      </c>
      <c r="T940" s="13">
        <v>0.49624060150375898</v>
      </c>
      <c r="U940" s="13">
        <v>0.534246575342466</v>
      </c>
      <c r="V940" s="13">
        <v>0.54368932038834905</v>
      </c>
      <c r="W940" s="13">
        <v>0.42307692307692302</v>
      </c>
      <c r="X940" s="13">
        <v>0.40952380952381001</v>
      </c>
      <c r="Y940" s="13">
        <v>0.5</v>
      </c>
      <c r="Z940" s="13">
        <v>0.37777777777777799</v>
      </c>
      <c r="AA940" s="13">
        <v>0.43312101910827999</v>
      </c>
      <c r="AB940" s="13">
        <v>0.5</v>
      </c>
      <c r="AC940" s="13">
        <v>0.40350877192982498</v>
      </c>
      <c r="AD940" s="13">
        <v>0.42105263157894701</v>
      </c>
      <c r="AE940" s="13"/>
      <c r="AF940" s="13">
        <v>0.54636591478696706</v>
      </c>
      <c r="AG940" s="13">
        <v>0.495</v>
      </c>
      <c r="AH940" s="13">
        <v>0.53125</v>
      </c>
      <c r="AI940" s="13">
        <v>0.37888198757764002</v>
      </c>
      <c r="AJ940" s="13">
        <v>0.54471544715447195</v>
      </c>
      <c r="AK940" s="13">
        <v>0.42857142857142899</v>
      </c>
      <c r="AL940" s="13"/>
      <c r="AM940" s="13">
        <v>0.41208791208791201</v>
      </c>
      <c r="AN940" s="13">
        <v>0.40888888888888902</v>
      </c>
      <c r="AO940" s="13">
        <v>0.485933503836317</v>
      </c>
      <c r="AP940" s="13">
        <v>0.57383966244725704</v>
      </c>
      <c r="AQ940" s="13">
        <v>0.63636363636363602</v>
      </c>
      <c r="AR940" s="13"/>
      <c r="AS940" s="13">
        <v>0.48421052631578898</v>
      </c>
      <c r="AT940" s="13" t="s">
        <v>97</v>
      </c>
      <c r="AU940" s="13"/>
      <c r="AV940" s="13">
        <v>0.46750000000000003</v>
      </c>
      <c r="AW940" s="13">
        <v>0.53191489361702105</v>
      </c>
      <c r="AX940" s="13">
        <v>0.455066921606119</v>
      </c>
      <c r="AY940" s="13"/>
      <c r="AZ940" s="13">
        <v>0.52293577981651396</v>
      </c>
      <c r="BA940" s="13">
        <v>0.45555555555555599</v>
      </c>
      <c r="BB940" s="13">
        <v>0.431718061674009</v>
      </c>
      <c r="BC940" s="13"/>
      <c r="BD940" s="13">
        <v>0.50501253132832102</v>
      </c>
      <c r="BE940" s="13">
        <v>0.44779582366589299</v>
      </c>
      <c r="BF940" s="13"/>
      <c r="BG940" s="13">
        <v>0.54721549636803901</v>
      </c>
      <c r="BH940" s="13">
        <v>0.45365853658536598</v>
      </c>
      <c r="BI940" s="13"/>
      <c r="BJ940" s="13">
        <v>0.52631578947368396</v>
      </c>
      <c r="BK940" s="13">
        <v>0.47693817468105998</v>
      </c>
      <c r="BL940" s="13"/>
      <c r="BM940" s="13">
        <v>0.45679012345678999</v>
      </c>
      <c r="BN940" s="13">
        <v>0.49180327868852503</v>
      </c>
      <c r="BO940" s="13"/>
      <c r="BP940" s="13">
        <v>0.48367952522255198</v>
      </c>
      <c r="BQ940" s="13">
        <v>0.48744292237442899</v>
      </c>
      <c r="BR940" s="13"/>
      <c r="BS940" s="13">
        <v>0.48416289592760198</v>
      </c>
      <c r="BT940" s="13">
        <v>0.46373626373626398</v>
      </c>
      <c r="BU940" s="13"/>
      <c r="BV940" s="13">
        <v>0.48322147651006703</v>
      </c>
      <c r="BW940" s="13">
        <v>0.48464163822525602</v>
      </c>
      <c r="BX940" s="13"/>
      <c r="BY940" s="13">
        <v>0.356643356643357</v>
      </c>
      <c r="BZ940" s="13">
        <v>0.502321262766945</v>
      </c>
      <c r="CA940" s="13"/>
      <c r="CB940" s="13">
        <v>0.45177664974619303</v>
      </c>
      <c r="CC940" s="13">
        <v>0.51929260450160797</v>
      </c>
    </row>
    <row r="941" spans="2:81" x14ac:dyDescent="0.3">
      <c r="B941" t="s">
        <v>103</v>
      </c>
      <c r="C941" s="13">
        <v>0.26801619433198398</v>
      </c>
      <c r="D941" s="13">
        <v>0.25842696629213502</v>
      </c>
      <c r="E941" s="13">
        <v>0.27841845140033</v>
      </c>
      <c r="F941" s="13"/>
      <c r="G941" s="13">
        <v>0.30285714285714299</v>
      </c>
      <c r="H941" s="13">
        <v>0.254601226993865</v>
      </c>
      <c r="I941" s="13">
        <v>0.27118644067796599</v>
      </c>
      <c r="J941" s="13">
        <v>0.26368159203980102</v>
      </c>
      <c r="K941" s="13">
        <v>0.29370629370629397</v>
      </c>
      <c r="L941" s="13">
        <v>0.23376623376623401</v>
      </c>
      <c r="M941" s="13"/>
      <c r="N941" s="13">
        <v>0.26359832635983299</v>
      </c>
      <c r="O941" s="13">
        <v>0.247422680412371</v>
      </c>
      <c r="P941" s="13">
        <v>0.30348258706467701</v>
      </c>
      <c r="Q941" s="13">
        <v>0.27165354330708702</v>
      </c>
      <c r="R941" s="13"/>
      <c r="S941" s="13">
        <v>0.25514403292181098</v>
      </c>
      <c r="T941" s="13">
        <v>0.24812030075187999</v>
      </c>
      <c r="U941" s="13">
        <v>0.28767123287671198</v>
      </c>
      <c r="V941" s="13">
        <v>0.233009708737864</v>
      </c>
      <c r="W941" s="13">
        <v>0.31730769230769201</v>
      </c>
      <c r="X941" s="13">
        <v>0.27619047619047599</v>
      </c>
      <c r="Y941" s="13">
        <v>0.24</v>
      </c>
      <c r="Z941" s="13">
        <v>0.31111111111111101</v>
      </c>
      <c r="AA941" s="13">
        <v>0.32484076433121001</v>
      </c>
      <c r="AB941" s="13">
        <v>0.22916666666666699</v>
      </c>
      <c r="AC941" s="13">
        <v>0.22807017543859601</v>
      </c>
      <c r="AD941" s="13">
        <v>0.26315789473684198</v>
      </c>
      <c r="AE941" s="13"/>
      <c r="AF941" s="13">
        <v>0.255639097744361</v>
      </c>
      <c r="AG941" s="13">
        <v>0.25</v>
      </c>
      <c r="AH941" s="13">
        <v>0.28125</v>
      </c>
      <c r="AI941" s="13">
        <v>0.26708074534161502</v>
      </c>
      <c r="AJ941" s="13">
        <v>0.219512195121951</v>
      </c>
      <c r="AK941" s="13">
        <v>0.34285714285714303</v>
      </c>
      <c r="AL941" s="13"/>
      <c r="AM941" s="13">
        <v>0.31318681318681302</v>
      </c>
      <c r="AN941" s="13">
        <v>0.28000000000000003</v>
      </c>
      <c r="AO941" s="13">
        <v>0.30434782608695699</v>
      </c>
      <c r="AP941" s="13">
        <v>0.215189873417722</v>
      </c>
      <c r="AQ941" s="13">
        <v>0.204545454545455</v>
      </c>
      <c r="AR941" s="13"/>
      <c r="AS941" s="13">
        <v>0.26801619433198398</v>
      </c>
      <c r="AT941" s="13" t="s">
        <v>97</v>
      </c>
      <c r="AU941" s="13"/>
      <c r="AV941" s="13">
        <v>0.28249999999999997</v>
      </c>
      <c r="AW941" s="13">
        <v>0.27659574468085102</v>
      </c>
      <c r="AX941" s="13">
        <v>0.27342256214149102</v>
      </c>
      <c r="AY941" s="13"/>
      <c r="AZ941" s="13">
        <v>0.33027522935779802</v>
      </c>
      <c r="BA941" s="13">
        <v>0.33333333333333298</v>
      </c>
      <c r="BB941" s="13">
        <v>0.25110132158590298</v>
      </c>
      <c r="BC941" s="13"/>
      <c r="BD941" s="13">
        <v>0.26065162907268202</v>
      </c>
      <c r="BE941" s="13">
        <v>0.283062645011601</v>
      </c>
      <c r="BF941" s="13"/>
      <c r="BG941" s="13">
        <v>0.24939467312348701</v>
      </c>
      <c r="BH941" s="13">
        <v>0.27804878048780501</v>
      </c>
      <c r="BI941" s="13"/>
      <c r="BJ941" s="13">
        <v>0.28947368421052599</v>
      </c>
      <c r="BK941" s="13">
        <v>0.26496565260058902</v>
      </c>
      <c r="BL941" s="13"/>
      <c r="BM941" s="13">
        <v>0.27572016460905402</v>
      </c>
      <c r="BN941" s="13">
        <v>0.26844262295082</v>
      </c>
      <c r="BO941" s="13"/>
      <c r="BP941" s="13">
        <v>0.26706231454005902</v>
      </c>
      <c r="BQ941" s="13">
        <v>0.27168949771689499</v>
      </c>
      <c r="BR941" s="13"/>
      <c r="BS941" s="13">
        <v>0.289592760180996</v>
      </c>
      <c r="BT941" s="13">
        <v>0.25934065934065897</v>
      </c>
      <c r="BU941" s="13"/>
      <c r="BV941" s="13">
        <v>0.26845637583892601</v>
      </c>
      <c r="BW941" s="13">
        <v>0.30034129692832801</v>
      </c>
      <c r="BX941" s="13"/>
      <c r="BY941" s="13">
        <v>0.27972027972028002</v>
      </c>
      <c r="BZ941" s="13">
        <v>0.26555246053853299</v>
      </c>
      <c r="CA941" s="13"/>
      <c r="CB941" s="13">
        <v>0.28257191201353599</v>
      </c>
      <c r="CC941" s="13">
        <v>0.24919614147909999</v>
      </c>
    </row>
    <row r="942" spans="2:81" x14ac:dyDescent="0.3">
      <c r="B942" t="s">
        <v>433</v>
      </c>
      <c r="C942" s="13">
        <v>0.14008097165991901</v>
      </c>
      <c r="D942" s="13">
        <v>0.14927768860353099</v>
      </c>
      <c r="E942" s="13">
        <v>0.12850082372322899</v>
      </c>
      <c r="F942" s="13"/>
      <c r="G942" s="13">
        <v>0.182857142857143</v>
      </c>
      <c r="H942" s="13">
        <v>0.14110429447852799</v>
      </c>
      <c r="I942" s="13">
        <v>0.12288135593220301</v>
      </c>
      <c r="J942" s="13">
        <v>0.134328358208955</v>
      </c>
      <c r="K942" s="13">
        <v>0.15384615384615399</v>
      </c>
      <c r="L942" s="13">
        <v>0.11038961038961</v>
      </c>
      <c r="M942" s="13"/>
      <c r="N942" s="13">
        <v>0.14016736401673599</v>
      </c>
      <c r="O942" s="13">
        <v>0.13058419243986299</v>
      </c>
      <c r="P942" s="13">
        <v>0.12935323383084599</v>
      </c>
      <c r="Q942" s="13">
        <v>0.15748031496063</v>
      </c>
      <c r="R942" s="13"/>
      <c r="S942" s="13">
        <v>0.10699588477366299</v>
      </c>
      <c r="T942" s="13">
        <v>9.7744360902255606E-2</v>
      </c>
      <c r="U942" s="13">
        <v>0.123287671232877</v>
      </c>
      <c r="V942" s="13">
        <v>0.14563106796116501</v>
      </c>
      <c r="W942" s="13">
        <v>0.144230769230769</v>
      </c>
      <c r="X942" s="13">
        <v>0.15238095238095201</v>
      </c>
      <c r="Y942" s="13">
        <v>0.14000000000000001</v>
      </c>
      <c r="Z942" s="13">
        <v>0.2</v>
      </c>
      <c r="AA942" s="13">
        <v>0.12738853503184699</v>
      </c>
      <c r="AB942" s="13">
        <v>0.17708333333333301</v>
      </c>
      <c r="AC942" s="13">
        <v>0.24561403508771901</v>
      </c>
      <c r="AD942" s="13">
        <v>0.26315789473684198</v>
      </c>
      <c r="AE942" s="13"/>
      <c r="AF942" s="13">
        <v>0.110275689223058</v>
      </c>
      <c r="AG942" s="13">
        <v>0.13500000000000001</v>
      </c>
      <c r="AH942" s="13">
        <v>0.1328125</v>
      </c>
      <c r="AI942" s="13">
        <v>0.15527950310558999</v>
      </c>
      <c r="AJ942" s="13">
        <v>0.17073170731707299</v>
      </c>
      <c r="AK942" s="13">
        <v>0.14285714285714299</v>
      </c>
      <c r="AL942" s="13"/>
      <c r="AM942" s="13">
        <v>0.120879120879121</v>
      </c>
      <c r="AN942" s="13">
        <v>0.18666666666666701</v>
      </c>
      <c r="AO942" s="13">
        <v>0.127877237851662</v>
      </c>
      <c r="AP942" s="13">
        <v>0.113924050632911</v>
      </c>
      <c r="AQ942" s="13">
        <v>4.5454545454545497E-2</v>
      </c>
      <c r="AR942" s="13"/>
      <c r="AS942" s="13">
        <v>0.14008097165991901</v>
      </c>
      <c r="AT942" s="13" t="s">
        <v>97</v>
      </c>
      <c r="AU942" s="13"/>
      <c r="AV942" s="13">
        <v>0.14249999999999999</v>
      </c>
      <c r="AW942" s="13">
        <v>0.10638297872340401</v>
      </c>
      <c r="AX942" s="13">
        <v>0.15296367112810699</v>
      </c>
      <c r="AY942" s="13"/>
      <c r="AZ942" s="13">
        <v>6.4220183486238494E-2</v>
      </c>
      <c r="BA942" s="13">
        <v>0.133333333333333</v>
      </c>
      <c r="BB942" s="13">
        <v>0.185022026431718</v>
      </c>
      <c r="BC942" s="13"/>
      <c r="BD942" s="13">
        <v>0.13784461152882199</v>
      </c>
      <c r="BE942" s="13">
        <v>0.1415313225058</v>
      </c>
      <c r="BF942" s="13"/>
      <c r="BG942" s="13">
        <v>0.13559322033898299</v>
      </c>
      <c r="BH942" s="13">
        <v>0.141463414634146</v>
      </c>
      <c r="BI942" s="13"/>
      <c r="BJ942" s="13">
        <v>0.110526315789474</v>
      </c>
      <c r="BK942" s="13">
        <v>0.142296368989205</v>
      </c>
      <c r="BL942" s="13"/>
      <c r="BM942" s="13">
        <v>0.17695473251028801</v>
      </c>
      <c r="BN942" s="13">
        <v>0.12909836065573799</v>
      </c>
      <c r="BO942" s="13"/>
      <c r="BP942" s="13">
        <v>0.124629080118694</v>
      </c>
      <c r="BQ942" s="13">
        <v>0.141552511415525</v>
      </c>
      <c r="BR942" s="13"/>
      <c r="BS942" s="13">
        <v>0.12669683257918599</v>
      </c>
      <c r="BT942" s="13">
        <v>0.16043956043956001</v>
      </c>
      <c r="BU942" s="13"/>
      <c r="BV942" s="13">
        <v>0.12080536912751701</v>
      </c>
      <c r="BW942" s="13">
        <v>0.12969283276450499</v>
      </c>
      <c r="BX942" s="13"/>
      <c r="BY942" s="13">
        <v>0.14685314685314699</v>
      </c>
      <c r="BZ942" s="13">
        <v>0.13927576601671299</v>
      </c>
      <c r="CA942" s="13"/>
      <c r="CB942" s="13">
        <v>0.14213197969543101</v>
      </c>
      <c r="CC942" s="13">
        <v>0.13665594855305499</v>
      </c>
    </row>
    <row r="943" spans="2:81" x14ac:dyDescent="0.3">
      <c r="B943" t="s">
        <v>434</v>
      </c>
      <c r="C943" s="13">
        <v>7.6113360323886603E-2</v>
      </c>
      <c r="D943" s="13">
        <v>0.101123595505618</v>
      </c>
      <c r="E943" s="13">
        <v>5.1070840197693597E-2</v>
      </c>
      <c r="F943" s="13"/>
      <c r="G943" s="13">
        <v>8.5714285714285701E-2</v>
      </c>
      <c r="H943" s="13">
        <v>7.9754601226993904E-2</v>
      </c>
      <c r="I943" s="13">
        <v>6.3559322033898302E-2</v>
      </c>
      <c r="J943" s="13">
        <v>0.104477611940299</v>
      </c>
      <c r="K943" s="13">
        <v>5.5944055944055902E-2</v>
      </c>
      <c r="L943" s="13">
        <v>5.8441558441558399E-2</v>
      </c>
      <c r="M943" s="13"/>
      <c r="N943" s="13">
        <v>6.2761506276150597E-2</v>
      </c>
      <c r="O943" s="13">
        <v>9.6219931271477696E-2</v>
      </c>
      <c r="P943" s="13">
        <v>6.4676616915422896E-2</v>
      </c>
      <c r="Q943" s="13">
        <v>8.6614173228346497E-2</v>
      </c>
      <c r="R943" s="13"/>
      <c r="S943" s="13">
        <v>4.52674897119342E-2</v>
      </c>
      <c r="T943" s="13">
        <v>9.0225563909774403E-2</v>
      </c>
      <c r="U943" s="13">
        <v>4.1095890410958902E-2</v>
      </c>
      <c r="V943" s="13">
        <v>5.8252427184466E-2</v>
      </c>
      <c r="W943" s="13">
        <v>7.69230769230769E-2</v>
      </c>
      <c r="X943" s="13">
        <v>0.104761904761905</v>
      </c>
      <c r="Y943" s="13">
        <v>0.08</v>
      </c>
      <c r="Z943" s="13">
        <v>0.11111111111111099</v>
      </c>
      <c r="AA943" s="13">
        <v>9.5541401273885398E-2</v>
      </c>
      <c r="AB943" s="13">
        <v>9.375E-2</v>
      </c>
      <c r="AC943" s="13">
        <v>8.7719298245614002E-2</v>
      </c>
      <c r="AD943" s="13">
        <v>5.2631578947368397E-2</v>
      </c>
      <c r="AE943" s="13"/>
      <c r="AF943" s="13">
        <v>6.5162907268170395E-2</v>
      </c>
      <c r="AG943" s="13">
        <v>7.4999999999999997E-2</v>
      </c>
      <c r="AH943" s="13">
        <v>3.125E-2</v>
      </c>
      <c r="AI943" s="13">
        <v>0.18012422360248401</v>
      </c>
      <c r="AJ943" s="13">
        <v>3.2520325203252001E-2</v>
      </c>
      <c r="AK943" s="13">
        <v>6.6666666666666693E-2</v>
      </c>
      <c r="AL943" s="13"/>
      <c r="AM943" s="13">
        <v>8.7912087912087905E-2</v>
      </c>
      <c r="AN943" s="13">
        <v>9.7777777777777797E-2</v>
      </c>
      <c r="AO943" s="13">
        <v>5.8823529411764698E-2</v>
      </c>
      <c r="AP943" s="13">
        <v>7.1729957805907199E-2</v>
      </c>
      <c r="AQ943" s="13">
        <v>6.8181818181818205E-2</v>
      </c>
      <c r="AR943" s="13"/>
      <c r="AS943" s="13">
        <v>7.6113360323886603E-2</v>
      </c>
      <c r="AT943" s="13" t="s">
        <v>97</v>
      </c>
      <c r="AU943" s="13"/>
      <c r="AV943" s="13">
        <v>8.2500000000000004E-2</v>
      </c>
      <c r="AW943" s="13">
        <v>4.2553191489361701E-2</v>
      </c>
      <c r="AX943" s="13">
        <v>8.0305927342256195E-2</v>
      </c>
      <c r="AY943" s="13"/>
      <c r="AZ943" s="13">
        <v>7.3394495412843999E-2</v>
      </c>
      <c r="BA943" s="13">
        <v>6.6666666666666693E-2</v>
      </c>
      <c r="BB943" s="13">
        <v>8.8105726872246701E-2</v>
      </c>
      <c r="BC943" s="13"/>
      <c r="BD943" s="13">
        <v>7.0175438596491196E-2</v>
      </c>
      <c r="BE943" s="13">
        <v>8.5846867749420006E-2</v>
      </c>
      <c r="BF943" s="13"/>
      <c r="BG943" s="13">
        <v>4.6004842615012101E-2</v>
      </c>
      <c r="BH943" s="13">
        <v>9.0243902439024401E-2</v>
      </c>
      <c r="BI943" s="13"/>
      <c r="BJ943" s="13">
        <v>5.7894736842105297E-2</v>
      </c>
      <c r="BK943" s="13">
        <v>8.1452404317958804E-2</v>
      </c>
      <c r="BL943" s="13"/>
      <c r="BM943" s="13">
        <v>6.5843621399177002E-2</v>
      </c>
      <c r="BN943" s="13">
        <v>7.6844262295081997E-2</v>
      </c>
      <c r="BO943" s="13"/>
      <c r="BP943" s="13">
        <v>8.9020771513353095E-2</v>
      </c>
      <c r="BQ943" s="13">
        <v>6.9634703196347E-2</v>
      </c>
      <c r="BR943" s="13"/>
      <c r="BS943" s="13">
        <v>6.7873303167420795E-2</v>
      </c>
      <c r="BT943" s="13">
        <v>7.69230769230769E-2</v>
      </c>
      <c r="BU943" s="13"/>
      <c r="BV943" s="13">
        <v>8.7248322147651006E-2</v>
      </c>
      <c r="BW943" s="13">
        <v>5.8020477815699703E-2</v>
      </c>
      <c r="BX943" s="13"/>
      <c r="BY943" s="13">
        <v>0.16783216783216801</v>
      </c>
      <c r="BZ943" s="13">
        <v>6.4066852367687999E-2</v>
      </c>
      <c r="CA943" s="13"/>
      <c r="CB943" s="13">
        <v>8.7986463620981406E-2</v>
      </c>
      <c r="CC943" s="13">
        <v>6.7524115755627001E-2</v>
      </c>
    </row>
    <row r="944" spans="2:81" x14ac:dyDescent="0.3">
      <c r="B944" t="s">
        <v>106</v>
      </c>
      <c r="C944" s="13">
        <v>3.1578947368421102E-2</v>
      </c>
      <c r="D944" s="13">
        <v>3.2102728731942198E-2</v>
      </c>
      <c r="E944" s="13">
        <v>3.1301482701812197E-2</v>
      </c>
      <c r="F944" s="13"/>
      <c r="G944" s="13">
        <v>1.1428571428571401E-2</v>
      </c>
      <c r="H944" s="13">
        <v>2.7607361963190202E-2</v>
      </c>
      <c r="I944" s="13">
        <v>3.3898305084745797E-2</v>
      </c>
      <c r="J944" s="13">
        <v>3.98009950248756E-2</v>
      </c>
      <c r="K944" s="13">
        <v>2.7972027972028E-2</v>
      </c>
      <c r="L944" s="13">
        <v>5.1948051948052E-2</v>
      </c>
      <c r="M944" s="13"/>
      <c r="N944" s="13">
        <v>2.92887029288703E-2</v>
      </c>
      <c r="O944" s="13">
        <v>2.06185567010309E-2</v>
      </c>
      <c r="P944" s="13">
        <v>5.4726368159204002E-2</v>
      </c>
      <c r="Q944" s="13">
        <v>3.1496062992125998E-2</v>
      </c>
      <c r="R944" s="13"/>
      <c r="S944" s="13">
        <v>3.2921810699588501E-2</v>
      </c>
      <c r="T944" s="13">
        <v>6.7669172932330796E-2</v>
      </c>
      <c r="U944" s="13">
        <v>1.3698630136986301E-2</v>
      </c>
      <c r="V944" s="13">
        <v>1.94174757281553E-2</v>
      </c>
      <c r="W944" s="13">
        <v>3.8461538461538498E-2</v>
      </c>
      <c r="X944" s="13">
        <v>5.7142857142857099E-2</v>
      </c>
      <c r="Y944" s="13">
        <v>0.04</v>
      </c>
      <c r="Z944" s="13">
        <v>0</v>
      </c>
      <c r="AA944" s="13">
        <v>1.9108280254777101E-2</v>
      </c>
      <c r="AB944" s="13">
        <v>0</v>
      </c>
      <c r="AC944" s="13">
        <v>3.5087719298245598E-2</v>
      </c>
      <c r="AD944" s="13">
        <v>0</v>
      </c>
      <c r="AE944" s="13"/>
      <c r="AF944" s="13">
        <v>2.2556390977443601E-2</v>
      </c>
      <c r="AG944" s="13">
        <v>4.4999999999999998E-2</v>
      </c>
      <c r="AH944" s="13">
        <v>2.34375E-2</v>
      </c>
      <c r="AI944" s="13">
        <v>1.8633540372670801E-2</v>
      </c>
      <c r="AJ944" s="13">
        <v>3.2520325203252001E-2</v>
      </c>
      <c r="AK944" s="13">
        <v>1.9047619047619001E-2</v>
      </c>
      <c r="AL944" s="13"/>
      <c r="AM944" s="13">
        <v>6.5934065934065894E-2</v>
      </c>
      <c r="AN944" s="13">
        <v>2.66666666666667E-2</v>
      </c>
      <c r="AO944" s="13">
        <v>2.3017902813299199E-2</v>
      </c>
      <c r="AP944" s="13">
        <v>2.53164556962025E-2</v>
      </c>
      <c r="AQ944" s="13">
        <v>4.5454545454545497E-2</v>
      </c>
      <c r="AR944" s="13"/>
      <c r="AS944" s="13">
        <v>3.1578947368421102E-2</v>
      </c>
      <c r="AT944" s="13" t="s">
        <v>97</v>
      </c>
      <c r="AU944" s="13"/>
      <c r="AV944" s="13">
        <v>2.5000000000000001E-2</v>
      </c>
      <c r="AW944" s="13">
        <v>4.2553191489361701E-2</v>
      </c>
      <c r="AX944" s="13">
        <v>3.8240917782026797E-2</v>
      </c>
      <c r="AY944" s="13"/>
      <c r="AZ944" s="13">
        <v>9.1743119266055103E-3</v>
      </c>
      <c r="BA944" s="13">
        <v>1.1111111111111099E-2</v>
      </c>
      <c r="BB944" s="13">
        <v>4.4052863436123399E-2</v>
      </c>
      <c r="BC944" s="13"/>
      <c r="BD944" s="13">
        <v>2.6315789473684199E-2</v>
      </c>
      <c r="BE944" s="13">
        <v>4.1763341067285402E-2</v>
      </c>
      <c r="BF944" s="13"/>
      <c r="BG944" s="13">
        <v>2.17917675544794E-2</v>
      </c>
      <c r="BH944" s="13">
        <v>3.65853658536585E-2</v>
      </c>
      <c r="BI944" s="13"/>
      <c r="BJ944" s="13">
        <v>1.5789473684210499E-2</v>
      </c>
      <c r="BK944" s="13">
        <v>3.4347399411187397E-2</v>
      </c>
      <c r="BL944" s="13"/>
      <c r="BM944" s="13">
        <v>2.4691358024691398E-2</v>
      </c>
      <c r="BN944" s="13">
        <v>3.3811475409836103E-2</v>
      </c>
      <c r="BO944" s="13"/>
      <c r="BP944" s="13">
        <v>3.5608308605341199E-2</v>
      </c>
      <c r="BQ944" s="13">
        <v>2.96803652968037E-2</v>
      </c>
      <c r="BR944" s="13"/>
      <c r="BS944" s="13">
        <v>3.1674208144796399E-2</v>
      </c>
      <c r="BT944" s="13">
        <v>3.95604395604396E-2</v>
      </c>
      <c r="BU944" s="13"/>
      <c r="BV944" s="13">
        <v>4.0268456375838903E-2</v>
      </c>
      <c r="BW944" s="13">
        <v>2.7303754266211601E-2</v>
      </c>
      <c r="BX944" s="13"/>
      <c r="BY944" s="13">
        <v>4.8951048951049E-2</v>
      </c>
      <c r="BZ944" s="13">
        <v>2.87836583101207E-2</v>
      </c>
      <c r="CA944" s="13"/>
      <c r="CB944" s="13">
        <v>3.5532994923857898E-2</v>
      </c>
      <c r="CC944" s="13">
        <v>2.7331189710610899E-2</v>
      </c>
    </row>
    <row r="945" spans="2:81" x14ac:dyDescent="0.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c r="BK945" s="13"/>
      <c r="BL945" s="13"/>
      <c r="BM945" s="13"/>
      <c r="BN945" s="13"/>
      <c r="BO945" s="13"/>
      <c r="BP945" s="13"/>
      <c r="BQ945" s="13"/>
      <c r="BR945" s="13"/>
      <c r="BS945" s="13"/>
      <c r="BT945" s="13"/>
      <c r="BU945" s="13"/>
      <c r="BV945" s="13"/>
      <c r="BW945" s="13"/>
      <c r="BX945" s="13"/>
      <c r="BY945" s="13"/>
      <c r="BZ945" s="13"/>
      <c r="CA945" s="13"/>
      <c r="CB945" s="13"/>
      <c r="CC945" s="13"/>
    </row>
    <row r="946" spans="2:81" x14ac:dyDescent="0.3">
      <c r="B946" s="6" t="s">
        <v>445</v>
      </c>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c r="BK946" s="13"/>
      <c r="BL946" s="13"/>
      <c r="BM946" s="13"/>
      <c r="BN946" s="13"/>
      <c r="BO946" s="13"/>
      <c r="BP946" s="13"/>
      <c r="BQ946" s="13"/>
      <c r="BR946" s="13"/>
      <c r="BS946" s="13"/>
      <c r="BT946" s="13"/>
      <c r="BU946" s="13"/>
      <c r="BV946" s="13"/>
      <c r="BW946" s="13"/>
      <c r="BX946" s="13"/>
      <c r="BY946" s="13"/>
      <c r="BZ946" s="13"/>
      <c r="CA946" s="13"/>
      <c r="CB946" s="13"/>
      <c r="CC946" s="13"/>
    </row>
    <row r="947" spans="2:81" x14ac:dyDescent="0.3">
      <c r="B947" s="23" t="s">
        <v>95</v>
      </c>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c r="BK947" s="13"/>
      <c r="BL947" s="13"/>
      <c r="BM947" s="13"/>
      <c r="BN947" s="13"/>
      <c r="BO947" s="13"/>
      <c r="BP947" s="13"/>
      <c r="BQ947" s="13"/>
      <c r="BR947" s="13"/>
      <c r="BS947" s="13"/>
      <c r="BT947" s="13"/>
      <c r="BU947" s="13"/>
      <c r="BV947" s="13"/>
      <c r="BW947" s="13"/>
      <c r="BX947" s="13"/>
      <c r="BY947" s="13"/>
      <c r="BZ947" s="13"/>
      <c r="CA947" s="13"/>
      <c r="CB947" s="13"/>
      <c r="CC947" s="13"/>
    </row>
    <row r="948" spans="2:81" x14ac:dyDescent="0.3">
      <c r="B948" t="s">
        <v>102</v>
      </c>
      <c r="C948" s="13">
        <v>0.432388663967611</v>
      </c>
      <c r="D948" s="13">
        <v>0.40449438202247201</v>
      </c>
      <c r="E948" s="13">
        <v>0.457990115321252</v>
      </c>
      <c r="F948" s="13"/>
      <c r="G948" s="13">
        <v>0.377142857142857</v>
      </c>
      <c r="H948" s="13">
        <v>0.47239263803680998</v>
      </c>
      <c r="I948" s="13">
        <v>0.45762711864406802</v>
      </c>
      <c r="J948" s="13">
        <v>0.40796019900497499</v>
      </c>
      <c r="K948" s="13">
        <v>0.41958041958042003</v>
      </c>
      <c r="L948" s="13">
        <v>0.415584415584416</v>
      </c>
      <c r="M948" s="13"/>
      <c r="N948" s="13">
        <v>0.43723849372384899</v>
      </c>
      <c r="O948" s="13">
        <v>0.46048109965635697</v>
      </c>
      <c r="P948" s="13">
        <v>0.43283582089552203</v>
      </c>
      <c r="Q948" s="13">
        <v>0.38976377952755897</v>
      </c>
      <c r="R948" s="13"/>
      <c r="S948" s="13">
        <v>0.42386831275720199</v>
      </c>
      <c r="T948" s="13">
        <v>0.47368421052631599</v>
      </c>
      <c r="U948" s="13">
        <v>0.50684931506849296</v>
      </c>
      <c r="V948" s="13">
        <v>0.44660194174757301</v>
      </c>
      <c r="W948" s="13">
        <v>0.38461538461538503</v>
      </c>
      <c r="X948" s="13">
        <v>0.43809523809523798</v>
      </c>
      <c r="Y948" s="13">
        <v>0.45</v>
      </c>
      <c r="Z948" s="13">
        <v>0.28888888888888897</v>
      </c>
      <c r="AA948" s="13">
        <v>0.420382165605096</v>
      </c>
      <c r="AB948" s="13">
        <v>0.47916666666666702</v>
      </c>
      <c r="AC948" s="13">
        <v>0.35087719298245601</v>
      </c>
      <c r="AD948" s="13">
        <v>0.47368421052631599</v>
      </c>
      <c r="AE948" s="13"/>
      <c r="AF948" s="13">
        <v>0.47869674185463701</v>
      </c>
      <c r="AG948" s="13">
        <v>0.41499999999999998</v>
      </c>
      <c r="AH948" s="13">
        <v>0.4296875</v>
      </c>
      <c r="AI948" s="13">
        <v>0.37888198757764002</v>
      </c>
      <c r="AJ948" s="13">
        <v>0.56097560975609795</v>
      </c>
      <c r="AK948" s="13">
        <v>0.36190476190476201</v>
      </c>
      <c r="AL948" s="13"/>
      <c r="AM948" s="13">
        <v>0.35714285714285698</v>
      </c>
      <c r="AN948" s="13">
        <v>0.404444444444444</v>
      </c>
      <c r="AO948" s="13">
        <v>0.45012787723785203</v>
      </c>
      <c r="AP948" s="13">
        <v>0.455696202531646</v>
      </c>
      <c r="AQ948" s="13">
        <v>0.59090909090909105</v>
      </c>
      <c r="AR948" s="13"/>
      <c r="AS948" s="13">
        <v>0.432388663967611</v>
      </c>
      <c r="AT948" s="13" t="s">
        <v>97</v>
      </c>
      <c r="AU948" s="13"/>
      <c r="AV948" s="13">
        <v>0.41</v>
      </c>
      <c r="AW948" s="13">
        <v>0.40425531914893598</v>
      </c>
      <c r="AX948" s="13">
        <v>0.41682600382409202</v>
      </c>
      <c r="AY948" s="13"/>
      <c r="AZ948" s="13">
        <v>0.596330275229358</v>
      </c>
      <c r="BA948" s="13">
        <v>0.344444444444444</v>
      </c>
      <c r="BB948" s="13">
        <v>0.33039647577092501</v>
      </c>
      <c r="BC948" s="13"/>
      <c r="BD948" s="13">
        <v>0.45614035087719301</v>
      </c>
      <c r="BE948" s="13">
        <v>0.38747099767981402</v>
      </c>
      <c r="BF948" s="13"/>
      <c r="BG948" s="13">
        <v>0.47215496368038701</v>
      </c>
      <c r="BH948" s="13">
        <v>0.41219512195121899</v>
      </c>
      <c r="BI948" s="13"/>
      <c r="BJ948" s="13">
        <v>0.48947368421052601</v>
      </c>
      <c r="BK948" s="13">
        <v>0.421000981354269</v>
      </c>
      <c r="BL948" s="13"/>
      <c r="BM948" s="13">
        <v>0.41152263374485598</v>
      </c>
      <c r="BN948" s="13">
        <v>0.43954918032786899</v>
      </c>
      <c r="BO948" s="13"/>
      <c r="BP948" s="13">
        <v>0.45103857566765598</v>
      </c>
      <c r="BQ948" s="13">
        <v>0.42694063926940601</v>
      </c>
      <c r="BR948" s="13"/>
      <c r="BS948" s="13">
        <v>0.414027149321267</v>
      </c>
      <c r="BT948" s="13">
        <v>0.38021978021977998</v>
      </c>
      <c r="BU948" s="13"/>
      <c r="BV948" s="13">
        <v>0.43624161073825501</v>
      </c>
      <c r="BW948" s="13">
        <v>0.40273037542662099</v>
      </c>
      <c r="BX948" s="13"/>
      <c r="BY948" s="13">
        <v>0.356643356643357</v>
      </c>
      <c r="BZ948" s="13">
        <v>0.44661095636025999</v>
      </c>
      <c r="CA948" s="13"/>
      <c r="CB948" s="13">
        <v>0.399323181049069</v>
      </c>
      <c r="CC948" s="13">
        <v>0.47427652733119002</v>
      </c>
    </row>
    <row r="949" spans="2:81" x14ac:dyDescent="0.3">
      <c r="B949" t="s">
        <v>103</v>
      </c>
      <c r="C949" s="13">
        <v>0.36437246963562803</v>
      </c>
      <c r="D949" s="13">
        <v>0.34349919743178198</v>
      </c>
      <c r="E949" s="13">
        <v>0.38714991762767698</v>
      </c>
      <c r="F949" s="13"/>
      <c r="G949" s="13">
        <v>0.45142857142857101</v>
      </c>
      <c r="H949" s="13">
        <v>0.34969325153374198</v>
      </c>
      <c r="I949" s="13">
        <v>0.35169491525423702</v>
      </c>
      <c r="J949" s="13">
        <v>0.34328358208955201</v>
      </c>
      <c r="K949" s="13">
        <v>0.356643356643357</v>
      </c>
      <c r="L949" s="13">
        <v>0.35064935064935099</v>
      </c>
      <c r="M949" s="13"/>
      <c r="N949" s="13">
        <v>0.36610878661087898</v>
      </c>
      <c r="O949" s="13">
        <v>0.347079037800687</v>
      </c>
      <c r="P949" s="13">
        <v>0.35820895522388102</v>
      </c>
      <c r="Q949" s="13">
        <v>0.38582677165354301</v>
      </c>
      <c r="R949" s="13"/>
      <c r="S949" s="13">
        <v>0.37860082304526699</v>
      </c>
      <c r="T949" s="13">
        <v>0.36842105263157898</v>
      </c>
      <c r="U949" s="13">
        <v>0.35616438356164398</v>
      </c>
      <c r="V949" s="13">
        <v>0.32038834951456302</v>
      </c>
      <c r="W949" s="13">
        <v>0.38461538461538503</v>
      </c>
      <c r="X949" s="13">
        <v>0.29523809523809502</v>
      </c>
      <c r="Y949" s="13">
        <v>0.38</v>
      </c>
      <c r="Z949" s="13">
        <v>0.31111111111111101</v>
      </c>
      <c r="AA949" s="13">
        <v>0.42675159235668803</v>
      </c>
      <c r="AB949" s="13">
        <v>0.32291666666666702</v>
      </c>
      <c r="AC949" s="13">
        <v>0.38596491228070201</v>
      </c>
      <c r="AD949" s="13">
        <v>0.36842105263157898</v>
      </c>
      <c r="AE949" s="13"/>
      <c r="AF949" s="13">
        <v>0.34085213032581502</v>
      </c>
      <c r="AG949" s="13">
        <v>0.35499999999999998</v>
      </c>
      <c r="AH949" s="13">
        <v>0.40625</v>
      </c>
      <c r="AI949" s="13">
        <v>0.37888198757764002</v>
      </c>
      <c r="AJ949" s="13">
        <v>0.33333333333333298</v>
      </c>
      <c r="AK949" s="13">
        <v>0.419047619047619</v>
      </c>
      <c r="AL949" s="13"/>
      <c r="AM949" s="13">
        <v>0.36263736263736301</v>
      </c>
      <c r="AN949" s="13">
        <v>0.39111111111111102</v>
      </c>
      <c r="AO949" s="13">
        <v>0.375959079283887</v>
      </c>
      <c r="AP949" s="13">
        <v>0.35021097046413502</v>
      </c>
      <c r="AQ949" s="13">
        <v>0.27272727272727298</v>
      </c>
      <c r="AR949" s="13"/>
      <c r="AS949" s="13">
        <v>0.36437246963562803</v>
      </c>
      <c r="AT949" s="13" t="s">
        <v>97</v>
      </c>
      <c r="AU949" s="13"/>
      <c r="AV949" s="13">
        <v>0.375</v>
      </c>
      <c r="AW949" s="13">
        <v>0.329787234042553</v>
      </c>
      <c r="AX949" s="13">
        <v>0.38240917782026801</v>
      </c>
      <c r="AY949" s="13"/>
      <c r="AZ949" s="13">
        <v>0.25688073394495398</v>
      </c>
      <c r="BA949" s="13">
        <v>0.45555555555555599</v>
      </c>
      <c r="BB949" s="13">
        <v>0.370044052863436</v>
      </c>
      <c r="BC949" s="13"/>
      <c r="BD949" s="13">
        <v>0.35839598997493699</v>
      </c>
      <c r="BE949" s="13">
        <v>0.37819025522041799</v>
      </c>
      <c r="BF949" s="13"/>
      <c r="BG949" s="13">
        <v>0.35108958837772403</v>
      </c>
      <c r="BH949" s="13">
        <v>0.37195121951219501</v>
      </c>
      <c r="BI949" s="13"/>
      <c r="BJ949" s="13">
        <v>0.32105263157894698</v>
      </c>
      <c r="BK949" s="13">
        <v>0.37291462217860599</v>
      </c>
      <c r="BL949" s="13"/>
      <c r="BM949" s="13">
        <v>0.38271604938271597</v>
      </c>
      <c r="BN949" s="13">
        <v>0.358606557377049</v>
      </c>
      <c r="BO949" s="13"/>
      <c r="BP949" s="13">
        <v>0.364985163204748</v>
      </c>
      <c r="BQ949" s="13">
        <v>0.364155251141553</v>
      </c>
      <c r="BR949" s="13"/>
      <c r="BS949" s="13">
        <v>0.41176470588235298</v>
      </c>
      <c r="BT949" s="13">
        <v>0.36703296703296701</v>
      </c>
      <c r="BU949" s="13"/>
      <c r="BV949" s="13">
        <v>0.40268456375838901</v>
      </c>
      <c r="BW949" s="13">
        <v>0.416382252559727</v>
      </c>
      <c r="BX949" s="13"/>
      <c r="BY949" s="13">
        <v>0.36363636363636398</v>
      </c>
      <c r="BZ949" s="13">
        <v>0.369545032497679</v>
      </c>
      <c r="CA949" s="13"/>
      <c r="CB949" s="13">
        <v>0.39593908629441599</v>
      </c>
      <c r="CC949" s="13">
        <v>0.33762057877813501</v>
      </c>
    </row>
    <row r="950" spans="2:81" x14ac:dyDescent="0.3">
      <c r="B950" t="s">
        <v>433</v>
      </c>
      <c r="C950" s="13">
        <v>0.13117408906882599</v>
      </c>
      <c r="D950" s="13">
        <v>0.158908507223114</v>
      </c>
      <c r="E950" s="13">
        <v>0.103789126853377</v>
      </c>
      <c r="F950" s="13"/>
      <c r="G950" s="13">
        <v>0.12</v>
      </c>
      <c r="H950" s="13">
        <v>0.110429447852761</v>
      </c>
      <c r="I950" s="13">
        <v>0.12288135593220301</v>
      </c>
      <c r="J950" s="13">
        <v>0.15920398009950201</v>
      </c>
      <c r="K950" s="13">
        <v>0.15384615384615399</v>
      </c>
      <c r="L950" s="13">
        <v>0.14285714285714299</v>
      </c>
      <c r="M950" s="13"/>
      <c r="N950" s="13">
        <v>0.131799163179916</v>
      </c>
      <c r="O950" s="13">
        <v>0.13058419243986299</v>
      </c>
      <c r="P950" s="13">
        <v>0.114427860696517</v>
      </c>
      <c r="Q950" s="13">
        <v>0.145669291338583</v>
      </c>
      <c r="R950" s="13"/>
      <c r="S950" s="13">
        <v>0.131687242798354</v>
      </c>
      <c r="T950" s="13">
        <v>9.7744360902255606E-2</v>
      </c>
      <c r="U950" s="13">
        <v>9.5890410958904104E-2</v>
      </c>
      <c r="V950" s="13">
        <v>0.15533980582524301</v>
      </c>
      <c r="W950" s="13">
        <v>0.15384615384615399</v>
      </c>
      <c r="X950" s="13">
        <v>0.161904761904762</v>
      </c>
      <c r="Y950" s="13">
        <v>0.11</v>
      </c>
      <c r="Z950" s="13">
        <v>0.28888888888888897</v>
      </c>
      <c r="AA950" s="13">
        <v>8.2802547770700605E-2</v>
      </c>
      <c r="AB950" s="13">
        <v>0.13541666666666699</v>
      </c>
      <c r="AC950" s="13">
        <v>0.175438596491228</v>
      </c>
      <c r="AD950" s="13">
        <v>5.2631578947368397E-2</v>
      </c>
      <c r="AE950" s="13"/>
      <c r="AF950" s="13">
        <v>0.12531328320801999</v>
      </c>
      <c r="AG950" s="13">
        <v>0.14499999999999999</v>
      </c>
      <c r="AH950" s="13">
        <v>0.125</v>
      </c>
      <c r="AI950" s="13">
        <v>0.105590062111801</v>
      </c>
      <c r="AJ950" s="13">
        <v>7.3170731707317097E-2</v>
      </c>
      <c r="AK950" s="13">
        <v>0.15238095238095201</v>
      </c>
      <c r="AL950" s="13"/>
      <c r="AM950" s="13">
        <v>0.164835164835165</v>
      </c>
      <c r="AN950" s="13">
        <v>0.133333333333333</v>
      </c>
      <c r="AO950" s="13">
        <v>0.12531969309462901</v>
      </c>
      <c r="AP950" s="13">
        <v>0.126582278481013</v>
      </c>
      <c r="AQ950" s="13">
        <v>9.0909090909090898E-2</v>
      </c>
      <c r="AR950" s="13"/>
      <c r="AS950" s="13">
        <v>0.13117408906882599</v>
      </c>
      <c r="AT950" s="13" t="s">
        <v>97</v>
      </c>
      <c r="AU950" s="13"/>
      <c r="AV950" s="13">
        <v>0.14249999999999999</v>
      </c>
      <c r="AW950" s="13">
        <v>0.159574468085106</v>
      </c>
      <c r="AX950" s="13">
        <v>0.12619502868068799</v>
      </c>
      <c r="AY950" s="13"/>
      <c r="AZ950" s="13">
        <v>8.2568807339449504E-2</v>
      </c>
      <c r="BA950" s="13">
        <v>0.133333333333333</v>
      </c>
      <c r="BB950" s="13">
        <v>0.198237885462555</v>
      </c>
      <c r="BC950" s="13"/>
      <c r="BD950" s="13">
        <v>0.121553884711779</v>
      </c>
      <c r="BE950" s="13">
        <v>0.150812064965197</v>
      </c>
      <c r="BF950" s="13"/>
      <c r="BG950" s="13">
        <v>0.13075060532687699</v>
      </c>
      <c r="BH950" s="13">
        <v>0.13170731707317099</v>
      </c>
      <c r="BI950" s="13"/>
      <c r="BJ950" s="13">
        <v>0.13684210526315799</v>
      </c>
      <c r="BK950" s="13">
        <v>0.13052011776251199</v>
      </c>
      <c r="BL950" s="13"/>
      <c r="BM950" s="13">
        <v>0.12757201646090499</v>
      </c>
      <c r="BN950" s="13">
        <v>0.13217213114754101</v>
      </c>
      <c r="BO950" s="13"/>
      <c r="BP950" s="13">
        <v>0.100890207715134</v>
      </c>
      <c r="BQ950" s="13">
        <v>0.14269406392694101</v>
      </c>
      <c r="BR950" s="13"/>
      <c r="BS950" s="13">
        <v>0.11764705882352899</v>
      </c>
      <c r="BT950" s="13">
        <v>0.15824175824175801</v>
      </c>
      <c r="BU950" s="13"/>
      <c r="BV950" s="13">
        <v>0.100671140939597</v>
      </c>
      <c r="BW950" s="13">
        <v>0.12627986348122899</v>
      </c>
      <c r="BX950" s="13"/>
      <c r="BY950" s="13">
        <v>0.125874125874126</v>
      </c>
      <c r="BZ950" s="13">
        <v>0.125348189415042</v>
      </c>
      <c r="CA950" s="13"/>
      <c r="CB950" s="13">
        <v>0.121827411167513</v>
      </c>
      <c r="CC950" s="13">
        <v>0.12700964630225101</v>
      </c>
    </row>
    <row r="951" spans="2:81" x14ac:dyDescent="0.3">
      <c r="B951" t="s">
        <v>434</v>
      </c>
      <c r="C951" s="13">
        <v>4.2105263157894701E-2</v>
      </c>
      <c r="D951" s="13">
        <v>6.2600321027287298E-2</v>
      </c>
      <c r="E951" s="13">
        <v>2.1416803953871501E-2</v>
      </c>
      <c r="F951" s="13"/>
      <c r="G951" s="13">
        <v>3.4285714285714301E-2</v>
      </c>
      <c r="H951" s="13">
        <v>4.6012269938650298E-2</v>
      </c>
      <c r="I951" s="13">
        <v>3.3898305084745797E-2</v>
      </c>
      <c r="J951" s="13">
        <v>4.47761194029851E-2</v>
      </c>
      <c r="K951" s="13">
        <v>4.1958041958042001E-2</v>
      </c>
      <c r="L951" s="13">
        <v>5.1948051948052E-2</v>
      </c>
      <c r="M951" s="13"/>
      <c r="N951" s="13">
        <v>2.92887029288703E-2</v>
      </c>
      <c r="O951" s="13">
        <v>5.1546391752577303E-2</v>
      </c>
      <c r="P951" s="13">
        <v>4.9751243781094502E-2</v>
      </c>
      <c r="Q951" s="13">
        <v>4.7244094488188997E-2</v>
      </c>
      <c r="R951" s="13"/>
      <c r="S951" s="13">
        <v>3.7037037037037E-2</v>
      </c>
      <c r="T951" s="13">
        <v>2.2556390977443601E-2</v>
      </c>
      <c r="U951" s="13">
        <v>1.3698630136986301E-2</v>
      </c>
      <c r="V951" s="13">
        <v>3.8834951456310697E-2</v>
      </c>
      <c r="W951" s="13">
        <v>5.7692307692307702E-2</v>
      </c>
      <c r="X951" s="13">
        <v>4.7619047619047603E-2</v>
      </c>
      <c r="Y951" s="13">
        <v>0.03</v>
      </c>
      <c r="Z951" s="13">
        <v>6.6666666666666693E-2</v>
      </c>
      <c r="AA951" s="13">
        <v>5.7324840764331197E-2</v>
      </c>
      <c r="AB951" s="13">
        <v>5.2083333333333301E-2</v>
      </c>
      <c r="AC951" s="13">
        <v>3.5087719298245598E-2</v>
      </c>
      <c r="AD951" s="13">
        <v>0.105263157894737</v>
      </c>
      <c r="AE951" s="13"/>
      <c r="AF951" s="13">
        <v>2.7568922305764399E-2</v>
      </c>
      <c r="AG951" s="13">
        <v>5.5E-2</v>
      </c>
      <c r="AH951" s="13">
        <v>2.34375E-2</v>
      </c>
      <c r="AI951" s="13">
        <v>0.111801242236025</v>
      </c>
      <c r="AJ951" s="13">
        <v>1.6260162601626001E-2</v>
      </c>
      <c r="AK951" s="13">
        <v>1.9047619047619001E-2</v>
      </c>
      <c r="AL951" s="13"/>
      <c r="AM951" s="13">
        <v>7.69230769230769E-2</v>
      </c>
      <c r="AN951" s="13">
        <v>4.4444444444444398E-2</v>
      </c>
      <c r="AO951" s="13">
        <v>2.5575447570332501E-2</v>
      </c>
      <c r="AP951" s="13">
        <v>4.2194092827004197E-2</v>
      </c>
      <c r="AQ951" s="13">
        <v>0</v>
      </c>
      <c r="AR951" s="13"/>
      <c r="AS951" s="13">
        <v>4.2105263157894701E-2</v>
      </c>
      <c r="AT951" s="13" t="s">
        <v>97</v>
      </c>
      <c r="AU951" s="13"/>
      <c r="AV951" s="13">
        <v>4.4999999999999998E-2</v>
      </c>
      <c r="AW951" s="13">
        <v>7.4468085106383003E-2</v>
      </c>
      <c r="AX951" s="13">
        <v>4.5889101338432103E-2</v>
      </c>
      <c r="AY951" s="13"/>
      <c r="AZ951" s="13">
        <v>3.6697247706422E-2</v>
      </c>
      <c r="BA951" s="13">
        <v>5.5555555555555601E-2</v>
      </c>
      <c r="BB951" s="13">
        <v>6.1674008810572702E-2</v>
      </c>
      <c r="BC951" s="13"/>
      <c r="BD951" s="13">
        <v>3.88471177944862E-2</v>
      </c>
      <c r="BE951" s="13">
        <v>4.6403712296983798E-2</v>
      </c>
      <c r="BF951" s="13"/>
      <c r="BG951" s="13">
        <v>2.9055690072639199E-2</v>
      </c>
      <c r="BH951" s="13">
        <v>4.7560975609756098E-2</v>
      </c>
      <c r="BI951" s="13"/>
      <c r="BJ951" s="13">
        <v>4.2105263157894701E-2</v>
      </c>
      <c r="BK951" s="13">
        <v>4.2198233562316001E-2</v>
      </c>
      <c r="BL951" s="13"/>
      <c r="BM951" s="13">
        <v>3.2921810699588501E-2</v>
      </c>
      <c r="BN951" s="13">
        <v>4.3032786885245901E-2</v>
      </c>
      <c r="BO951" s="13"/>
      <c r="BP951" s="13">
        <v>5.3412462908011903E-2</v>
      </c>
      <c r="BQ951" s="13">
        <v>3.7671232876712299E-2</v>
      </c>
      <c r="BR951" s="13"/>
      <c r="BS951" s="13">
        <v>4.0723981900452497E-2</v>
      </c>
      <c r="BT951" s="13">
        <v>5.0549450549450599E-2</v>
      </c>
      <c r="BU951" s="13"/>
      <c r="BV951" s="13">
        <v>5.3691275167785199E-2</v>
      </c>
      <c r="BW951" s="13">
        <v>3.4129692832764499E-2</v>
      </c>
      <c r="BX951" s="13"/>
      <c r="BY951" s="13">
        <v>0.111888111888112</v>
      </c>
      <c r="BZ951" s="13">
        <v>3.1569173630455E-2</v>
      </c>
      <c r="CA951" s="13"/>
      <c r="CB951" s="13">
        <v>4.90693739424704E-2</v>
      </c>
      <c r="CC951" s="13">
        <v>3.6977491961414803E-2</v>
      </c>
    </row>
    <row r="952" spans="2:81" x14ac:dyDescent="0.3">
      <c r="B952" t="s">
        <v>106</v>
      </c>
      <c r="C952" s="13">
        <v>2.9959514170040499E-2</v>
      </c>
      <c r="D952" s="13">
        <v>3.04975922953451E-2</v>
      </c>
      <c r="E952" s="13">
        <v>2.96540362438221E-2</v>
      </c>
      <c r="F952" s="13"/>
      <c r="G952" s="13">
        <v>1.7142857142857099E-2</v>
      </c>
      <c r="H952" s="13">
        <v>2.14723926380368E-2</v>
      </c>
      <c r="I952" s="13">
        <v>3.3898305084745797E-2</v>
      </c>
      <c r="J952" s="13">
        <v>4.47761194029851E-2</v>
      </c>
      <c r="K952" s="13">
        <v>2.7972027972028E-2</v>
      </c>
      <c r="L952" s="13">
        <v>3.8961038961039002E-2</v>
      </c>
      <c r="M952" s="13"/>
      <c r="N952" s="13">
        <v>3.55648535564854E-2</v>
      </c>
      <c r="O952" s="13">
        <v>1.03092783505155E-2</v>
      </c>
      <c r="P952" s="13">
        <v>4.47761194029851E-2</v>
      </c>
      <c r="Q952" s="13">
        <v>3.1496062992125998E-2</v>
      </c>
      <c r="R952" s="13"/>
      <c r="S952" s="13">
        <v>2.8806584362139901E-2</v>
      </c>
      <c r="T952" s="13">
        <v>3.7593984962405999E-2</v>
      </c>
      <c r="U952" s="13">
        <v>2.7397260273972601E-2</v>
      </c>
      <c r="V952" s="13">
        <v>3.8834951456310697E-2</v>
      </c>
      <c r="W952" s="13">
        <v>1.9230769230769201E-2</v>
      </c>
      <c r="X952" s="13">
        <v>5.7142857142857099E-2</v>
      </c>
      <c r="Y952" s="13">
        <v>0.03</v>
      </c>
      <c r="Z952" s="13">
        <v>4.4444444444444398E-2</v>
      </c>
      <c r="AA952" s="13">
        <v>1.27388535031847E-2</v>
      </c>
      <c r="AB952" s="13">
        <v>1.0416666666666701E-2</v>
      </c>
      <c r="AC952" s="13">
        <v>5.2631578947368397E-2</v>
      </c>
      <c r="AD952" s="13">
        <v>0</v>
      </c>
      <c r="AE952" s="13"/>
      <c r="AF952" s="13">
        <v>2.7568922305764399E-2</v>
      </c>
      <c r="AG952" s="13">
        <v>0.03</v>
      </c>
      <c r="AH952" s="13">
        <v>1.5625E-2</v>
      </c>
      <c r="AI952" s="13">
        <v>2.4844720496894401E-2</v>
      </c>
      <c r="AJ952" s="13">
        <v>1.6260162601626001E-2</v>
      </c>
      <c r="AK952" s="13">
        <v>4.7619047619047603E-2</v>
      </c>
      <c r="AL952" s="13"/>
      <c r="AM952" s="13">
        <v>3.8461538461538498E-2</v>
      </c>
      <c r="AN952" s="13">
        <v>2.66666666666667E-2</v>
      </c>
      <c r="AO952" s="13">
        <v>2.3017902813299199E-2</v>
      </c>
      <c r="AP952" s="13">
        <v>2.53164556962025E-2</v>
      </c>
      <c r="AQ952" s="13">
        <v>4.5454545454545497E-2</v>
      </c>
      <c r="AR952" s="13"/>
      <c r="AS952" s="13">
        <v>2.9959514170040499E-2</v>
      </c>
      <c r="AT952" s="13" t="s">
        <v>97</v>
      </c>
      <c r="AU952" s="13"/>
      <c r="AV952" s="13">
        <v>2.75E-2</v>
      </c>
      <c r="AW952" s="13">
        <v>3.1914893617021302E-2</v>
      </c>
      <c r="AX952" s="13">
        <v>2.8680688336520099E-2</v>
      </c>
      <c r="AY952" s="13"/>
      <c r="AZ952" s="13">
        <v>2.7522935779816501E-2</v>
      </c>
      <c r="BA952" s="13">
        <v>1.1111111111111099E-2</v>
      </c>
      <c r="BB952" s="13">
        <v>3.9647577092511002E-2</v>
      </c>
      <c r="BC952" s="13"/>
      <c r="BD952" s="13">
        <v>2.5062656641604002E-2</v>
      </c>
      <c r="BE952" s="13">
        <v>3.7122969837586998E-2</v>
      </c>
      <c r="BF952" s="13"/>
      <c r="BG952" s="13">
        <v>1.6949152542372899E-2</v>
      </c>
      <c r="BH952" s="13">
        <v>3.65853658536585E-2</v>
      </c>
      <c r="BI952" s="13"/>
      <c r="BJ952" s="13">
        <v>1.05263157894737E-2</v>
      </c>
      <c r="BK952" s="13">
        <v>3.3366045142296401E-2</v>
      </c>
      <c r="BL952" s="13"/>
      <c r="BM952" s="13">
        <v>4.52674897119342E-2</v>
      </c>
      <c r="BN952" s="13">
        <v>2.6639344262295101E-2</v>
      </c>
      <c r="BO952" s="13"/>
      <c r="BP952" s="13">
        <v>2.9673590504451001E-2</v>
      </c>
      <c r="BQ952" s="13">
        <v>2.8538812785388099E-2</v>
      </c>
      <c r="BR952" s="13"/>
      <c r="BS952" s="13">
        <v>1.58371040723982E-2</v>
      </c>
      <c r="BT952" s="13">
        <v>4.3956043956044001E-2</v>
      </c>
      <c r="BU952" s="13"/>
      <c r="BV952" s="13">
        <v>6.7114093959731499E-3</v>
      </c>
      <c r="BW952" s="13">
        <v>2.0477815699658699E-2</v>
      </c>
      <c r="BX952" s="13"/>
      <c r="BY952" s="13">
        <v>4.1958041958042001E-2</v>
      </c>
      <c r="BZ952" s="13">
        <v>2.69266480965645E-2</v>
      </c>
      <c r="CA952" s="13"/>
      <c r="CB952" s="13">
        <v>3.3840947546531303E-2</v>
      </c>
      <c r="CC952" s="13">
        <v>2.41157556270096E-2</v>
      </c>
    </row>
    <row r="953" spans="2:81" x14ac:dyDescent="0.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Q953" s="13"/>
      <c r="BR953" s="13"/>
      <c r="BS953" s="13"/>
      <c r="BT953" s="13"/>
      <c r="BU953" s="13"/>
      <c r="BV953" s="13"/>
      <c r="BW953" s="13"/>
      <c r="BX953" s="13"/>
      <c r="BY953" s="13"/>
      <c r="BZ953" s="13"/>
      <c r="CA953" s="13"/>
      <c r="CB953" s="13"/>
      <c r="CC953" s="13"/>
    </row>
    <row r="954" spans="2:81" x14ac:dyDescent="0.3">
      <c r="B954" s="6" t="s">
        <v>450</v>
      </c>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Q954" s="13"/>
      <c r="BR954" s="13"/>
      <c r="BS954" s="13"/>
      <c r="BT954" s="13"/>
      <c r="BU954" s="13"/>
      <c r="BV954" s="13"/>
      <c r="BW954" s="13"/>
      <c r="BX954" s="13"/>
      <c r="BY954" s="13"/>
      <c r="BZ954" s="13"/>
      <c r="CA954" s="13"/>
      <c r="CB954" s="13"/>
      <c r="CC954" s="13"/>
    </row>
    <row r="955" spans="2:81" x14ac:dyDescent="0.3">
      <c r="B955" s="23" t="s">
        <v>95</v>
      </c>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Q955" s="13"/>
      <c r="BR955" s="13"/>
      <c r="BS955" s="13"/>
      <c r="BT955" s="13"/>
      <c r="BU955" s="13"/>
      <c r="BV955" s="13"/>
      <c r="BW955" s="13"/>
      <c r="BX955" s="13"/>
      <c r="BY955" s="13"/>
      <c r="BZ955" s="13"/>
      <c r="CA955" s="13"/>
      <c r="CB955" s="13"/>
      <c r="CC955" s="13"/>
    </row>
    <row r="956" spans="2:81" x14ac:dyDescent="0.3">
      <c r="B956" t="s">
        <v>102</v>
      </c>
      <c r="C956" s="13">
        <v>0.40890688259109298</v>
      </c>
      <c r="D956" s="13">
        <v>0.39004815409309801</v>
      </c>
      <c r="E956" s="13">
        <v>0.42833607907742999</v>
      </c>
      <c r="F956" s="13"/>
      <c r="G956" s="13">
        <v>0.44</v>
      </c>
      <c r="H956" s="13">
        <v>0.46012269938650302</v>
      </c>
      <c r="I956" s="13">
        <v>0.444915254237288</v>
      </c>
      <c r="J956" s="13">
        <v>0.39303482587064698</v>
      </c>
      <c r="K956" s="13">
        <v>0.321678321678322</v>
      </c>
      <c r="L956" s="13">
        <v>0.31168831168831201</v>
      </c>
      <c r="M956" s="13"/>
      <c r="N956" s="13">
        <v>0.43514644351464399</v>
      </c>
      <c r="O956" s="13">
        <v>0.38144329896907198</v>
      </c>
      <c r="P956" s="13">
        <v>0.42786069651741299</v>
      </c>
      <c r="Q956" s="13">
        <v>0.37007874015747999</v>
      </c>
      <c r="R956" s="13"/>
      <c r="S956" s="13">
        <v>0.44444444444444398</v>
      </c>
      <c r="T956" s="13">
        <v>0.406015037593985</v>
      </c>
      <c r="U956" s="13">
        <v>0.42465753424657499</v>
      </c>
      <c r="V956" s="13">
        <v>0.43689320388349501</v>
      </c>
      <c r="W956" s="13">
        <v>0.36538461538461497</v>
      </c>
      <c r="X956" s="13">
        <v>0.4</v>
      </c>
      <c r="Y956" s="13">
        <v>0.37</v>
      </c>
      <c r="Z956" s="13">
        <v>0.31111111111111101</v>
      </c>
      <c r="AA956" s="13">
        <v>0.420382165605096</v>
      </c>
      <c r="AB956" s="13">
        <v>0.36458333333333298</v>
      </c>
      <c r="AC956" s="13">
        <v>0.47368421052631599</v>
      </c>
      <c r="AD956" s="13">
        <v>0.42105263157894701</v>
      </c>
      <c r="AE956" s="13"/>
      <c r="AF956" s="13">
        <v>0.43859649122806998</v>
      </c>
      <c r="AG956" s="13">
        <v>0.42499999999999999</v>
      </c>
      <c r="AH956" s="13">
        <v>0.3828125</v>
      </c>
      <c r="AI956" s="13">
        <v>0.322981366459627</v>
      </c>
      <c r="AJ956" s="13">
        <v>0.52032520325203302</v>
      </c>
      <c r="AK956" s="13">
        <v>0.36190476190476201</v>
      </c>
      <c r="AL956" s="13"/>
      <c r="AM956" s="13">
        <v>0.42307692307692302</v>
      </c>
      <c r="AN956" s="13">
        <v>0.35555555555555601</v>
      </c>
      <c r="AO956" s="13">
        <v>0.44757033248081801</v>
      </c>
      <c r="AP956" s="13">
        <v>0.40928270042194098</v>
      </c>
      <c r="AQ956" s="13">
        <v>0.45454545454545497</v>
      </c>
      <c r="AR956" s="13"/>
      <c r="AS956" s="13">
        <v>0.40890688259109298</v>
      </c>
      <c r="AT956" s="13" t="s">
        <v>97</v>
      </c>
      <c r="AU956" s="13"/>
      <c r="AV956" s="13">
        <v>0.4375</v>
      </c>
      <c r="AW956" s="13">
        <v>0.47872340425531901</v>
      </c>
      <c r="AX956" s="13">
        <v>0.36711281070745699</v>
      </c>
      <c r="AY956" s="13"/>
      <c r="AZ956" s="13">
        <v>0.57798165137614699</v>
      </c>
      <c r="BA956" s="13">
        <v>0.41111111111111098</v>
      </c>
      <c r="BB956" s="13">
        <v>0.37885462555066102</v>
      </c>
      <c r="BC956" s="13"/>
      <c r="BD956" s="13">
        <v>0.43859649122806998</v>
      </c>
      <c r="BE956" s="13">
        <v>0.35730858468677501</v>
      </c>
      <c r="BF956" s="13"/>
      <c r="BG956" s="13">
        <v>0.48910411622276001</v>
      </c>
      <c r="BH956" s="13">
        <v>0.36951219512195099</v>
      </c>
      <c r="BI956" s="13"/>
      <c r="BJ956" s="13">
        <v>0.47894736842105301</v>
      </c>
      <c r="BK956" s="13">
        <v>0.39744847890088297</v>
      </c>
      <c r="BL956" s="13"/>
      <c r="BM956" s="13">
        <v>0.38683127572016501</v>
      </c>
      <c r="BN956" s="13">
        <v>0.41700819672131101</v>
      </c>
      <c r="BO956" s="13"/>
      <c r="BP956" s="13">
        <v>0.41839762611275999</v>
      </c>
      <c r="BQ956" s="13">
        <v>0.40753424657534199</v>
      </c>
      <c r="BR956" s="13"/>
      <c r="BS956" s="13">
        <v>0.43212669683257898</v>
      </c>
      <c r="BT956" s="13">
        <v>0.36043956043955999</v>
      </c>
      <c r="BU956" s="13"/>
      <c r="BV956" s="13">
        <v>0.44295302013422799</v>
      </c>
      <c r="BW956" s="13">
        <v>0.426621160409556</v>
      </c>
      <c r="BX956" s="13"/>
      <c r="BY956" s="13">
        <v>0.36363636363636398</v>
      </c>
      <c r="BZ956" s="13">
        <v>0.41689879294336102</v>
      </c>
      <c r="CA956" s="13"/>
      <c r="CB956" s="13">
        <v>0.39763113367174302</v>
      </c>
      <c r="CC956" s="13">
        <v>0.42443729903536997</v>
      </c>
    </row>
    <row r="957" spans="2:81" x14ac:dyDescent="0.3">
      <c r="B957" t="s">
        <v>103</v>
      </c>
      <c r="C957" s="13">
        <v>0.34898785425101198</v>
      </c>
      <c r="D957" s="13">
        <v>0.34670947030497601</v>
      </c>
      <c r="E957" s="13">
        <v>0.350906095551895</v>
      </c>
      <c r="F957" s="13"/>
      <c r="G957" s="13">
        <v>0.36571428571428599</v>
      </c>
      <c r="H957" s="13">
        <v>0.31901840490797501</v>
      </c>
      <c r="I957" s="13">
        <v>0.305084745762712</v>
      </c>
      <c r="J957" s="13">
        <v>0.35820895522388102</v>
      </c>
      <c r="K957" s="13">
        <v>0.37762237762237799</v>
      </c>
      <c r="L957" s="13">
        <v>0.422077922077922</v>
      </c>
      <c r="M957" s="13"/>
      <c r="N957" s="13">
        <v>0.334728033472803</v>
      </c>
      <c r="O957" s="13">
        <v>0.39175257731958801</v>
      </c>
      <c r="P957" s="13">
        <v>0.36318407960199001</v>
      </c>
      <c r="Q957" s="13">
        <v>0.32283464566929099</v>
      </c>
      <c r="R957" s="13"/>
      <c r="S957" s="13">
        <v>0.33744855967078202</v>
      </c>
      <c r="T957" s="13">
        <v>0.34586466165413499</v>
      </c>
      <c r="U957" s="13">
        <v>0.41095890410958902</v>
      </c>
      <c r="V957" s="13">
        <v>0.30097087378640802</v>
      </c>
      <c r="W957" s="13">
        <v>0.355769230769231</v>
      </c>
      <c r="X957" s="13">
        <v>0.30476190476190501</v>
      </c>
      <c r="Y957" s="13">
        <v>0.42</v>
      </c>
      <c r="Z957" s="13">
        <v>0.4</v>
      </c>
      <c r="AA957" s="13">
        <v>0.35031847133757998</v>
      </c>
      <c r="AB957" s="13">
        <v>0.39583333333333298</v>
      </c>
      <c r="AC957" s="13">
        <v>0.22807017543859601</v>
      </c>
      <c r="AD957" s="13">
        <v>0.36842105263157898</v>
      </c>
      <c r="AE957" s="13"/>
      <c r="AF957" s="13">
        <v>0.36591478696741903</v>
      </c>
      <c r="AG957" s="13">
        <v>0.35</v>
      </c>
      <c r="AH957" s="13">
        <v>0.4296875</v>
      </c>
      <c r="AI957" s="13">
        <v>0.31677018633540399</v>
      </c>
      <c r="AJ957" s="13">
        <v>0.23577235772357699</v>
      </c>
      <c r="AK957" s="13">
        <v>0.39047619047618998</v>
      </c>
      <c r="AL957" s="13"/>
      <c r="AM957" s="13">
        <v>0.29670329670329698</v>
      </c>
      <c r="AN957" s="13">
        <v>0.404444444444444</v>
      </c>
      <c r="AO957" s="13">
        <v>0.33503836317135499</v>
      </c>
      <c r="AP957" s="13">
        <v>0.35864978902953598</v>
      </c>
      <c r="AQ957" s="13">
        <v>0.31818181818181801</v>
      </c>
      <c r="AR957" s="13"/>
      <c r="AS957" s="13">
        <v>0.34898785425101198</v>
      </c>
      <c r="AT957" s="13" t="s">
        <v>97</v>
      </c>
      <c r="AU957" s="13"/>
      <c r="AV957" s="13">
        <v>0.32750000000000001</v>
      </c>
      <c r="AW957" s="13">
        <v>0.38297872340425498</v>
      </c>
      <c r="AX957" s="13">
        <v>0.37858508604206498</v>
      </c>
      <c r="AY957" s="13"/>
      <c r="AZ957" s="13">
        <v>0.293577981651376</v>
      </c>
      <c r="BA957" s="13">
        <v>0.344444444444444</v>
      </c>
      <c r="BB957" s="13">
        <v>0.34801762114537399</v>
      </c>
      <c r="BC957" s="13"/>
      <c r="BD957" s="13">
        <v>0.33458646616541399</v>
      </c>
      <c r="BE957" s="13">
        <v>0.37587006960556801</v>
      </c>
      <c r="BF957" s="13"/>
      <c r="BG957" s="13">
        <v>0.32687651331719098</v>
      </c>
      <c r="BH957" s="13">
        <v>0.35975609756097598</v>
      </c>
      <c r="BI957" s="13"/>
      <c r="BJ957" s="13">
        <v>0.336842105263158</v>
      </c>
      <c r="BK957" s="13">
        <v>0.35132482826300299</v>
      </c>
      <c r="BL957" s="13"/>
      <c r="BM957" s="13">
        <v>0.34567901234567899</v>
      </c>
      <c r="BN957" s="13">
        <v>0.349385245901639</v>
      </c>
      <c r="BO957" s="13"/>
      <c r="BP957" s="13">
        <v>0.32047477744807101</v>
      </c>
      <c r="BQ957" s="13">
        <v>0.35958904109589002</v>
      </c>
      <c r="BR957" s="13"/>
      <c r="BS957" s="13">
        <v>0.34841628959276</v>
      </c>
      <c r="BT957" s="13">
        <v>0.37582417582417599</v>
      </c>
      <c r="BU957" s="13"/>
      <c r="BV957" s="13">
        <v>0.36241610738254998</v>
      </c>
      <c r="BW957" s="13">
        <v>0.34129692832764502</v>
      </c>
      <c r="BX957" s="13"/>
      <c r="BY957" s="13">
        <v>0.30769230769230799</v>
      </c>
      <c r="BZ957" s="13">
        <v>0.35654596100278602</v>
      </c>
      <c r="CA957" s="13"/>
      <c r="CB957" s="13">
        <v>0.33671742808798599</v>
      </c>
      <c r="CC957" s="13">
        <v>0.36173633440514502</v>
      </c>
    </row>
    <row r="958" spans="2:81" x14ac:dyDescent="0.3">
      <c r="B958" t="s">
        <v>433</v>
      </c>
      <c r="C958" s="13">
        <v>0.13684210526315799</v>
      </c>
      <c r="D958" s="13">
        <v>0.152487961476726</v>
      </c>
      <c r="E958" s="13">
        <v>0.121911037891269</v>
      </c>
      <c r="F958" s="13"/>
      <c r="G958" s="13">
        <v>0.108571428571429</v>
      </c>
      <c r="H958" s="13">
        <v>0.125766871165644</v>
      </c>
      <c r="I958" s="13">
        <v>0.144067796610169</v>
      </c>
      <c r="J958" s="13">
        <v>0.12935323383084599</v>
      </c>
      <c r="K958" s="13">
        <v>0.195804195804196</v>
      </c>
      <c r="L958" s="13">
        <v>0.13636363636363599</v>
      </c>
      <c r="M958" s="13"/>
      <c r="N958" s="13">
        <v>0.13389121338912099</v>
      </c>
      <c r="O958" s="13">
        <v>0.12714776632302399</v>
      </c>
      <c r="P958" s="13">
        <v>9.9502487562189101E-2</v>
      </c>
      <c r="Q958" s="13">
        <v>0.181102362204724</v>
      </c>
      <c r="R958" s="13"/>
      <c r="S958" s="13">
        <v>0.13580246913580199</v>
      </c>
      <c r="T958" s="13">
        <v>0.14285714285714299</v>
      </c>
      <c r="U958" s="13">
        <v>8.2191780821917804E-2</v>
      </c>
      <c r="V958" s="13">
        <v>9.7087378640776698E-2</v>
      </c>
      <c r="W958" s="13">
        <v>0.16346153846153799</v>
      </c>
      <c r="X958" s="13">
        <v>0.19047619047618999</v>
      </c>
      <c r="Y958" s="13">
        <v>0.11</v>
      </c>
      <c r="Z958" s="13">
        <v>0.155555555555556</v>
      </c>
      <c r="AA958" s="13">
        <v>0.14012738853503201</v>
      </c>
      <c r="AB958" s="13">
        <v>0.13541666666666699</v>
      </c>
      <c r="AC958" s="13">
        <v>0.140350877192982</v>
      </c>
      <c r="AD958" s="13">
        <v>0.157894736842105</v>
      </c>
      <c r="AE958" s="13"/>
      <c r="AF958" s="13">
        <v>0.13533834586466201</v>
      </c>
      <c r="AG958" s="13">
        <v>0.14000000000000001</v>
      </c>
      <c r="AH958" s="13">
        <v>0.109375</v>
      </c>
      <c r="AI958" s="13">
        <v>0.14285714285714299</v>
      </c>
      <c r="AJ958" s="13">
        <v>0.154471544715447</v>
      </c>
      <c r="AK958" s="13">
        <v>0.133333333333333</v>
      </c>
      <c r="AL958" s="13"/>
      <c r="AM958" s="13">
        <v>9.8901098901098897E-2</v>
      </c>
      <c r="AN958" s="13">
        <v>0.151111111111111</v>
      </c>
      <c r="AO958" s="13">
        <v>0.12531969309462901</v>
      </c>
      <c r="AP958" s="13">
        <v>0.151898734177215</v>
      </c>
      <c r="AQ958" s="13">
        <v>0.13636363636363599</v>
      </c>
      <c r="AR958" s="13"/>
      <c r="AS958" s="13">
        <v>0.13684210526315799</v>
      </c>
      <c r="AT958" s="13" t="s">
        <v>97</v>
      </c>
      <c r="AU958" s="13"/>
      <c r="AV958" s="13">
        <v>0.13500000000000001</v>
      </c>
      <c r="AW958" s="13">
        <v>0.10638297872340401</v>
      </c>
      <c r="AX958" s="13">
        <v>0.12810707456979001</v>
      </c>
      <c r="AY958" s="13"/>
      <c r="AZ958" s="13">
        <v>0.100917431192661</v>
      </c>
      <c r="BA958" s="13">
        <v>0.14444444444444399</v>
      </c>
      <c r="BB958" s="13">
        <v>0.14977973568281899</v>
      </c>
      <c r="BC958" s="13"/>
      <c r="BD958" s="13">
        <v>0.12531328320801999</v>
      </c>
      <c r="BE958" s="13">
        <v>0.15545243619489599</v>
      </c>
      <c r="BF958" s="13"/>
      <c r="BG958" s="13">
        <v>0.12106537530266299</v>
      </c>
      <c r="BH958" s="13">
        <v>0.14390243902439001</v>
      </c>
      <c r="BI958" s="13"/>
      <c r="BJ958" s="13">
        <v>0.13157894736842099</v>
      </c>
      <c r="BK958" s="13">
        <v>0.13542688910696801</v>
      </c>
      <c r="BL958" s="13"/>
      <c r="BM958" s="13">
        <v>0.15226337448559699</v>
      </c>
      <c r="BN958" s="13">
        <v>0.13217213114754101</v>
      </c>
      <c r="BO958" s="13"/>
      <c r="BP958" s="13">
        <v>0.109792284866469</v>
      </c>
      <c r="BQ958" s="13">
        <v>0.14611872146118701</v>
      </c>
      <c r="BR958" s="13"/>
      <c r="BS958" s="13">
        <v>0.12895927601810001</v>
      </c>
      <c r="BT958" s="13">
        <v>0.136263736263736</v>
      </c>
      <c r="BU958" s="13"/>
      <c r="BV958" s="13">
        <v>9.3959731543624206E-2</v>
      </c>
      <c r="BW958" s="13">
        <v>0.146757679180887</v>
      </c>
      <c r="BX958" s="13"/>
      <c r="BY958" s="13">
        <v>0.13986013986014001</v>
      </c>
      <c r="BZ958" s="13">
        <v>0.13277623026926599</v>
      </c>
      <c r="CA958" s="13"/>
      <c r="CB958" s="13">
        <v>0.14551607445008499</v>
      </c>
      <c r="CC958" s="13">
        <v>0.120578778135048</v>
      </c>
    </row>
    <row r="959" spans="2:81" x14ac:dyDescent="0.3">
      <c r="B959" t="s">
        <v>434</v>
      </c>
      <c r="C959" s="13">
        <v>6.0728744939271301E-2</v>
      </c>
      <c r="D959" s="13">
        <v>6.9020866773675804E-2</v>
      </c>
      <c r="E959" s="13">
        <v>5.2718286655683698E-2</v>
      </c>
      <c r="F959" s="13"/>
      <c r="G959" s="13">
        <v>4.57142857142857E-2</v>
      </c>
      <c r="H959" s="13">
        <v>7.0552147239263799E-2</v>
      </c>
      <c r="I959" s="13">
        <v>5.0847457627118599E-2</v>
      </c>
      <c r="J959" s="13">
        <v>5.9701492537313397E-2</v>
      </c>
      <c r="K959" s="13">
        <v>5.5944055944055902E-2</v>
      </c>
      <c r="L959" s="13">
        <v>7.7922077922077906E-2</v>
      </c>
      <c r="M959" s="13"/>
      <c r="N959" s="13">
        <v>5.0209205020920501E-2</v>
      </c>
      <c r="O959" s="13">
        <v>5.8419243986254303E-2</v>
      </c>
      <c r="P959" s="13">
        <v>6.9651741293532299E-2</v>
      </c>
      <c r="Q959" s="13">
        <v>7.4803149606299205E-2</v>
      </c>
      <c r="R959" s="13"/>
      <c r="S959" s="13">
        <v>3.7037037037037E-2</v>
      </c>
      <c r="T959" s="13">
        <v>6.01503759398496E-2</v>
      </c>
      <c r="U959" s="13">
        <v>6.8493150684931503E-2</v>
      </c>
      <c r="V959" s="13">
        <v>8.7378640776699004E-2</v>
      </c>
      <c r="W959" s="13">
        <v>7.69230769230769E-2</v>
      </c>
      <c r="X959" s="13">
        <v>5.7142857142857099E-2</v>
      </c>
      <c r="Y959" s="13">
        <v>0.05</v>
      </c>
      <c r="Z959" s="13">
        <v>0.11111111111111099</v>
      </c>
      <c r="AA959" s="13">
        <v>5.7324840764331197E-2</v>
      </c>
      <c r="AB959" s="13">
        <v>7.2916666666666699E-2</v>
      </c>
      <c r="AC959" s="13">
        <v>7.0175438596491196E-2</v>
      </c>
      <c r="AD959" s="13">
        <v>0</v>
      </c>
      <c r="AE959" s="13"/>
      <c r="AF959" s="13">
        <v>3.5087719298245598E-2</v>
      </c>
      <c r="AG959" s="13">
        <v>6.5000000000000002E-2</v>
      </c>
      <c r="AH959" s="13">
        <v>3.90625E-2</v>
      </c>
      <c r="AI959" s="13">
        <v>0.173913043478261</v>
      </c>
      <c r="AJ959" s="13">
        <v>4.0650406504064998E-2</v>
      </c>
      <c r="AK959" s="13">
        <v>1.9047619047619001E-2</v>
      </c>
      <c r="AL959" s="13"/>
      <c r="AM959" s="13">
        <v>9.8901098901098897E-2</v>
      </c>
      <c r="AN959" s="13">
        <v>0.04</v>
      </c>
      <c r="AO959" s="13">
        <v>5.6265984654731503E-2</v>
      </c>
      <c r="AP959" s="13">
        <v>5.4852320675105502E-2</v>
      </c>
      <c r="AQ959" s="13">
        <v>4.5454545454545497E-2</v>
      </c>
      <c r="AR959" s="13"/>
      <c r="AS959" s="13">
        <v>6.0728744939271301E-2</v>
      </c>
      <c r="AT959" s="13" t="s">
        <v>97</v>
      </c>
      <c r="AU959" s="13"/>
      <c r="AV959" s="13">
        <v>0.06</v>
      </c>
      <c r="AW959" s="13">
        <v>2.1276595744680899E-2</v>
      </c>
      <c r="AX959" s="13">
        <v>7.0745697896749504E-2</v>
      </c>
      <c r="AY959" s="13"/>
      <c r="AZ959" s="13">
        <v>1.8348623853211E-2</v>
      </c>
      <c r="BA959" s="13">
        <v>6.6666666666666693E-2</v>
      </c>
      <c r="BB959" s="13">
        <v>7.4889867841409705E-2</v>
      </c>
      <c r="BC959" s="13"/>
      <c r="BD959" s="13">
        <v>5.5137844611528798E-2</v>
      </c>
      <c r="BE959" s="13">
        <v>7.1925754060324795E-2</v>
      </c>
      <c r="BF959" s="13"/>
      <c r="BG959" s="13">
        <v>3.3898305084745797E-2</v>
      </c>
      <c r="BH959" s="13">
        <v>7.4390243902438993E-2</v>
      </c>
      <c r="BI959" s="13"/>
      <c r="BJ959" s="13">
        <v>3.1578947368421102E-2</v>
      </c>
      <c r="BK959" s="13">
        <v>6.6732090284592704E-2</v>
      </c>
      <c r="BL959" s="13"/>
      <c r="BM959" s="13">
        <v>4.9382716049382699E-2</v>
      </c>
      <c r="BN959" s="13">
        <v>6.35245901639344E-2</v>
      </c>
      <c r="BO959" s="13"/>
      <c r="BP959" s="13">
        <v>8.6053412462907999E-2</v>
      </c>
      <c r="BQ959" s="13">
        <v>5.2511415525114201E-2</v>
      </c>
      <c r="BR959" s="13"/>
      <c r="BS959" s="13">
        <v>5.4298642533936702E-2</v>
      </c>
      <c r="BT959" s="13">
        <v>6.8131868131868098E-2</v>
      </c>
      <c r="BU959" s="13"/>
      <c r="BV959" s="13">
        <v>6.7114093959731502E-2</v>
      </c>
      <c r="BW959" s="13">
        <v>4.7781569965870303E-2</v>
      </c>
      <c r="BX959" s="13"/>
      <c r="BY959" s="13">
        <v>0.13986013986014001</v>
      </c>
      <c r="BZ959" s="13">
        <v>5.0139275766016698E-2</v>
      </c>
      <c r="CA959" s="13"/>
      <c r="CB959" s="13">
        <v>7.9526226734348601E-2</v>
      </c>
      <c r="CC959" s="13">
        <v>4.5016077170418001E-2</v>
      </c>
    </row>
    <row r="960" spans="2:81" x14ac:dyDescent="0.3">
      <c r="B960" t="s">
        <v>106</v>
      </c>
      <c r="C960" s="13">
        <v>4.4534412955465598E-2</v>
      </c>
      <c r="D960" s="13">
        <v>4.1733547351524902E-2</v>
      </c>
      <c r="E960" s="13">
        <v>4.6128500823723197E-2</v>
      </c>
      <c r="F960" s="13"/>
      <c r="G960" s="13">
        <v>0.04</v>
      </c>
      <c r="H960" s="13">
        <v>2.4539877300613501E-2</v>
      </c>
      <c r="I960" s="13">
        <v>5.5084745762711898E-2</v>
      </c>
      <c r="J960" s="13">
        <v>5.9701492537313397E-2</v>
      </c>
      <c r="K960" s="13">
        <v>4.8951048951049E-2</v>
      </c>
      <c r="L960" s="13">
        <v>5.1948051948052E-2</v>
      </c>
      <c r="M960" s="13"/>
      <c r="N960" s="13">
        <v>4.6025104602510497E-2</v>
      </c>
      <c r="O960" s="13">
        <v>4.1237113402061903E-2</v>
      </c>
      <c r="P960" s="13">
        <v>3.98009950248756E-2</v>
      </c>
      <c r="Q960" s="13">
        <v>5.1181102362204703E-2</v>
      </c>
      <c r="R960" s="13"/>
      <c r="S960" s="13">
        <v>4.52674897119342E-2</v>
      </c>
      <c r="T960" s="13">
        <v>4.5112781954887202E-2</v>
      </c>
      <c r="U960" s="13">
        <v>1.3698630136986301E-2</v>
      </c>
      <c r="V960" s="13">
        <v>7.7669902912621394E-2</v>
      </c>
      <c r="W960" s="13">
        <v>3.8461538461538498E-2</v>
      </c>
      <c r="X960" s="13">
        <v>4.7619047619047603E-2</v>
      </c>
      <c r="Y960" s="13">
        <v>0.05</v>
      </c>
      <c r="Z960" s="13">
        <v>2.2222222222222199E-2</v>
      </c>
      <c r="AA960" s="13">
        <v>3.1847133757961797E-2</v>
      </c>
      <c r="AB960" s="13">
        <v>3.125E-2</v>
      </c>
      <c r="AC960" s="13">
        <v>8.7719298245614002E-2</v>
      </c>
      <c r="AD960" s="13">
        <v>5.2631578947368397E-2</v>
      </c>
      <c r="AE960" s="13"/>
      <c r="AF960" s="13">
        <v>2.5062656641604002E-2</v>
      </c>
      <c r="AG960" s="13">
        <v>0.02</v>
      </c>
      <c r="AH960" s="13">
        <v>3.90625E-2</v>
      </c>
      <c r="AI960" s="13">
        <v>4.3478260869565202E-2</v>
      </c>
      <c r="AJ960" s="13">
        <v>4.8780487804878099E-2</v>
      </c>
      <c r="AK960" s="13">
        <v>9.5238095238095205E-2</v>
      </c>
      <c r="AL960" s="13"/>
      <c r="AM960" s="13">
        <v>8.2417582417582402E-2</v>
      </c>
      <c r="AN960" s="13">
        <v>4.8888888888888898E-2</v>
      </c>
      <c r="AO960" s="13">
        <v>3.5805626598465499E-2</v>
      </c>
      <c r="AP960" s="13">
        <v>2.53164556962025E-2</v>
      </c>
      <c r="AQ960" s="13">
        <v>4.5454545454545497E-2</v>
      </c>
      <c r="AR960" s="13"/>
      <c r="AS960" s="13">
        <v>4.4534412955465598E-2</v>
      </c>
      <c r="AT960" s="13" t="s">
        <v>97</v>
      </c>
      <c r="AU960" s="13"/>
      <c r="AV960" s="13">
        <v>0.04</v>
      </c>
      <c r="AW960" s="13">
        <v>1.0638297872340399E-2</v>
      </c>
      <c r="AX960" s="13">
        <v>5.5449330783938801E-2</v>
      </c>
      <c r="AY960" s="13"/>
      <c r="AZ960" s="13">
        <v>9.1743119266055103E-3</v>
      </c>
      <c r="BA960" s="13">
        <v>3.3333333333333298E-2</v>
      </c>
      <c r="BB960" s="13">
        <v>4.8458149779735699E-2</v>
      </c>
      <c r="BC960" s="13"/>
      <c r="BD960" s="13">
        <v>4.6365914786967402E-2</v>
      </c>
      <c r="BE960" s="13">
        <v>3.94431554524362E-2</v>
      </c>
      <c r="BF960" s="13"/>
      <c r="BG960" s="13">
        <v>2.9055690072639199E-2</v>
      </c>
      <c r="BH960" s="13">
        <v>5.24390243902439E-2</v>
      </c>
      <c r="BI960" s="13"/>
      <c r="BJ960" s="13">
        <v>2.1052631578947399E-2</v>
      </c>
      <c r="BK960" s="13">
        <v>4.9067713444553497E-2</v>
      </c>
      <c r="BL960" s="13"/>
      <c r="BM960" s="13">
        <v>6.5843621399177002E-2</v>
      </c>
      <c r="BN960" s="13">
        <v>3.7909836065573799E-2</v>
      </c>
      <c r="BO960" s="13"/>
      <c r="BP960" s="13">
        <v>6.5281899109792305E-2</v>
      </c>
      <c r="BQ960" s="13">
        <v>3.42465753424658E-2</v>
      </c>
      <c r="BR960" s="13"/>
      <c r="BS960" s="13">
        <v>3.6199095022624403E-2</v>
      </c>
      <c r="BT960" s="13">
        <v>5.9340659340659303E-2</v>
      </c>
      <c r="BU960" s="13"/>
      <c r="BV960" s="13">
        <v>3.35570469798658E-2</v>
      </c>
      <c r="BW960" s="13">
        <v>3.7542662116041001E-2</v>
      </c>
      <c r="BX960" s="13"/>
      <c r="BY960" s="13">
        <v>4.8951048951049E-2</v>
      </c>
      <c r="BZ960" s="13">
        <v>4.36397400185701E-2</v>
      </c>
      <c r="CA960" s="13"/>
      <c r="CB960" s="13">
        <v>4.0609137055837602E-2</v>
      </c>
      <c r="CC960" s="13">
        <v>4.8231511254019303E-2</v>
      </c>
    </row>
    <row r="961" spans="2:81" x14ac:dyDescent="0.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c r="BK961" s="13"/>
      <c r="BL961" s="13"/>
      <c r="BM961" s="13"/>
      <c r="BN961" s="13"/>
      <c r="BO961" s="13"/>
      <c r="BP961" s="13"/>
      <c r="BQ961" s="13"/>
      <c r="BR961" s="13"/>
      <c r="BS961" s="13"/>
      <c r="BT961" s="13"/>
      <c r="BU961" s="13"/>
      <c r="BV961" s="13"/>
      <c r="BW961" s="13"/>
      <c r="BX961" s="13"/>
      <c r="BY961" s="13"/>
      <c r="BZ961" s="13"/>
      <c r="CA961" s="13"/>
      <c r="CB961" s="13"/>
      <c r="CC961" s="13"/>
    </row>
    <row r="962" spans="2:81" x14ac:dyDescent="0.3">
      <c r="B962" s="6" t="s">
        <v>451</v>
      </c>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c r="BK962" s="13"/>
      <c r="BL962" s="13"/>
      <c r="BM962" s="13"/>
      <c r="BN962" s="13"/>
      <c r="BO962" s="13"/>
      <c r="BP962" s="13"/>
      <c r="BQ962" s="13"/>
      <c r="BR962" s="13"/>
      <c r="BS962" s="13"/>
      <c r="BT962" s="13"/>
      <c r="BU962" s="13"/>
      <c r="BV962" s="13"/>
      <c r="BW962" s="13"/>
      <c r="BX962" s="13"/>
      <c r="BY962" s="13"/>
      <c r="BZ962" s="13"/>
      <c r="CA962" s="13"/>
      <c r="CB962" s="13"/>
      <c r="CC962" s="13"/>
    </row>
    <row r="963" spans="2:81" x14ac:dyDescent="0.3">
      <c r="B963" s="23" t="s">
        <v>95</v>
      </c>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Q963" s="13"/>
      <c r="BR963" s="13"/>
      <c r="BS963" s="13"/>
      <c r="BT963" s="13"/>
      <c r="BU963" s="13"/>
      <c r="BV963" s="13"/>
      <c r="BW963" s="13"/>
      <c r="BX963" s="13"/>
      <c r="BY963" s="13"/>
      <c r="BZ963" s="13"/>
      <c r="CA963" s="13"/>
      <c r="CB963" s="13"/>
      <c r="CC963" s="13"/>
    </row>
    <row r="964" spans="2:81" x14ac:dyDescent="0.3">
      <c r="B964" t="s">
        <v>102</v>
      </c>
      <c r="C964" s="13">
        <v>0.51659919028340096</v>
      </c>
      <c r="D964" s="13">
        <v>0.50561797752809001</v>
      </c>
      <c r="E964" s="13">
        <v>0.52718286655683699</v>
      </c>
      <c r="F964" s="13"/>
      <c r="G964" s="13">
        <v>0.48571428571428599</v>
      </c>
      <c r="H964" s="13">
        <v>0.55828220858895705</v>
      </c>
      <c r="I964" s="13">
        <v>0.56355932203389802</v>
      </c>
      <c r="J964" s="13">
        <v>0.48756218905472598</v>
      </c>
      <c r="K964" s="13">
        <v>0.46853146853146899</v>
      </c>
      <c r="L964" s="13">
        <v>0.47402597402597402</v>
      </c>
      <c r="M964" s="13"/>
      <c r="N964" s="13">
        <v>0.52719665271966498</v>
      </c>
      <c r="O964" s="13">
        <v>0.54295532646048095</v>
      </c>
      <c r="P964" s="13">
        <v>0.51243781094527396</v>
      </c>
      <c r="Q964" s="13">
        <v>0.46062992125984298</v>
      </c>
      <c r="R964" s="13"/>
      <c r="S964" s="13">
        <v>0.57201646090534997</v>
      </c>
      <c r="T964" s="13">
        <v>0.47368421052631599</v>
      </c>
      <c r="U964" s="13">
        <v>0.534246575342466</v>
      </c>
      <c r="V964" s="13">
        <v>0.58252427184466005</v>
      </c>
      <c r="W964" s="13">
        <v>0.40384615384615402</v>
      </c>
      <c r="X964" s="13">
        <v>0.49523809523809498</v>
      </c>
      <c r="Y964" s="13">
        <v>0.52</v>
      </c>
      <c r="Z964" s="13">
        <v>0.35555555555555601</v>
      </c>
      <c r="AA964" s="13">
        <v>0.52866242038216604</v>
      </c>
      <c r="AB964" s="13">
        <v>0.52083333333333304</v>
      </c>
      <c r="AC964" s="13">
        <v>0.56140350877193002</v>
      </c>
      <c r="AD964" s="13">
        <v>0.52631578947368396</v>
      </c>
      <c r="AE964" s="13"/>
      <c r="AF964" s="13">
        <v>0.57142857142857095</v>
      </c>
      <c r="AG964" s="13">
        <v>0.53</v>
      </c>
      <c r="AH964" s="13">
        <v>0.5390625</v>
      </c>
      <c r="AI964" s="13">
        <v>0.39130434782608697</v>
      </c>
      <c r="AJ964" s="13">
        <v>0.60162601626016299</v>
      </c>
      <c r="AK964" s="13">
        <v>0.51428571428571401</v>
      </c>
      <c r="AL964" s="13"/>
      <c r="AM964" s="13">
        <v>0.43406593406593402</v>
      </c>
      <c r="AN964" s="13">
        <v>0.431111111111111</v>
      </c>
      <c r="AO964" s="13">
        <v>0.55242966751918199</v>
      </c>
      <c r="AP964" s="13">
        <v>0.57383966244725704</v>
      </c>
      <c r="AQ964" s="13">
        <v>0.54545454545454497</v>
      </c>
      <c r="AR964" s="13"/>
      <c r="AS964" s="13">
        <v>0.51659919028340096</v>
      </c>
      <c r="AT964" s="13" t="s">
        <v>97</v>
      </c>
      <c r="AU964" s="13"/>
      <c r="AV964" s="13">
        <v>0.49</v>
      </c>
      <c r="AW964" s="13">
        <v>0.53191489361702105</v>
      </c>
      <c r="AX964" s="13">
        <v>0.50669216061185496</v>
      </c>
      <c r="AY964" s="13"/>
      <c r="AZ964" s="13">
        <v>0.63302752293578002</v>
      </c>
      <c r="BA964" s="13">
        <v>0.47777777777777802</v>
      </c>
      <c r="BB964" s="13">
        <v>0.40088105726872197</v>
      </c>
      <c r="BC964" s="13"/>
      <c r="BD964" s="13">
        <v>0.56390977443609003</v>
      </c>
      <c r="BE964" s="13">
        <v>0.42923433874709999</v>
      </c>
      <c r="BF964" s="13"/>
      <c r="BG964" s="13">
        <v>0.60048426150121104</v>
      </c>
      <c r="BH964" s="13">
        <v>0.47560975609756101</v>
      </c>
      <c r="BI964" s="13"/>
      <c r="BJ964" s="13">
        <v>0.59473684210526301</v>
      </c>
      <c r="BK964" s="13">
        <v>0.50343473994111898</v>
      </c>
      <c r="BL964" s="13"/>
      <c r="BM964" s="13">
        <v>0.54732510288065805</v>
      </c>
      <c r="BN964" s="13">
        <v>0.51229508196721296</v>
      </c>
      <c r="BO964" s="13"/>
      <c r="BP964" s="13">
        <v>0.51632047477744802</v>
      </c>
      <c r="BQ964" s="13">
        <v>0.51484018264840203</v>
      </c>
      <c r="BR964" s="13"/>
      <c r="BS964" s="13">
        <v>0.53393665158370995</v>
      </c>
      <c r="BT964" s="13">
        <v>0.45934065934065899</v>
      </c>
      <c r="BU964" s="13"/>
      <c r="BV964" s="13">
        <v>0.55033557046979897</v>
      </c>
      <c r="BW964" s="13">
        <v>0.52559726962457298</v>
      </c>
      <c r="BX964" s="13"/>
      <c r="BY964" s="13">
        <v>0.47552447552447602</v>
      </c>
      <c r="BZ964" s="13">
        <v>0.52553389043639698</v>
      </c>
      <c r="CA964" s="13"/>
      <c r="CB964" s="13">
        <v>0.51607445008460195</v>
      </c>
      <c r="CC964" s="13">
        <v>0.52572347266881003</v>
      </c>
    </row>
    <row r="965" spans="2:81" x14ac:dyDescent="0.3">
      <c r="B965" t="s">
        <v>103</v>
      </c>
      <c r="C965" s="13">
        <v>0.33036437246963601</v>
      </c>
      <c r="D965" s="13">
        <v>0.31300160513643699</v>
      </c>
      <c r="E965" s="13">
        <v>0.347611202635914</v>
      </c>
      <c r="F965" s="13"/>
      <c r="G965" s="13">
        <v>0.34857142857142898</v>
      </c>
      <c r="H965" s="13">
        <v>0.29447852760736198</v>
      </c>
      <c r="I965" s="13">
        <v>0.29661016949152502</v>
      </c>
      <c r="J965" s="13">
        <v>0.328358208955224</v>
      </c>
      <c r="K965" s="13">
        <v>0.41258741258741299</v>
      </c>
      <c r="L965" s="13">
        <v>0.36363636363636398</v>
      </c>
      <c r="M965" s="13"/>
      <c r="N965" s="13">
        <v>0.328451882845188</v>
      </c>
      <c r="O965" s="13">
        <v>0.323024054982818</v>
      </c>
      <c r="P965" s="13">
        <v>0.30348258706467701</v>
      </c>
      <c r="Q965" s="13">
        <v>0.37401574803149601</v>
      </c>
      <c r="R965" s="13"/>
      <c r="S965" s="13">
        <v>0.31687242798353898</v>
      </c>
      <c r="T965" s="13">
        <v>0.35338345864661702</v>
      </c>
      <c r="U965" s="13">
        <v>0.41095890410958902</v>
      </c>
      <c r="V965" s="13">
        <v>0.233009708737864</v>
      </c>
      <c r="W965" s="13">
        <v>0.41346153846153799</v>
      </c>
      <c r="X965" s="13">
        <v>0.20952380952381</v>
      </c>
      <c r="Y965" s="13">
        <v>0.36</v>
      </c>
      <c r="Z965" s="13">
        <v>0.46666666666666701</v>
      </c>
      <c r="AA965" s="13">
        <v>0.35668789808917201</v>
      </c>
      <c r="AB965" s="13">
        <v>0.36458333333333298</v>
      </c>
      <c r="AC965" s="13">
        <v>0.175438596491228</v>
      </c>
      <c r="AD965" s="13">
        <v>0.36842105263157898</v>
      </c>
      <c r="AE965" s="13"/>
      <c r="AF965" s="13">
        <v>0.31578947368421101</v>
      </c>
      <c r="AG965" s="13">
        <v>0.315</v>
      </c>
      <c r="AH965" s="13">
        <v>0.3359375</v>
      </c>
      <c r="AI965" s="13">
        <v>0.37267080745341602</v>
      </c>
      <c r="AJ965" s="13">
        <v>0.26829268292682901</v>
      </c>
      <c r="AK965" s="13">
        <v>0.36190476190476201</v>
      </c>
      <c r="AL965" s="13"/>
      <c r="AM965" s="13">
        <v>0.37362637362637402</v>
      </c>
      <c r="AN965" s="13">
        <v>0.38222222222222202</v>
      </c>
      <c r="AO965" s="13">
        <v>0.31202046035805597</v>
      </c>
      <c r="AP965" s="13">
        <v>0.31223628691983102</v>
      </c>
      <c r="AQ965" s="13">
        <v>0.29545454545454503</v>
      </c>
      <c r="AR965" s="13"/>
      <c r="AS965" s="13">
        <v>0.33036437246963601</v>
      </c>
      <c r="AT965" s="13" t="s">
        <v>97</v>
      </c>
      <c r="AU965" s="13"/>
      <c r="AV965" s="13">
        <v>0.35249999999999998</v>
      </c>
      <c r="AW965" s="13">
        <v>0.319148936170213</v>
      </c>
      <c r="AX965" s="13">
        <v>0.33652007648183602</v>
      </c>
      <c r="AY965" s="13"/>
      <c r="AZ965" s="13">
        <v>0.27522935779816499</v>
      </c>
      <c r="BA965" s="13">
        <v>0.33333333333333298</v>
      </c>
      <c r="BB965" s="13">
        <v>0.40969162995594699</v>
      </c>
      <c r="BC965" s="13"/>
      <c r="BD965" s="13">
        <v>0.29949874686716799</v>
      </c>
      <c r="BE965" s="13">
        <v>0.38747099767981402</v>
      </c>
      <c r="BF965" s="13"/>
      <c r="BG965" s="13">
        <v>0.27118644067796599</v>
      </c>
      <c r="BH965" s="13">
        <v>0.35975609756097598</v>
      </c>
      <c r="BI965" s="13"/>
      <c r="BJ965" s="13">
        <v>0.27368421052631597</v>
      </c>
      <c r="BK965" s="13">
        <v>0.33856722276741902</v>
      </c>
      <c r="BL965" s="13"/>
      <c r="BM965" s="13">
        <v>0.28395061728395099</v>
      </c>
      <c r="BN965" s="13">
        <v>0.34118852459016402</v>
      </c>
      <c r="BO965" s="13"/>
      <c r="BP965" s="13">
        <v>0.33827893175074197</v>
      </c>
      <c r="BQ965" s="13">
        <v>0.33219178082191803</v>
      </c>
      <c r="BR965" s="13"/>
      <c r="BS965" s="13">
        <v>0.33031674208144801</v>
      </c>
      <c r="BT965" s="13">
        <v>0.36923076923076897</v>
      </c>
      <c r="BU965" s="13"/>
      <c r="BV965" s="13">
        <v>0.32885906040268498</v>
      </c>
      <c r="BW965" s="13">
        <v>0.33105802047781602</v>
      </c>
      <c r="BX965" s="13"/>
      <c r="BY965" s="13">
        <v>0.27972027972028002</v>
      </c>
      <c r="BZ965" s="13">
        <v>0.33890436397400198</v>
      </c>
      <c r="CA965" s="13"/>
      <c r="CB965" s="13">
        <v>0.32487309644669998</v>
      </c>
      <c r="CC965" s="13">
        <v>0.33440514469453397</v>
      </c>
    </row>
    <row r="966" spans="2:81" x14ac:dyDescent="0.3">
      <c r="B966" t="s">
        <v>433</v>
      </c>
      <c r="C966" s="13">
        <v>9.0688259109311706E-2</v>
      </c>
      <c r="D966" s="13">
        <v>0.10433386837881201</v>
      </c>
      <c r="E966" s="13">
        <v>7.7429983525535401E-2</v>
      </c>
      <c r="F966" s="13"/>
      <c r="G966" s="13">
        <v>0.108571428571429</v>
      </c>
      <c r="H966" s="13">
        <v>7.6687116564417193E-2</v>
      </c>
      <c r="I966" s="13">
        <v>8.8983050847457598E-2</v>
      </c>
      <c r="J966" s="13">
        <v>0.124378109452736</v>
      </c>
      <c r="K966" s="13">
        <v>6.2937062937062901E-2</v>
      </c>
      <c r="L966" s="13">
        <v>8.4415584415584402E-2</v>
      </c>
      <c r="M966" s="13"/>
      <c r="N966" s="13">
        <v>8.9958158995815898E-2</v>
      </c>
      <c r="O966" s="13">
        <v>6.8728522336769807E-2</v>
      </c>
      <c r="P966" s="13">
        <v>0.119402985074627</v>
      </c>
      <c r="Q966" s="13">
        <v>9.4488188976377993E-2</v>
      </c>
      <c r="R966" s="13"/>
      <c r="S966" s="13">
        <v>6.1728395061728399E-2</v>
      </c>
      <c r="T966" s="13">
        <v>6.7669172932330796E-2</v>
      </c>
      <c r="U966" s="13">
        <v>4.1095890410958902E-2</v>
      </c>
      <c r="V966" s="13">
        <v>0.116504854368932</v>
      </c>
      <c r="W966" s="13">
        <v>0.105769230769231</v>
      </c>
      <c r="X966" s="13">
        <v>0.2</v>
      </c>
      <c r="Y966" s="13">
        <v>7.0000000000000007E-2</v>
      </c>
      <c r="Z966" s="13">
        <v>0.133333333333333</v>
      </c>
      <c r="AA966" s="13">
        <v>6.3694267515923594E-2</v>
      </c>
      <c r="AB966" s="13">
        <v>5.2083333333333301E-2</v>
      </c>
      <c r="AC966" s="13">
        <v>0.19298245614035101</v>
      </c>
      <c r="AD966" s="13">
        <v>0.105263157894737</v>
      </c>
      <c r="AE966" s="13"/>
      <c r="AF966" s="13">
        <v>7.5187969924811998E-2</v>
      </c>
      <c r="AG966" s="13">
        <v>0.1</v>
      </c>
      <c r="AH966" s="13">
        <v>0.1015625</v>
      </c>
      <c r="AI966" s="13">
        <v>0.13043478260869601</v>
      </c>
      <c r="AJ966" s="13">
        <v>7.3170731707317097E-2</v>
      </c>
      <c r="AK966" s="13">
        <v>6.6666666666666693E-2</v>
      </c>
      <c r="AL966" s="13"/>
      <c r="AM966" s="13">
        <v>9.8901098901098897E-2</v>
      </c>
      <c r="AN966" s="13">
        <v>8.8888888888888906E-2</v>
      </c>
      <c r="AO966" s="13">
        <v>8.9514066496163697E-2</v>
      </c>
      <c r="AP966" s="13">
        <v>7.1729957805907199E-2</v>
      </c>
      <c r="AQ966" s="13">
        <v>6.8181818181818205E-2</v>
      </c>
      <c r="AR966" s="13"/>
      <c r="AS966" s="13">
        <v>9.0688259109311706E-2</v>
      </c>
      <c r="AT966" s="13" t="s">
        <v>97</v>
      </c>
      <c r="AU966" s="13"/>
      <c r="AV966" s="13">
        <v>9.7500000000000003E-2</v>
      </c>
      <c r="AW966" s="13">
        <v>9.5744680851063801E-2</v>
      </c>
      <c r="AX966" s="13">
        <v>9.1778202676864207E-2</v>
      </c>
      <c r="AY966" s="13"/>
      <c r="AZ966" s="13">
        <v>7.3394495412843999E-2</v>
      </c>
      <c r="BA966" s="13">
        <v>0.133333333333333</v>
      </c>
      <c r="BB966" s="13">
        <v>0.114537444933921</v>
      </c>
      <c r="BC966" s="13"/>
      <c r="BD966" s="13">
        <v>8.1453634085213E-2</v>
      </c>
      <c r="BE966" s="13">
        <v>0.106728538283063</v>
      </c>
      <c r="BF966" s="13"/>
      <c r="BG966" s="13">
        <v>7.9903147699757898E-2</v>
      </c>
      <c r="BH966" s="13">
        <v>9.5121951219512196E-2</v>
      </c>
      <c r="BI966" s="13"/>
      <c r="BJ966" s="13">
        <v>8.42105263157895E-2</v>
      </c>
      <c r="BK966" s="13">
        <v>9.3228655544651595E-2</v>
      </c>
      <c r="BL966" s="13"/>
      <c r="BM966" s="13">
        <v>0.102880658436214</v>
      </c>
      <c r="BN966" s="13">
        <v>8.4016393442622905E-2</v>
      </c>
      <c r="BO966" s="13"/>
      <c r="BP966" s="13">
        <v>7.71513353115727E-2</v>
      </c>
      <c r="BQ966" s="13">
        <v>9.3607305936073096E-2</v>
      </c>
      <c r="BR966" s="13"/>
      <c r="BS966" s="13">
        <v>8.5972850678733004E-2</v>
      </c>
      <c r="BT966" s="13">
        <v>9.2307692307692299E-2</v>
      </c>
      <c r="BU966" s="13"/>
      <c r="BV966" s="13">
        <v>5.3691275167785199E-2</v>
      </c>
      <c r="BW966" s="13">
        <v>0.102389078498294</v>
      </c>
      <c r="BX966" s="13"/>
      <c r="BY966" s="13">
        <v>0.111888111888112</v>
      </c>
      <c r="BZ966" s="13">
        <v>8.6350974930362104E-2</v>
      </c>
      <c r="CA966" s="13"/>
      <c r="CB966" s="13">
        <v>9.13705583756345E-2</v>
      </c>
      <c r="CC966" s="13">
        <v>8.3601286173633396E-2</v>
      </c>
    </row>
    <row r="967" spans="2:81" x14ac:dyDescent="0.3">
      <c r="B967" t="s">
        <v>434</v>
      </c>
      <c r="C967" s="13">
        <v>3.4817813765182198E-2</v>
      </c>
      <c r="D967" s="13">
        <v>4.8154093097913298E-2</v>
      </c>
      <c r="E967" s="13">
        <v>2.1416803953871501E-2</v>
      </c>
      <c r="F967" s="13"/>
      <c r="G967" s="13">
        <v>2.8571428571428598E-2</v>
      </c>
      <c r="H967" s="13">
        <v>4.2944785276073601E-2</v>
      </c>
      <c r="I967" s="13">
        <v>3.3898305084745797E-2</v>
      </c>
      <c r="J967" s="13">
        <v>3.98009950248756E-2</v>
      </c>
      <c r="K967" s="13">
        <v>2.0979020979021001E-2</v>
      </c>
      <c r="L967" s="13">
        <v>3.2467532467532499E-2</v>
      </c>
      <c r="M967" s="13"/>
      <c r="N967" s="13">
        <v>2.5104602510460299E-2</v>
      </c>
      <c r="O967" s="13">
        <v>4.4673539518900303E-2</v>
      </c>
      <c r="P967" s="13">
        <v>2.9850746268656699E-2</v>
      </c>
      <c r="Q967" s="13">
        <v>4.33070866141732E-2</v>
      </c>
      <c r="R967" s="13"/>
      <c r="S967" s="13">
        <v>2.0576131687242798E-2</v>
      </c>
      <c r="T967" s="13">
        <v>7.5187969924811998E-2</v>
      </c>
      <c r="U967" s="13">
        <v>1.3698630136986301E-2</v>
      </c>
      <c r="V967" s="13">
        <v>2.9126213592233E-2</v>
      </c>
      <c r="W967" s="13">
        <v>4.80769230769231E-2</v>
      </c>
      <c r="X967" s="13">
        <v>6.6666666666666693E-2</v>
      </c>
      <c r="Y967" s="13">
        <v>0.01</v>
      </c>
      <c r="Z967" s="13">
        <v>2.2222222222222199E-2</v>
      </c>
      <c r="AA967" s="13">
        <v>3.1847133757961797E-2</v>
      </c>
      <c r="AB967" s="13">
        <v>4.1666666666666699E-2</v>
      </c>
      <c r="AC967" s="13">
        <v>1.7543859649122799E-2</v>
      </c>
      <c r="AD967" s="13">
        <v>0</v>
      </c>
      <c r="AE967" s="13"/>
      <c r="AF967" s="13">
        <v>2.00501253132832E-2</v>
      </c>
      <c r="AG967" s="13">
        <v>4.4999999999999998E-2</v>
      </c>
      <c r="AH967" s="13">
        <v>1.5625E-2</v>
      </c>
      <c r="AI967" s="13">
        <v>8.6956521739130405E-2</v>
      </c>
      <c r="AJ967" s="13">
        <v>1.6260162601626001E-2</v>
      </c>
      <c r="AK967" s="13">
        <v>9.5238095238095195E-3</v>
      </c>
      <c r="AL967" s="13"/>
      <c r="AM967" s="13">
        <v>6.0439560439560398E-2</v>
      </c>
      <c r="AN967" s="13">
        <v>5.3333333333333302E-2</v>
      </c>
      <c r="AO967" s="13">
        <v>2.3017902813299199E-2</v>
      </c>
      <c r="AP967" s="13">
        <v>2.9535864978902999E-2</v>
      </c>
      <c r="AQ967" s="13">
        <v>4.5454545454545497E-2</v>
      </c>
      <c r="AR967" s="13"/>
      <c r="AS967" s="13">
        <v>3.4817813765182198E-2</v>
      </c>
      <c r="AT967" s="13" t="s">
        <v>97</v>
      </c>
      <c r="AU967" s="13"/>
      <c r="AV967" s="13">
        <v>3.7499999999999999E-2</v>
      </c>
      <c r="AW967" s="13">
        <v>4.2553191489361701E-2</v>
      </c>
      <c r="AX967" s="13">
        <v>3.4416826003824098E-2</v>
      </c>
      <c r="AY967" s="13"/>
      <c r="AZ967" s="13">
        <v>9.1743119266055103E-3</v>
      </c>
      <c r="BA967" s="13">
        <v>4.4444444444444398E-2</v>
      </c>
      <c r="BB967" s="13">
        <v>4.4052863436123399E-2</v>
      </c>
      <c r="BC967" s="13"/>
      <c r="BD967" s="13">
        <v>3.00751879699248E-2</v>
      </c>
      <c r="BE967" s="13">
        <v>4.4083526682134597E-2</v>
      </c>
      <c r="BF967" s="13"/>
      <c r="BG967" s="13">
        <v>2.6634382566585998E-2</v>
      </c>
      <c r="BH967" s="13">
        <v>3.9024390243902397E-2</v>
      </c>
      <c r="BI967" s="13"/>
      <c r="BJ967" s="13">
        <v>2.1052631578947399E-2</v>
      </c>
      <c r="BK967" s="13">
        <v>3.6310107948969599E-2</v>
      </c>
      <c r="BL967" s="13"/>
      <c r="BM967" s="13">
        <v>3.7037037037037E-2</v>
      </c>
      <c r="BN967" s="13">
        <v>3.4836065573770503E-2</v>
      </c>
      <c r="BO967" s="13"/>
      <c r="BP967" s="13">
        <v>3.5608308605341199E-2</v>
      </c>
      <c r="BQ967" s="13">
        <v>3.5388127853881297E-2</v>
      </c>
      <c r="BR967" s="13"/>
      <c r="BS967" s="13">
        <v>3.3936651583710398E-2</v>
      </c>
      <c r="BT967" s="13">
        <v>4.6153846153846198E-2</v>
      </c>
      <c r="BU967" s="13"/>
      <c r="BV967" s="13">
        <v>4.6979865771812103E-2</v>
      </c>
      <c r="BW967" s="13">
        <v>2.7303754266211601E-2</v>
      </c>
      <c r="BX967" s="13"/>
      <c r="BY967" s="13">
        <v>9.7902097902097904E-2</v>
      </c>
      <c r="BZ967" s="13">
        <v>2.4141132776230301E-2</v>
      </c>
      <c r="CA967" s="13"/>
      <c r="CB967" s="13">
        <v>3.8917089678510999E-2</v>
      </c>
      <c r="CC967" s="13">
        <v>3.0546623794212201E-2</v>
      </c>
    </row>
    <row r="968" spans="2:81" x14ac:dyDescent="0.3">
      <c r="B968" t="s">
        <v>106</v>
      </c>
      <c r="C968" s="13">
        <v>2.7530364372469598E-2</v>
      </c>
      <c r="D968" s="13">
        <v>2.8892455858748001E-2</v>
      </c>
      <c r="E968" s="13">
        <v>2.63591433278418E-2</v>
      </c>
      <c r="F968" s="13"/>
      <c r="G968" s="13">
        <v>2.8571428571428598E-2</v>
      </c>
      <c r="H968" s="13">
        <v>2.7607361963190202E-2</v>
      </c>
      <c r="I968" s="13">
        <v>1.6949152542372899E-2</v>
      </c>
      <c r="J968" s="13">
        <v>1.99004975124378E-2</v>
      </c>
      <c r="K968" s="13">
        <v>3.4965034965035002E-2</v>
      </c>
      <c r="L968" s="13">
        <v>4.5454545454545497E-2</v>
      </c>
      <c r="M968" s="13"/>
      <c r="N968" s="13">
        <v>2.92887029288703E-2</v>
      </c>
      <c r="O968" s="13">
        <v>2.06185567010309E-2</v>
      </c>
      <c r="P968" s="13">
        <v>3.4825870646766198E-2</v>
      </c>
      <c r="Q968" s="13">
        <v>2.7559055118110201E-2</v>
      </c>
      <c r="R968" s="13"/>
      <c r="S968" s="13">
        <v>2.8806584362139901E-2</v>
      </c>
      <c r="T968" s="13">
        <v>3.00751879699248E-2</v>
      </c>
      <c r="U968" s="13">
        <v>0</v>
      </c>
      <c r="V968" s="13">
        <v>3.8834951456310697E-2</v>
      </c>
      <c r="W968" s="13">
        <v>2.8846153846153799E-2</v>
      </c>
      <c r="X968" s="13">
        <v>2.8571428571428598E-2</v>
      </c>
      <c r="Y968" s="13">
        <v>0.04</v>
      </c>
      <c r="Z968" s="13">
        <v>2.2222222222222199E-2</v>
      </c>
      <c r="AA968" s="13">
        <v>1.9108280254777101E-2</v>
      </c>
      <c r="AB968" s="13">
        <v>2.0833333333333301E-2</v>
      </c>
      <c r="AC968" s="13">
        <v>5.2631578947368397E-2</v>
      </c>
      <c r="AD968" s="13">
        <v>0</v>
      </c>
      <c r="AE968" s="13"/>
      <c r="AF968" s="13">
        <v>1.7543859649122799E-2</v>
      </c>
      <c r="AG968" s="13">
        <v>0.01</v>
      </c>
      <c r="AH968" s="13">
        <v>7.8125E-3</v>
      </c>
      <c r="AI968" s="13">
        <v>1.8633540372670801E-2</v>
      </c>
      <c r="AJ968" s="13">
        <v>4.0650406504064998E-2</v>
      </c>
      <c r="AK968" s="13">
        <v>4.7619047619047603E-2</v>
      </c>
      <c r="AL968" s="13"/>
      <c r="AM968" s="13">
        <v>3.2967032967033003E-2</v>
      </c>
      <c r="AN968" s="13">
        <v>4.4444444444444398E-2</v>
      </c>
      <c r="AO968" s="13">
        <v>2.3017902813299199E-2</v>
      </c>
      <c r="AP968" s="13">
        <v>1.26582278481013E-2</v>
      </c>
      <c r="AQ968" s="13">
        <v>4.5454545454545497E-2</v>
      </c>
      <c r="AR968" s="13"/>
      <c r="AS968" s="13">
        <v>2.7530364372469598E-2</v>
      </c>
      <c r="AT968" s="13" t="s">
        <v>97</v>
      </c>
      <c r="AU968" s="13"/>
      <c r="AV968" s="13">
        <v>2.2499999999999999E-2</v>
      </c>
      <c r="AW968" s="13">
        <v>1.0638297872340399E-2</v>
      </c>
      <c r="AX968" s="13">
        <v>3.05927342256214E-2</v>
      </c>
      <c r="AY968" s="13"/>
      <c r="AZ968" s="13">
        <v>9.1743119266055103E-3</v>
      </c>
      <c r="BA968" s="13">
        <v>1.1111111111111099E-2</v>
      </c>
      <c r="BB968" s="13">
        <v>3.0837004405286299E-2</v>
      </c>
      <c r="BC968" s="13"/>
      <c r="BD968" s="13">
        <v>2.5062656641604002E-2</v>
      </c>
      <c r="BE968" s="13">
        <v>3.2482598607888602E-2</v>
      </c>
      <c r="BF968" s="13"/>
      <c r="BG968" s="13">
        <v>2.17917675544794E-2</v>
      </c>
      <c r="BH968" s="13">
        <v>3.0487804878048801E-2</v>
      </c>
      <c r="BI968" s="13"/>
      <c r="BJ968" s="13">
        <v>2.6315789473684199E-2</v>
      </c>
      <c r="BK968" s="13">
        <v>2.8459273797840998E-2</v>
      </c>
      <c r="BL968" s="13"/>
      <c r="BM968" s="13">
        <v>2.8806584362139901E-2</v>
      </c>
      <c r="BN968" s="13">
        <v>2.7663934426229501E-2</v>
      </c>
      <c r="BO968" s="13"/>
      <c r="BP968" s="13">
        <v>3.2640949554896097E-2</v>
      </c>
      <c r="BQ968" s="13">
        <v>2.3972602739725998E-2</v>
      </c>
      <c r="BR968" s="13"/>
      <c r="BS968" s="13">
        <v>1.58371040723982E-2</v>
      </c>
      <c r="BT968" s="13">
        <v>3.2967032967033003E-2</v>
      </c>
      <c r="BU968" s="13"/>
      <c r="BV968" s="13">
        <v>2.01342281879195E-2</v>
      </c>
      <c r="BW968" s="13">
        <v>1.36518771331058E-2</v>
      </c>
      <c r="BX968" s="13"/>
      <c r="BY968" s="13">
        <v>3.4965034965035002E-2</v>
      </c>
      <c r="BZ968" s="13">
        <v>2.5069637883008401E-2</v>
      </c>
      <c r="CA968" s="13"/>
      <c r="CB968" s="13">
        <v>2.8764805414551599E-2</v>
      </c>
      <c r="CC968" s="13">
        <v>2.57234726688103E-2</v>
      </c>
    </row>
    <row r="969" spans="2:81" x14ac:dyDescent="0.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c r="BK969" s="13"/>
      <c r="BL969" s="13"/>
      <c r="BM969" s="13"/>
      <c r="BN969" s="13"/>
      <c r="BO969" s="13"/>
      <c r="BP969" s="13"/>
      <c r="BQ969" s="13"/>
      <c r="BR969" s="13"/>
      <c r="BS969" s="13"/>
      <c r="BT969" s="13"/>
      <c r="BU969" s="13"/>
      <c r="BV969" s="13"/>
      <c r="BW969" s="13"/>
      <c r="BX969" s="13"/>
      <c r="BY969" s="13"/>
      <c r="BZ969" s="13"/>
      <c r="CA969" s="13"/>
      <c r="CB969" s="13"/>
      <c r="CC969" s="13"/>
    </row>
    <row r="970" spans="2:81" x14ac:dyDescent="0.3">
      <c r="B970" s="6" t="s">
        <v>452</v>
      </c>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c r="BK970" s="13"/>
      <c r="BL970" s="13"/>
      <c r="BM970" s="13"/>
      <c r="BN970" s="13"/>
      <c r="BO970" s="13"/>
      <c r="BP970" s="13"/>
      <c r="BQ970" s="13"/>
      <c r="BR970" s="13"/>
      <c r="BS970" s="13"/>
      <c r="BT970" s="13"/>
      <c r="BU970" s="13"/>
      <c r="BV970" s="13"/>
      <c r="BW970" s="13"/>
      <c r="BX970" s="13"/>
      <c r="BY970" s="13"/>
      <c r="BZ970" s="13"/>
      <c r="CA970" s="13"/>
      <c r="CB970" s="13"/>
      <c r="CC970" s="13"/>
    </row>
    <row r="971" spans="2:81" x14ac:dyDescent="0.3">
      <c r="B971" s="23" t="s">
        <v>95</v>
      </c>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c r="BK971" s="13"/>
      <c r="BL971" s="13"/>
      <c r="BM971" s="13"/>
      <c r="BN971" s="13"/>
      <c r="BO971" s="13"/>
      <c r="BP971" s="13"/>
      <c r="BQ971" s="13"/>
      <c r="BR971" s="13"/>
      <c r="BS971" s="13"/>
      <c r="BT971" s="13"/>
      <c r="BU971" s="13"/>
      <c r="BV971" s="13"/>
      <c r="BW971" s="13"/>
      <c r="BX971" s="13"/>
      <c r="BY971" s="13"/>
      <c r="BZ971" s="13"/>
      <c r="CA971" s="13"/>
      <c r="CB971" s="13"/>
      <c r="CC971" s="13"/>
    </row>
    <row r="972" spans="2:81" x14ac:dyDescent="0.3">
      <c r="B972" t="s">
        <v>102</v>
      </c>
      <c r="C972" s="13">
        <v>0.33279352226720599</v>
      </c>
      <c r="D972" s="13">
        <v>0.31621187800963102</v>
      </c>
      <c r="E972" s="13">
        <v>0.350906095551895</v>
      </c>
      <c r="F972" s="13"/>
      <c r="G972" s="13">
        <v>0.29142857142857098</v>
      </c>
      <c r="H972" s="13">
        <v>0.438650306748466</v>
      </c>
      <c r="I972" s="13">
        <v>0.355932203389831</v>
      </c>
      <c r="J972" s="13">
        <v>0.29353233830845799</v>
      </c>
      <c r="K972" s="13">
        <v>0.25874125874125897</v>
      </c>
      <c r="L972" s="13">
        <v>0.24025974025974001</v>
      </c>
      <c r="M972" s="13"/>
      <c r="N972" s="13">
        <v>0.38493723849372402</v>
      </c>
      <c r="O972" s="13">
        <v>0.27147766323024097</v>
      </c>
      <c r="P972" s="13">
        <v>0.33830845771144302</v>
      </c>
      <c r="Q972" s="13">
        <v>0.28740157480314998</v>
      </c>
      <c r="R972" s="13"/>
      <c r="S972" s="13">
        <v>0.44032921810699599</v>
      </c>
      <c r="T972" s="13">
        <v>0.28571428571428598</v>
      </c>
      <c r="U972" s="13">
        <v>0.34246575342465801</v>
      </c>
      <c r="V972" s="13">
        <v>0.35922330097087402</v>
      </c>
      <c r="W972" s="13">
        <v>0.27884615384615402</v>
      </c>
      <c r="X972" s="13">
        <v>0.28571428571428598</v>
      </c>
      <c r="Y972" s="13">
        <v>0.32</v>
      </c>
      <c r="Z972" s="13">
        <v>0.17777777777777801</v>
      </c>
      <c r="AA972" s="13">
        <v>0.29299363057324801</v>
      </c>
      <c r="AB972" s="13">
        <v>0.32291666666666702</v>
      </c>
      <c r="AC972" s="13">
        <v>0.38596491228070201</v>
      </c>
      <c r="AD972" s="13">
        <v>0.31578947368421101</v>
      </c>
      <c r="AE972" s="13"/>
      <c r="AF972" s="13">
        <v>0.418546365914787</v>
      </c>
      <c r="AG972" s="13">
        <v>0.29499999999999998</v>
      </c>
      <c r="AH972" s="13">
        <v>0.3828125</v>
      </c>
      <c r="AI972" s="13">
        <v>0.229813664596273</v>
      </c>
      <c r="AJ972" s="13">
        <v>0.35772357723577197</v>
      </c>
      <c r="AK972" s="13">
        <v>0.24761904761904799</v>
      </c>
      <c r="AL972" s="13"/>
      <c r="AM972" s="13">
        <v>0.23626373626373601</v>
      </c>
      <c r="AN972" s="13">
        <v>0.21333333333333299</v>
      </c>
      <c r="AO972" s="13">
        <v>0.355498721227621</v>
      </c>
      <c r="AP972" s="13">
        <v>0.45147679324894502</v>
      </c>
      <c r="AQ972" s="13">
        <v>0.54545454545454497</v>
      </c>
      <c r="AR972" s="13"/>
      <c r="AS972" s="13">
        <v>0.33279352226720599</v>
      </c>
      <c r="AT972" s="13" t="s">
        <v>97</v>
      </c>
      <c r="AU972" s="13"/>
      <c r="AV972" s="13">
        <v>0.33</v>
      </c>
      <c r="AW972" s="13">
        <v>0.42553191489361702</v>
      </c>
      <c r="AX972" s="13">
        <v>0.26195028680688298</v>
      </c>
      <c r="AY972" s="13"/>
      <c r="AZ972" s="13">
        <v>0.47706422018348599</v>
      </c>
      <c r="BA972" s="13">
        <v>0.344444444444444</v>
      </c>
      <c r="BB972" s="13">
        <v>0.23788546255506601</v>
      </c>
      <c r="BC972" s="13"/>
      <c r="BD972" s="13">
        <v>0.37844611528822097</v>
      </c>
      <c r="BE972" s="13">
        <v>0.25058004640371201</v>
      </c>
      <c r="BF972" s="13"/>
      <c r="BG972" s="13">
        <v>0.445520581113801</v>
      </c>
      <c r="BH972" s="13">
        <v>0.275609756097561</v>
      </c>
      <c r="BI972" s="13"/>
      <c r="BJ972" s="13">
        <v>0.44736842105263203</v>
      </c>
      <c r="BK972" s="13">
        <v>0.310107948969578</v>
      </c>
      <c r="BL972" s="13"/>
      <c r="BM972" s="13">
        <v>0.33744855967078202</v>
      </c>
      <c r="BN972" s="13">
        <v>0.33401639344262302</v>
      </c>
      <c r="BO972" s="13"/>
      <c r="BP972" s="13">
        <v>0.29376854599406499</v>
      </c>
      <c r="BQ972" s="13">
        <v>0.34931506849315103</v>
      </c>
      <c r="BR972" s="13"/>
      <c r="BS972" s="13">
        <v>0.35746606334841602</v>
      </c>
      <c r="BT972" s="13">
        <v>0.28351648351648401</v>
      </c>
      <c r="BU972" s="13"/>
      <c r="BV972" s="13">
        <v>0.456375838926175</v>
      </c>
      <c r="BW972" s="13">
        <v>0.30716723549488101</v>
      </c>
      <c r="BX972" s="13"/>
      <c r="BY972" s="13">
        <v>0.31468531468531502</v>
      </c>
      <c r="BZ972" s="13">
        <v>0.33704735376044598</v>
      </c>
      <c r="CA972" s="13"/>
      <c r="CB972" s="13">
        <v>0.294416243654822</v>
      </c>
      <c r="CC972" s="13">
        <v>0.37459807073954998</v>
      </c>
    </row>
    <row r="973" spans="2:81" x14ac:dyDescent="0.3">
      <c r="B973" t="s">
        <v>103</v>
      </c>
      <c r="C973" s="13">
        <v>0.32469635627530402</v>
      </c>
      <c r="D973" s="13">
        <v>0.31139646869984</v>
      </c>
      <c r="E973" s="13">
        <v>0.336079077429984</v>
      </c>
      <c r="F973" s="13"/>
      <c r="G973" s="13">
        <v>0.41142857142857098</v>
      </c>
      <c r="H973" s="13">
        <v>0.30061349693251499</v>
      </c>
      <c r="I973" s="13">
        <v>0.34322033898305099</v>
      </c>
      <c r="J973" s="13">
        <v>0.31343283582089598</v>
      </c>
      <c r="K973" s="13">
        <v>0.30769230769230799</v>
      </c>
      <c r="L973" s="13">
        <v>0.27922077922077898</v>
      </c>
      <c r="M973" s="13"/>
      <c r="N973" s="13">
        <v>0.28033472803347298</v>
      </c>
      <c r="O973" s="13">
        <v>0.38144329896907198</v>
      </c>
      <c r="P973" s="13">
        <v>0.33333333333333298</v>
      </c>
      <c r="Q973" s="13">
        <v>0.34251968503937003</v>
      </c>
      <c r="R973" s="13"/>
      <c r="S973" s="13">
        <v>0.28806584362139898</v>
      </c>
      <c r="T973" s="13">
        <v>0.37593984962406002</v>
      </c>
      <c r="U973" s="13">
        <v>0.301369863013699</v>
      </c>
      <c r="V973" s="13">
        <v>0.27184466019417503</v>
      </c>
      <c r="W973" s="13">
        <v>0.355769230769231</v>
      </c>
      <c r="X973" s="13">
        <v>0.34285714285714303</v>
      </c>
      <c r="Y973" s="13">
        <v>0.33</v>
      </c>
      <c r="Z973" s="13">
        <v>0.28888888888888897</v>
      </c>
      <c r="AA973" s="13">
        <v>0.38216560509554098</v>
      </c>
      <c r="AB973" s="13">
        <v>0.32291666666666702</v>
      </c>
      <c r="AC973" s="13">
        <v>0.24561403508771901</v>
      </c>
      <c r="AD973" s="13">
        <v>0.36842105263157898</v>
      </c>
      <c r="AE973" s="13"/>
      <c r="AF973" s="13">
        <v>0.31829573934837102</v>
      </c>
      <c r="AG973" s="13">
        <v>0.38</v>
      </c>
      <c r="AH973" s="13">
        <v>0.375</v>
      </c>
      <c r="AI973" s="13">
        <v>0.29192546583850898</v>
      </c>
      <c r="AJ973" s="13">
        <v>0.34959349593495898</v>
      </c>
      <c r="AK973" s="13">
        <v>0.30476190476190501</v>
      </c>
      <c r="AL973" s="13"/>
      <c r="AM973" s="13">
        <v>0.31318681318681302</v>
      </c>
      <c r="AN973" s="13">
        <v>0.35555555555555601</v>
      </c>
      <c r="AO973" s="13">
        <v>0.33503836317135499</v>
      </c>
      <c r="AP973" s="13">
        <v>0.29957805907173002</v>
      </c>
      <c r="AQ973" s="13">
        <v>0.29545454545454503</v>
      </c>
      <c r="AR973" s="13"/>
      <c r="AS973" s="13">
        <v>0.32469635627530402</v>
      </c>
      <c r="AT973" s="13" t="s">
        <v>97</v>
      </c>
      <c r="AU973" s="13"/>
      <c r="AV973" s="13">
        <v>0.33250000000000002</v>
      </c>
      <c r="AW973" s="13">
        <v>0.340425531914894</v>
      </c>
      <c r="AX973" s="13">
        <v>0.34608030592734201</v>
      </c>
      <c r="AY973" s="13"/>
      <c r="AZ973" s="13">
        <v>0.31192660550458701</v>
      </c>
      <c r="BA973" s="13">
        <v>0.422222222222222</v>
      </c>
      <c r="BB973" s="13">
        <v>0.32599118942731298</v>
      </c>
      <c r="BC973" s="13"/>
      <c r="BD973" s="13">
        <v>0.324561403508772</v>
      </c>
      <c r="BE973" s="13">
        <v>0.32482598607888602</v>
      </c>
      <c r="BF973" s="13"/>
      <c r="BG973" s="13">
        <v>0.314769975786925</v>
      </c>
      <c r="BH973" s="13">
        <v>0.32926829268292701</v>
      </c>
      <c r="BI973" s="13"/>
      <c r="BJ973" s="13">
        <v>0.326315789473684</v>
      </c>
      <c r="BK973" s="13">
        <v>0.32384690873405297</v>
      </c>
      <c r="BL973" s="13"/>
      <c r="BM973" s="13">
        <v>0.329218106995885</v>
      </c>
      <c r="BN973" s="13">
        <v>0.32172131147541</v>
      </c>
      <c r="BO973" s="13"/>
      <c r="BP973" s="13">
        <v>0.32047477744807101</v>
      </c>
      <c r="BQ973" s="13">
        <v>0.32762557077625598</v>
      </c>
      <c r="BR973" s="13"/>
      <c r="BS973" s="13">
        <v>0.34615384615384598</v>
      </c>
      <c r="BT973" s="13">
        <v>0.33406593406593399</v>
      </c>
      <c r="BU973" s="13"/>
      <c r="BV973" s="13">
        <v>0.288590604026846</v>
      </c>
      <c r="BW973" s="13">
        <v>0.37542662116040998</v>
      </c>
      <c r="BX973" s="13"/>
      <c r="BY973" s="13">
        <v>0.30069930069930101</v>
      </c>
      <c r="BZ973" s="13">
        <v>0.33054781801299898</v>
      </c>
      <c r="CA973" s="13"/>
      <c r="CB973" s="13">
        <v>0.32148900169204703</v>
      </c>
      <c r="CC973" s="13">
        <v>0.32315112540192897</v>
      </c>
    </row>
    <row r="974" spans="2:81" x14ac:dyDescent="0.3">
      <c r="B974" t="s">
        <v>433</v>
      </c>
      <c r="C974" s="13">
        <v>0.20161943319838099</v>
      </c>
      <c r="D974" s="13">
        <v>0.22311396468699801</v>
      </c>
      <c r="E974" s="13">
        <v>0.179571663920923</v>
      </c>
      <c r="F974" s="13"/>
      <c r="G974" s="13">
        <v>0.188571428571429</v>
      </c>
      <c r="H974" s="13">
        <v>0.13803680981595101</v>
      </c>
      <c r="I974" s="13">
        <v>0.16525423728813601</v>
      </c>
      <c r="J974" s="13">
        <v>0.238805970149254</v>
      </c>
      <c r="K974" s="13">
        <v>0.286713286713287</v>
      </c>
      <c r="L974" s="13">
        <v>0.27922077922077898</v>
      </c>
      <c r="M974" s="13"/>
      <c r="N974" s="13">
        <v>0.19456066945606701</v>
      </c>
      <c r="O974" s="13">
        <v>0.219931271477663</v>
      </c>
      <c r="P974" s="13">
        <v>0.20398009950248799</v>
      </c>
      <c r="Q974" s="13">
        <v>0.20078740157480299</v>
      </c>
      <c r="R974" s="13"/>
      <c r="S974" s="13">
        <v>0.156378600823045</v>
      </c>
      <c r="T974" s="13">
        <v>0.21052631578947401</v>
      </c>
      <c r="U974" s="13">
        <v>0.27397260273972601</v>
      </c>
      <c r="V974" s="13">
        <v>0.20388349514563101</v>
      </c>
      <c r="W974" s="13">
        <v>0.22115384615384601</v>
      </c>
      <c r="X974" s="13">
        <v>0.2</v>
      </c>
      <c r="Y974" s="13">
        <v>0.19</v>
      </c>
      <c r="Z974" s="13">
        <v>0.28888888888888897</v>
      </c>
      <c r="AA974" s="13">
        <v>0.19745222929936301</v>
      </c>
      <c r="AB974" s="13">
        <v>0.1875</v>
      </c>
      <c r="AC974" s="13">
        <v>0.21052631578947401</v>
      </c>
      <c r="AD974" s="13">
        <v>0.26315789473684198</v>
      </c>
      <c r="AE974" s="13"/>
      <c r="AF974" s="13">
        <v>0.180451127819549</v>
      </c>
      <c r="AG974" s="13">
        <v>0.20499999999999999</v>
      </c>
      <c r="AH974" s="13">
        <v>0.1171875</v>
      </c>
      <c r="AI974" s="13">
        <v>0.24223602484472101</v>
      </c>
      <c r="AJ974" s="13">
        <v>0.18699186991869901</v>
      </c>
      <c r="AK974" s="13">
        <v>0.29523809523809502</v>
      </c>
      <c r="AL974" s="13"/>
      <c r="AM974" s="13">
        <v>0.23626373626373601</v>
      </c>
      <c r="AN974" s="13">
        <v>0.25777777777777799</v>
      </c>
      <c r="AO974" s="13">
        <v>0.19437340153452701</v>
      </c>
      <c r="AP974" s="13">
        <v>0.16033755274261599</v>
      </c>
      <c r="AQ974" s="13">
        <v>6.8181818181818205E-2</v>
      </c>
      <c r="AR974" s="13"/>
      <c r="AS974" s="13">
        <v>0.20161943319838099</v>
      </c>
      <c r="AT974" s="13" t="s">
        <v>97</v>
      </c>
      <c r="AU974" s="13"/>
      <c r="AV974" s="13">
        <v>0.17249999999999999</v>
      </c>
      <c r="AW974" s="13">
        <v>0.13829787234042601</v>
      </c>
      <c r="AX974" s="13">
        <v>0.23900573613766701</v>
      </c>
      <c r="AY974" s="13"/>
      <c r="AZ974" s="13">
        <v>0.119266055045872</v>
      </c>
      <c r="BA974" s="13">
        <v>0.122222222222222</v>
      </c>
      <c r="BB974" s="13">
        <v>0.23788546255506601</v>
      </c>
      <c r="BC974" s="13"/>
      <c r="BD974" s="13">
        <v>0.167919799498747</v>
      </c>
      <c r="BE974" s="13">
        <v>0.26218097447795802</v>
      </c>
      <c r="BF974" s="13"/>
      <c r="BG974" s="13">
        <v>0.152542372881356</v>
      </c>
      <c r="BH974" s="13">
        <v>0.22682926829268299</v>
      </c>
      <c r="BI974" s="13"/>
      <c r="BJ974" s="13">
        <v>0.1</v>
      </c>
      <c r="BK974" s="13">
        <v>0.220804710500491</v>
      </c>
      <c r="BL974" s="13"/>
      <c r="BM974" s="13">
        <v>0.209876543209877</v>
      </c>
      <c r="BN974" s="13">
        <v>0.19979508196721299</v>
      </c>
      <c r="BO974" s="13"/>
      <c r="BP974" s="13">
        <v>0.19584569732937701</v>
      </c>
      <c r="BQ974" s="13">
        <v>0.204337899543379</v>
      </c>
      <c r="BR974" s="13"/>
      <c r="BS974" s="13">
        <v>0.16515837104072401</v>
      </c>
      <c r="BT974" s="13">
        <v>0.22857142857142901</v>
      </c>
      <c r="BU974" s="13"/>
      <c r="BV974" s="13">
        <v>0.14765100671140899</v>
      </c>
      <c r="BW974" s="13">
        <v>0.17406143344709901</v>
      </c>
      <c r="BX974" s="13"/>
      <c r="BY974" s="13">
        <v>0.160839160839161</v>
      </c>
      <c r="BZ974" s="13">
        <v>0.20612813370473501</v>
      </c>
      <c r="CA974" s="13"/>
      <c r="CB974" s="13">
        <v>0.23688663282571901</v>
      </c>
      <c r="CC974" s="13">
        <v>0.168810289389068</v>
      </c>
    </row>
    <row r="975" spans="2:81" x14ac:dyDescent="0.3">
      <c r="B975" t="s">
        <v>434</v>
      </c>
      <c r="C975" s="13">
        <v>0.106882591093117</v>
      </c>
      <c r="D975" s="13">
        <v>0.12199036918138</v>
      </c>
      <c r="E975" s="13">
        <v>9.2257001647446504E-2</v>
      </c>
      <c r="F975" s="13"/>
      <c r="G975" s="13">
        <v>0.08</v>
      </c>
      <c r="H975" s="13">
        <v>9.8159509202454004E-2</v>
      </c>
      <c r="I975" s="13">
        <v>0.105932203389831</v>
      </c>
      <c r="J975" s="13">
        <v>0.109452736318408</v>
      </c>
      <c r="K975" s="13">
        <v>0.111888111888112</v>
      </c>
      <c r="L975" s="13">
        <v>0.14935064935064901</v>
      </c>
      <c r="M975" s="13"/>
      <c r="N975" s="13">
        <v>9.6234309623431005E-2</v>
      </c>
      <c r="O975" s="13">
        <v>0.109965635738832</v>
      </c>
      <c r="P975" s="13">
        <v>8.45771144278607E-2</v>
      </c>
      <c r="Q975" s="13">
        <v>0.13779527559055099</v>
      </c>
      <c r="R975" s="13"/>
      <c r="S975" s="13">
        <v>7.8189300411522597E-2</v>
      </c>
      <c r="T975" s="13">
        <v>9.0225563909774403E-2</v>
      </c>
      <c r="U975" s="13">
        <v>6.8493150684931503E-2</v>
      </c>
      <c r="V975" s="13">
        <v>0.12621359223301001</v>
      </c>
      <c r="W975" s="13">
        <v>0.125</v>
      </c>
      <c r="X975" s="13">
        <v>0.114285714285714</v>
      </c>
      <c r="Y975" s="13">
        <v>0.14000000000000001</v>
      </c>
      <c r="Z975" s="13">
        <v>0.2</v>
      </c>
      <c r="AA975" s="13">
        <v>9.5541401273885398E-2</v>
      </c>
      <c r="AB975" s="13">
        <v>0.125</v>
      </c>
      <c r="AC975" s="13">
        <v>0.12280701754386</v>
      </c>
      <c r="AD975" s="13">
        <v>5.2631578947368397E-2</v>
      </c>
      <c r="AE975" s="13"/>
      <c r="AF975" s="13">
        <v>5.5137844611528798E-2</v>
      </c>
      <c r="AG975" s="13">
        <v>9.5000000000000001E-2</v>
      </c>
      <c r="AH975" s="13">
        <v>0.1015625</v>
      </c>
      <c r="AI975" s="13">
        <v>0.229813664596273</v>
      </c>
      <c r="AJ975" s="13">
        <v>7.3170731707317097E-2</v>
      </c>
      <c r="AK975" s="13">
        <v>0.114285714285714</v>
      </c>
      <c r="AL975" s="13"/>
      <c r="AM975" s="13">
        <v>0.17032967032967</v>
      </c>
      <c r="AN975" s="13">
        <v>0.133333333333333</v>
      </c>
      <c r="AO975" s="13">
        <v>7.6726342710997403E-2</v>
      </c>
      <c r="AP975" s="13">
        <v>7.1729957805907199E-2</v>
      </c>
      <c r="AQ975" s="13">
        <v>4.5454545454545497E-2</v>
      </c>
      <c r="AR975" s="13"/>
      <c r="AS975" s="13">
        <v>0.106882591093117</v>
      </c>
      <c r="AT975" s="13" t="s">
        <v>97</v>
      </c>
      <c r="AU975" s="13"/>
      <c r="AV975" s="13">
        <v>0.13250000000000001</v>
      </c>
      <c r="AW975" s="13">
        <v>8.5106382978723402E-2</v>
      </c>
      <c r="AX975" s="13">
        <v>0.108986615678776</v>
      </c>
      <c r="AY975" s="13"/>
      <c r="AZ975" s="13">
        <v>8.2568807339449504E-2</v>
      </c>
      <c r="BA975" s="13">
        <v>8.8888888888888906E-2</v>
      </c>
      <c r="BB975" s="13">
        <v>0.154185022026432</v>
      </c>
      <c r="BC975" s="13"/>
      <c r="BD975" s="13">
        <v>9.8997493734335806E-2</v>
      </c>
      <c r="BE975" s="13">
        <v>0.122969837587007</v>
      </c>
      <c r="BF975" s="13"/>
      <c r="BG975" s="13">
        <v>5.32687651331719E-2</v>
      </c>
      <c r="BH975" s="13">
        <v>0.134146341463415</v>
      </c>
      <c r="BI975" s="13"/>
      <c r="BJ975" s="13">
        <v>8.9473684210526302E-2</v>
      </c>
      <c r="BK975" s="13">
        <v>0.111874386653582</v>
      </c>
      <c r="BL975" s="13"/>
      <c r="BM975" s="13">
        <v>8.6419753086419707E-2</v>
      </c>
      <c r="BN975" s="13">
        <v>0.110655737704918</v>
      </c>
      <c r="BO975" s="13"/>
      <c r="BP975" s="13">
        <v>0.15430267062314501</v>
      </c>
      <c r="BQ975" s="13">
        <v>8.6757990867579904E-2</v>
      </c>
      <c r="BR975" s="13"/>
      <c r="BS975" s="13">
        <v>0.113122171945701</v>
      </c>
      <c r="BT975" s="13">
        <v>0.10549450549450499</v>
      </c>
      <c r="BU975" s="13"/>
      <c r="BV975" s="13">
        <v>8.7248322147651006E-2</v>
      </c>
      <c r="BW975" s="13">
        <v>0.12627986348122899</v>
      </c>
      <c r="BX975" s="13"/>
      <c r="BY975" s="13">
        <v>0.195804195804196</v>
      </c>
      <c r="BZ975" s="13">
        <v>9.2850510677808695E-2</v>
      </c>
      <c r="CA975" s="13"/>
      <c r="CB975" s="13">
        <v>0.11844331641286</v>
      </c>
      <c r="CC975" s="13">
        <v>9.6463022508038607E-2</v>
      </c>
    </row>
    <row r="976" spans="2:81" x14ac:dyDescent="0.3">
      <c r="B976" t="s">
        <v>106</v>
      </c>
      <c r="C976" s="13">
        <v>3.4008097165991902E-2</v>
      </c>
      <c r="D976" s="13">
        <v>2.7287319422150898E-2</v>
      </c>
      <c r="E976" s="13">
        <v>4.11861614497529E-2</v>
      </c>
      <c r="F976" s="13"/>
      <c r="G976" s="13">
        <v>2.8571428571428598E-2</v>
      </c>
      <c r="H976" s="13">
        <v>2.4539877300613501E-2</v>
      </c>
      <c r="I976" s="13">
        <v>2.9661016949152502E-2</v>
      </c>
      <c r="J976" s="13">
        <v>4.47761194029851E-2</v>
      </c>
      <c r="K976" s="13">
        <v>3.4965034965035002E-2</v>
      </c>
      <c r="L976" s="13">
        <v>5.1948051948052E-2</v>
      </c>
      <c r="M976" s="13"/>
      <c r="N976" s="13">
        <v>4.3933054393305401E-2</v>
      </c>
      <c r="O976" s="13">
        <v>1.71821305841924E-2</v>
      </c>
      <c r="P976" s="13">
        <v>3.98009950248756E-2</v>
      </c>
      <c r="Q976" s="13">
        <v>3.1496062992125998E-2</v>
      </c>
      <c r="R976" s="13"/>
      <c r="S976" s="13">
        <v>3.7037037037037E-2</v>
      </c>
      <c r="T976" s="13">
        <v>3.7593984962405999E-2</v>
      </c>
      <c r="U976" s="13">
        <v>1.3698630136986301E-2</v>
      </c>
      <c r="V976" s="13">
        <v>3.8834951456310697E-2</v>
      </c>
      <c r="W976" s="13">
        <v>1.9230769230769201E-2</v>
      </c>
      <c r="X976" s="13">
        <v>5.7142857142857099E-2</v>
      </c>
      <c r="Y976" s="13">
        <v>0.02</v>
      </c>
      <c r="Z976" s="13">
        <v>4.4444444444444398E-2</v>
      </c>
      <c r="AA976" s="13">
        <v>3.1847133757961797E-2</v>
      </c>
      <c r="AB976" s="13">
        <v>4.1666666666666699E-2</v>
      </c>
      <c r="AC976" s="13">
        <v>3.5087719298245598E-2</v>
      </c>
      <c r="AD976" s="13">
        <v>0</v>
      </c>
      <c r="AE976" s="13"/>
      <c r="AF976" s="13">
        <v>2.7568922305764399E-2</v>
      </c>
      <c r="AG976" s="13">
        <v>2.5000000000000001E-2</v>
      </c>
      <c r="AH976" s="13">
        <v>2.34375E-2</v>
      </c>
      <c r="AI976" s="13">
        <v>6.2111801242236003E-3</v>
      </c>
      <c r="AJ976" s="13">
        <v>3.2520325203252001E-2</v>
      </c>
      <c r="AK976" s="13">
        <v>3.8095238095238099E-2</v>
      </c>
      <c r="AL976" s="13"/>
      <c r="AM976" s="13">
        <v>4.3956043956044001E-2</v>
      </c>
      <c r="AN976" s="13">
        <v>0.04</v>
      </c>
      <c r="AO976" s="13">
        <v>3.8363171355498701E-2</v>
      </c>
      <c r="AP976" s="13">
        <v>1.68776371308017E-2</v>
      </c>
      <c r="AQ976" s="13">
        <v>4.5454545454545497E-2</v>
      </c>
      <c r="AR976" s="13"/>
      <c r="AS976" s="13">
        <v>3.4008097165991902E-2</v>
      </c>
      <c r="AT976" s="13" t="s">
        <v>97</v>
      </c>
      <c r="AU976" s="13"/>
      <c r="AV976" s="13">
        <v>3.2500000000000001E-2</v>
      </c>
      <c r="AW976" s="13">
        <v>1.0638297872340399E-2</v>
      </c>
      <c r="AX976" s="13">
        <v>4.3977055449330803E-2</v>
      </c>
      <c r="AY976" s="13"/>
      <c r="AZ976" s="13">
        <v>9.1743119266055103E-3</v>
      </c>
      <c r="BA976" s="13">
        <v>2.2222222222222199E-2</v>
      </c>
      <c r="BB976" s="13">
        <v>4.4052863436123399E-2</v>
      </c>
      <c r="BC976" s="13"/>
      <c r="BD976" s="13">
        <v>3.00751879699248E-2</v>
      </c>
      <c r="BE976" s="13">
        <v>3.94431554524362E-2</v>
      </c>
      <c r="BF976" s="13"/>
      <c r="BG976" s="13">
        <v>3.3898305084745797E-2</v>
      </c>
      <c r="BH976" s="13">
        <v>3.4146341463414602E-2</v>
      </c>
      <c r="BI976" s="13"/>
      <c r="BJ976" s="13">
        <v>3.6842105263157898E-2</v>
      </c>
      <c r="BK976" s="13">
        <v>3.3366045142296401E-2</v>
      </c>
      <c r="BL976" s="13"/>
      <c r="BM976" s="13">
        <v>3.7037037037037E-2</v>
      </c>
      <c r="BN976" s="13">
        <v>3.3811475409836103E-2</v>
      </c>
      <c r="BO976" s="13"/>
      <c r="BP976" s="13">
        <v>3.5608308605341199E-2</v>
      </c>
      <c r="BQ976" s="13">
        <v>3.1963470319634701E-2</v>
      </c>
      <c r="BR976" s="13"/>
      <c r="BS976" s="13">
        <v>1.8099547511312201E-2</v>
      </c>
      <c r="BT976" s="13">
        <v>4.8351648351648402E-2</v>
      </c>
      <c r="BU976" s="13"/>
      <c r="BV976" s="13">
        <v>2.01342281879195E-2</v>
      </c>
      <c r="BW976" s="13">
        <v>1.7064846416382298E-2</v>
      </c>
      <c r="BX976" s="13"/>
      <c r="BY976" s="13">
        <v>2.7972027972028E-2</v>
      </c>
      <c r="BZ976" s="13">
        <v>3.3426183844011102E-2</v>
      </c>
      <c r="CA976" s="13"/>
      <c r="CB976" s="13">
        <v>2.8764805414551599E-2</v>
      </c>
      <c r="CC976" s="13">
        <v>3.6977491961414803E-2</v>
      </c>
    </row>
    <row r="977" spans="2:81" x14ac:dyDescent="0.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c r="BK977" s="13"/>
      <c r="BL977" s="13"/>
      <c r="BM977" s="13"/>
      <c r="BN977" s="13"/>
      <c r="BO977" s="13"/>
      <c r="BP977" s="13"/>
      <c r="BQ977" s="13"/>
      <c r="BR977" s="13"/>
      <c r="BS977" s="13"/>
      <c r="BT977" s="13"/>
      <c r="BU977" s="13"/>
      <c r="BV977" s="13"/>
      <c r="BW977" s="13"/>
      <c r="BX977" s="13"/>
      <c r="BY977" s="13"/>
      <c r="BZ977" s="13"/>
      <c r="CA977" s="13"/>
      <c r="CB977" s="13"/>
      <c r="CC977" s="13"/>
    </row>
    <row r="978" spans="2:81" x14ac:dyDescent="0.3">
      <c r="B978" s="6" t="s">
        <v>453</v>
      </c>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c r="BK978" s="13"/>
      <c r="BL978" s="13"/>
      <c r="BM978" s="13"/>
      <c r="BN978" s="13"/>
      <c r="BO978" s="13"/>
      <c r="BP978" s="13"/>
      <c r="BQ978" s="13"/>
      <c r="BR978" s="13"/>
      <c r="BS978" s="13"/>
      <c r="BT978" s="13"/>
      <c r="BU978" s="13"/>
      <c r="BV978" s="13"/>
      <c r="BW978" s="13"/>
      <c r="BX978" s="13"/>
      <c r="BY978" s="13"/>
      <c r="BZ978" s="13"/>
      <c r="CA978" s="13"/>
      <c r="CB978" s="13"/>
      <c r="CC978" s="13"/>
    </row>
    <row r="979" spans="2:81" x14ac:dyDescent="0.3">
      <c r="B979" s="23" t="s">
        <v>95</v>
      </c>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c r="BK979" s="13"/>
      <c r="BL979" s="13"/>
      <c r="BM979" s="13"/>
      <c r="BN979" s="13"/>
      <c r="BO979" s="13"/>
      <c r="BP979" s="13"/>
      <c r="BQ979" s="13"/>
      <c r="BR979" s="13"/>
      <c r="BS979" s="13"/>
      <c r="BT979" s="13"/>
      <c r="BU979" s="13"/>
      <c r="BV979" s="13"/>
      <c r="BW979" s="13"/>
      <c r="BX979" s="13"/>
      <c r="BY979" s="13"/>
      <c r="BZ979" s="13"/>
      <c r="CA979" s="13"/>
      <c r="CB979" s="13"/>
      <c r="CC979" s="13"/>
    </row>
    <row r="980" spans="2:81" x14ac:dyDescent="0.3">
      <c r="B980" t="s">
        <v>102</v>
      </c>
      <c r="C980" s="13">
        <v>0.29959514170040502</v>
      </c>
      <c r="D980" s="13">
        <v>0.29052969502407699</v>
      </c>
      <c r="E980" s="13">
        <v>0.30971993410214199</v>
      </c>
      <c r="F980" s="13"/>
      <c r="G980" s="13">
        <v>0.251428571428571</v>
      </c>
      <c r="H980" s="13">
        <v>0.35582822085889598</v>
      </c>
      <c r="I980" s="13">
        <v>0.34745762711864397</v>
      </c>
      <c r="J980" s="13">
        <v>0.24378109452736299</v>
      </c>
      <c r="K980" s="13">
        <v>0.25874125874125897</v>
      </c>
      <c r="L980" s="13">
        <v>0.27272727272727298</v>
      </c>
      <c r="M980" s="13"/>
      <c r="N980" s="13">
        <v>0.35564853556485398</v>
      </c>
      <c r="O980" s="13">
        <v>0.240549828178694</v>
      </c>
      <c r="P980" s="13">
        <v>0.27860696517412897</v>
      </c>
      <c r="Q980" s="13">
        <v>0.267716535433071</v>
      </c>
      <c r="R980" s="13"/>
      <c r="S980" s="13">
        <v>0.34156378600823001</v>
      </c>
      <c r="T980" s="13">
        <v>0.233082706766917</v>
      </c>
      <c r="U980" s="13">
        <v>0.26027397260273999</v>
      </c>
      <c r="V980" s="13">
        <v>0.26213592233009703</v>
      </c>
      <c r="W980" s="13">
        <v>0.32692307692307698</v>
      </c>
      <c r="X980" s="13">
        <v>0.29523809523809502</v>
      </c>
      <c r="Y980" s="13">
        <v>0.3</v>
      </c>
      <c r="Z980" s="13">
        <v>0.17777777777777801</v>
      </c>
      <c r="AA980" s="13">
        <v>0.31210191082802502</v>
      </c>
      <c r="AB980" s="13">
        <v>0.375</v>
      </c>
      <c r="AC980" s="13">
        <v>0.29824561403508798</v>
      </c>
      <c r="AD980" s="13">
        <v>0.26315789473684198</v>
      </c>
      <c r="AE980" s="13"/>
      <c r="AF980" s="13">
        <v>0.33333333333333298</v>
      </c>
      <c r="AG980" s="13">
        <v>0.36499999999999999</v>
      </c>
      <c r="AH980" s="13">
        <v>0.296875</v>
      </c>
      <c r="AI980" s="13">
        <v>0.26708074534161502</v>
      </c>
      <c r="AJ980" s="13">
        <v>0.284552845528455</v>
      </c>
      <c r="AK980" s="13">
        <v>0.180952380952381</v>
      </c>
      <c r="AL980" s="13"/>
      <c r="AM980" s="13">
        <v>0.26373626373626402</v>
      </c>
      <c r="AN980" s="13">
        <v>0.21333333333333299</v>
      </c>
      <c r="AO980" s="13">
        <v>0.28132992327365702</v>
      </c>
      <c r="AP980" s="13">
        <v>0.39662447257383998</v>
      </c>
      <c r="AQ980" s="13">
        <v>0.45454545454545497</v>
      </c>
      <c r="AR980" s="13"/>
      <c r="AS980" s="13">
        <v>0.29959514170040502</v>
      </c>
      <c r="AT980" s="13" t="s">
        <v>97</v>
      </c>
      <c r="AU980" s="13"/>
      <c r="AV980" s="13">
        <v>0.3</v>
      </c>
      <c r="AW980" s="13">
        <v>0.39361702127659598</v>
      </c>
      <c r="AX980" s="13">
        <v>0.240917782026769</v>
      </c>
      <c r="AY980" s="13"/>
      <c r="AZ980" s="13">
        <v>0.43119266055045902</v>
      </c>
      <c r="BA980" s="13">
        <v>0.344444444444444</v>
      </c>
      <c r="BB980" s="13">
        <v>0.25110132158590298</v>
      </c>
      <c r="BC980" s="13"/>
      <c r="BD980" s="13">
        <v>0.30576441102756902</v>
      </c>
      <c r="BE980" s="13">
        <v>0.28770301624129901</v>
      </c>
      <c r="BF980" s="13"/>
      <c r="BG980" s="13">
        <v>0.355932203389831</v>
      </c>
      <c r="BH980" s="13">
        <v>0.27195121951219497</v>
      </c>
      <c r="BI980" s="13"/>
      <c r="BJ980" s="13">
        <v>0.336842105263158</v>
      </c>
      <c r="BK980" s="13">
        <v>0.29244357212953898</v>
      </c>
      <c r="BL980" s="13"/>
      <c r="BM980" s="13">
        <v>0.242798353909465</v>
      </c>
      <c r="BN980" s="13">
        <v>0.31557377049180302</v>
      </c>
      <c r="BO980" s="13"/>
      <c r="BP980" s="13">
        <v>0.270029673590504</v>
      </c>
      <c r="BQ980" s="13">
        <v>0.31506849315068503</v>
      </c>
      <c r="BR980" s="13"/>
      <c r="BS980" s="13">
        <v>0.28733031674208098</v>
      </c>
      <c r="BT980" s="13">
        <v>0.27032967032966998</v>
      </c>
      <c r="BU980" s="13"/>
      <c r="BV980" s="13">
        <v>0.26845637583892601</v>
      </c>
      <c r="BW980" s="13">
        <v>0.296928327645051</v>
      </c>
      <c r="BX980" s="13"/>
      <c r="BY980" s="13">
        <v>0.30069930069930101</v>
      </c>
      <c r="BZ980" s="13">
        <v>0.29990714948932201</v>
      </c>
      <c r="CA980" s="13"/>
      <c r="CB980" s="13">
        <v>0.285956006768189</v>
      </c>
      <c r="CC980" s="13">
        <v>0.31189710610932497</v>
      </c>
    </row>
    <row r="981" spans="2:81" x14ac:dyDescent="0.3">
      <c r="B981" t="s">
        <v>103</v>
      </c>
      <c r="C981" s="13">
        <v>0.36518218623481802</v>
      </c>
      <c r="D981" s="13">
        <v>0.377207062600321</v>
      </c>
      <c r="E981" s="13">
        <v>0.35255354200988498</v>
      </c>
      <c r="F981" s="13"/>
      <c r="G981" s="13">
        <v>0.35428571428571398</v>
      </c>
      <c r="H981" s="13">
        <v>0.34049079754601203</v>
      </c>
      <c r="I981" s="13">
        <v>0.36440677966101698</v>
      </c>
      <c r="J981" s="13">
        <v>0.39303482587064698</v>
      </c>
      <c r="K981" s="13">
        <v>0.39860139860139898</v>
      </c>
      <c r="L981" s="13">
        <v>0.36363636363636398</v>
      </c>
      <c r="M981" s="13"/>
      <c r="N981" s="13">
        <v>0.34937238493723799</v>
      </c>
      <c r="O981" s="13">
        <v>0.33676975945017201</v>
      </c>
      <c r="P981" s="13">
        <v>0.42786069651741299</v>
      </c>
      <c r="Q981" s="13">
        <v>0.38582677165354301</v>
      </c>
      <c r="R981" s="13"/>
      <c r="S981" s="13">
        <v>0.38271604938271597</v>
      </c>
      <c r="T981" s="13">
        <v>0.35338345864661702</v>
      </c>
      <c r="U981" s="13">
        <v>0.45205479452054798</v>
      </c>
      <c r="V981" s="13">
        <v>0.37864077669902901</v>
      </c>
      <c r="W981" s="13">
        <v>0.38461538461538503</v>
      </c>
      <c r="X981" s="13">
        <v>0.30476190476190501</v>
      </c>
      <c r="Y981" s="13">
        <v>0.35</v>
      </c>
      <c r="Z981" s="13">
        <v>0.422222222222222</v>
      </c>
      <c r="AA981" s="13">
        <v>0.36942675159235699</v>
      </c>
      <c r="AB981" s="13">
        <v>0.30208333333333298</v>
      </c>
      <c r="AC981" s="13">
        <v>0.33333333333333298</v>
      </c>
      <c r="AD981" s="13">
        <v>0.36842105263157898</v>
      </c>
      <c r="AE981" s="13"/>
      <c r="AF981" s="13">
        <v>0.406015037593985</v>
      </c>
      <c r="AG981" s="13">
        <v>0.33</v>
      </c>
      <c r="AH981" s="13">
        <v>0.375</v>
      </c>
      <c r="AI981" s="13">
        <v>0.329192546583851</v>
      </c>
      <c r="AJ981" s="13">
        <v>0.31707317073170699</v>
      </c>
      <c r="AK981" s="13">
        <v>0.4</v>
      </c>
      <c r="AL981" s="13"/>
      <c r="AM981" s="13">
        <v>0.31868131868131899</v>
      </c>
      <c r="AN981" s="13">
        <v>0.36</v>
      </c>
      <c r="AO981" s="13">
        <v>0.38363171355498699</v>
      </c>
      <c r="AP981" s="13">
        <v>0.36286919831223602</v>
      </c>
      <c r="AQ981" s="13">
        <v>0.36363636363636398</v>
      </c>
      <c r="AR981" s="13"/>
      <c r="AS981" s="13">
        <v>0.36518218623481802</v>
      </c>
      <c r="AT981" s="13" t="s">
        <v>97</v>
      </c>
      <c r="AU981" s="13"/>
      <c r="AV981" s="13">
        <v>0.36249999999999999</v>
      </c>
      <c r="AW981" s="13">
        <v>0.340425531914894</v>
      </c>
      <c r="AX981" s="13">
        <v>0.39388145315487599</v>
      </c>
      <c r="AY981" s="13"/>
      <c r="AZ981" s="13">
        <v>0.32110091743119301</v>
      </c>
      <c r="BA981" s="13">
        <v>0.33333333333333298</v>
      </c>
      <c r="BB981" s="13">
        <v>0.36563876651982402</v>
      </c>
      <c r="BC981" s="13"/>
      <c r="BD981" s="13">
        <v>0.36466165413533802</v>
      </c>
      <c r="BE981" s="13">
        <v>0.36658932714617198</v>
      </c>
      <c r="BF981" s="13"/>
      <c r="BG981" s="13">
        <v>0.36319612590799</v>
      </c>
      <c r="BH981" s="13">
        <v>0.36707317073170698</v>
      </c>
      <c r="BI981" s="13"/>
      <c r="BJ981" s="13">
        <v>0.36842105263157898</v>
      </c>
      <c r="BK981" s="13">
        <v>0.36506378802747802</v>
      </c>
      <c r="BL981" s="13"/>
      <c r="BM981" s="13">
        <v>0.40329218106995901</v>
      </c>
      <c r="BN981" s="13">
        <v>0.35553278688524598</v>
      </c>
      <c r="BO981" s="13"/>
      <c r="BP981" s="13">
        <v>0.33827893175074197</v>
      </c>
      <c r="BQ981" s="13">
        <v>0.37557077625570801</v>
      </c>
      <c r="BR981" s="13"/>
      <c r="BS981" s="13">
        <v>0.38687782805429899</v>
      </c>
      <c r="BT981" s="13">
        <v>0.37582417582417599</v>
      </c>
      <c r="BU981" s="13"/>
      <c r="BV981" s="13">
        <v>0.44966442953020103</v>
      </c>
      <c r="BW981" s="13">
        <v>0.35494880546075103</v>
      </c>
      <c r="BX981" s="13"/>
      <c r="BY981" s="13">
        <v>0.37062937062937101</v>
      </c>
      <c r="BZ981" s="13">
        <v>0.36583101207056601</v>
      </c>
      <c r="CA981" s="13"/>
      <c r="CB981" s="13">
        <v>0.37225042301184402</v>
      </c>
      <c r="CC981" s="13">
        <v>0.35852090032154299</v>
      </c>
    </row>
    <row r="982" spans="2:81" x14ac:dyDescent="0.3">
      <c r="B982" t="s">
        <v>433</v>
      </c>
      <c r="C982" s="13">
        <v>0.17975708502024301</v>
      </c>
      <c r="D982" s="13">
        <v>0.192616372391653</v>
      </c>
      <c r="E982" s="13">
        <v>0.16474464579901199</v>
      </c>
      <c r="F982" s="13"/>
      <c r="G982" s="13">
        <v>0.22857142857142901</v>
      </c>
      <c r="H982" s="13">
        <v>0.17484662576687099</v>
      </c>
      <c r="I982" s="13">
        <v>0.13135593220339001</v>
      </c>
      <c r="J982" s="13">
        <v>0.174129353233831</v>
      </c>
      <c r="K982" s="13">
        <v>0.195804195804196</v>
      </c>
      <c r="L982" s="13">
        <v>0.201298701298701</v>
      </c>
      <c r="M982" s="13"/>
      <c r="N982" s="13">
        <v>0.158995815899582</v>
      </c>
      <c r="O982" s="13">
        <v>0.25773195876288701</v>
      </c>
      <c r="P982" s="13">
        <v>0.12935323383084599</v>
      </c>
      <c r="Q982" s="13">
        <v>0.17322834645669299</v>
      </c>
      <c r="R982" s="13"/>
      <c r="S982" s="13">
        <v>0.14403292181069999</v>
      </c>
      <c r="T982" s="13">
        <v>0.19548872180451099</v>
      </c>
      <c r="U982" s="13">
        <v>0.20547945205479501</v>
      </c>
      <c r="V982" s="13">
        <v>0.20388349514563101</v>
      </c>
      <c r="W982" s="13">
        <v>0.125</v>
      </c>
      <c r="X982" s="13">
        <v>0.21904761904761899</v>
      </c>
      <c r="Y982" s="13">
        <v>0.19</v>
      </c>
      <c r="Z982" s="13">
        <v>0.266666666666667</v>
      </c>
      <c r="AA982" s="13">
        <v>0.16560509554140099</v>
      </c>
      <c r="AB982" s="13">
        <v>0.17708333333333301</v>
      </c>
      <c r="AC982" s="13">
        <v>0.175438596491228</v>
      </c>
      <c r="AD982" s="13">
        <v>0.26315789473684198</v>
      </c>
      <c r="AE982" s="13"/>
      <c r="AF982" s="13">
        <v>0.140350877192982</v>
      </c>
      <c r="AG982" s="13">
        <v>0.2</v>
      </c>
      <c r="AH982" s="13">
        <v>0.21875</v>
      </c>
      <c r="AI982" s="13">
        <v>0.18012422360248401</v>
      </c>
      <c r="AJ982" s="13">
        <v>0.219512195121951</v>
      </c>
      <c r="AK982" s="13">
        <v>0.19047619047618999</v>
      </c>
      <c r="AL982" s="13"/>
      <c r="AM982" s="13">
        <v>0.18681318681318701</v>
      </c>
      <c r="AN982" s="13">
        <v>0.22222222222222199</v>
      </c>
      <c r="AO982" s="13">
        <v>0.18414322250639401</v>
      </c>
      <c r="AP982" s="13">
        <v>0.139240506329114</v>
      </c>
      <c r="AQ982" s="13">
        <v>0.11363636363636399</v>
      </c>
      <c r="AR982" s="13"/>
      <c r="AS982" s="13">
        <v>0.17975708502024301</v>
      </c>
      <c r="AT982" s="13" t="s">
        <v>97</v>
      </c>
      <c r="AU982" s="13"/>
      <c r="AV982" s="13">
        <v>0.16</v>
      </c>
      <c r="AW982" s="13">
        <v>0.14893617021276601</v>
      </c>
      <c r="AX982" s="13">
        <v>0.21223709369024901</v>
      </c>
      <c r="AY982" s="13"/>
      <c r="AZ982" s="13">
        <v>0.13761467889908299</v>
      </c>
      <c r="BA982" s="13">
        <v>0.122222222222222</v>
      </c>
      <c r="BB982" s="13">
        <v>0.20264317180616701</v>
      </c>
      <c r="BC982" s="13"/>
      <c r="BD982" s="13">
        <v>0.17919799498746899</v>
      </c>
      <c r="BE982" s="13">
        <v>0.18097447795823701</v>
      </c>
      <c r="BF982" s="13"/>
      <c r="BG982" s="13">
        <v>0.164648910411622</v>
      </c>
      <c r="BH982" s="13">
        <v>0.185365853658537</v>
      </c>
      <c r="BI982" s="13"/>
      <c r="BJ982" s="13">
        <v>0.17894736842105299</v>
      </c>
      <c r="BK982" s="13">
        <v>0.17762512266928401</v>
      </c>
      <c r="BL982" s="13"/>
      <c r="BM982" s="13">
        <v>0.19341563786008201</v>
      </c>
      <c r="BN982" s="13">
        <v>0.177254098360656</v>
      </c>
      <c r="BO982" s="13"/>
      <c r="BP982" s="13">
        <v>0.186943620178042</v>
      </c>
      <c r="BQ982" s="13">
        <v>0.175799086757991</v>
      </c>
      <c r="BR982" s="13"/>
      <c r="BS982" s="13">
        <v>0.180995475113122</v>
      </c>
      <c r="BT982" s="13">
        <v>0.18681318681318701</v>
      </c>
      <c r="BU982" s="13"/>
      <c r="BV982" s="13">
        <v>0.14093959731543601</v>
      </c>
      <c r="BW982" s="13">
        <v>0.20136518771331099</v>
      </c>
      <c r="BX982" s="13"/>
      <c r="BY982" s="13">
        <v>0.125874125874126</v>
      </c>
      <c r="BZ982" s="13">
        <v>0.187558031569174</v>
      </c>
      <c r="CA982" s="13"/>
      <c r="CB982" s="13">
        <v>0.16920473773265701</v>
      </c>
      <c r="CC982" s="13">
        <v>0.18971061093247599</v>
      </c>
    </row>
    <row r="983" spans="2:81" x14ac:dyDescent="0.3">
      <c r="B983" t="s">
        <v>434</v>
      </c>
      <c r="C983" s="13">
        <v>8.5829959514169996E-2</v>
      </c>
      <c r="D983" s="13">
        <v>8.6677367576244002E-2</v>
      </c>
      <c r="E983" s="13">
        <v>8.5667215815486003E-2</v>
      </c>
      <c r="F983" s="13"/>
      <c r="G983" s="13">
        <v>0.114285714285714</v>
      </c>
      <c r="H983" s="13">
        <v>8.8957055214723899E-2</v>
      </c>
      <c r="I983" s="13">
        <v>8.0508474576271194E-2</v>
      </c>
      <c r="J983" s="13">
        <v>8.45771144278607E-2</v>
      </c>
      <c r="K983" s="13">
        <v>5.5944055944055902E-2</v>
      </c>
      <c r="L983" s="13">
        <v>8.4415584415584402E-2</v>
      </c>
      <c r="M983" s="13"/>
      <c r="N983" s="13">
        <v>6.9037656903765704E-2</v>
      </c>
      <c r="O983" s="13">
        <v>0.10309278350515499</v>
      </c>
      <c r="P983" s="13">
        <v>8.9552238805970102E-2</v>
      </c>
      <c r="Q983" s="13">
        <v>9.0551181102362197E-2</v>
      </c>
      <c r="R983" s="13"/>
      <c r="S983" s="13">
        <v>6.5843621399177002E-2</v>
      </c>
      <c r="T983" s="13">
        <v>0.105263157894737</v>
      </c>
      <c r="U983" s="13">
        <v>4.1095890410958902E-2</v>
      </c>
      <c r="V983" s="13">
        <v>5.8252427184466E-2</v>
      </c>
      <c r="W983" s="13">
        <v>0.115384615384615</v>
      </c>
      <c r="X983" s="13">
        <v>9.5238095238095205E-2</v>
      </c>
      <c r="Y983" s="13">
        <v>0.08</v>
      </c>
      <c r="Z983" s="13">
        <v>0.11111111111111099</v>
      </c>
      <c r="AA983" s="13">
        <v>5.7324840764331197E-2</v>
      </c>
      <c r="AB983" s="13">
        <v>0.13541666666666699</v>
      </c>
      <c r="AC983" s="13">
        <v>0.140350877192982</v>
      </c>
      <c r="AD983" s="13">
        <v>0.105263157894737</v>
      </c>
      <c r="AE983" s="13"/>
      <c r="AF983" s="13">
        <v>7.5187969924811998E-2</v>
      </c>
      <c r="AG983" s="13">
        <v>0.06</v>
      </c>
      <c r="AH983" s="13">
        <v>7.8125E-2</v>
      </c>
      <c r="AI983" s="13">
        <v>0.14285714285714299</v>
      </c>
      <c r="AJ983" s="13">
        <v>8.1300813008130093E-2</v>
      </c>
      <c r="AK983" s="13">
        <v>8.5714285714285701E-2</v>
      </c>
      <c r="AL983" s="13"/>
      <c r="AM983" s="13">
        <v>0.104395604395604</v>
      </c>
      <c r="AN983" s="13">
        <v>0.10666666666666701</v>
      </c>
      <c r="AO983" s="13">
        <v>8.4398976982097196E-2</v>
      </c>
      <c r="AP983" s="13">
        <v>8.0168776371307995E-2</v>
      </c>
      <c r="AQ983" s="13">
        <v>2.27272727272727E-2</v>
      </c>
      <c r="AR983" s="13"/>
      <c r="AS983" s="13">
        <v>8.5829959514169996E-2</v>
      </c>
      <c r="AT983" s="13" t="s">
        <v>97</v>
      </c>
      <c r="AU983" s="13"/>
      <c r="AV983" s="13">
        <v>9.2499999999999999E-2</v>
      </c>
      <c r="AW983" s="13">
        <v>8.5106382978723402E-2</v>
      </c>
      <c r="AX983" s="13">
        <v>8.4130019120458893E-2</v>
      </c>
      <c r="AY983" s="13"/>
      <c r="AZ983" s="13">
        <v>8.2568807339449504E-2</v>
      </c>
      <c r="BA983" s="13">
        <v>0.133333333333333</v>
      </c>
      <c r="BB983" s="13">
        <v>6.6079295154184994E-2</v>
      </c>
      <c r="BC983" s="13"/>
      <c r="BD983" s="13">
        <v>8.1453634085213E-2</v>
      </c>
      <c r="BE983" s="13">
        <v>9.5127610208816701E-2</v>
      </c>
      <c r="BF983" s="13"/>
      <c r="BG983" s="13">
        <v>6.5375302663438301E-2</v>
      </c>
      <c r="BH983" s="13">
        <v>9.6341463414634093E-2</v>
      </c>
      <c r="BI983" s="13"/>
      <c r="BJ983" s="13">
        <v>7.3684210526315796E-2</v>
      </c>
      <c r="BK983" s="13">
        <v>8.9303238469087304E-2</v>
      </c>
      <c r="BL983" s="13"/>
      <c r="BM983" s="13">
        <v>9.8765432098765399E-2</v>
      </c>
      <c r="BN983" s="13">
        <v>8.1967213114754106E-2</v>
      </c>
      <c r="BO983" s="13"/>
      <c r="BP983" s="13">
        <v>0.103857566765579</v>
      </c>
      <c r="BQ983" s="13">
        <v>7.9908675799086795E-2</v>
      </c>
      <c r="BR983" s="13"/>
      <c r="BS983" s="13">
        <v>9.0497737556561098E-2</v>
      </c>
      <c r="BT983" s="13">
        <v>8.7912087912087905E-2</v>
      </c>
      <c r="BU983" s="13"/>
      <c r="BV983" s="13">
        <v>9.3959731543624206E-2</v>
      </c>
      <c r="BW983" s="13">
        <v>8.8737201365187701E-2</v>
      </c>
      <c r="BX983" s="13"/>
      <c r="BY983" s="13">
        <v>0.15384615384615399</v>
      </c>
      <c r="BZ983" s="13">
        <v>7.6137418755803196E-2</v>
      </c>
      <c r="CA983" s="13"/>
      <c r="CB983" s="13">
        <v>8.9678510998307995E-2</v>
      </c>
      <c r="CC983" s="13">
        <v>8.3601286173633396E-2</v>
      </c>
    </row>
    <row r="984" spans="2:81" x14ac:dyDescent="0.3">
      <c r="B984" t="s">
        <v>106</v>
      </c>
      <c r="C984" s="13">
        <v>6.9635627530364397E-2</v>
      </c>
      <c r="D984" s="13">
        <v>5.2969502407704698E-2</v>
      </c>
      <c r="E984" s="13">
        <v>8.7314662273476104E-2</v>
      </c>
      <c r="F984" s="13"/>
      <c r="G984" s="13">
        <v>5.14285714285714E-2</v>
      </c>
      <c r="H984" s="13">
        <v>3.9877300613496897E-2</v>
      </c>
      <c r="I984" s="13">
        <v>7.6271186440677999E-2</v>
      </c>
      <c r="J984" s="13">
        <v>0.104477611940299</v>
      </c>
      <c r="K984" s="13">
        <v>9.0909090909090898E-2</v>
      </c>
      <c r="L984" s="13">
        <v>7.7922077922077906E-2</v>
      </c>
      <c r="M984" s="13"/>
      <c r="N984" s="13">
        <v>6.6945606694560705E-2</v>
      </c>
      <c r="O984" s="13">
        <v>6.18556701030928E-2</v>
      </c>
      <c r="P984" s="13">
        <v>7.4626865671641798E-2</v>
      </c>
      <c r="Q984" s="13">
        <v>8.2677165354330701E-2</v>
      </c>
      <c r="R984" s="13"/>
      <c r="S984" s="13">
        <v>6.5843621399177002E-2</v>
      </c>
      <c r="T984" s="13">
        <v>0.112781954887218</v>
      </c>
      <c r="U984" s="13">
        <v>4.1095890410958902E-2</v>
      </c>
      <c r="V984" s="13">
        <v>9.7087378640776698E-2</v>
      </c>
      <c r="W984" s="13">
        <v>4.80769230769231E-2</v>
      </c>
      <c r="X984" s="13">
        <v>8.5714285714285701E-2</v>
      </c>
      <c r="Y984" s="13">
        <v>0.08</v>
      </c>
      <c r="Z984" s="13">
        <v>2.2222222222222199E-2</v>
      </c>
      <c r="AA984" s="13">
        <v>9.5541401273885398E-2</v>
      </c>
      <c r="AB984" s="13">
        <v>1.0416666666666701E-2</v>
      </c>
      <c r="AC984" s="13">
        <v>5.2631578947368397E-2</v>
      </c>
      <c r="AD984" s="13">
        <v>0</v>
      </c>
      <c r="AE984" s="13"/>
      <c r="AF984" s="13">
        <v>4.5112781954887202E-2</v>
      </c>
      <c r="AG984" s="13">
        <v>4.4999999999999998E-2</v>
      </c>
      <c r="AH984" s="13">
        <v>3.125E-2</v>
      </c>
      <c r="AI984" s="13">
        <v>8.0745341614906804E-2</v>
      </c>
      <c r="AJ984" s="13">
        <v>9.7560975609756101E-2</v>
      </c>
      <c r="AK984" s="13">
        <v>0.14285714285714299</v>
      </c>
      <c r="AL984" s="13"/>
      <c r="AM984" s="13">
        <v>0.12637362637362601</v>
      </c>
      <c r="AN984" s="13">
        <v>9.7777777777777797E-2</v>
      </c>
      <c r="AO984" s="13">
        <v>6.6496163682864498E-2</v>
      </c>
      <c r="AP984" s="13">
        <v>2.1097046413502098E-2</v>
      </c>
      <c r="AQ984" s="13">
        <v>4.5454545454545497E-2</v>
      </c>
      <c r="AR984" s="13"/>
      <c r="AS984" s="13">
        <v>6.9635627530364397E-2</v>
      </c>
      <c r="AT984" s="13" t="s">
        <v>97</v>
      </c>
      <c r="AU984" s="13"/>
      <c r="AV984" s="13">
        <v>8.5000000000000006E-2</v>
      </c>
      <c r="AW984" s="13">
        <v>3.1914893617021302E-2</v>
      </c>
      <c r="AX984" s="13">
        <v>6.8833652007648197E-2</v>
      </c>
      <c r="AY984" s="13"/>
      <c r="AZ984" s="13">
        <v>2.7522935779816501E-2</v>
      </c>
      <c r="BA984" s="13">
        <v>6.6666666666666693E-2</v>
      </c>
      <c r="BB984" s="13">
        <v>0.114537444933921</v>
      </c>
      <c r="BC984" s="13"/>
      <c r="BD984" s="13">
        <v>6.8922305764410996E-2</v>
      </c>
      <c r="BE984" s="13">
        <v>6.9605568445475594E-2</v>
      </c>
      <c r="BF984" s="13"/>
      <c r="BG984" s="13">
        <v>5.0847457627118599E-2</v>
      </c>
      <c r="BH984" s="13">
        <v>7.9268292682926803E-2</v>
      </c>
      <c r="BI984" s="13"/>
      <c r="BJ984" s="13">
        <v>4.2105263157894701E-2</v>
      </c>
      <c r="BK984" s="13">
        <v>7.5564278704612395E-2</v>
      </c>
      <c r="BL984" s="13"/>
      <c r="BM984" s="13">
        <v>6.1728395061728399E-2</v>
      </c>
      <c r="BN984" s="13">
        <v>6.9672131147541005E-2</v>
      </c>
      <c r="BO984" s="13"/>
      <c r="BP984" s="13">
        <v>0.100890207715134</v>
      </c>
      <c r="BQ984" s="13">
        <v>5.3652968036529698E-2</v>
      </c>
      <c r="BR984" s="13"/>
      <c r="BS984" s="13">
        <v>5.4298642533936702E-2</v>
      </c>
      <c r="BT984" s="13">
        <v>7.9120879120879103E-2</v>
      </c>
      <c r="BU984" s="13"/>
      <c r="BV984" s="13">
        <v>4.6979865771812103E-2</v>
      </c>
      <c r="BW984" s="13">
        <v>5.8020477815699703E-2</v>
      </c>
      <c r="BX984" s="13"/>
      <c r="BY984" s="13">
        <v>4.8951048951049E-2</v>
      </c>
      <c r="BZ984" s="13">
        <v>7.0566388115134604E-2</v>
      </c>
      <c r="CA984" s="13"/>
      <c r="CB984" s="13">
        <v>8.2910321489001695E-2</v>
      </c>
      <c r="CC984" s="13">
        <v>5.6270096463022501E-2</v>
      </c>
    </row>
    <row r="985" spans="2:81" x14ac:dyDescent="0.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c r="BK985" s="13"/>
      <c r="BL985" s="13"/>
      <c r="BM985" s="13"/>
      <c r="BN985" s="13"/>
      <c r="BO985" s="13"/>
      <c r="BP985" s="13"/>
      <c r="BQ985" s="13"/>
      <c r="BR985" s="13"/>
      <c r="BS985" s="13"/>
      <c r="BT985" s="13"/>
      <c r="BU985" s="13"/>
      <c r="BV985" s="13"/>
      <c r="BW985" s="13"/>
      <c r="BX985" s="13"/>
      <c r="BY985" s="13"/>
      <c r="BZ985" s="13"/>
      <c r="CA985" s="13"/>
      <c r="CB985" s="13"/>
      <c r="CC985" s="13"/>
    </row>
    <row r="986" spans="2:81" x14ac:dyDescent="0.3">
      <c r="B986" s="6" t="s">
        <v>454</v>
      </c>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c r="BK986" s="13"/>
      <c r="BL986" s="13"/>
      <c r="BM986" s="13"/>
      <c r="BN986" s="13"/>
      <c r="BO986" s="13"/>
      <c r="BP986" s="13"/>
      <c r="BQ986" s="13"/>
      <c r="BR986" s="13"/>
      <c r="BS986" s="13"/>
      <c r="BT986" s="13"/>
      <c r="BU986" s="13"/>
      <c r="BV986" s="13"/>
      <c r="BW986" s="13"/>
      <c r="BX986" s="13"/>
      <c r="BY986" s="13"/>
      <c r="BZ986" s="13"/>
      <c r="CA986" s="13"/>
      <c r="CB986" s="13"/>
      <c r="CC986" s="13"/>
    </row>
    <row r="987" spans="2:81" x14ac:dyDescent="0.3">
      <c r="B987" s="23" t="s">
        <v>95</v>
      </c>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c r="BK987" s="13"/>
      <c r="BL987" s="13"/>
      <c r="BM987" s="13"/>
      <c r="BN987" s="13"/>
      <c r="BO987" s="13"/>
      <c r="BP987" s="13"/>
      <c r="BQ987" s="13"/>
      <c r="BR987" s="13"/>
      <c r="BS987" s="13"/>
      <c r="BT987" s="13"/>
      <c r="BU987" s="13"/>
      <c r="BV987" s="13"/>
      <c r="BW987" s="13"/>
      <c r="BX987" s="13"/>
      <c r="BY987" s="13"/>
      <c r="BZ987" s="13"/>
      <c r="CA987" s="13"/>
      <c r="CB987" s="13"/>
      <c r="CC987" s="13"/>
    </row>
    <row r="988" spans="2:81" x14ac:dyDescent="0.3">
      <c r="B988" t="s">
        <v>102</v>
      </c>
      <c r="C988" s="13">
        <v>0.39271255060728699</v>
      </c>
      <c r="D988" s="13">
        <v>0.35634028892455899</v>
      </c>
      <c r="E988" s="13">
        <v>0.42998352553542002</v>
      </c>
      <c r="F988" s="13"/>
      <c r="G988" s="13">
        <v>0.33714285714285702</v>
      </c>
      <c r="H988" s="13">
        <v>0.51226993865030701</v>
      </c>
      <c r="I988" s="13">
        <v>0.41949152542372897</v>
      </c>
      <c r="J988" s="13">
        <v>0.35820895522388102</v>
      </c>
      <c r="K988" s="13">
        <v>0.27972027972028002</v>
      </c>
      <c r="L988" s="13">
        <v>0.31168831168831201</v>
      </c>
      <c r="M988" s="13"/>
      <c r="N988" s="13">
        <v>0.43305439330543899</v>
      </c>
      <c r="O988" s="13">
        <v>0.37113402061855699</v>
      </c>
      <c r="P988" s="13">
        <v>0.36318407960199001</v>
      </c>
      <c r="Q988" s="13">
        <v>0.35433070866141703</v>
      </c>
      <c r="R988" s="13"/>
      <c r="S988" s="13">
        <v>0.44032921810699599</v>
      </c>
      <c r="T988" s="13">
        <v>0.39097744360902298</v>
      </c>
      <c r="U988" s="13">
        <v>0.42465753424657499</v>
      </c>
      <c r="V988" s="13">
        <v>0.43689320388349501</v>
      </c>
      <c r="W988" s="13">
        <v>0.34615384615384598</v>
      </c>
      <c r="X988" s="13">
        <v>0.34285714285714303</v>
      </c>
      <c r="Y988" s="13">
        <v>0.36</v>
      </c>
      <c r="Z988" s="13">
        <v>0.24444444444444399</v>
      </c>
      <c r="AA988" s="13">
        <v>0.38216560509554098</v>
      </c>
      <c r="AB988" s="13">
        <v>0.42708333333333298</v>
      </c>
      <c r="AC988" s="13">
        <v>0.40350877192982498</v>
      </c>
      <c r="AD988" s="13">
        <v>0.36842105263157898</v>
      </c>
      <c r="AE988" s="13"/>
      <c r="AF988" s="13">
        <v>0.466165413533835</v>
      </c>
      <c r="AG988" s="13">
        <v>0.375</v>
      </c>
      <c r="AH988" s="13">
        <v>0.4140625</v>
      </c>
      <c r="AI988" s="13">
        <v>0.29192546583850898</v>
      </c>
      <c r="AJ988" s="13">
        <v>0.45528455284552799</v>
      </c>
      <c r="AK988" s="13">
        <v>0.34285714285714303</v>
      </c>
      <c r="AL988" s="13"/>
      <c r="AM988" s="13">
        <v>0.29670329670329698</v>
      </c>
      <c r="AN988" s="13">
        <v>0.28888888888888897</v>
      </c>
      <c r="AO988" s="13">
        <v>0.43222506393861898</v>
      </c>
      <c r="AP988" s="13">
        <v>0.481012658227848</v>
      </c>
      <c r="AQ988" s="13">
        <v>0.56818181818181801</v>
      </c>
      <c r="AR988" s="13"/>
      <c r="AS988" s="13">
        <v>0.39271255060728699</v>
      </c>
      <c r="AT988" s="13" t="s">
        <v>97</v>
      </c>
      <c r="AU988" s="13"/>
      <c r="AV988" s="13">
        <v>0.39</v>
      </c>
      <c r="AW988" s="13">
        <v>0.43617021276595702</v>
      </c>
      <c r="AX988" s="13">
        <v>0.35946462715105199</v>
      </c>
      <c r="AY988" s="13"/>
      <c r="AZ988" s="13">
        <v>0.47706422018348599</v>
      </c>
      <c r="BA988" s="13">
        <v>0.35555555555555601</v>
      </c>
      <c r="BB988" s="13">
        <v>0.33480176211453699</v>
      </c>
      <c r="BC988" s="13"/>
      <c r="BD988" s="13">
        <v>0.44862155388471198</v>
      </c>
      <c r="BE988" s="13">
        <v>0.29002320185614799</v>
      </c>
      <c r="BF988" s="13"/>
      <c r="BG988" s="13">
        <v>0.50847457627118597</v>
      </c>
      <c r="BH988" s="13">
        <v>0.33414634146341499</v>
      </c>
      <c r="BI988" s="13"/>
      <c r="BJ988" s="13">
        <v>0.49473684210526298</v>
      </c>
      <c r="BK988" s="13">
        <v>0.37095191364082403</v>
      </c>
      <c r="BL988" s="13"/>
      <c r="BM988" s="13">
        <v>0.41563786008230502</v>
      </c>
      <c r="BN988" s="13">
        <v>0.38934426229508201</v>
      </c>
      <c r="BO988" s="13"/>
      <c r="BP988" s="13">
        <v>0.37091988130563802</v>
      </c>
      <c r="BQ988" s="13">
        <v>0.40182648401826498</v>
      </c>
      <c r="BR988" s="13"/>
      <c r="BS988" s="13">
        <v>0.42307692307692302</v>
      </c>
      <c r="BT988" s="13">
        <v>0.34505494505494499</v>
      </c>
      <c r="BU988" s="13"/>
      <c r="BV988" s="13">
        <v>0.48322147651006703</v>
      </c>
      <c r="BW988" s="13">
        <v>0.39249146757679199</v>
      </c>
      <c r="BX988" s="13"/>
      <c r="BY988" s="13">
        <v>0.33566433566433601</v>
      </c>
      <c r="BZ988" s="13">
        <v>0.40297121634168998</v>
      </c>
      <c r="CA988" s="13"/>
      <c r="CB988" s="13">
        <v>0.37225042301184402</v>
      </c>
      <c r="CC988" s="13">
        <v>0.41479099678456599</v>
      </c>
    </row>
    <row r="989" spans="2:81" x14ac:dyDescent="0.3">
      <c r="B989" t="s">
        <v>103</v>
      </c>
      <c r="C989" s="13">
        <v>0.39028340080971702</v>
      </c>
      <c r="D989" s="13">
        <v>0.40770465489566599</v>
      </c>
      <c r="E989" s="13">
        <v>0.37232289950576603</v>
      </c>
      <c r="F989" s="13"/>
      <c r="G989" s="13">
        <v>0.44</v>
      </c>
      <c r="H989" s="13">
        <v>0.27607361963190202</v>
      </c>
      <c r="I989" s="13">
        <v>0.394067796610169</v>
      </c>
      <c r="J989" s="13">
        <v>0.41293532338308497</v>
      </c>
      <c r="K989" s="13">
        <v>0.51048951048951097</v>
      </c>
      <c r="L989" s="13">
        <v>0.42857142857142899</v>
      </c>
      <c r="M989" s="13"/>
      <c r="N989" s="13">
        <v>0.36820083682008398</v>
      </c>
      <c r="O989" s="13">
        <v>0.42268041237113402</v>
      </c>
      <c r="P989" s="13">
        <v>0.43283582089552203</v>
      </c>
      <c r="Q989" s="13">
        <v>0.37007874015747999</v>
      </c>
      <c r="R989" s="13"/>
      <c r="S989" s="13">
        <v>0.374485596707819</v>
      </c>
      <c r="T989" s="13">
        <v>0.39849624060150401</v>
      </c>
      <c r="U989" s="13">
        <v>0.41095890410958902</v>
      </c>
      <c r="V989" s="13">
        <v>0.33009708737864102</v>
      </c>
      <c r="W989" s="13">
        <v>0.44230769230769201</v>
      </c>
      <c r="X989" s="13">
        <v>0.39047619047618998</v>
      </c>
      <c r="Y989" s="13">
        <v>0.39</v>
      </c>
      <c r="Z989" s="13">
        <v>0.46666666666666701</v>
      </c>
      <c r="AA989" s="13">
        <v>0.40764331210191102</v>
      </c>
      <c r="AB989" s="13">
        <v>0.39583333333333298</v>
      </c>
      <c r="AC989" s="13">
        <v>0.26315789473684198</v>
      </c>
      <c r="AD989" s="13">
        <v>0.52631578947368396</v>
      </c>
      <c r="AE989" s="13"/>
      <c r="AF989" s="13">
        <v>0.37844611528822097</v>
      </c>
      <c r="AG989" s="13">
        <v>0.41499999999999998</v>
      </c>
      <c r="AH989" s="13">
        <v>0.390625</v>
      </c>
      <c r="AI989" s="13">
        <v>0.36645962732919302</v>
      </c>
      <c r="AJ989" s="13">
        <v>0.36585365853658502</v>
      </c>
      <c r="AK989" s="13">
        <v>0.43809523809523798</v>
      </c>
      <c r="AL989" s="13"/>
      <c r="AM989" s="13">
        <v>0.42857142857142899</v>
      </c>
      <c r="AN989" s="13">
        <v>0.45777777777777801</v>
      </c>
      <c r="AO989" s="13">
        <v>0.36828644501278801</v>
      </c>
      <c r="AP989" s="13">
        <v>0.354430379746835</v>
      </c>
      <c r="AQ989" s="13">
        <v>0.22727272727272699</v>
      </c>
      <c r="AR989" s="13"/>
      <c r="AS989" s="13">
        <v>0.39028340080971702</v>
      </c>
      <c r="AT989" s="13" t="s">
        <v>97</v>
      </c>
      <c r="AU989" s="13"/>
      <c r="AV989" s="13">
        <v>0.39250000000000002</v>
      </c>
      <c r="AW989" s="13">
        <v>0.39361702127659598</v>
      </c>
      <c r="AX989" s="13">
        <v>0.40344168260038199</v>
      </c>
      <c r="AY989" s="13"/>
      <c r="AZ989" s="13">
        <v>0.38532110091743099</v>
      </c>
      <c r="BA989" s="13">
        <v>0.45555555555555599</v>
      </c>
      <c r="BB989" s="13">
        <v>0.40528634361233501</v>
      </c>
      <c r="BC989" s="13"/>
      <c r="BD989" s="13">
        <v>0.35714285714285698</v>
      </c>
      <c r="BE989" s="13">
        <v>0.452436194895592</v>
      </c>
      <c r="BF989" s="13"/>
      <c r="BG989" s="13">
        <v>0.34624697336561699</v>
      </c>
      <c r="BH989" s="13">
        <v>0.413414634146341</v>
      </c>
      <c r="BI989" s="13"/>
      <c r="BJ989" s="13">
        <v>0.34736842105263199</v>
      </c>
      <c r="BK989" s="13">
        <v>0.40137389597644801</v>
      </c>
      <c r="BL989" s="13"/>
      <c r="BM989" s="13">
        <v>0.35390946502057602</v>
      </c>
      <c r="BN989" s="13">
        <v>0.39856557377049201</v>
      </c>
      <c r="BO989" s="13"/>
      <c r="BP989" s="13">
        <v>0.38872403560830898</v>
      </c>
      <c r="BQ989" s="13">
        <v>0.391552511415525</v>
      </c>
      <c r="BR989" s="13"/>
      <c r="BS989" s="13">
        <v>0.36651583710407198</v>
      </c>
      <c r="BT989" s="13">
        <v>0.41538461538461502</v>
      </c>
      <c r="BU989" s="13"/>
      <c r="BV989" s="13">
        <v>0.34228187919463099</v>
      </c>
      <c r="BW989" s="13">
        <v>0.37883959044368598</v>
      </c>
      <c r="BX989" s="13"/>
      <c r="BY989" s="13">
        <v>0.38461538461538503</v>
      </c>
      <c r="BZ989" s="13">
        <v>0.39090064995357499</v>
      </c>
      <c r="CA989" s="13"/>
      <c r="CB989" s="13">
        <v>0.39593908629441599</v>
      </c>
      <c r="CC989" s="13">
        <v>0.38585209003215398</v>
      </c>
    </row>
    <row r="990" spans="2:81" x14ac:dyDescent="0.3">
      <c r="B990" t="s">
        <v>433</v>
      </c>
      <c r="C990" s="13">
        <v>0.130364372469636</v>
      </c>
      <c r="D990" s="13">
        <v>0.138041733547352</v>
      </c>
      <c r="E990" s="13">
        <v>0.121911037891269</v>
      </c>
      <c r="F990" s="13"/>
      <c r="G990" s="13">
        <v>0.13714285714285701</v>
      </c>
      <c r="H990" s="13">
        <v>0.13803680981595101</v>
      </c>
      <c r="I990" s="13">
        <v>0.105932203389831</v>
      </c>
      <c r="J990" s="13">
        <v>0.12935323383084599</v>
      </c>
      <c r="K990" s="13">
        <v>0.10489510489510501</v>
      </c>
      <c r="L990" s="13">
        <v>0.168831168831169</v>
      </c>
      <c r="M990" s="13"/>
      <c r="N990" s="13">
        <v>0.123430962343096</v>
      </c>
      <c r="O990" s="13">
        <v>0.11683848797250899</v>
      </c>
      <c r="P990" s="13">
        <v>0.12935323383084599</v>
      </c>
      <c r="Q990" s="13">
        <v>0.16141732283464599</v>
      </c>
      <c r="R990" s="13"/>
      <c r="S990" s="13">
        <v>0.11934156378600801</v>
      </c>
      <c r="T990" s="13">
        <v>9.7744360902255606E-2</v>
      </c>
      <c r="U990" s="13">
        <v>0.123287671232877</v>
      </c>
      <c r="V990" s="13">
        <v>0.13592233009708701</v>
      </c>
      <c r="W990" s="13">
        <v>9.6153846153846201E-2</v>
      </c>
      <c r="X990" s="13">
        <v>0.161904761904762</v>
      </c>
      <c r="Y990" s="13">
        <v>0.13</v>
      </c>
      <c r="Z990" s="13">
        <v>0.22222222222222199</v>
      </c>
      <c r="AA990" s="13">
        <v>0.13375796178343899</v>
      </c>
      <c r="AB990" s="13">
        <v>0.114583333333333</v>
      </c>
      <c r="AC990" s="13">
        <v>0.24561403508771901</v>
      </c>
      <c r="AD990" s="13">
        <v>0</v>
      </c>
      <c r="AE990" s="13"/>
      <c r="AF990" s="13">
        <v>0.110275689223058</v>
      </c>
      <c r="AG990" s="13">
        <v>0.125</v>
      </c>
      <c r="AH990" s="13">
        <v>0.1328125</v>
      </c>
      <c r="AI990" s="13">
        <v>0.173913043478261</v>
      </c>
      <c r="AJ990" s="13">
        <v>0.105691056910569</v>
      </c>
      <c r="AK990" s="13">
        <v>0.15238095238095201</v>
      </c>
      <c r="AL990" s="13"/>
      <c r="AM990" s="13">
        <v>0.115384615384615</v>
      </c>
      <c r="AN990" s="13">
        <v>0.133333333333333</v>
      </c>
      <c r="AO990" s="13">
        <v>0.13043478260869601</v>
      </c>
      <c r="AP990" s="13">
        <v>0.13080168776371301</v>
      </c>
      <c r="AQ990" s="13">
        <v>0.13636363636363599</v>
      </c>
      <c r="AR990" s="13"/>
      <c r="AS990" s="13">
        <v>0.130364372469636</v>
      </c>
      <c r="AT990" s="13" t="s">
        <v>97</v>
      </c>
      <c r="AU990" s="13"/>
      <c r="AV990" s="13">
        <v>0.1275</v>
      </c>
      <c r="AW990" s="13">
        <v>0.10638297872340401</v>
      </c>
      <c r="AX990" s="13">
        <v>0.147227533460803</v>
      </c>
      <c r="AY990" s="13"/>
      <c r="AZ990" s="13">
        <v>0.11009174311926601</v>
      </c>
      <c r="BA990" s="13">
        <v>0.1</v>
      </c>
      <c r="BB990" s="13">
        <v>0.14977973568281899</v>
      </c>
      <c r="BC990" s="13"/>
      <c r="BD990" s="13">
        <v>0.115288220551378</v>
      </c>
      <c r="BE990" s="13">
        <v>0.15545243619489599</v>
      </c>
      <c r="BF990" s="13"/>
      <c r="BG990" s="13">
        <v>8.9588377723970894E-2</v>
      </c>
      <c r="BH990" s="13">
        <v>0.15</v>
      </c>
      <c r="BI990" s="13"/>
      <c r="BJ990" s="13">
        <v>0.110526315789474</v>
      </c>
      <c r="BK990" s="13">
        <v>0.13248282630029401</v>
      </c>
      <c r="BL990" s="13"/>
      <c r="BM990" s="13">
        <v>0.14403292181069999</v>
      </c>
      <c r="BN990" s="13">
        <v>0.123975409836066</v>
      </c>
      <c r="BO990" s="13"/>
      <c r="BP990" s="13">
        <v>0.121661721068249</v>
      </c>
      <c r="BQ990" s="13">
        <v>0.13127853881278501</v>
      </c>
      <c r="BR990" s="13"/>
      <c r="BS990" s="13">
        <v>0.131221719457014</v>
      </c>
      <c r="BT990" s="13">
        <v>0.14285714285714299</v>
      </c>
      <c r="BU990" s="13"/>
      <c r="BV990" s="13">
        <v>0.100671140939597</v>
      </c>
      <c r="BW990" s="13">
        <v>0.146757679180887</v>
      </c>
      <c r="BX990" s="13"/>
      <c r="BY990" s="13">
        <v>0.13986013986014001</v>
      </c>
      <c r="BZ990" s="13">
        <v>0.129062209842154</v>
      </c>
      <c r="CA990" s="13"/>
      <c r="CB990" s="13">
        <v>0.13705583756345199</v>
      </c>
      <c r="CC990" s="13">
        <v>0.120578778135048</v>
      </c>
    </row>
    <row r="991" spans="2:81" x14ac:dyDescent="0.3">
      <c r="B991" t="s">
        <v>434</v>
      </c>
      <c r="C991" s="13">
        <v>5.4251012145748997E-2</v>
      </c>
      <c r="D991" s="13">
        <v>6.7415730337078594E-2</v>
      </c>
      <c r="E991" s="13">
        <v>4.11861614497529E-2</v>
      </c>
      <c r="F991" s="13"/>
      <c r="G991" s="13">
        <v>5.7142857142857099E-2</v>
      </c>
      <c r="H991" s="13">
        <v>4.9079754601227002E-2</v>
      </c>
      <c r="I991" s="13">
        <v>4.6610169491525397E-2</v>
      </c>
      <c r="J991" s="13">
        <v>6.4676616915422896E-2</v>
      </c>
      <c r="K991" s="13">
        <v>6.2937062937062901E-2</v>
      </c>
      <c r="L991" s="13">
        <v>5.1948051948052E-2</v>
      </c>
      <c r="M991" s="13"/>
      <c r="N991" s="13">
        <v>4.3933054393305401E-2</v>
      </c>
      <c r="O991" s="13">
        <v>7.5601374570446703E-2</v>
      </c>
      <c r="P991" s="13">
        <v>2.48756218905473E-2</v>
      </c>
      <c r="Q991" s="13">
        <v>7.0866141732283505E-2</v>
      </c>
      <c r="R991" s="13"/>
      <c r="S991" s="13">
        <v>3.7037037037037E-2</v>
      </c>
      <c r="T991" s="13">
        <v>5.2631578947368397E-2</v>
      </c>
      <c r="U991" s="13">
        <v>2.7397260273972601E-2</v>
      </c>
      <c r="V991" s="13">
        <v>5.8252427184466E-2</v>
      </c>
      <c r="W991" s="13">
        <v>9.6153846153846201E-2</v>
      </c>
      <c r="X991" s="13">
        <v>5.7142857142857099E-2</v>
      </c>
      <c r="Y991" s="13">
        <v>7.0000000000000007E-2</v>
      </c>
      <c r="Z991" s="13">
        <v>4.4444444444444398E-2</v>
      </c>
      <c r="AA991" s="13">
        <v>5.0955414012738898E-2</v>
      </c>
      <c r="AB991" s="13">
        <v>5.2083333333333301E-2</v>
      </c>
      <c r="AC991" s="13">
        <v>5.2631578947368397E-2</v>
      </c>
      <c r="AD991" s="13">
        <v>0.105263157894737</v>
      </c>
      <c r="AE991" s="13"/>
      <c r="AF991" s="13">
        <v>2.7568922305764399E-2</v>
      </c>
      <c r="AG991" s="13">
        <v>0.06</v>
      </c>
      <c r="AH991" s="13">
        <v>4.6875E-2</v>
      </c>
      <c r="AI991" s="13">
        <v>0.13664596273291901</v>
      </c>
      <c r="AJ991" s="13">
        <v>3.2520325203252001E-2</v>
      </c>
      <c r="AK991" s="13">
        <v>2.8571428571428598E-2</v>
      </c>
      <c r="AL991" s="13"/>
      <c r="AM991" s="13">
        <v>9.3406593406593394E-2</v>
      </c>
      <c r="AN991" s="13">
        <v>8.4444444444444405E-2</v>
      </c>
      <c r="AO991" s="13">
        <v>4.0920716112532E-2</v>
      </c>
      <c r="AP991" s="13">
        <v>2.53164556962025E-2</v>
      </c>
      <c r="AQ991" s="13">
        <v>2.27272727272727E-2</v>
      </c>
      <c r="AR991" s="13"/>
      <c r="AS991" s="13">
        <v>5.4251012145748997E-2</v>
      </c>
      <c r="AT991" s="13" t="s">
        <v>97</v>
      </c>
      <c r="AU991" s="13"/>
      <c r="AV991" s="13">
        <v>7.0000000000000007E-2</v>
      </c>
      <c r="AW991" s="13">
        <v>3.1914893617021302E-2</v>
      </c>
      <c r="AX991" s="13">
        <v>5.5449330783938801E-2</v>
      </c>
      <c r="AY991" s="13"/>
      <c r="AZ991" s="13">
        <v>1.8348623853211E-2</v>
      </c>
      <c r="BA991" s="13">
        <v>6.6666666666666693E-2</v>
      </c>
      <c r="BB991" s="13">
        <v>7.9295154185022004E-2</v>
      </c>
      <c r="BC991" s="13"/>
      <c r="BD991" s="13">
        <v>4.7619047619047603E-2</v>
      </c>
      <c r="BE991" s="13">
        <v>6.7285382830626406E-2</v>
      </c>
      <c r="BF991" s="13"/>
      <c r="BG991" s="13">
        <v>2.6634382566585998E-2</v>
      </c>
      <c r="BH991" s="13">
        <v>6.8292682926829301E-2</v>
      </c>
      <c r="BI991" s="13"/>
      <c r="BJ991" s="13">
        <v>2.1052631578947399E-2</v>
      </c>
      <c r="BK991" s="13">
        <v>6.0843964671246302E-2</v>
      </c>
      <c r="BL991" s="13"/>
      <c r="BM991" s="13">
        <v>4.9382716049382699E-2</v>
      </c>
      <c r="BN991" s="13">
        <v>5.6352459016393401E-2</v>
      </c>
      <c r="BO991" s="13"/>
      <c r="BP991" s="13">
        <v>7.4183976261127604E-2</v>
      </c>
      <c r="BQ991" s="13">
        <v>4.6803652968036499E-2</v>
      </c>
      <c r="BR991" s="13"/>
      <c r="BS991" s="13">
        <v>5.8823529411764698E-2</v>
      </c>
      <c r="BT991" s="13">
        <v>5.2747252747252699E-2</v>
      </c>
      <c r="BU991" s="13"/>
      <c r="BV991" s="13">
        <v>5.3691275167785199E-2</v>
      </c>
      <c r="BW991" s="13">
        <v>6.14334470989761E-2</v>
      </c>
      <c r="BX991" s="13"/>
      <c r="BY991" s="13">
        <v>9.7902097902097904E-2</v>
      </c>
      <c r="BZ991" s="13">
        <v>4.6425255338904403E-2</v>
      </c>
      <c r="CA991" s="13"/>
      <c r="CB991" s="13">
        <v>6.5989847715736002E-2</v>
      </c>
      <c r="CC991" s="13">
        <v>4.5016077170418001E-2</v>
      </c>
    </row>
    <row r="992" spans="2:81" x14ac:dyDescent="0.3">
      <c r="B992" t="s">
        <v>106</v>
      </c>
      <c r="C992" s="13">
        <v>3.2388663967611302E-2</v>
      </c>
      <c r="D992" s="13">
        <v>3.04975922953451E-2</v>
      </c>
      <c r="E992" s="13">
        <v>3.4596375617792399E-2</v>
      </c>
      <c r="F992" s="13"/>
      <c r="G992" s="13">
        <v>2.8571428571428598E-2</v>
      </c>
      <c r="H992" s="13">
        <v>2.4539877300613501E-2</v>
      </c>
      <c r="I992" s="13">
        <v>3.3898305084745797E-2</v>
      </c>
      <c r="J992" s="13">
        <v>3.4825870646766198E-2</v>
      </c>
      <c r="K992" s="13">
        <v>4.1958041958042001E-2</v>
      </c>
      <c r="L992" s="13">
        <v>3.8961038961039002E-2</v>
      </c>
      <c r="M992" s="13"/>
      <c r="N992" s="13">
        <v>3.1380753138075299E-2</v>
      </c>
      <c r="O992" s="13">
        <v>1.3745704467354E-2</v>
      </c>
      <c r="P992" s="13">
        <v>4.9751243781094502E-2</v>
      </c>
      <c r="Q992" s="13">
        <v>4.33070866141732E-2</v>
      </c>
      <c r="R992" s="13"/>
      <c r="S992" s="13">
        <v>2.8806584362139901E-2</v>
      </c>
      <c r="T992" s="13">
        <v>6.01503759398496E-2</v>
      </c>
      <c r="U992" s="13">
        <v>1.3698630136986301E-2</v>
      </c>
      <c r="V992" s="13">
        <v>3.8834951456310697E-2</v>
      </c>
      <c r="W992" s="13">
        <v>1.9230769230769201E-2</v>
      </c>
      <c r="X992" s="13">
        <v>4.7619047619047603E-2</v>
      </c>
      <c r="Y992" s="13">
        <v>0.05</v>
      </c>
      <c r="Z992" s="13">
        <v>2.2222222222222199E-2</v>
      </c>
      <c r="AA992" s="13">
        <v>2.54777070063694E-2</v>
      </c>
      <c r="AB992" s="13">
        <v>1.0416666666666701E-2</v>
      </c>
      <c r="AC992" s="13">
        <v>3.5087719298245598E-2</v>
      </c>
      <c r="AD992" s="13">
        <v>0</v>
      </c>
      <c r="AE992" s="13"/>
      <c r="AF992" s="13">
        <v>1.7543859649122799E-2</v>
      </c>
      <c r="AG992" s="13">
        <v>2.5000000000000001E-2</v>
      </c>
      <c r="AH992" s="13">
        <v>1.5625E-2</v>
      </c>
      <c r="AI992" s="13">
        <v>3.1055900621118002E-2</v>
      </c>
      <c r="AJ992" s="13">
        <v>4.0650406504064998E-2</v>
      </c>
      <c r="AK992" s="13">
        <v>3.8095238095238099E-2</v>
      </c>
      <c r="AL992" s="13"/>
      <c r="AM992" s="13">
        <v>6.5934065934065894E-2</v>
      </c>
      <c r="AN992" s="13">
        <v>3.5555555555555597E-2</v>
      </c>
      <c r="AO992" s="13">
        <v>2.81329923273657E-2</v>
      </c>
      <c r="AP992" s="13">
        <v>8.4388185654008397E-3</v>
      </c>
      <c r="AQ992" s="13">
        <v>4.5454545454545497E-2</v>
      </c>
      <c r="AR992" s="13"/>
      <c r="AS992" s="13">
        <v>3.2388663967611302E-2</v>
      </c>
      <c r="AT992" s="13" t="s">
        <v>97</v>
      </c>
      <c r="AU992" s="13"/>
      <c r="AV992" s="13">
        <v>0.02</v>
      </c>
      <c r="AW992" s="13">
        <v>3.1914893617021302E-2</v>
      </c>
      <c r="AX992" s="13">
        <v>3.4416826003824098E-2</v>
      </c>
      <c r="AY992" s="13"/>
      <c r="AZ992" s="13">
        <v>9.1743119266055103E-3</v>
      </c>
      <c r="BA992" s="13">
        <v>2.2222222222222199E-2</v>
      </c>
      <c r="BB992" s="13">
        <v>3.0837004405286299E-2</v>
      </c>
      <c r="BC992" s="13"/>
      <c r="BD992" s="13">
        <v>3.1328320802004997E-2</v>
      </c>
      <c r="BE992" s="13">
        <v>3.4802784222737797E-2</v>
      </c>
      <c r="BF992" s="13"/>
      <c r="BG992" s="13">
        <v>2.9055690072639199E-2</v>
      </c>
      <c r="BH992" s="13">
        <v>3.4146341463414602E-2</v>
      </c>
      <c r="BI992" s="13"/>
      <c r="BJ992" s="13">
        <v>2.6315789473684199E-2</v>
      </c>
      <c r="BK992" s="13">
        <v>3.4347399411187397E-2</v>
      </c>
      <c r="BL992" s="13"/>
      <c r="BM992" s="13">
        <v>3.7037037037037E-2</v>
      </c>
      <c r="BN992" s="13">
        <v>3.17622950819672E-2</v>
      </c>
      <c r="BO992" s="13"/>
      <c r="BP992" s="13">
        <v>4.4510385756676603E-2</v>
      </c>
      <c r="BQ992" s="13">
        <v>2.8538812785388099E-2</v>
      </c>
      <c r="BR992" s="13"/>
      <c r="BS992" s="13">
        <v>2.03619909502262E-2</v>
      </c>
      <c r="BT992" s="13">
        <v>4.3956043956044001E-2</v>
      </c>
      <c r="BU992" s="13"/>
      <c r="BV992" s="13">
        <v>2.01342281879195E-2</v>
      </c>
      <c r="BW992" s="13">
        <v>2.0477815699658699E-2</v>
      </c>
      <c r="BX992" s="13"/>
      <c r="BY992" s="13">
        <v>4.1958041958042001E-2</v>
      </c>
      <c r="BZ992" s="13">
        <v>3.06406685236769E-2</v>
      </c>
      <c r="CA992" s="13"/>
      <c r="CB992" s="13">
        <v>2.8764805414551599E-2</v>
      </c>
      <c r="CC992" s="13">
        <v>3.3762057877813501E-2</v>
      </c>
    </row>
    <row r="993" spans="2:81" x14ac:dyDescent="0.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Q993" s="13"/>
      <c r="BR993" s="13"/>
      <c r="BS993" s="13"/>
      <c r="BT993" s="13"/>
      <c r="BU993" s="13"/>
      <c r="BV993" s="13"/>
      <c r="BW993" s="13"/>
      <c r="BX993" s="13"/>
      <c r="BY993" s="13"/>
      <c r="BZ993" s="13"/>
      <c r="CA993" s="13"/>
      <c r="CB993" s="13"/>
      <c r="CC993" s="13"/>
    </row>
    <row r="994" spans="2:81" x14ac:dyDescent="0.3">
      <c r="B994" s="6" t="s">
        <v>455</v>
      </c>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Q994" s="13"/>
      <c r="BR994" s="13"/>
      <c r="BS994" s="13"/>
      <c r="BT994" s="13"/>
      <c r="BU994" s="13"/>
      <c r="BV994" s="13"/>
      <c r="BW994" s="13"/>
      <c r="BX994" s="13"/>
      <c r="BY994" s="13"/>
      <c r="BZ994" s="13"/>
      <c r="CA994" s="13"/>
      <c r="CB994" s="13"/>
      <c r="CC994" s="13"/>
    </row>
    <row r="995" spans="2:81" x14ac:dyDescent="0.3">
      <c r="B995" s="23" t="s">
        <v>95</v>
      </c>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Q995" s="13"/>
      <c r="BR995" s="13"/>
      <c r="BS995" s="13"/>
      <c r="BT995" s="13"/>
      <c r="BU995" s="13"/>
      <c r="BV995" s="13"/>
      <c r="BW995" s="13"/>
      <c r="BX995" s="13"/>
      <c r="BY995" s="13"/>
      <c r="BZ995" s="13"/>
      <c r="CA995" s="13"/>
      <c r="CB995" s="13"/>
      <c r="CC995" s="13"/>
    </row>
    <row r="996" spans="2:81" x14ac:dyDescent="0.3">
      <c r="B996" t="s">
        <v>102</v>
      </c>
      <c r="C996" s="13">
        <v>0.40809716599190299</v>
      </c>
      <c r="D996" s="13">
        <v>0.38202247191011202</v>
      </c>
      <c r="E996" s="13">
        <v>0.43163097199341</v>
      </c>
      <c r="F996" s="13"/>
      <c r="G996" s="13">
        <v>0.41714285714285698</v>
      </c>
      <c r="H996" s="13">
        <v>0.5</v>
      </c>
      <c r="I996" s="13">
        <v>0.44915254237288099</v>
      </c>
      <c r="J996" s="13">
        <v>0.32338308457711401</v>
      </c>
      <c r="K996" s="13">
        <v>0.31468531468531502</v>
      </c>
      <c r="L996" s="13">
        <v>0.337662337662338</v>
      </c>
      <c r="M996" s="13"/>
      <c r="N996" s="13">
        <v>0.420502092050209</v>
      </c>
      <c r="O996" s="13">
        <v>0.39175257731958801</v>
      </c>
      <c r="P996" s="13">
        <v>0.41293532338308497</v>
      </c>
      <c r="Q996" s="13">
        <v>0.38976377952755897</v>
      </c>
      <c r="R996" s="13"/>
      <c r="S996" s="13">
        <v>0.46090534979423903</v>
      </c>
      <c r="T996" s="13">
        <v>0.39097744360902298</v>
      </c>
      <c r="U996" s="13">
        <v>0.38356164383561597</v>
      </c>
      <c r="V996" s="13">
        <v>0.43689320388349501</v>
      </c>
      <c r="W996" s="13">
        <v>0.34615384615384598</v>
      </c>
      <c r="X996" s="13">
        <v>0.40952380952381001</v>
      </c>
      <c r="Y996" s="13">
        <v>0.44</v>
      </c>
      <c r="Z996" s="13">
        <v>0.22222222222222199</v>
      </c>
      <c r="AA996" s="13">
        <v>0.36942675159235699</v>
      </c>
      <c r="AB996" s="13">
        <v>0.4375</v>
      </c>
      <c r="AC996" s="13">
        <v>0.42105263157894701</v>
      </c>
      <c r="AD996" s="13">
        <v>0.52631578947368396</v>
      </c>
      <c r="AE996" s="13"/>
      <c r="AF996" s="13">
        <v>0.476190476190476</v>
      </c>
      <c r="AG996" s="13">
        <v>0.375</v>
      </c>
      <c r="AH996" s="13">
        <v>0.4453125</v>
      </c>
      <c r="AI996" s="13">
        <v>0.28571428571428598</v>
      </c>
      <c r="AJ996" s="13">
        <v>0.50406504065040603</v>
      </c>
      <c r="AK996" s="13">
        <v>0.33333333333333298</v>
      </c>
      <c r="AL996" s="13"/>
      <c r="AM996" s="13">
        <v>0.34615384615384598</v>
      </c>
      <c r="AN996" s="13">
        <v>0.29777777777777797</v>
      </c>
      <c r="AO996" s="13">
        <v>0.43222506393861898</v>
      </c>
      <c r="AP996" s="13">
        <v>0.51476793248945196</v>
      </c>
      <c r="AQ996" s="13">
        <v>0.54545454545454497</v>
      </c>
      <c r="AR996" s="13"/>
      <c r="AS996" s="13">
        <v>0.40809716599190299</v>
      </c>
      <c r="AT996" s="13" t="s">
        <v>97</v>
      </c>
      <c r="AU996" s="13"/>
      <c r="AV996" s="13">
        <v>0.40500000000000003</v>
      </c>
      <c r="AW996" s="13">
        <v>0.52127659574468099</v>
      </c>
      <c r="AX996" s="13">
        <v>0.34990439770554499</v>
      </c>
      <c r="AY996" s="13"/>
      <c r="AZ996" s="13">
        <v>0.52293577981651396</v>
      </c>
      <c r="BA996" s="13">
        <v>0.4</v>
      </c>
      <c r="BB996" s="13">
        <v>0.34361233480176201</v>
      </c>
      <c r="BC996" s="13"/>
      <c r="BD996" s="13">
        <v>0.45614035087719301</v>
      </c>
      <c r="BE996" s="13">
        <v>0.320185614849188</v>
      </c>
      <c r="BF996" s="13"/>
      <c r="BG996" s="13">
        <v>0.49878934624697302</v>
      </c>
      <c r="BH996" s="13">
        <v>0.36219512195122</v>
      </c>
      <c r="BI996" s="13"/>
      <c r="BJ996" s="13">
        <v>0.48421052631578898</v>
      </c>
      <c r="BK996" s="13">
        <v>0.39156035328753702</v>
      </c>
      <c r="BL996" s="13"/>
      <c r="BM996" s="13">
        <v>0.43209876543209902</v>
      </c>
      <c r="BN996" s="13">
        <v>0.40368852459016402</v>
      </c>
      <c r="BO996" s="13"/>
      <c r="BP996" s="13">
        <v>0.38872403560830898</v>
      </c>
      <c r="BQ996" s="13">
        <v>0.41666666666666702</v>
      </c>
      <c r="BR996" s="13"/>
      <c r="BS996" s="13">
        <v>0.43212669683257898</v>
      </c>
      <c r="BT996" s="13">
        <v>0.35384615384615398</v>
      </c>
      <c r="BU996" s="13"/>
      <c r="BV996" s="13">
        <v>0.44966442953020103</v>
      </c>
      <c r="BW996" s="13">
        <v>0.42320819112628</v>
      </c>
      <c r="BX996" s="13"/>
      <c r="BY996" s="13">
        <v>0.38461538461538503</v>
      </c>
      <c r="BZ996" s="13">
        <v>0.41411327762302702</v>
      </c>
      <c r="CA996" s="13"/>
      <c r="CB996" s="13">
        <v>0.40609137055837602</v>
      </c>
      <c r="CC996" s="13">
        <v>0.41318327974276498</v>
      </c>
    </row>
    <row r="997" spans="2:81" x14ac:dyDescent="0.3">
      <c r="B997" t="s">
        <v>103</v>
      </c>
      <c r="C997" s="13">
        <v>0.361943319838057</v>
      </c>
      <c r="D997" s="13">
        <v>0.35152487961476703</v>
      </c>
      <c r="E997" s="13">
        <v>0.373970345963756</v>
      </c>
      <c r="F997" s="13"/>
      <c r="G997" s="13">
        <v>0.38285714285714301</v>
      </c>
      <c r="H997" s="13">
        <v>0.309815950920245</v>
      </c>
      <c r="I997" s="13">
        <v>0.31779661016949201</v>
      </c>
      <c r="J997" s="13">
        <v>0.40796019900497499</v>
      </c>
      <c r="K997" s="13">
        <v>0.41958041958042003</v>
      </c>
      <c r="L997" s="13">
        <v>0.40259740259740301</v>
      </c>
      <c r="M997" s="13"/>
      <c r="N997" s="13">
        <v>0.34937238493723799</v>
      </c>
      <c r="O997" s="13">
        <v>0.36426116838487999</v>
      </c>
      <c r="P997" s="13">
        <v>0.37810945273631802</v>
      </c>
      <c r="Q997" s="13">
        <v>0.37795275590551197</v>
      </c>
      <c r="R997" s="13"/>
      <c r="S997" s="13">
        <v>0.34567901234567899</v>
      </c>
      <c r="T997" s="13">
        <v>0.37593984962406002</v>
      </c>
      <c r="U997" s="13">
        <v>0.43835616438356201</v>
      </c>
      <c r="V997" s="13">
        <v>0.25242718446601897</v>
      </c>
      <c r="W997" s="13">
        <v>0.40384615384615402</v>
      </c>
      <c r="X997" s="13">
        <v>0.33333333333333298</v>
      </c>
      <c r="Y997" s="13">
        <v>0.35</v>
      </c>
      <c r="Z997" s="13">
        <v>0.44444444444444398</v>
      </c>
      <c r="AA997" s="13">
        <v>0.39490445859872603</v>
      </c>
      <c r="AB997" s="13">
        <v>0.33333333333333298</v>
      </c>
      <c r="AC997" s="13">
        <v>0.38596491228070201</v>
      </c>
      <c r="AD997" s="13">
        <v>0.36842105263157898</v>
      </c>
      <c r="AE997" s="13"/>
      <c r="AF997" s="13">
        <v>0.36340852130325801</v>
      </c>
      <c r="AG997" s="13">
        <v>0.38</v>
      </c>
      <c r="AH997" s="13">
        <v>0.3828125</v>
      </c>
      <c r="AI997" s="13">
        <v>0.38509316770186303</v>
      </c>
      <c r="AJ997" s="13">
        <v>0.31707317073170699</v>
      </c>
      <c r="AK997" s="13">
        <v>0.40952380952381001</v>
      </c>
      <c r="AL997" s="13"/>
      <c r="AM997" s="13">
        <v>0.379120879120879</v>
      </c>
      <c r="AN997" s="13">
        <v>0.41777777777777803</v>
      </c>
      <c r="AO997" s="13">
        <v>0.375959079283887</v>
      </c>
      <c r="AP997" s="13">
        <v>0.29957805907173002</v>
      </c>
      <c r="AQ997" s="13">
        <v>0.27272727272727298</v>
      </c>
      <c r="AR997" s="13"/>
      <c r="AS997" s="13">
        <v>0.361943319838057</v>
      </c>
      <c r="AT997" s="13" t="s">
        <v>97</v>
      </c>
      <c r="AU997" s="13"/>
      <c r="AV997" s="13">
        <v>0.36499999999999999</v>
      </c>
      <c r="AW997" s="13">
        <v>0.28723404255319201</v>
      </c>
      <c r="AX997" s="13">
        <v>0.39388145315487599</v>
      </c>
      <c r="AY997" s="13"/>
      <c r="AZ997" s="13">
        <v>0.34862385321100903</v>
      </c>
      <c r="BA997" s="13">
        <v>0.4</v>
      </c>
      <c r="BB997" s="13">
        <v>0.36123348017621099</v>
      </c>
      <c r="BC997" s="13"/>
      <c r="BD997" s="13">
        <v>0.349624060150376</v>
      </c>
      <c r="BE997" s="13">
        <v>0.38747099767981402</v>
      </c>
      <c r="BF997" s="13"/>
      <c r="BG997" s="13">
        <v>0.33656174334140398</v>
      </c>
      <c r="BH997" s="13">
        <v>0.37560975609756098</v>
      </c>
      <c r="BI997" s="13"/>
      <c r="BJ997" s="13">
        <v>0.34210526315789502</v>
      </c>
      <c r="BK997" s="13">
        <v>0.36604514229636897</v>
      </c>
      <c r="BL997" s="13"/>
      <c r="BM997" s="13">
        <v>0.34979423868312798</v>
      </c>
      <c r="BN997" s="13">
        <v>0.36577868852459</v>
      </c>
      <c r="BO997" s="13"/>
      <c r="BP997" s="13">
        <v>0.39762611275964399</v>
      </c>
      <c r="BQ997" s="13">
        <v>0.35045662100456598</v>
      </c>
      <c r="BR997" s="13"/>
      <c r="BS997" s="13">
        <v>0.37104072398190002</v>
      </c>
      <c r="BT997" s="13">
        <v>0.382417582417582</v>
      </c>
      <c r="BU997" s="13"/>
      <c r="BV997" s="13">
        <v>0.34228187919463099</v>
      </c>
      <c r="BW997" s="13">
        <v>0.38566552901023898</v>
      </c>
      <c r="BX997" s="13"/>
      <c r="BY997" s="13">
        <v>0.37762237762237799</v>
      </c>
      <c r="BZ997" s="13">
        <v>0.36304549675023201</v>
      </c>
      <c r="CA997" s="13"/>
      <c r="CB997" s="13">
        <v>0.357021996615905</v>
      </c>
      <c r="CC997" s="13">
        <v>0.36655948553054701</v>
      </c>
    </row>
    <row r="998" spans="2:81" x14ac:dyDescent="0.3">
      <c r="B998" t="s">
        <v>433</v>
      </c>
      <c r="C998" s="13">
        <v>0.123076923076923</v>
      </c>
      <c r="D998" s="13">
        <v>0.14446227929374</v>
      </c>
      <c r="E998" s="13">
        <v>0.102141680395387</v>
      </c>
      <c r="F998" s="13"/>
      <c r="G998" s="13">
        <v>0.12</v>
      </c>
      <c r="H998" s="13">
        <v>9.2024539877300596E-2</v>
      </c>
      <c r="I998" s="13">
        <v>0.11864406779661001</v>
      </c>
      <c r="J998" s="13">
        <v>0.13930348258706499</v>
      </c>
      <c r="K998" s="13">
        <v>0.16783216783216801</v>
      </c>
      <c r="L998" s="13">
        <v>0.13636363636363599</v>
      </c>
      <c r="M998" s="13"/>
      <c r="N998" s="13">
        <v>0.125523012552301</v>
      </c>
      <c r="O998" s="13">
        <v>0.123711340206186</v>
      </c>
      <c r="P998" s="13">
        <v>0.124378109452736</v>
      </c>
      <c r="Q998" s="13">
        <v>0.118110236220472</v>
      </c>
      <c r="R998" s="13"/>
      <c r="S998" s="13">
        <v>9.8765432098765399E-2</v>
      </c>
      <c r="T998" s="13">
        <v>0.12781954887218</v>
      </c>
      <c r="U998" s="13">
        <v>0.123287671232877</v>
      </c>
      <c r="V998" s="13">
        <v>0.213592233009709</v>
      </c>
      <c r="W998" s="13">
        <v>0.115384615384615</v>
      </c>
      <c r="X998" s="13">
        <v>0.114285714285714</v>
      </c>
      <c r="Y998" s="13">
        <v>0.11</v>
      </c>
      <c r="Z998" s="13">
        <v>0.22222222222222199</v>
      </c>
      <c r="AA998" s="13">
        <v>0.11464968152866201</v>
      </c>
      <c r="AB998" s="13">
        <v>0.125</v>
      </c>
      <c r="AC998" s="13">
        <v>7.0175438596491196E-2</v>
      </c>
      <c r="AD998" s="13">
        <v>5.2631578947368397E-2</v>
      </c>
      <c r="AE998" s="13"/>
      <c r="AF998" s="13">
        <v>9.5238095238095205E-2</v>
      </c>
      <c r="AG998" s="13">
        <v>0.11</v>
      </c>
      <c r="AH998" s="13">
        <v>0.109375</v>
      </c>
      <c r="AI998" s="13">
        <v>0.14285714285714299</v>
      </c>
      <c r="AJ998" s="13">
        <v>0.113821138211382</v>
      </c>
      <c r="AK998" s="13">
        <v>0.17142857142857101</v>
      </c>
      <c r="AL998" s="13"/>
      <c r="AM998" s="13">
        <v>0.120879120879121</v>
      </c>
      <c r="AN998" s="13">
        <v>0.137777777777778</v>
      </c>
      <c r="AO998" s="13">
        <v>0.10485933503836301</v>
      </c>
      <c r="AP998" s="13">
        <v>0.109704641350211</v>
      </c>
      <c r="AQ998" s="13">
        <v>9.0909090909090898E-2</v>
      </c>
      <c r="AR998" s="13"/>
      <c r="AS998" s="13">
        <v>0.123076923076923</v>
      </c>
      <c r="AT998" s="13" t="s">
        <v>97</v>
      </c>
      <c r="AU998" s="13"/>
      <c r="AV998" s="13">
        <v>0.115</v>
      </c>
      <c r="AW998" s="13">
        <v>0.117021276595745</v>
      </c>
      <c r="AX998" s="13">
        <v>0.13957934990439799</v>
      </c>
      <c r="AY998" s="13"/>
      <c r="AZ998" s="13">
        <v>9.1743119266055106E-2</v>
      </c>
      <c r="BA998" s="13">
        <v>0.1</v>
      </c>
      <c r="BB998" s="13">
        <v>0.14537444933920701</v>
      </c>
      <c r="BC998" s="13"/>
      <c r="BD998" s="13">
        <v>0.10025062656641601</v>
      </c>
      <c r="BE998" s="13">
        <v>0.160092807424594</v>
      </c>
      <c r="BF998" s="13"/>
      <c r="BG998" s="13">
        <v>9.4430992736077496E-2</v>
      </c>
      <c r="BH998" s="13">
        <v>0.13658536585365899</v>
      </c>
      <c r="BI998" s="13"/>
      <c r="BJ998" s="13">
        <v>0.1</v>
      </c>
      <c r="BK998" s="13">
        <v>0.12855740922473</v>
      </c>
      <c r="BL998" s="13"/>
      <c r="BM998" s="13">
        <v>0.10699588477366299</v>
      </c>
      <c r="BN998" s="13">
        <v>0.126024590163934</v>
      </c>
      <c r="BO998" s="13"/>
      <c r="BP998" s="13">
        <v>8.9020771513353095E-2</v>
      </c>
      <c r="BQ998" s="13">
        <v>0.133561643835616</v>
      </c>
      <c r="BR998" s="13"/>
      <c r="BS998" s="13">
        <v>0.108597285067873</v>
      </c>
      <c r="BT998" s="13">
        <v>0.136263736263736</v>
      </c>
      <c r="BU998" s="13"/>
      <c r="BV998" s="13">
        <v>0.114093959731544</v>
      </c>
      <c r="BW998" s="13">
        <v>0.10580204778157</v>
      </c>
      <c r="BX998" s="13"/>
      <c r="BY998" s="13">
        <v>0.111888111888112</v>
      </c>
      <c r="BZ998" s="13">
        <v>0.123491179201486</v>
      </c>
      <c r="CA998" s="13"/>
      <c r="CB998" s="13">
        <v>0.13367174280879901</v>
      </c>
      <c r="CC998" s="13">
        <v>0.112540192926045</v>
      </c>
    </row>
    <row r="999" spans="2:81" x14ac:dyDescent="0.3">
      <c r="B999" t="s">
        <v>434</v>
      </c>
      <c r="C999" s="13">
        <v>6.3967611336032404E-2</v>
      </c>
      <c r="D999" s="13">
        <v>7.8651685393258397E-2</v>
      </c>
      <c r="E999" s="13">
        <v>4.9423393739703503E-2</v>
      </c>
      <c r="F999" s="13"/>
      <c r="G999" s="13">
        <v>4.57142857142857E-2</v>
      </c>
      <c r="H999" s="13">
        <v>6.13496932515337E-2</v>
      </c>
      <c r="I999" s="13">
        <v>6.7796610169491497E-2</v>
      </c>
      <c r="J999" s="13">
        <v>7.9601990049751201E-2</v>
      </c>
      <c r="K999" s="13">
        <v>5.5944055944055902E-2</v>
      </c>
      <c r="L999" s="13">
        <v>7.1428571428571397E-2</v>
      </c>
      <c r="M999" s="13"/>
      <c r="N999" s="13">
        <v>6.2761506276150597E-2</v>
      </c>
      <c r="O999" s="13">
        <v>7.9037800687285206E-2</v>
      </c>
      <c r="P999" s="13">
        <v>2.9850746268656699E-2</v>
      </c>
      <c r="Q999" s="13">
        <v>7.4803149606299205E-2</v>
      </c>
      <c r="R999" s="13"/>
      <c r="S999" s="13">
        <v>5.7613168724279802E-2</v>
      </c>
      <c r="T999" s="13">
        <v>4.5112781954887202E-2</v>
      </c>
      <c r="U999" s="13">
        <v>4.1095890410958902E-2</v>
      </c>
      <c r="V999" s="13">
        <v>3.8834951456310697E-2</v>
      </c>
      <c r="W999" s="13">
        <v>9.6153846153846201E-2</v>
      </c>
      <c r="X999" s="13">
        <v>6.6666666666666693E-2</v>
      </c>
      <c r="Y999" s="13">
        <v>7.0000000000000007E-2</v>
      </c>
      <c r="Z999" s="13">
        <v>4.4444444444444398E-2</v>
      </c>
      <c r="AA999" s="13">
        <v>8.2802547770700605E-2</v>
      </c>
      <c r="AB999" s="13">
        <v>7.2916666666666699E-2</v>
      </c>
      <c r="AC999" s="13">
        <v>8.7719298245614002E-2</v>
      </c>
      <c r="AD999" s="13">
        <v>5.2631578947368397E-2</v>
      </c>
      <c r="AE999" s="13"/>
      <c r="AF999" s="13">
        <v>4.01002506265664E-2</v>
      </c>
      <c r="AG999" s="13">
        <v>0.1</v>
      </c>
      <c r="AH999" s="13">
        <v>3.125E-2</v>
      </c>
      <c r="AI999" s="13">
        <v>0.14906832298136599</v>
      </c>
      <c r="AJ999" s="13">
        <v>3.2520325203252001E-2</v>
      </c>
      <c r="AK999" s="13">
        <v>3.8095238095238099E-2</v>
      </c>
      <c r="AL999" s="13"/>
      <c r="AM999" s="13">
        <v>8.7912087912087905E-2</v>
      </c>
      <c r="AN999" s="13">
        <v>8.8888888888888906E-2</v>
      </c>
      <c r="AO999" s="13">
        <v>5.6265984654731503E-2</v>
      </c>
      <c r="AP999" s="13">
        <v>5.4852320675105502E-2</v>
      </c>
      <c r="AQ999" s="13">
        <v>2.27272727272727E-2</v>
      </c>
      <c r="AR999" s="13"/>
      <c r="AS999" s="13">
        <v>6.3967611336032404E-2</v>
      </c>
      <c r="AT999" s="13" t="s">
        <v>97</v>
      </c>
      <c r="AU999" s="13"/>
      <c r="AV999" s="13">
        <v>7.0000000000000007E-2</v>
      </c>
      <c r="AW999" s="13">
        <v>5.31914893617021E-2</v>
      </c>
      <c r="AX999" s="13">
        <v>6.5009560229445498E-2</v>
      </c>
      <c r="AY999" s="13"/>
      <c r="AZ999" s="13">
        <v>1.8348623853211E-2</v>
      </c>
      <c r="BA999" s="13">
        <v>8.8888888888888906E-2</v>
      </c>
      <c r="BB999" s="13">
        <v>8.3700440528634401E-2</v>
      </c>
      <c r="BC999" s="13"/>
      <c r="BD999" s="13">
        <v>5.3884711779448598E-2</v>
      </c>
      <c r="BE999" s="13">
        <v>8.3526682134570804E-2</v>
      </c>
      <c r="BF999" s="13"/>
      <c r="BG999" s="13">
        <v>4.1162227602905603E-2</v>
      </c>
      <c r="BH999" s="13">
        <v>7.5609756097561001E-2</v>
      </c>
      <c r="BI999" s="13"/>
      <c r="BJ999" s="13">
        <v>4.7368421052631601E-2</v>
      </c>
      <c r="BK999" s="13">
        <v>6.7713444553483798E-2</v>
      </c>
      <c r="BL999" s="13"/>
      <c r="BM999" s="13">
        <v>5.7613168724279802E-2</v>
      </c>
      <c r="BN999" s="13">
        <v>6.5573770491803296E-2</v>
      </c>
      <c r="BO999" s="13"/>
      <c r="BP999" s="13">
        <v>6.82492581602374E-2</v>
      </c>
      <c r="BQ999" s="13">
        <v>6.2785388127853906E-2</v>
      </c>
      <c r="BR999" s="13"/>
      <c r="BS999" s="13">
        <v>5.8823529411764698E-2</v>
      </c>
      <c r="BT999" s="13">
        <v>6.3736263736263704E-2</v>
      </c>
      <c r="BU999" s="13"/>
      <c r="BV999" s="13">
        <v>6.0402684563758399E-2</v>
      </c>
      <c r="BW999" s="13">
        <v>5.8020477815699703E-2</v>
      </c>
      <c r="BX999" s="13"/>
      <c r="BY999" s="13">
        <v>7.69230769230769E-2</v>
      </c>
      <c r="BZ999" s="13">
        <v>5.8495821727019497E-2</v>
      </c>
      <c r="CA999" s="13"/>
      <c r="CB999" s="13">
        <v>6.2605752961082894E-2</v>
      </c>
      <c r="CC999" s="13">
        <v>6.2700964630225106E-2</v>
      </c>
    </row>
    <row r="1000" spans="2:81" x14ac:dyDescent="0.3">
      <c r="B1000" t="s">
        <v>106</v>
      </c>
      <c r="C1000" s="13">
        <v>4.2914979757084998E-2</v>
      </c>
      <c r="D1000" s="13">
        <v>4.3338683788122001E-2</v>
      </c>
      <c r="E1000" s="13">
        <v>4.2833607907743002E-2</v>
      </c>
      <c r="F1000" s="13"/>
      <c r="G1000" s="13">
        <v>3.4285714285714301E-2</v>
      </c>
      <c r="H1000" s="13">
        <v>3.6809815950920199E-2</v>
      </c>
      <c r="I1000" s="13">
        <v>4.6610169491525397E-2</v>
      </c>
      <c r="J1000" s="13">
        <v>4.9751243781094502E-2</v>
      </c>
      <c r="K1000" s="13">
        <v>4.1958041958042001E-2</v>
      </c>
      <c r="L1000" s="13">
        <v>5.1948051948052E-2</v>
      </c>
      <c r="M1000" s="13"/>
      <c r="N1000" s="13">
        <v>4.1841004184100403E-2</v>
      </c>
      <c r="O1000" s="13">
        <v>4.1237113402061903E-2</v>
      </c>
      <c r="P1000" s="13">
        <v>5.4726368159204002E-2</v>
      </c>
      <c r="Q1000" s="13">
        <v>3.9370078740157501E-2</v>
      </c>
      <c r="R1000" s="13"/>
      <c r="S1000" s="13">
        <v>3.7037037037037E-2</v>
      </c>
      <c r="T1000" s="13">
        <v>6.01503759398496E-2</v>
      </c>
      <c r="U1000" s="13">
        <v>1.3698630136986301E-2</v>
      </c>
      <c r="V1000" s="13">
        <v>5.8252427184466E-2</v>
      </c>
      <c r="W1000" s="13">
        <v>3.8461538461538498E-2</v>
      </c>
      <c r="X1000" s="13">
        <v>7.6190476190476197E-2</v>
      </c>
      <c r="Y1000" s="13">
        <v>0.03</v>
      </c>
      <c r="Z1000" s="13">
        <v>6.6666666666666693E-2</v>
      </c>
      <c r="AA1000" s="13">
        <v>3.8216560509554097E-2</v>
      </c>
      <c r="AB1000" s="13">
        <v>3.125E-2</v>
      </c>
      <c r="AC1000" s="13">
        <v>3.5087719298245598E-2</v>
      </c>
      <c r="AD1000" s="13">
        <v>0</v>
      </c>
      <c r="AE1000" s="13"/>
      <c r="AF1000" s="13">
        <v>2.5062656641604002E-2</v>
      </c>
      <c r="AG1000" s="13">
        <v>3.5000000000000003E-2</v>
      </c>
      <c r="AH1000" s="13">
        <v>3.125E-2</v>
      </c>
      <c r="AI1000" s="13">
        <v>3.7267080745341602E-2</v>
      </c>
      <c r="AJ1000" s="13">
        <v>3.2520325203252001E-2</v>
      </c>
      <c r="AK1000" s="13">
        <v>4.7619047619047603E-2</v>
      </c>
      <c r="AL1000" s="13"/>
      <c r="AM1000" s="13">
        <v>6.5934065934065894E-2</v>
      </c>
      <c r="AN1000" s="13">
        <v>5.7777777777777803E-2</v>
      </c>
      <c r="AO1000" s="13">
        <v>3.0690537084398999E-2</v>
      </c>
      <c r="AP1000" s="13">
        <v>2.1097046413502098E-2</v>
      </c>
      <c r="AQ1000" s="13">
        <v>6.8181818181818205E-2</v>
      </c>
      <c r="AR1000" s="13"/>
      <c r="AS1000" s="13">
        <v>4.2914979757084998E-2</v>
      </c>
      <c r="AT1000" s="13" t="s">
        <v>97</v>
      </c>
      <c r="AU1000" s="13"/>
      <c r="AV1000" s="13">
        <v>4.4999999999999998E-2</v>
      </c>
      <c r="AW1000" s="13">
        <v>2.1276595744680899E-2</v>
      </c>
      <c r="AX1000" s="13">
        <v>5.1625239005736102E-2</v>
      </c>
      <c r="AY1000" s="13"/>
      <c r="AZ1000" s="13">
        <v>1.8348623853211E-2</v>
      </c>
      <c r="BA1000" s="13">
        <v>1.1111111111111099E-2</v>
      </c>
      <c r="BB1000" s="13">
        <v>6.6079295154184994E-2</v>
      </c>
      <c r="BC1000" s="13"/>
      <c r="BD1000" s="13">
        <v>4.01002506265664E-2</v>
      </c>
      <c r="BE1000" s="13">
        <v>4.8723897911832903E-2</v>
      </c>
      <c r="BF1000" s="13"/>
      <c r="BG1000" s="13">
        <v>2.9055690072639199E-2</v>
      </c>
      <c r="BH1000" s="13">
        <v>0.05</v>
      </c>
      <c r="BI1000" s="13"/>
      <c r="BJ1000" s="13">
        <v>2.6315789473684199E-2</v>
      </c>
      <c r="BK1000" s="13">
        <v>4.6123650637880299E-2</v>
      </c>
      <c r="BL1000" s="13"/>
      <c r="BM1000" s="13">
        <v>5.3497942386831303E-2</v>
      </c>
      <c r="BN1000" s="13">
        <v>3.8934426229508198E-2</v>
      </c>
      <c r="BO1000" s="13"/>
      <c r="BP1000" s="13">
        <v>5.6379821958456998E-2</v>
      </c>
      <c r="BQ1000" s="13">
        <v>3.6529680365296802E-2</v>
      </c>
      <c r="BR1000" s="13"/>
      <c r="BS1000" s="13">
        <v>2.9411764705882401E-2</v>
      </c>
      <c r="BT1000" s="13">
        <v>6.3736263736263704E-2</v>
      </c>
      <c r="BU1000" s="13"/>
      <c r="BV1000" s="13">
        <v>3.35570469798658E-2</v>
      </c>
      <c r="BW1000" s="13">
        <v>2.7303754266211601E-2</v>
      </c>
      <c r="BX1000" s="13"/>
      <c r="BY1000" s="13">
        <v>4.8951048951049E-2</v>
      </c>
      <c r="BZ1000" s="13">
        <v>4.0854224698235797E-2</v>
      </c>
      <c r="CA1000" s="13"/>
      <c r="CB1000" s="13">
        <v>4.0609137055837602E-2</v>
      </c>
      <c r="CC1000" s="13">
        <v>4.5016077170418001E-2</v>
      </c>
    </row>
    <row r="1001" spans="2:81" x14ac:dyDescent="0.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Q1001" s="13"/>
      <c r="BR1001" s="13"/>
      <c r="BS1001" s="13"/>
      <c r="BT1001" s="13"/>
      <c r="BU1001" s="13"/>
      <c r="BV1001" s="13"/>
      <c r="BW1001" s="13"/>
      <c r="BX1001" s="13"/>
      <c r="BY1001" s="13"/>
      <c r="BZ1001" s="13"/>
      <c r="CA1001" s="13"/>
      <c r="CB1001" s="13"/>
      <c r="CC1001" s="13"/>
    </row>
    <row r="1002" spans="2:81" x14ac:dyDescent="0.3">
      <c r="B1002" s="6" t="s">
        <v>456</v>
      </c>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Q1002" s="13"/>
      <c r="BR1002" s="13"/>
      <c r="BS1002" s="13"/>
      <c r="BT1002" s="13"/>
      <c r="BU1002" s="13"/>
      <c r="BV1002" s="13"/>
      <c r="BW1002" s="13"/>
      <c r="BX1002" s="13"/>
      <c r="BY1002" s="13"/>
      <c r="BZ1002" s="13"/>
      <c r="CA1002" s="13"/>
      <c r="CB1002" s="13"/>
      <c r="CC1002" s="13"/>
    </row>
    <row r="1003" spans="2:81" x14ac:dyDescent="0.3">
      <c r="B1003" s="23" t="s">
        <v>95</v>
      </c>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Q1003" s="13"/>
      <c r="BR1003" s="13"/>
      <c r="BS1003" s="13"/>
      <c r="BT1003" s="13"/>
      <c r="BU1003" s="13"/>
      <c r="BV1003" s="13"/>
      <c r="BW1003" s="13"/>
      <c r="BX1003" s="13"/>
      <c r="BY1003" s="13"/>
      <c r="BZ1003" s="13"/>
      <c r="CA1003" s="13"/>
      <c r="CB1003" s="13"/>
      <c r="CC1003" s="13"/>
    </row>
    <row r="1004" spans="2:81" x14ac:dyDescent="0.3">
      <c r="B1004" t="s">
        <v>102</v>
      </c>
      <c r="C1004" s="13">
        <v>0.43076923076923102</v>
      </c>
      <c r="D1004" s="13">
        <v>0.40128410914927798</v>
      </c>
      <c r="E1004" s="13">
        <v>0.45963756177924198</v>
      </c>
      <c r="F1004" s="13"/>
      <c r="G1004" s="13">
        <v>0.45142857142857101</v>
      </c>
      <c r="H1004" s="13">
        <v>0.46319018404908002</v>
      </c>
      <c r="I1004" s="13">
        <v>0.47457627118644102</v>
      </c>
      <c r="J1004" s="13">
        <v>0.41791044776119401</v>
      </c>
      <c r="K1004" s="13">
        <v>0.356643356643357</v>
      </c>
      <c r="L1004" s="13">
        <v>0.35714285714285698</v>
      </c>
      <c r="M1004" s="13"/>
      <c r="N1004" s="13">
        <v>0.45397489539748997</v>
      </c>
      <c r="O1004" s="13">
        <v>0.402061855670103</v>
      </c>
      <c r="P1004" s="13">
        <v>0.44776119402985098</v>
      </c>
      <c r="Q1004" s="13">
        <v>0.40157480314960597</v>
      </c>
      <c r="R1004" s="13"/>
      <c r="S1004" s="13">
        <v>0.43209876543209902</v>
      </c>
      <c r="T1004" s="13">
        <v>0.48120300751879702</v>
      </c>
      <c r="U1004" s="13">
        <v>0.50684931506849296</v>
      </c>
      <c r="V1004" s="13">
        <v>0.42718446601941701</v>
      </c>
      <c r="W1004" s="13">
        <v>0.375</v>
      </c>
      <c r="X1004" s="13">
        <v>0.45714285714285702</v>
      </c>
      <c r="Y1004" s="13">
        <v>0.44</v>
      </c>
      <c r="Z1004" s="13">
        <v>0.266666666666667</v>
      </c>
      <c r="AA1004" s="13">
        <v>0.41401273885350298</v>
      </c>
      <c r="AB1004" s="13">
        <v>0.4375</v>
      </c>
      <c r="AC1004" s="13">
        <v>0.40350877192982498</v>
      </c>
      <c r="AD1004" s="13">
        <v>0.47368421052631599</v>
      </c>
      <c r="AE1004" s="13"/>
      <c r="AF1004" s="13">
        <v>0.47368421052631599</v>
      </c>
      <c r="AG1004" s="13">
        <v>0.36</v>
      </c>
      <c r="AH1004" s="13">
        <v>0.46875</v>
      </c>
      <c r="AI1004" s="13">
        <v>0.341614906832298</v>
      </c>
      <c r="AJ1004" s="13">
        <v>0.57723577235772405</v>
      </c>
      <c r="AK1004" s="13">
        <v>0.419047619047619</v>
      </c>
      <c r="AL1004" s="13"/>
      <c r="AM1004" s="13">
        <v>0.37362637362637402</v>
      </c>
      <c r="AN1004" s="13">
        <v>0.34666666666666701</v>
      </c>
      <c r="AO1004" s="13">
        <v>0.455242966751918</v>
      </c>
      <c r="AP1004" s="13">
        <v>0.51054852320675104</v>
      </c>
      <c r="AQ1004" s="13">
        <v>0.5</v>
      </c>
      <c r="AR1004" s="13"/>
      <c r="AS1004" s="13">
        <v>0.43076923076923102</v>
      </c>
      <c r="AT1004" s="13" t="s">
        <v>97</v>
      </c>
      <c r="AU1004" s="13"/>
      <c r="AV1004" s="13">
        <v>0.4</v>
      </c>
      <c r="AW1004" s="13">
        <v>0.53191489361702105</v>
      </c>
      <c r="AX1004" s="13">
        <v>0.40535372848948398</v>
      </c>
      <c r="AY1004" s="13"/>
      <c r="AZ1004" s="13">
        <v>0.55045871559632997</v>
      </c>
      <c r="BA1004" s="13">
        <v>0.41111111111111098</v>
      </c>
      <c r="BB1004" s="13">
        <v>0.34801762114537399</v>
      </c>
      <c r="BC1004" s="13"/>
      <c r="BD1004" s="13">
        <v>0.46741854636591501</v>
      </c>
      <c r="BE1004" s="13">
        <v>0.36194895591647303</v>
      </c>
      <c r="BF1004" s="13"/>
      <c r="BG1004" s="13">
        <v>0.47699757869249398</v>
      </c>
      <c r="BH1004" s="13">
        <v>0.40731707317073201</v>
      </c>
      <c r="BI1004" s="13"/>
      <c r="BJ1004" s="13">
        <v>0.51052631578947405</v>
      </c>
      <c r="BK1004" s="13">
        <v>0.41413150147203098</v>
      </c>
      <c r="BL1004" s="13"/>
      <c r="BM1004" s="13">
        <v>0.46090534979423903</v>
      </c>
      <c r="BN1004" s="13">
        <v>0.42315573770491799</v>
      </c>
      <c r="BO1004" s="13"/>
      <c r="BP1004" s="13">
        <v>0.448071216617211</v>
      </c>
      <c r="BQ1004" s="13">
        <v>0.42808219178082202</v>
      </c>
      <c r="BR1004" s="13"/>
      <c r="BS1004" s="13">
        <v>0.43665158371040702</v>
      </c>
      <c r="BT1004" s="13">
        <v>0.371428571428571</v>
      </c>
      <c r="BU1004" s="13"/>
      <c r="BV1004" s="13">
        <v>0.456375838926175</v>
      </c>
      <c r="BW1004" s="13">
        <v>0.426621160409556</v>
      </c>
      <c r="BX1004" s="13"/>
      <c r="BY1004" s="13">
        <v>0.41258741258741299</v>
      </c>
      <c r="BZ1004" s="13">
        <v>0.435468895078923</v>
      </c>
      <c r="CA1004" s="13"/>
      <c r="CB1004" s="13">
        <v>0.42131979695431498</v>
      </c>
      <c r="CC1004" s="13">
        <v>0.44694533762057898</v>
      </c>
    </row>
    <row r="1005" spans="2:81" x14ac:dyDescent="0.3">
      <c r="B1005" t="s">
        <v>103</v>
      </c>
      <c r="C1005" s="13">
        <v>0.39595141700404901</v>
      </c>
      <c r="D1005" s="13">
        <v>0.39646869983948602</v>
      </c>
      <c r="E1005" s="13">
        <v>0.39538714991762802</v>
      </c>
      <c r="F1005" s="13"/>
      <c r="G1005" s="13">
        <v>0.38285714285714301</v>
      </c>
      <c r="H1005" s="13">
        <v>0.36809815950920199</v>
      </c>
      <c r="I1005" s="13">
        <v>0.36440677966101698</v>
      </c>
      <c r="J1005" s="13">
        <v>0.36815920398009899</v>
      </c>
      <c r="K1005" s="13">
        <v>0.47552447552447602</v>
      </c>
      <c r="L1005" s="13">
        <v>0.48051948051948101</v>
      </c>
      <c r="M1005" s="13"/>
      <c r="N1005" s="13">
        <v>0.37866108786610903</v>
      </c>
      <c r="O1005" s="13">
        <v>0.41580756013745701</v>
      </c>
      <c r="P1005" s="13">
        <v>0.383084577114428</v>
      </c>
      <c r="Q1005" s="13">
        <v>0.42125984251968501</v>
      </c>
      <c r="R1005" s="13"/>
      <c r="S1005" s="13">
        <v>0.436213991769547</v>
      </c>
      <c r="T1005" s="13">
        <v>0.383458646616541</v>
      </c>
      <c r="U1005" s="13">
        <v>0.38356164383561597</v>
      </c>
      <c r="V1005" s="13">
        <v>0.33980582524271802</v>
      </c>
      <c r="W1005" s="13">
        <v>0.46153846153846201</v>
      </c>
      <c r="X1005" s="13">
        <v>0.266666666666667</v>
      </c>
      <c r="Y1005" s="13">
        <v>0.38</v>
      </c>
      <c r="Z1005" s="13">
        <v>0.53333333333333299</v>
      </c>
      <c r="AA1005" s="13">
        <v>0.43312101910827999</v>
      </c>
      <c r="AB1005" s="13">
        <v>0.39583333333333298</v>
      </c>
      <c r="AC1005" s="13">
        <v>0.31578947368421101</v>
      </c>
      <c r="AD1005" s="13">
        <v>0.36842105263157898</v>
      </c>
      <c r="AE1005" s="13"/>
      <c r="AF1005" s="13">
        <v>0.40100250626566403</v>
      </c>
      <c r="AG1005" s="13">
        <v>0.44</v>
      </c>
      <c r="AH1005" s="13">
        <v>0.3359375</v>
      </c>
      <c r="AI1005" s="13">
        <v>0.40993788819875798</v>
      </c>
      <c r="AJ1005" s="13">
        <v>0.31707317073170699</v>
      </c>
      <c r="AK1005" s="13">
        <v>0.45714285714285702</v>
      </c>
      <c r="AL1005" s="13"/>
      <c r="AM1005" s="13">
        <v>0.41208791208791201</v>
      </c>
      <c r="AN1005" s="13">
        <v>0.448888888888889</v>
      </c>
      <c r="AO1005" s="13">
        <v>0.41432225063938599</v>
      </c>
      <c r="AP1005" s="13">
        <v>0.33755274261603402</v>
      </c>
      <c r="AQ1005" s="13">
        <v>0.25</v>
      </c>
      <c r="AR1005" s="13"/>
      <c r="AS1005" s="13">
        <v>0.39595141700404901</v>
      </c>
      <c r="AT1005" s="13" t="s">
        <v>97</v>
      </c>
      <c r="AU1005" s="13"/>
      <c r="AV1005" s="13">
        <v>0.42749999999999999</v>
      </c>
      <c r="AW1005" s="13">
        <v>0.29787234042553201</v>
      </c>
      <c r="AX1005" s="13">
        <v>0.411089866156788</v>
      </c>
      <c r="AY1005" s="13"/>
      <c r="AZ1005" s="13">
        <v>0.33944954128440402</v>
      </c>
      <c r="BA1005" s="13">
        <v>0.344444444444444</v>
      </c>
      <c r="BB1005" s="13">
        <v>0.45814977973568299</v>
      </c>
      <c r="BC1005" s="13"/>
      <c r="BD1005" s="13">
        <v>0.38847117794486202</v>
      </c>
      <c r="BE1005" s="13">
        <v>0.408352668213457</v>
      </c>
      <c r="BF1005" s="13"/>
      <c r="BG1005" s="13">
        <v>0.38256658595641602</v>
      </c>
      <c r="BH1005" s="13">
        <v>0.40365853658536599</v>
      </c>
      <c r="BI1005" s="13"/>
      <c r="BJ1005" s="13">
        <v>0.34210526315789502</v>
      </c>
      <c r="BK1005" s="13">
        <v>0.40628066732090301</v>
      </c>
      <c r="BL1005" s="13"/>
      <c r="BM1005" s="13">
        <v>0.37860082304526699</v>
      </c>
      <c r="BN1005" s="13">
        <v>0.402663934426229</v>
      </c>
      <c r="BO1005" s="13"/>
      <c r="BP1005" s="13">
        <v>0.40356083086053401</v>
      </c>
      <c r="BQ1005" s="13">
        <v>0.391552511415525</v>
      </c>
      <c r="BR1005" s="13"/>
      <c r="BS1005" s="13">
        <v>0.40271493212669701</v>
      </c>
      <c r="BT1005" s="13">
        <v>0.424175824175824</v>
      </c>
      <c r="BU1005" s="13"/>
      <c r="BV1005" s="13">
        <v>0.41610738255033602</v>
      </c>
      <c r="BW1005" s="13">
        <v>0.39590443686006799</v>
      </c>
      <c r="BX1005" s="13"/>
      <c r="BY1005" s="13">
        <v>0.36363636363636398</v>
      </c>
      <c r="BZ1005" s="13">
        <v>0.40297121634168998</v>
      </c>
      <c r="CA1005" s="13"/>
      <c r="CB1005" s="13">
        <v>0.41455160744500802</v>
      </c>
      <c r="CC1005" s="13">
        <v>0.38102893890675199</v>
      </c>
    </row>
    <row r="1006" spans="2:81" x14ac:dyDescent="0.3">
      <c r="B1006" t="s">
        <v>433</v>
      </c>
      <c r="C1006" s="13">
        <v>0.106882591093117</v>
      </c>
      <c r="D1006" s="13">
        <v>0.12841091492776899</v>
      </c>
      <c r="E1006" s="13">
        <v>8.5667215815486003E-2</v>
      </c>
      <c r="F1006" s="13"/>
      <c r="G1006" s="13">
        <v>0.108571428571429</v>
      </c>
      <c r="H1006" s="13">
        <v>0.10122699386503101</v>
      </c>
      <c r="I1006" s="13">
        <v>0.11440677966101701</v>
      </c>
      <c r="J1006" s="13">
        <v>0.134328358208955</v>
      </c>
      <c r="K1006" s="13">
        <v>8.3916083916083906E-2</v>
      </c>
      <c r="L1006" s="13">
        <v>9.0909090909090898E-2</v>
      </c>
      <c r="M1006" s="13"/>
      <c r="N1006" s="13">
        <v>0.106694560669456</v>
      </c>
      <c r="O1006" s="13">
        <v>0.11340206185567001</v>
      </c>
      <c r="P1006" s="13">
        <v>9.4527363184079602E-2</v>
      </c>
      <c r="Q1006" s="13">
        <v>0.110236220472441</v>
      </c>
      <c r="R1006" s="13"/>
      <c r="S1006" s="13">
        <v>9.46502057613169E-2</v>
      </c>
      <c r="T1006" s="13">
        <v>8.2706766917293201E-2</v>
      </c>
      <c r="U1006" s="13">
        <v>5.4794520547945202E-2</v>
      </c>
      <c r="V1006" s="13">
        <v>0.13592233009708701</v>
      </c>
      <c r="W1006" s="13">
        <v>7.69230769230769E-2</v>
      </c>
      <c r="X1006" s="13">
        <v>0.161904761904762</v>
      </c>
      <c r="Y1006" s="13">
        <v>0.13</v>
      </c>
      <c r="Z1006" s="13">
        <v>0.133333333333333</v>
      </c>
      <c r="AA1006" s="13">
        <v>8.9171974522293002E-2</v>
      </c>
      <c r="AB1006" s="13">
        <v>0.125</v>
      </c>
      <c r="AC1006" s="13">
        <v>0.157894736842105</v>
      </c>
      <c r="AD1006" s="13">
        <v>5.2631578947368397E-2</v>
      </c>
      <c r="AE1006" s="13"/>
      <c r="AF1006" s="13">
        <v>7.7694235588972399E-2</v>
      </c>
      <c r="AG1006" s="13">
        <v>0.13500000000000001</v>
      </c>
      <c r="AH1006" s="13">
        <v>0.1484375</v>
      </c>
      <c r="AI1006" s="13">
        <v>0.13043478260869601</v>
      </c>
      <c r="AJ1006" s="13">
        <v>6.50406504065041E-2</v>
      </c>
      <c r="AK1006" s="13">
        <v>9.5238095238095205E-2</v>
      </c>
      <c r="AL1006" s="13"/>
      <c r="AM1006" s="13">
        <v>0.104395604395604</v>
      </c>
      <c r="AN1006" s="13">
        <v>0.128888888888889</v>
      </c>
      <c r="AO1006" s="13">
        <v>7.6726342710997403E-2</v>
      </c>
      <c r="AP1006" s="13">
        <v>0.105485232067511</v>
      </c>
      <c r="AQ1006" s="13">
        <v>0.13636363636363599</v>
      </c>
      <c r="AR1006" s="13"/>
      <c r="AS1006" s="13">
        <v>0.106882591093117</v>
      </c>
      <c r="AT1006" s="13" t="s">
        <v>97</v>
      </c>
      <c r="AU1006" s="13"/>
      <c r="AV1006" s="13">
        <v>0.11</v>
      </c>
      <c r="AW1006" s="13">
        <v>0.10638297872340401</v>
      </c>
      <c r="AX1006" s="13">
        <v>0.11472275334607999</v>
      </c>
      <c r="AY1006" s="13"/>
      <c r="AZ1006" s="13">
        <v>0.11009174311926601</v>
      </c>
      <c r="BA1006" s="13">
        <v>0.17777777777777801</v>
      </c>
      <c r="BB1006" s="13">
        <v>0.101321585903084</v>
      </c>
      <c r="BC1006" s="13"/>
      <c r="BD1006" s="13">
        <v>8.7719298245614002E-2</v>
      </c>
      <c r="BE1006" s="13">
        <v>0.14385150812065001</v>
      </c>
      <c r="BF1006" s="13"/>
      <c r="BG1006" s="13">
        <v>9.2009685230024202E-2</v>
      </c>
      <c r="BH1006" s="13">
        <v>0.113414634146341</v>
      </c>
      <c r="BI1006" s="13"/>
      <c r="BJ1006" s="13">
        <v>0.105263157894737</v>
      </c>
      <c r="BK1006" s="13">
        <v>0.107948969578018</v>
      </c>
      <c r="BL1006" s="13"/>
      <c r="BM1006" s="13">
        <v>8.2304526748971193E-2</v>
      </c>
      <c r="BN1006" s="13">
        <v>0.111680327868852</v>
      </c>
      <c r="BO1006" s="13"/>
      <c r="BP1006" s="13">
        <v>8.0118694362017795E-2</v>
      </c>
      <c r="BQ1006" s="13">
        <v>0.116438356164384</v>
      </c>
      <c r="BR1006" s="13"/>
      <c r="BS1006" s="13">
        <v>0.108597285067873</v>
      </c>
      <c r="BT1006" s="13">
        <v>0.116483516483516</v>
      </c>
      <c r="BU1006" s="13"/>
      <c r="BV1006" s="13">
        <v>7.3825503355704702E-2</v>
      </c>
      <c r="BW1006" s="13">
        <v>0.12627986348122899</v>
      </c>
      <c r="BX1006" s="13"/>
      <c r="BY1006" s="13">
        <v>0.125874125874126</v>
      </c>
      <c r="BZ1006" s="13">
        <v>0.10120705663881201</v>
      </c>
      <c r="CA1006" s="13"/>
      <c r="CB1006" s="13">
        <v>0.10321489001692</v>
      </c>
      <c r="CC1006" s="13">
        <v>0.101286173633441</v>
      </c>
    </row>
    <row r="1007" spans="2:81" x14ac:dyDescent="0.3">
      <c r="B1007" t="s">
        <v>434</v>
      </c>
      <c r="C1007" s="13">
        <v>3.5627530364372502E-2</v>
      </c>
      <c r="D1007" s="13">
        <v>4.8154093097913298E-2</v>
      </c>
      <c r="E1007" s="13">
        <v>2.3064250411861598E-2</v>
      </c>
      <c r="F1007" s="13"/>
      <c r="G1007" s="13">
        <v>2.8571428571428598E-2</v>
      </c>
      <c r="H1007" s="13">
        <v>3.6809815950920199E-2</v>
      </c>
      <c r="I1007" s="13">
        <v>2.1186440677966101E-2</v>
      </c>
      <c r="J1007" s="13">
        <v>5.4726368159204002E-2</v>
      </c>
      <c r="K1007" s="13">
        <v>2.7972027972028E-2</v>
      </c>
      <c r="L1007" s="13">
        <v>4.5454545454545497E-2</v>
      </c>
      <c r="M1007" s="13"/>
      <c r="N1007" s="13">
        <v>2.92887029288703E-2</v>
      </c>
      <c r="O1007" s="13">
        <v>4.8109965635738799E-2</v>
      </c>
      <c r="P1007" s="13">
        <v>2.9850746268656699E-2</v>
      </c>
      <c r="Q1007" s="13">
        <v>3.5433070866141697E-2</v>
      </c>
      <c r="R1007" s="13"/>
      <c r="S1007" s="13">
        <v>2.0576131687242798E-2</v>
      </c>
      <c r="T1007" s="13">
        <v>2.2556390977443601E-2</v>
      </c>
      <c r="U1007" s="13">
        <v>2.7397260273972601E-2</v>
      </c>
      <c r="V1007" s="13">
        <v>4.85436893203883E-2</v>
      </c>
      <c r="W1007" s="13">
        <v>6.7307692307692304E-2</v>
      </c>
      <c r="X1007" s="13">
        <v>6.6666666666666693E-2</v>
      </c>
      <c r="Y1007" s="13">
        <v>0.01</v>
      </c>
      <c r="Z1007" s="13">
        <v>4.4444444444444398E-2</v>
      </c>
      <c r="AA1007" s="13">
        <v>3.1847133757961797E-2</v>
      </c>
      <c r="AB1007" s="13">
        <v>2.0833333333333301E-2</v>
      </c>
      <c r="AC1007" s="13">
        <v>5.2631578947368397E-2</v>
      </c>
      <c r="AD1007" s="13">
        <v>0.105263157894737</v>
      </c>
      <c r="AE1007" s="13"/>
      <c r="AF1007" s="13">
        <v>2.7568922305764399E-2</v>
      </c>
      <c r="AG1007" s="13">
        <v>0.05</v>
      </c>
      <c r="AH1007" s="13">
        <v>2.34375E-2</v>
      </c>
      <c r="AI1007" s="13">
        <v>9.3167701863354005E-2</v>
      </c>
      <c r="AJ1007" s="13">
        <v>0</v>
      </c>
      <c r="AK1007" s="13">
        <v>0</v>
      </c>
      <c r="AL1007" s="13"/>
      <c r="AM1007" s="13">
        <v>5.4945054945054903E-2</v>
      </c>
      <c r="AN1007" s="13">
        <v>0.04</v>
      </c>
      <c r="AO1007" s="13">
        <v>3.32480818414322E-2</v>
      </c>
      <c r="AP1007" s="13">
        <v>2.9535864978902999E-2</v>
      </c>
      <c r="AQ1007" s="13">
        <v>4.5454545454545497E-2</v>
      </c>
      <c r="AR1007" s="13"/>
      <c r="AS1007" s="13">
        <v>3.5627530364372502E-2</v>
      </c>
      <c r="AT1007" s="13" t="s">
        <v>97</v>
      </c>
      <c r="AU1007" s="13"/>
      <c r="AV1007" s="13">
        <v>4.2500000000000003E-2</v>
      </c>
      <c r="AW1007" s="13">
        <v>5.31914893617021E-2</v>
      </c>
      <c r="AX1007" s="13">
        <v>3.05927342256214E-2</v>
      </c>
      <c r="AY1007" s="13"/>
      <c r="AZ1007" s="13">
        <v>0</v>
      </c>
      <c r="BA1007" s="13">
        <v>5.5555555555555601E-2</v>
      </c>
      <c r="BB1007" s="13">
        <v>6.1674008810572702E-2</v>
      </c>
      <c r="BC1007" s="13"/>
      <c r="BD1007" s="13">
        <v>2.6315789473684199E-2</v>
      </c>
      <c r="BE1007" s="13">
        <v>5.3364269141531299E-2</v>
      </c>
      <c r="BF1007" s="13"/>
      <c r="BG1007" s="13">
        <v>2.17917675544794E-2</v>
      </c>
      <c r="BH1007" s="13">
        <v>4.2682926829268303E-2</v>
      </c>
      <c r="BI1007" s="13"/>
      <c r="BJ1007" s="13">
        <v>3.1578947368421102E-2</v>
      </c>
      <c r="BK1007" s="13">
        <v>3.6310107948969599E-2</v>
      </c>
      <c r="BL1007" s="13"/>
      <c r="BM1007" s="13">
        <v>4.52674897119342E-2</v>
      </c>
      <c r="BN1007" s="13">
        <v>3.2786885245901599E-2</v>
      </c>
      <c r="BO1007" s="13"/>
      <c r="BP1007" s="13">
        <v>2.9673590504451001E-2</v>
      </c>
      <c r="BQ1007" s="13">
        <v>3.88127853881279E-2</v>
      </c>
      <c r="BR1007" s="13"/>
      <c r="BS1007" s="13">
        <v>3.1674208144796399E-2</v>
      </c>
      <c r="BT1007" s="13">
        <v>4.6153846153846198E-2</v>
      </c>
      <c r="BU1007" s="13"/>
      <c r="BV1007" s="13">
        <v>3.35570469798658E-2</v>
      </c>
      <c r="BW1007" s="13">
        <v>3.0716723549488099E-2</v>
      </c>
      <c r="BX1007" s="13"/>
      <c r="BY1007" s="13">
        <v>7.69230769230769E-2</v>
      </c>
      <c r="BZ1007" s="13">
        <v>2.97121634168988E-2</v>
      </c>
      <c r="CA1007" s="13"/>
      <c r="CB1007" s="13">
        <v>3.7225042301184397E-2</v>
      </c>
      <c r="CC1007" s="13">
        <v>3.3762057877813501E-2</v>
      </c>
    </row>
    <row r="1008" spans="2:81" x14ac:dyDescent="0.3">
      <c r="B1008" t="s">
        <v>106</v>
      </c>
      <c r="C1008" s="13">
        <v>3.0769230769230799E-2</v>
      </c>
      <c r="D1008" s="13">
        <v>2.56821829855538E-2</v>
      </c>
      <c r="E1008" s="13">
        <v>3.62438220757825E-2</v>
      </c>
      <c r="F1008" s="13"/>
      <c r="G1008" s="13">
        <v>2.8571428571428598E-2</v>
      </c>
      <c r="H1008" s="13">
        <v>3.0674846625766899E-2</v>
      </c>
      <c r="I1008" s="13">
        <v>2.5423728813559299E-2</v>
      </c>
      <c r="J1008" s="13">
        <v>2.48756218905473E-2</v>
      </c>
      <c r="K1008" s="13">
        <v>5.5944055944055902E-2</v>
      </c>
      <c r="L1008" s="13">
        <v>2.5974025974026E-2</v>
      </c>
      <c r="M1008" s="13"/>
      <c r="N1008" s="13">
        <v>3.1380753138075299E-2</v>
      </c>
      <c r="O1008" s="13">
        <v>2.06185567010309E-2</v>
      </c>
      <c r="P1008" s="13">
        <v>4.47761194029851E-2</v>
      </c>
      <c r="Q1008" s="13">
        <v>3.1496062992125998E-2</v>
      </c>
      <c r="R1008" s="13"/>
      <c r="S1008" s="13">
        <v>1.6460905349794198E-2</v>
      </c>
      <c r="T1008" s="13">
        <v>3.00751879699248E-2</v>
      </c>
      <c r="U1008" s="13">
        <v>2.7397260273972601E-2</v>
      </c>
      <c r="V1008" s="13">
        <v>4.85436893203883E-2</v>
      </c>
      <c r="W1008" s="13">
        <v>1.9230769230769201E-2</v>
      </c>
      <c r="X1008" s="13">
        <v>4.7619047619047603E-2</v>
      </c>
      <c r="Y1008" s="13">
        <v>0.04</v>
      </c>
      <c r="Z1008" s="13">
        <v>2.2222222222222199E-2</v>
      </c>
      <c r="AA1008" s="13">
        <v>3.1847133757961797E-2</v>
      </c>
      <c r="AB1008" s="13">
        <v>2.0833333333333301E-2</v>
      </c>
      <c r="AC1008" s="13">
        <v>7.0175438596491196E-2</v>
      </c>
      <c r="AD1008" s="13">
        <v>0</v>
      </c>
      <c r="AE1008" s="13"/>
      <c r="AF1008" s="13">
        <v>2.00501253132832E-2</v>
      </c>
      <c r="AG1008" s="13">
        <v>1.4999999999999999E-2</v>
      </c>
      <c r="AH1008" s="13">
        <v>2.34375E-2</v>
      </c>
      <c r="AI1008" s="13">
        <v>2.4844720496894401E-2</v>
      </c>
      <c r="AJ1008" s="13">
        <v>4.0650406504064998E-2</v>
      </c>
      <c r="AK1008" s="13">
        <v>2.8571428571428598E-2</v>
      </c>
      <c r="AL1008" s="13"/>
      <c r="AM1008" s="13">
        <v>5.4945054945054903E-2</v>
      </c>
      <c r="AN1008" s="13">
        <v>3.5555555555555597E-2</v>
      </c>
      <c r="AO1008" s="13">
        <v>2.0460358056266E-2</v>
      </c>
      <c r="AP1008" s="13">
        <v>1.68776371308017E-2</v>
      </c>
      <c r="AQ1008" s="13">
        <v>6.8181818181818205E-2</v>
      </c>
      <c r="AR1008" s="13"/>
      <c r="AS1008" s="13">
        <v>3.0769230769230799E-2</v>
      </c>
      <c r="AT1008" s="13" t="s">
        <v>97</v>
      </c>
      <c r="AU1008" s="13"/>
      <c r="AV1008" s="13">
        <v>0.02</v>
      </c>
      <c r="AW1008" s="13">
        <v>1.0638297872340399E-2</v>
      </c>
      <c r="AX1008" s="13">
        <v>3.8240917782026797E-2</v>
      </c>
      <c r="AY1008" s="13"/>
      <c r="AZ1008" s="13">
        <v>0</v>
      </c>
      <c r="BA1008" s="13">
        <v>1.1111111111111099E-2</v>
      </c>
      <c r="BB1008" s="13">
        <v>3.0837004405286299E-2</v>
      </c>
      <c r="BC1008" s="13"/>
      <c r="BD1008" s="13">
        <v>3.00751879699248E-2</v>
      </c>
      <c r="BE1008" s="13">
        <v>3.2482598607888602E-2</v>
      </c>
      <c r="BF1008" s="13"/>
      <c r="BG1008" s="13">
        <v>2.6634382566585998E-2</v>
      </c>
      <c r="BH1008" s="13">
        <v>3.2926829268292698E-2</v>
      </c>
      <c r="BI1008" s="13"/>
      <c r="BJ1008" s="13">
        <v>1.05263157894737E-2</v>
      </c>
      <c r="BK1008" s="13">
        <v>3.5328753680078498E-2</v>
      </c>
      <c r="BL1008" s="13"/>
      <c r="BM1008" s="13">
        <v>3.2921810699588501E-2</v>
      </c>
      <c r="BN1008" s="13">
        <v>2.9713114754098401E-2</v>
      </c>
      <c r="BO1008" s="13"/>
      <c r="BP1008" s="13">
        <v>3.8575667655786301E-2</v>
      </c>
      <c r="BQ1008" s="13">
        <v>2.51141552511416E-2</v>
      </c>
      <c r="BR1008" s="13"/>
      <c r="BS1008" s="13">
        <v>2.03619909502262E-2</v>
      </c>
      <c r="BT1008" s="13">
        <v>4.1758241758241797E-2</v>
      </c>
      <c r="BU1008" s="13"/>
      <c r="BV1008" s="13">
        <v>2.01342281879195E-2</v>
      </c>
      <c r="BW1008" s="13">
        <v>2.0477815699658699E-2</v>
      </c>
      <c r="BX1008" s="13"/>
      <c r="BY1008" s="13">
        <v>2.0979020979021001E-2</v>
      </c>
      <c r="BZ1008" s="13">
        <v>3.06406685236769E-2</v>
      </c>
      <c r="CA1008" s="13"/>
      <c r="CB1008" s="13">
        <v>2.3688663282571899E-2</v>
      </c>
      <c r="CC1008" s="13">
        <v>3.6977491961414803E-2</v>
      </c>
    </row>
    <row r="1009" spans="2:81" x14ac:dyDescent="0.3">
      <c r="C1009" s="13"/>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Q1009" s="13"/>
      <c r="BR1009" s="13"/>
      <c r="BS1009" s="13"/>
      <c r="BT1009" s="13"/>
      <c r="BU1009" s="13"/>
      <c r="BV1009" s="13"/>
      <c r="BW1009" s="13"/>
      <c r="BX1009" s="13"/>
      <c r="BY1009" s="13"/>
      <c r="BZ1009" s="13"/>
      <c r="CA1009" s="13"/>
      <c r="CB1009" s="13"/>
      <c r="CC1009" s="13"/>
    </row>
    <row r="1010" spans="2:81" x14ac:dyDescent="0.3">
      <c r="B1010" s="6" t="s">
        <v>457</v>
      </c>
      <c r="C1010" s="13"/>
      <c r="D1010" s="13"/>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Q1010" s="13"/>
      <c r="BR1010" s="13"/>
      <c r="BS1010" s="13"/>
      <c r="BT1010" s="13"/>
      <c r="BU1010" s="13"/>
      <c r="BV1010" s="13"/>
      <c r="BW1010" s="13"/>
      <c r="BX1010" s="13"/>
      <c r="BY1010" s="13"/>
      <c r="BZ1010" s="13"/>
      <c r="CA1010" s="13"/>
      <c r="CB1010" s="13"/>
      <c r="CC1010" s="13"/>
    </row>
    <row r="1011" spans="2:81" x14ac:dyDescent="0.3">
      <c r="B1011" s="23" t="s">
        <v>95</v>
      </c>
      <c r="C1011" s="13"/>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Q1011" s="13"/>
      <c r="BR1011" s="13"/>
      <c r="BS1011" s="13"/>
      <c r="BT1011" s="13"/>
      <c r="BU1011" s="13"/>
      <c r="BV1011" s="13"/>
      <c r="BW1011" s="13"/>
      <c r="BX1011" s="13"/>
      <c r="BY1011" s="13"/>
      <c r="BZ1011" s="13"/>
      <c r="CA1011" s="13"/>
      <c r="CB1011" s="13"/>
      <c r="CC1011" s="13"/>
    </row>
    <row r="1012" spans="2:81" x14ac:dyDescent="0.3">
      <c r="B1012" t="s">
        <v>102</v>
      </c>
      <c r="C1012" s="13">
        <v>0.446963562753036</v>
      </c>
      <c r="D1012" s="13">
        <v>0.40128410914927798</v>
      </c>
      <c r="E1012" s="13">
        <v>0.49423393739703497</v>
      </c>
      <c r="F1012" s="13"/>
      <c r="G1012" s="13">
        <v>0.45714285714285702</v>
      </c>
      <c r="H1012" s="13">
        <v>0.50613496932515301</v>
      </c>
      <c r="I1012" s="13">
        <v>0.45762711864406802</v>
      </c>
      <c r="J1012" s="13">
        <v>0.43283582089552203</v>
      </c>
      <c r="K1012" s="13">
        <v>0.38461538461538503</v>
      </c>
      <c r="L1012" s="13">
        <v>0.37012987012986998</v>
      </c>
      <c r="M1012" s="13"/>
      <c r="N1012" s="13">
        <v>0.47071129707113002</v>
      </c>
      <c r="O1012" s="13">
        <v>0.44673539518900302</v>
      </c>
      <c r="P1012" s="13">
        <v>0.44776119402985098</v>
      </c>
      <c r="Q1012" s="13">
        <v>0.38976377952755897</v>
      </c>
      <c r="R1012" s="13"/>
      <c r="S1012" s="13">
        <v>0.51440329218106995</v>
      </c>
      <c r="T1012" s="13">
        <v>0.42105263157894701</v>
      </c>
      <c r="U1012" s="13">
        <v>0.43835616438356201</v>
      </c>
      <c r="V1012" s="13">
        <v>0.41747572815534001</v>
      </c>
      <c r="W1012" s="13">
        <v>0.375</v>
      </c>
      <c r="X1012" s="13">
        <v>0.42857142857142899</v>
      </c>
      <c r="Y1012" s="13">
        <v>0.42</v>
      </c>
      <c r="Z1012" s="13">
        <v>0.33333333333333298</v>
      </c>
      <c r="AA1012" s="13">
        <v>0.452229299363057</v>
      </c>
      <c r="AB1012" s="13">
        <v>0.45833333333333298</v>
      </c>
      <c r="AC1012" s="13">
        <v>0.56140350877193002</v>
      </c>
      <c r="AD1012" s="13">
        <v>0.42105263157894701</v>
      </c>
      <c r="AE1012" s="13"/>
      <c r="AF1012" s="13">
        <v>0.50626566416040097</v>
      </c>
      <c r="AG1012" s="13">
        <v>0.45500000000000002</v>
      </c>
      <c r="AH1012" s="13">
        <v>0.453125</v>
      </c>
      <c r="AI1012" s="13">
        <v>0.31677018633540399</v>
      </c>
      <c r="AJ1012" s="13">
        <v>0.569105691056911</v>
      </c>
      <c r="AK1012" s="13">
        <v>0.43809523809523798</v>
      </c>
      <c r="AL1012" s="13"/>
      <c r="AM1012" s="13">
        <v>0.35714285714285698</v>
      </c>
      <c r="AN1012" s="13">
        <v>0.36888888888888899</v>
      </c>
      <c r="AO1012" s="13">
        <v>0.49872122762148302</v>
      </c>
      <c r="AP1012" s="13">
        <v>0.52320675105485204</v>
      </c>
      <c r="AQ1012" s="13">
        <v>0.47727272727272702</v>
      </c>
      <c r="AR1012" s="13"/>
      <c r="AS1012" s="13">
        <v>0.446963562753036</v>
      </c>
      <c r="AT1012" s="13" t="s">
        <v>97</v>
      </c>
      <c r="AU1012" s="13"/>
      <c r="AV1012" s="13">
        <v>0.43</v>
      </c>
      <c r="AW1012" s="13">
        <v>0.44680851063829802</v>
      </c>
      <c r="AX1012" s="13">
        <v>0.42065009560229399</v>
      </c>
      <c r="AY1012" s="13"/>
      <c r="AZ1012" s="13">
        <v>0.56880733944954098</v>
      </c>
      <c r="BA1012" s="13">
        <v>0.36666666666666697</v>
      </c>
      <c r="BB1012" s="13">
        <v>0.37444933920704798</v>
      </c>
      <c r="BC1012" s="13"/>
      <c r="BD1012" s="13">
        <v>0.50125313283207995</v>
      </c>
      <c r="BE1012" s="13">
        <v>0.35034802784222702</v>
      </c>
      <c r="BF1012" s="13"/>
      <c r="BG1012" s="13">
        <v>0.54237288135593198</v>
      </c>
      <c r="BH1012" s="13">
        <v>0.4</v>
      </c>
      <c r="BI1012" s="13"/>
      <c r="BJ1012" s="13">
        <v>0.5</v>
      </c>
      <c r="BK1012" s="13">
        <v>0.436702649656526</v>
      </c>
      <c r="BL1012" s="13"/>
      <c r="BM1012" s="13">
        <v>0.49794238683127601</v>
      </c>
      <c r="BN1012" s="13">
        <v>0.43647540983606598</v>
      </c>
      <c r="BO1012" s="13"/>
      <c r="BP1012" s="13">
        <v>0.47477744807121702</v>
      </c>
      <c r="BQ1012" s="13">
        <v>0.43607305936073099</v>
      </c>
      <c r="BR1012" s="13"/>
      <c r="BS1012" s="13">
        <v>0.47285067873303199</v>
      </c>
      <c r="BT1012" s="13">
        <v>0.37582417582417599</v>
      </c>
      <c r="BU1012" s="13"/>
      <c r="BV1012" s="13">
        <v>0.46979865771812102</v>
      </c>
      <c r="BW1012" s="13">
        <v>0.47440273037542702</v>
      </c>
      <c r="BX1012" s="13"/>
      <c r="BY1012" s="13">
        <v>0.356643356643357</v>
      </c>
      <c r="BZ1012" s="13">
        <v>0.46332404828226598</v>
      </c>
      <c r="CA1012" s="13"/>
      <c r="CB1012" s="13">
        <v>0.46023688663282603</v>
      </c>
      <c r="CC1012" s="13">
        <v>0.44212218649517698</v>
      </c>
    </row>
    <row r="1013" spans="2:81" x14ac:dyDescent="0.3">
      <c r="B1013" t="s">
        <v>103</v>
      </c>
      <c r="C1013" s="13">
        <v>0.39109311740890701</v>
      </c>
      <c r="D1013" s="13">
        <v>0.41091492776886002</v>
      </c>
      <c r="E1013" s="13">
        <v>0.36902800658978602</v>
      </c>
      <c r="F1013" s="13"/>
      <c r="G1013" s="13">
        <v>0.4</v>
      </c>
      <c r="H1013" s="13">
        <v>0.36503067484662599</v>
      </c>
      <c r="I1013" s="13">
        <v>0.36440677966101698</v>
      </c>
      <c r="J1013" s="13">
        <v>0.39800995024875602</v>
      </c>
      <c r="K1013" s="13">
        <v>0.42657342657342701</v>
      </c>
      <c r="L1013" s="13">
        <v>0.43506493506493499</v>
      </c>
      <c r="M1013" s="13"/>
      <c r="N1013" s="13">
        <v>0.38284518828451902</v>
      </c>
      <c r="O1013" s="13">
        <v>0.39862542955326502</v>
      </c>
      <c r="P1013" s="13">
        <v>0.36815920398009899</v>
      </c>
      <c r="Q1013" s="13">
        <v>0.42913385826771699</v>
      </c>
      <c r="R1013" s="13"/>
      <c r="S1013" s="13">
        <v>0.35390946502057602</v>
      </c>
      <c r="T1013" s="13">
        <v>0.39097744360902298</v>
      </c>
      <c r="U1013" s="13">
        <v>0.465753424657534</v>
      </c>
      <c r="V1013" s="13">
        <v>0.34951456310679602</v>
      </c>
      <c r="W1013" s="13">
        <v>0.44230769230769201</v>
      </c>
      <c r="X1013" s="13">
        <v>0.371428571428571</v>
      </c>
      <c r="Y1013" s="13">
        <v>0.42</v>
      </c>
      <c r="Z1013" s="13">
        <v>0.51111111111111096</v>
      </c>
      <c r="AA1013" s="13">
        <v>0.40127388535031799</v>
      </c>
      <c r="AB1013" s="13">
        <v>0.39583333333333298</v>
      </c>
      <c r="AC1013" s="13">
        <v>0.26315789473684198</v>
      </c>
      <c r="AD1013" s="13">
        <v>0.47368421052631599</v>
      </c>
      <c r="AE1013" s="13"/>
      <c r="AF1013" s="13">
        <v>0.37593984962406002</v>
      </c>
      <c r="AG1013" s="13">
        <v>0.38</v>
      </c>
      <c r="AH1013" s="13">
        <v>0.453125</v>
      </c>
      <c r="AI1013" s="13">
        <v>0.40993788819875798</v>
      </c>
      <c r="AJ1013" s="13">
        <v>0.30894308943089399</v>
      </c>
      <c r="AK1013" s="13">
        <v>0.44761904761904803</v>
      </c>
      <c r="AL1013" s="13"/>
      <c r="AM1013" s="13">
        <v>0.41208791208791201</v>
      </c>
      <c r="AN1013" s="13">
        <v>0.448888888888889</v>
      </c>
      <c r="AO1013" s="13">
        <v>0.38874680306905401</v>
      </c>
      <c r="AP1013" s="13">
        <v>0.316455696202532</v>
      </c>
      <c r="AQ1013" s="13">
        <v>0.40909090909090901</v>
      </c>
      <c r="AR1013" s="13"/>
      <c r="AS1013" s="13">
        <v>0.39109311740890701</v>
      </c>
      <c r="AT1013" s="13" t="s">
        <v>97</v>
      </c>
      <c r="AU1013" s="13"/>
      <c r="AV1013" s="13">
        <v>0.40749999999999997</v>
      </c>
      <c r="AW1013" s="13">
        <v>0.36170212765957399</v>
      </c>
      <c r="AX1013" s="13">
        <v>0.42256214149139598</v>
      </c>
      <c r="AY1013" s="13"/>
      <c r="AZ1013" s="13">
        <v>0.34862385321100903</v>
      </c>
      <c r="BA1013" s="13">
        <v>0.44444444444444398</v>
      </c>
      <c r="BB1013" s="13">
        <v>0.40088105726872197</v>
      </c>
      <c r="BC1013" s="13"/>
      <c r="BD1013" s="13">
        <v>0.35588972431077698</v>
      </c>
      <c r="BE1013" s="13">
        <v>0.452436194895592</v>
      </c>
      <c r="BF1013" s="13"/>
      <c r="BG1013" s="13">
        <v>0.34866828087167101</v>
      </c>
      <c r="BH1013" s="13">
        <v>0.41219512195121899</v>
      </c>
      <c r="BI1013" s="13"/>
      <c r="BJ1013" s="13">
        <v>0.38947368421052603</v>
      </c>
      <c r="BK1013" s="13">
        <v>0.39156035328753702</v>
      </c>
      <c r="BL1013" s="13"/>
      <c r="BM1013" s="13">
        <v>0.35390946502057602</v>
      </c>
      <c r="BN1013" s="13">
        <v>0.39959016393442598</v>
      </c>
      <c r="BO1013" s="13"/>
      <c r="BP1013" s="13">
        <v>0.35311572700296701</v>
      </c>
      <c r="BQ1013" s="13">
        <v>0.40753424657534199</v>
      </c>
      <c r="BR1013" s="13"/>
      <c r="BS1013" s="13">
        <v>0.40723981900452499</v>
      </c>
      <c r="BT1013" s="13">
        <v>0.42637362637362602</v>
      </c>
      <c r="BU1013" s="13"/>
      <c r="BV1013" s="13">
        <v>0.42953020134228198</v>
      </c>
      <c r="BW1013" s="13">
        <v>0.39590443686006799</v>
      </c>
      <c r="BX1013" s="13"/>
      <c r="BY1013" s="13">
        <v>0.39860139860139898</v>
      </c>
      <c r="BZ1013" s="13">
        <v>0.39182915506035298</v>
      </c>
      <c r="CA1013" s="13"/>
      <c r="CB1013" s="13">
        <v>0.36717428087986498</v>
      </c>
      <c r="CC1013" s="13">
        <v>0.41318327974276498</v>
      </c>
    </row>
    <row r="1014" spans="2:81" x14ac:dyDescent="0.3">
      <c r="B1014" t="s">
        <v>433</v>
      </c>
      <c r="C1014" s="13">
        <v>9.5546558704453402E-2</v>
      </c>
      <c r="D1014" s="13">
        <v>0.115569823434992</v>
      </c>
      <c r="E1014" s="13">
        <v>7.57825370675453E-2</v>
      </c>
      <c r="F1014" s="13"/>
      <c r="G1014" s="13">
        <v>6.8571428571428603E-2</v>
      </c>
      <c r="H1014" s="13">
        <v>7.9754601226993904E-2</v>
      </c>
      <c r="I1014" s="13">
        <v>0.12288135593220301</v>
      </c>
      <c r="J1014" s="13">
        <v>8.9552238805970102E-2</v>
      </c>
      <c r="K1014" s="13">
        <v>0.11888111888111901</v>
      </c>
      <c r="L1014" s="13">
        <v>0.103896103896104</v>
      </c>
      <c r="M1014" s="13"/>
      <c r="N1014" s="13">
        <v>9.6234309623431005E-2</v>
      </c>
      <c r="O1014" s="13">
        <v>9.6219931271477696E-2</v>
      </c>
      <c r="P1014" s="13">
        <v>8.9552238805970102E-2</v>
      </c>
      <c r="Q1014" s="13">
        <v>9.8425196850393706E-2</v>
      </c>
      <c r="R1014" s="13"/>
      <c r="S1014" s="13">
        <v>6.9958847736625501E-2</v>
      </c>
      <c r="T1014" s="13">
        <v>0.105263157894737</v>
      </c>
      <c r="U1014" s="13">
        <v>6.8493150684931503E-2</v>
      </c>
      <c r="V1014" s="13">
        <v>0.13592233009708701</v>
      </c>
      <c r="W1014" s="13">
        <v>0.115384615384615</v>
      </c>
      <c r="X1014" s="13">
        <v>0.114285714285714</v>
      </c>
      <c r="Y1014" s="13">
        <v>0.08</v>
      </c>
      <c r="Z1014" s="13">
        <v>8.8888888888888906E-2</v>
      </c>
      <c r="AA1014" s="13">
        <v>8.9171974522293002E-2</v>
      </c>
      <c r="AB1014" s="13">
        <v>0.104166666666667</v>
      </c>
      <c r="AC1014" s="13">
        <v>0.105263157894737</v>
      </c>
      <c r="AD1014" s="13">
        <v>0.105263157894737</v>
      </c>
      <c r="AE1014" s="13"/>
      <c r="AF1014" s="13">
        <v>7.2681704260651597E-2</v>
      </c>
      <c r="AG1014" s="13">
        <v>0.105</v>
      </c>
      <c r="AH1014" s="13">
        <v>6.25E-2</v>
      </c>
      <c r="AI1014" s="13">
        <v>0.161490683229814</v>
      </c>
      <c r="AJ1014" s="13">
        <v>6.50406504065041E-2</v>
      </c>
      <c r="AK1014" s="13">
        <v>7.6190476190476197E-2</v>
      </c>
      <c r="AL1014" s="13"/>
      <c r="AM1014" s="13">
        <v>8.7912087912087905E-2</v>
      </c>
      <c r="AN1014" s="13">
        <v>0.10222222222222201</v>
      </c>
      <c r="AO1014" s="13">
        <v>6.9053708439897707E-2</v>
      </c>
      <c r="AP1014" s="13">
        <v>0.109704641350211</v>
      </c>
      <c r="AQ1014" s="13">
        <v>6.8181818181818205E-2</v>
      </c>
      <c r="AR1014" s="13"/>
      <c r="AS1014" s="13">
        <v>9.5546558704453402E-2</v>
      </c>
      <c r="AT1014" s="13" t="s">
        <v>97</v>
      </c>
      <c r="AU1014" s="13"/>
      <c r="AV1014" s="13">
        <v>9.2499999999999999E-2</v>
      </c>
      <c r="AW1014" s="13">
        <v>0.13829787234042601</v>
      </c>
      <c r="AX1014" s="13">
        <v>8.6042065009560201E-2</v>
      </c>
      <c r="AY1014" s="13"/>
      <c r="AZ1014" s="13">
        <v>7.3394495412843999E-2</v>
      </c>
      <c r="BA1014" s="13">
        <v>0.133333333333333</v>
      </c>
      <c r="BB1014" s="13">
        <v>0.12775330396475801</v>
      </c>
      <c r="BC1014" s="13"/>
      <c r="BD1014" s="13">
        <v>8.3959899749373401E-2</v>
      </c>
      <c r="BE1014" s="13">
        <v>0.116009280742459</v>
      </c>
      <c r="BF1014" s="13"/>
      <c r="BG1014" s="13">
        <v>6.0532687651331699E-2</v>
      </c>
      <c r="BH1014" s="13">
        <v>0.11219512195122</v>
      </c>
      <c r="BI1014" s="13"/>
      <c r="BJ1014" s="13">
        <v>5.7894736842105297E-2</v>
      </c>
      <c r="BK1014" s="13">
        <v>0.103042198233562</v>
      </c>
      <c r="BL1014" s="13"/>
      <c r="BM1014" s="13">
        <v>9.46502057613169E-2</v>
      </c>
      <c r="BN1014" s="13">
        <v>9.4262295081967207E-2</v>
      </c>
      <c r="BO1014" s="13"/>
      <c r="BP1014" s="13">
        <v>8.6053412462907999E-2</v>
      </c>
      <c r="BQ1014" s="13">
        <v>9.7031963470319602E-2</v>
      </c>
      <c r="BR1014" s="13"/>
      <c r="BS1014" s="13">
        <v>6.3348416289592799E-2</v>
      </c>
      <c r="BT1014" s="13">
        <v>0.116483516483516</v>
      </c>
      <c r="BU1014" s="13"/>
      <c r="BV1014" s="13">
        <v>4.0268456375838903E-2</v>
      </c>
      <c r="BW1014" s="13">
        <v>7.5085324232081904E-2</v>
      </c>
      <c r="BX1014" s="13"/>
      <c r="BY1014" s="13">
        <v>0.14685314685314699</v>
      </c>
      <c r="BZ1014" s="13">
        <v>8.6350974930362104E-2</v>
      </c>
      <c r="CA1014" s="13"/>
      <c r="CB1014" s="13">
        <v>9.81387478849408E-2</v>
      </c>
      <c r="CC1014" s="13">
        <v>9.0032154340836001E-2</v>
      </c>
    </row>
    <row r="1015" spans="2:81" x14ac:dyDescent="0.3">
      <c r="B1015" t="s">
        <v>434</v>
      </c>
      <c r="C1015" s="13">
        <v>3.9676113360323902E-2</v>
      </c>
      <c r="D1015" s="13">
        <v>5.2969502407704698E-2</v>
      </c>
      <c r="E1015" s="13">
        <v>2.63591433278418E-2</v>
      </c>
      <c r="F1015" s="13"/>
      <c r="G1015" s="13">
        <v>0.04</v>
      </c>
      <c r="H1015" s="13">
        <v>3.0674846625766899E-2</v>
      </c>
      <c r="I1015" s="13">
        <v>3.8135593220338999E-2</v>
      </c>
      <c r="J1015" s="13">
        <v>5.9701492537313397E-2</v>
      </c>
      <c r="K1015" s="13">
        <v>2.7972027972028E-2</v>
      </c>
      <c r="L1015" s="13">
        <v>4.5454545454545497E-2</v>
      </c>
      <c r="M1015" s="13"/>
      <c r="N1015" s="13">
        <v>2.7196652719665301E-2</v>
      </c>
      <c r="O1015" s="13">
        <v>4.1237113402061903E-2</v>
      </c>
      <c r="P1015" s="13">
        <v>4.9751243781094502E-2</v>
      </c>
      <c r="Q1015" s="13">
        <v>5.1181102362204703E-2</v>
      </c>
      <c r="R1015" s="13"/>
      <c r="S1015" s="13">
        <v>2.8806584362139901E-2</v>
      </c>
      <c r="T1015" s="13">
        <v>5.2631578947368397E-2</v>
      </c>
      <c r="U1015" s="13">
        <v>1.3698630136986301E-2</v>
      </c>
      <c r="V1015" s="13">
        <v>5.8252427184466E-2</v>
      </c>
      <c r="W1015" s="13">
        <v>4.80769230769231E-2</v>
      </c>
      <c r="X1015" s="13">
        <v>6.6666666666666693E-2</v>
      </c>
      <c r="Y1015" s="13">
        <v>0.06</v>
      </c>
      <c r="Z1015" s="13">
        <v>4.4444444444444398E-2</v>
      </c>
      <c r="AA1015" s="13">
        <v>1.9108280254777101E-2</v>
      </c>
      <c r="AB1015" s="13">
        <v>3.125E-2</v>
      </c>
      <c r="AC1015" s="13">
        <v>3.5087719298245598E-2</v>
      </c>
      <c r="AD1015" s="13">
        <v>0</v>
      </c>
      <c r="AE1015" s="13"/>
      <c r="AF1015" s="13">
        <v>2.7568922305764399E-2</v>
      </c>
      <c r="AG1015" s="13">
        <v>4.4999999999999998E-2</v>
      </c>
      <c r="AH1015" s="13">
        <v>2.34375E-2</v>
      </c>
      <c r="AI1015" s="13">
        <v>9.9378881987577605E-2</v>
      </c>
      <c r="AJ1015" s="13">
        <v>1.6260162601626001E-2</v>
      </c>
      <c r="AK1015" s="13">
        <v>9.5238095238095195E-3</v>
      </c>
      <c r="AL1015" s="13"/>
      <c r="AM1015" s="13">
        <v>9.3406593406593394E-2</v>
      </c>
      <c r="AN1015" s="13">
        <v>4.4444444444444398E-2</v>
      </c>
      <c r="AO1015" s="13">
        <v>2.3017902813299199E-2</v>
      </c>
      <c r="AP1015" s="13">
        <v>3.7974683544303799E-2</v>
      </c>
      <c r="AQ1015" s="13">
        <v>2.27272727272727E-2</v>
      </c>
      <c r="AR1015" s="13"/>
      <c r="AS1015" s="13">
        <v>3.9676113360323902E-2</v>
      </c>
      <c r="AT1015" s="13" t="s">
        <v>97</v>
      </c>
      <c r="AU1015" s="13"/>
      <c r="AV1015" s="13">
        <v>0.05</v>
      </c>
      <c r="AW1015" s="13">
        <v>3.1914893617021302E-2</v>
      </c>
      <c r="AX1015" s="13">
        <v>3.8240917782026797E-2</v>
      </c>
      <c r="AY1015" s="13"/>
      <c r="AZ1015" s="13">
        <v>9.1743119266055103E-3</v>
      </c>
      <c r="BA1015" s="13">
        <v>2.2222222222222199E-2</v>
      </c>
      <c r="BB1015" s="13">
        <v>7.4889867841409705E-2</v>
      </c>
      <c r="BC1015" s="13"/>
      <c r="BD1015" s="13">
        <v>3.1328320802004997E-2</v>
      </c>
      <c r="BE1015" s="13">
        <v>5.5684454756380501E-2</v>
      </c>
      <c r="BF1015" s="13"/>
      <c r="BG1015" s="13">
        <v>2.6634382566585998E-2</v>
      </c>
      <c r="BH1015" s="13">
        <v>4.6341463414634097E-2</v>
      </c>
      <c r="BI1015" s="13"/>
      <c r="BJ1015" s="13">
        <v>3.1578947368421102E-2</v>
      </c>
      <c r="BK1015" s="13">
        <v>4.12168792934249E-2</v>
      </c>
      <c r="BL1015" s="13"/>
      <c r="BM1015" s="13">
        <v>2.8806584362139901E-2</v>
      </c>
      <c r="BN1015" s="13">
        <v>4.3032786885245901E-2</v>
      </c>
      <c r="BO1015" s="13"/>
      <c r="BP1015" s="13">
        <v>4.1543026706231501E-2</v>
      </c>
      <c r="BQ1015" s="13">
        <v>3.9954337899543398E-2</v>
      </c>
      <c r="BR1015" s="13"/>
      <c r="BS1015" s="13">
        <v>3.3936651583710398E-2</v>
      </c>
      <c r="BT1015" s="13">
        <v>4.8351648351648402E-2</v>
      </c>
      <c r="BU1015" s="13"/>
      <c r="BV1015" s="13">
        <v>3.35570469798658E-2</v>
      </c>
      <c r="BW1015" s="13">
        <v>3.4129692832764499E-2</v>
      </c>
      <c r="BX1015" s="13"/>
      <c r="BY1015" s="13">
        <v>7.69230769230769E-2</v>
      </c>
      <c r="BZ1015" s="13">
        <v>3.2497678737233103E-2</v>
      </c>
      <c r="CA1015" s="13"/>
      <c r="CB1015" s="13">
        <v>5.0761421319797002E-2</v>
      </c>
      <c r="CC1015" s="13">
        <v>2.7331189710610899E-2</v>
      </c>
    </row>
    <row r="1016" spans="2:81" x14ac:dyDescent="0.3">
      <c r="B1016" t="s">
        <v>106</v>
      </c>
      <c r="C1016" s="13">
        <v>2.6720647773279399E-2</v>
      </c>
      <c r="D1016" s="13">
        <v>1.92616372391653E-2</v>
      </c>
      <c r="E1016" s="13">
        <v>3.4596375617792399E-2</v>
      </c>
      <c r="F1016" s="13"/>
      <c r="G1016" s="13">
        <v>3.4285714285714301E-2</v>
      </c>
      <c r="H1016" s="13">
        <v>1.84049079754601E-2</v>
      </c>
      <c r="I1016" s="13">
        <v>1.6949152542372899E-2</v>
      </c>
      <c r="J1016" s="13">
        <v>1.99004975124378E-2</v>
      </c>
      <c r="K1016" s="13">
        <v>4.1958041958042001E-2</v>
      </c>
      <c r="L1016" s="13">
        <v>4.5454545454545497E-2</v>
      </c>
      <c r="M1016" s="13"/>
      <c r="N1016" s="13">
        <v>2.30125523012552E-2</v>
      </c>
      <c r="O1016" s="13">
        <v>1.71821305841924E-2</v>
      </c>
      <c r="P1016" s="13">
        <v>4.47761194029851E-2</v>
      </c>
      <c r="Q1016" s="13">
        <v>3.1496062992125998E-2</v>
      </c>
      <c r="R1016" s="13"/>
      <c r="S1016" s="13">
        <v>3.2921810699588501E-2</v>
      </c>
      <c r="T1016" s="13">
        <v>3.00751879699248E-2</v>
      </c>
      <c r="U1016" s="13">
        <v>1.3698630136986301E-2</v>
      </c>
      <c r="V1016" s="13">
        <v>3.8834951456310697E-2</v>
      </c>
      <c r="W1016" s="13">
        <v>1.9230769230769201E-2</v>
      </c>
      <c r="X1016" s="13">
        <v>1.9047619047619001E-2</v>
      </c>
      <c r="Y1016" s="13">
        <v>0.02</v>
      </c>
      <c r="Z1016" s="13">
        <v>2.2222222222222199E-2</v>
      </c>
      <c r="AA1016" s="13">
        <v>3.8216560509554097E-2</v>
      </c>
      <c r="AB1016" s="13">
        <v>1.0416666666666701E-2</v>
      </c>
      <c r="AC1016" s="13">
        <v>3.5087719298245598E-2</v>
      </c>
      <c r="AD1016" s="13">
        <v>0</v>
      </c>
      <c r="AE1016" s="13"/>
      <c r="AF1016" s="13">
        <v>1.7543859649122799E-2</v>
      </c>
      <c r="AG1016" s="13">
        <v>1.4999999999999999E-2</v>
      </c>
      <c r="AH1016" s="13">
        <v>7.8125E-3</v>
      </c>
      <c r="AI1016" s="13">
        <v>1.2422360248447201E-2</v>
      </c>
      <c r="AJ1016" s="13">
        <v>4.0650406504064998E-2</v>
      </c>
      <c r="AK1016" s="13">
        <v>2.8571428571428598E-2</v>
      </c>
      <c r="AL1016" s="13"/>
      <c r="AM1016" s="13">
        <v>4.94505494505494E-2</v>
      </c>
      <c r="AN1016" s="13">
        <v>3.5555555555555597E-2</v>
      </c>
      <c r="AO1016" s="13">
        <v>2.0460358056266E-2</v>
      </c>
      <c r="AP1016" s="13">
        <v>1.26582278481013E-2</v>
      </c>
      <c r="AQ1016" s="13">
        <v>2.27272727272727E-2</v>
      </c>
      <c r="AR1016" s="13"/>
      <c r="AS1016" s="13">
        <v>2.6720647773279399E-2</v>
      </c>
      <c r="AT1016" s="13" t="s">
        <v>97</v>
      </c>
      <c r="AU1016" s="13"/>
      <c r="AV1016" s="13">
        <v>0.02</v>
      </c>
      <c r="AW1016" s="13">
        <v>2.1276595744680899E-2</v>
      </c>
      <c r="AX1016" s="13">
        <v>3.2504780114722798E-2</v>
      </c>
      <c r="AY1016" s="13"/>
      <c r="AZ1016" s="13">
        <v>0</v>
      </c>
      <c r="BA1016" s="13">
        <v>3.3333333333333298E-2</v>
      </c>
      <c r="BB1016" s="13">
        <v>2.2026431718061699E-2</v>
      </c>
      <c r="BC1016" s="13"/>
      <c r="BD1016" s="13">
        <v>2.7568922305764399E-2</v>
      </c>
      <c r="BE1016" s="13">
        <v>2.5522041763341101E-2</v>
      </c>
      <c r="BF1016" s="13"/>
      <c r="BG1016" s="13">
        <v>2.17917675544794E-2</v>
      </c>
      <c r="BH1016" s="13">
        <v>2.92682926829268E-2</v>
      </c>
      <c r="BI1016" s="13"/>
      <c r="BJ1016" s="13">
        <v>2.1052631578947399E-2</v>
      </c>
      <c r="BK1016" s="13">
        <v>2.7477919528949901E-2</v>
      </c>
      <c r="BL1016" s="13"/>
      <c r="BM1016" s="13">
        <v>2.4691358024691398E-2</v>
      </c>
      <c r="BN1016" s="13">
        <v>2.6639344262295101E-2</v>
      </c>
      <c r="BO1016" s="13"/>
      <c r="BP1016" s="13">
        <v>4.4510385756676603E-2</v>
      </c>
      <c r="BQ1016" s="13">
        <v>1.9406392694063902E-2</v>
      </c>
      <c r="BR1016" s="13"/>
      <c r="BS1016" s="13">
        <v>2.2624434389140299E-2</v>
      </c>
      <c r="BT1016" s="13">
        <v>3.2967032967033003E-2</v>
      </c>
      <c r="BU1016" s="13"/>
      <c r="BV1016" s="13">
        <v>2.68456375838926E-2</v>
      </c>
      <c r="BW1016" s="13">
        <v>2.0477815699658699E-2</v>
      </c>
      <c r="BX1016" s="13"/>
      <c r="BY1016" s="13">
        <v>2.0979020979021001E-2</v>
      </c>
      <c r="BZ1016" s="13">
        <v>2.5998142989786401E-2</v>
      </c>
      <c r="CA1016" s="13"/>
      <c r="CB1016" s="13">
        <v>2.3688663282571899E-2</v>
      </c>
      <c r="CC1016" s="13">
        <v>2.7331189710610899E-2</v>
      </c>
    </row>
    <row r="1017" spans="2:81" x14ac:dyDescent="0.3">
      <c r="C1017" s="13"/>
      <c r="D1017" s="13"/>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Q1017" s="13"/>
      <c r="BR1017" s="13"/>
      <c r="BS1017" s="13"/>
      <c r="BT1017" s="13"/>
      <c r="BU1017" s="13"/>
      <c r="BV1017" s="13"/>
      <c r="BW1017" s="13"/>
      <c r="BX1017" s="13"/>
      <c r="BY1017" s="13"/>
      <c r="BZ1017" s="13"/>
      <c r="CA1017" s="13"/>
      <c r="CB1017" s="13"/>
      <c r="CC1017" s="13"/>
    </row>
    <row r="1018" spans="2:81" x14ac:dyDescent="0.3">
      <c r="B1018" s="6" t="s">
        <v>458</v>
      </c>
      <c r="C1018" s="13"/>
      <c r="D1018" s="13"/>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BQ1018" s="13"/>
      <c r="BR1018" s="13"/>
      <c r="BS1018" s="13"/>
      <c r="BT1018" s="13"/>
      <c r="BU1018" s="13"/>
      <c r="BV1018" s="13"/>
      <c r="BW1018" s="13"/>
      <c r="BX1018" s="13"/>
      <c r="BY1018" s="13"/>
      <c r="BZ1018" s="13"/>
      <c r="CA1018" s="13"/>
      <c r="CB1018" s="13"/>
      <c r="CC1018" s="13"/>
    </row>
    <row r="1019" spans="2:81" x14ac:dyDescent="0.3">
      <c r="B1019" s="23" t="s">
        <v>95</v>
      </c>
      <c r="C1019" s="13"/>
      <c r="D1019" s="13"/>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3"/>
      <c r="BH1019" s="13"/>
      <c r="BI1019" s="13"/>
      <c r="BJ1019" s="13"/>
      <c r="BK1019" s="13"/>
      <c r="BL1019" s="13"/>
      <c r="BM1019" s="13"/>
      <c r="BN1019" s="13"/>
      <c r="BO1019" s="13"/>
      <c r="BP1019" s="13"/>
      <c r="BQ1019" s="13"/>
      <c r="BR1019" s="13"/>
      <c r="BS1019" s="13"/>
      <c r="BT1019" s="13"/>
      <c r="BU1019" s="13"/>
      <c r="BV1019" s="13"/>
      <c r="BW1019" s="13"/>
      <c r="BX1019" s="13"/>
      <c r="BY1019" s="13"/>
      <c r="BZ1019" s="13"/>
      <c r="CA1019" s="13"/>
      <c r="CB1019" s="13"/>
      <c r="CC1019" s="13"/>
    </row>
    <row r="1020" spans="2:81" x14ac:dyDescent="0.3">
      <c r="B1020" t="s">
        <v>102</v>
      </c>
      <c r="C1020" s="13">
        <v>0.45020242914979802</v>
      </c>
      <c r="D1020" s="13">
        <v>0.43980738362760802</v>
      </c>
      <c r="E1020" s="13">
        <v>0.46293245469522198</v>
      </c>
      <c r="F1020" s="13"/>
      <c r="G1020" s="13">
        <v>0.34285714285714303</v>
      </c>
      <c r="H1020" s="13">
        <v>0.48466257668711699</v>
      </c>
      <c r="I1020" s="13">
        <v>0.46186440677966101</v>
      </c>
      <c r="J1020" s="13">
        <v>0.422885572139304</v>
      </c>
      <c r="K1020" s="13">
        <v>0.48951048951048998</v>
      </c>
      <c r="L1020" s="13">
        <v>0.48051948051948101</v>
      </c>
      <c r="M1020" s="13"/>
      <c r="N1020" s="13">
        <v>0.493723849372385</v>
      </c>
      <c r="O1020" s="13">
        <v>0.44673539518900302</v>
      </c>
      <c r="P1020" s="13">
        <v>0.41293532338308497</v>
      </c>
      <c r="Q1020" s="13">
        <v>0.39763779527559101</v>
      </c>
      <c r="R1020" s="13"/>
      <c r="S1020" s="13">
        <v>0.52263374485596703</v>
      </c>
      <c r="T1020" s="13">
        <v>0.44360902255639101</v>
      </c>
      <c r="U1020" s="13">
        <v>0.47945205479452102</v>
      </c>
      <c r="V1020" s="13">
        <v>0.50485436893203905</v>
      </c>
      <c r="W1020" s="13">
        <v>0.41346153846153799</v>
      </c>
      <c r="X1020" s="13">
        <v>0.40952380952381001</v>
      </c>
      <c r="Y1020" s="13">
        <v>0.43</v>
      </c>
      <c r="Z1020" s="13">
        <v>0.266666666666667</v>
      </c>
      <c r="AA1020" s="13">
        <v>0.42675159235668803</v>
      </c>
      <c r="AB1020" s="13">
        <v>0.44791666666666702</v>
      </c>
      <c r="AC1020" s="13">
        <v>0.43859649122806998</v>
      </c>
      <c r="AD1020" s="13">
        <v>0.36842105263157898</v>
      </c>
      <c r="AE1020" s="13"/>
      <c r="AF1020" s="13">
        <v>0.50375939849624096</v>
      </c>
      <c r="AG1020" s="13">
        <v>0.435</v>
      </c>
      <c r="AH1020" s="13">
        <v>0.5546875</v>
      </c>
      <c r="AI1020" s="13">
        <v>0.37888198757764002</v>
      </c>
      <c r="AJ1020" s="13">
        <v>0.47154471544715398</v>
      </c>
      <c r="AK1020" s="13">
        <v>0.371428571428571</v>
      </c>
      <c r="AL1020" s="13"/>
      <c r="AM1020" s="13">
        <v>0.40659340659340698</v>
      </c>
      <c r="AN1020" s="13">
        <v>0.34222222222222198</v>
      </c>
      <c r="AO1020" s="13">
        <v>0.47058823529411797</v>
      </c>
      <c r="AP1020" s="13">
        <v>0.531645569620253</v>
      </c>
      <c r="AQ1020" s="13">
        <v>0.56818181818181801</v>
      </c>
      <c r="AR1020" s="13"/>
      <c r="AS1020" s="13">
        <v>0.45020242914979802</v>
      </c>
      <c r="AT1020" s="13" t="s">
        <v>97</v>
      </c>
      <c r="AU1020" s="13"/>
      <c r="AV1020" s="13">
        <v>0.4375</v>
      </c>
      <c r="AW1020" s="13">
        <v>0.48936170212766</v>
      </c>
      <c r="AX1020" s="13">
        <v>0.42065009560229399</v>
      </c>
      <c r="AY1020" s="13"/>
      <c r="AZ1020" s="13">
        <v>0.495412844036697</v>
      </c>
      <c r="BA1020" s="13">
        <v>0.45555555555555599</v>
      </c>
      <c r="BB1020" s="13">
        <v>0.38766519823788498</v>
      </c>
      <c r="BC1020" s="13"/>
      <c r="BD1020" s="13">
        <v>0.47243107769423598</v>
      </c>
      <c r="BE1020" s="13">
        <v>0.41299303944315502</v>
      </c>
      <c r="BF1020" s="13"/>
      <c r="BG1020" s="13">
        <v>0.520581113801453</v>
      </c>
      <c r="BH1020" s="13">
        <v>0.41585365853658501</v>
      </c>
      <c r="BI1020" s="13"/>
      <c r="BJ1020" s="13">
        <v>0.51052631578947405</v>
      </c>
      <c r="BK1020" s="13">
        <v>0.43964671246319897</v>
      </c>
      <c r="BL1020" s="13"/>
      <c r="BM1020" s="13">
        <v>0.39506172839506198</v>
      </c>
      <c r="BN1020" s="13">
        <v>0.46721311475409799</v>
      </c>
      <c r="BO1020" s="13"/>
      <c r="BP1020" s="13">
        <v>0.43620178041543001</v>
      </c>
      <c r="BQ1020" s="13">
        <v>0.45776255707762598</v>
      </c>
      <c r="BR1020" s="13"/>
      <c r="BS1020" s="13">
        <v>0.45927601809954699</v>
      </c>
      <c r="BT1020" s="13">
        <v>0.42197802197802198</v>
      </c>
      <c r="BU1020" s="13"/>
      <c r="BV1020" s="13">
        <v>0.48322147651006703</v>
      </c>
      <c r="BW1020" s="13">
        <v>0.44709897610921501</v>
      </c>
      <c r="BX1020" s="13"/>
      <c r="BY1020" s="13">
        <v>0.36363636363636398</v>
      </c>
      <c r="BZ1020" s="13">
        <v>0.46239554317548698</v>
      </c>
      <c r="CA1020" s="13"/>
      <c r="CB1020" s="13">
        <v>0.41455160744500802</v>
      </c>
      <c r="CC1020" s="13">
        <v>0.48553054662379402</v>
      </c>
    </row>
    <row r="1021" spans="2:81" x14ac:dyDescent="0.3">
      <c r="B1021" t="s">
        <v>103</v>
      </c>
      <c r="C1021" s="13">
        <v>0.30445344129554702</v>
      </c>
      <c r="D1021" s="13">
        <v>0.28089887640449401</v>
      </c>
      <c r="E1021" s="13">
        <v>0.32784184514003301</v>
      </c>
      <c r="F1021" s="13"/>
      <c r="G1021" s="13">
        <v>0.33714285714285702</v>
      </c>
      <c r="H1021" s="13">
        <v>0.28527607361963198</v>
      </c>
      <c r="I1021" s="13">
        <v>0.30084745762711901</v>
      </c>
      <c r="J1021" s="13">
        <v>0.32338308457711401</v>
      </c>
      <c r="K1021" s="13">
        <v>0.286713286713287</v>
      </c>
      <c r="L1021" s="13">
        <v>0.30519480519480502</v>
      </c>
      <c r="M1021" s="13"/>
      <c r="N1021" s="13">
        <v>0.26987447698744799</v>
      </c>
      <c r="O1021" s="13">
        <v>0.30584192439862501</v>
      </c>
      <c r="P1021" s="13">
        <v>0.34825870646766199</v>
      </c>
      <c r="Q1021" s="13">
        <v>0.33464566929133899</v>
      </c>
      <c r="R1021" s="13"/>
      <c r="S1021" s="13">
        <v>0.26748971193415599</v>
      </c>
      <c r="T1021" s="13">
        <v>0.278195488721804</v>
      </c>
      <c r="U1021" s="13">
        <v>0.36986301369863001</v>
      </c>
      <c r="V1021" s="13">
        <v>0.233009708737864</v>
      </c>
      <c r="W1021" s="13">
        <v>0.34615384615384598</v>
      </c>
      <c r="X1021" s="13">
        <v>0.266666666666667</v>
      </c>
      <c r="Y1021" s="13">
        <v>0.32</v>
      </c>
      <c r="Z1021" s="13">
        <v>0.37777777777777799</v>
      </c>
      <c r="AA1021" s="13">
        <v>0.34394904458598702</v>
      </c>
      <c r="AB1021" s="13">
        <v>0.30208333333333298</v>
      </c>
      <c r="AC1021" s="13">
        <v>0.31578947368421101</v>
      </c>
      <c r="AD1021" s="13">
        <v>0.47368421052631599</v>
      </c>
      <c r="AE1021" s="13"/>
      <c r="AF1021" s="13">
        <v>0.30075187969924799</v>
      </c>
      <c r="AG1021" s="13">
        <v>0.30499999999999999</v>
      </c>
      <c r="AH1021" s="13">
        <v>0.3046875</v>
      </c>
      <c r="AI1021" s="13">
        <v>0.31677018633540399</v>
      </c>
      <c r="AJ1021" s="13">
        <v>0.284552845528455</v>
      </c>
      <c r="AK1021" s="13">
        <v>0.36190476190476201</v>
      </c>
      <c r="AL1021" s="13"/>
      <c r="AM1021" s="13">
        <v>0.31318681318681302</v>
      </c>
      <c r="AN1021" s="13">
        <v>0.34666666666666701</v>
      </c>
      <c r="AO1021" s="13">
        <v>0.30690537084399</v>
      </c>
      <c r="AP1021" s="13">
        <v>0.27004219409282698</v>
      </c>
      <c r="AQ1021" s="13">
        <v>0.25</v>
      </c>
      <c r="AR1021" s="13"/>
      <c r="AS1021" s="13">
        <v>0.30445344129554702</v>
      </c>
      <c r="AT1021" s="13" t="s">
        <v>97</v>
      </c>
      <c r="AU1021" s="13"/>
      <c r="AV1021" s="13">
        <v>0.3125</v>
      </c>
      <c r="AW1021" s="13">
        <v>0.319148936170213</v>
      </c>
      <c r="AX1021" s="13">
        <v>0.30783938814531497</v>
      </c>
      <c r="AY1021" s="13"/>
      <c r="AZ1021" s="13">
        <v>0.26605504587155998</v>
      </c>
      <c r="BA1021" s="13">
        <v>0.32222222222222202</v>
      </c>
      <c r="BB1021" s="13">
        <v>0.34361233480176201</v>
      </c>
      <c r="BC1021" s="13"/>
      <c r="BD1021" s="13">
        <v>0.29949874686716799</v>
      </c>
      <c r="BE1021" s="13">
        <v>0.31322505800464001</v>
      </c>
      <c r="BF1021" s="13"/>
      <c r="BG1021" s="13">
        <v>0.27360774818401901</v>
      </c>
      <c r="BH1021" s="13">
        <v>0.319512195121951</v>
      </c>
      <c r="BI1021" s="13"/>
      <c r="BJ1021" s="13">
        <v>0.29473684210526302</v>
      </c>
      <c r="BK1021" s="13">
        <v>0.30618253189401401</v>
      </c>
      <c r="BL1021" s="13"/>
      <c r="BM1021" s="13">
        <v>0.34156378600823001</v>
      </c>
      <c r="BN1021" s="13">
        <v>0.29508196721311503</v>
      </c>
      <c r="BO1021" s="13"/>
      <c r="BP1021" s="13">
        <v>0.32937685459940702</v>
      </c>
      <c r="BQ1021" s="13">
        <v>0.29908675799086798</v>
      </c>
      <c r="BR1021" s="13"/>
      <c r="BS1021" s="13">
        <v>0.31674208144796401</v>
      </c>
      <c r="BT1021" s="13">
        <v>0.30989010989011001</v>
      </c>
      <c r="BU1021" s="13"/>
      <c r="BV1021" s="13">
        <v>0.29530201342281898</v>
      </c>
      <c r="BW1021" s="13">
        <v>0.32764505119453902</v>
      </c>
      <c r="BX1021" s="13"/>
      <c r="BY1021" s="13">
        <v>0.31468531468531502</v>
      </c>
      <c r="BZ1021" s="13">
        <v>0.30454967502321301</v>
      </c>
      <c r="CA1021" s="13"/>
      <c r="CB1021" s="13">
        <v>0.30964467005076102</v>
      </c>
      <c r="CC1021" s="13">
        <v>0.297427652733119</v>
      </c>
    </row>
    <row r="1022" spans="2:81" x14ac:dyDescent="0.3">
      <c r="B1022" t="s">
        <v>433</v>
      </c>
      <c r="C1022" s="13">
        <v>0.12955465587044501</v>
      </c>
      <c r="D1022" s="13">
        <v>0.14285714285714299</v>
      </c>
      <c r="E1022" s="13">
        <v>0.113673805601318</v>
      </c>
      <c r="F1022" s="13"/>
      <c r="G1022" s="13">
        <v>0.20571428571428599</v>
      </c>
      <c r="H1022" s="13">
        <v>0.119631901840491</v>
      </c>
      <c r="I1022" s="13">
        <v>0.12711864406779699</v>
      </c>
      <c r="J1022" s="13">
        <v>0.109452736318408</v>
      </c>
      <c r="K1022" s="13">
        <v>0.11888111888111901</v>
      </c>
      <c r="L1022" s="13">
        <v>0.103896103896104</v>
      </c>
      <c r="M1022" s="13"/>
      <c r="N1022" s="13">
        <v>0.129707112970711</v>
      </c>
      <c r="O1022" s="13">
        <v>0.134020618556701</v>
      </c>
      <c r="P1022" s="13">
        <v>0.109452736318408</v>
      </c>
      <c r="Q1022" s="13">
        <v>0.14173228346456701</v>
      </c>
      <c r="R1022" s="13"/>
      <c r="S1022" s="13">
        <v>0.131687242798354</v>
      </c>
      <c r="T1022" s="13">
        <v>9.7744360902255606E-2</v>
      </c>
      <c r="U1022" s="13">
        <v>9.5890410958904104E-2</v>
      </c>
      <c r="V1022" s="13">
        <v>0.15533980582524301</v>
      </c>
      <c r="W1022" s="13">
        <v>0.144230769230769</v>
      </c>
      <c r="X1022" s="13">
        <v>0.180952380952381</v>
      </c>
      <c r="Y1022" s="13">
        <v>7.0000000000000007E-2</v>
      </c>
      <c r="Z1022" s="13">
        <v>0.24444444444444399</v>
      </c>
      <c r="AA1022" s="13">
        <v>9.5541401273885398E-2</v>
      </c>
      <c r="AB1022" s="13">
        <v>0.15625</v>
      </c>
      <c r="AC1022" s="13">
        <v>0.140350877192982</v>
      </c>
      <c r="AD1022" s="13">
        <v>0.105263157894737</v>
      </c>
      <c r="AE1022" s="13"/>
      <c r="AF1022" s="13">
        <v>0.12280701754386</v>
      </c>
      <c r="AG1022" s="13">
        <v>0.14000000000000001</v>
      </c>
      <c r="AH1022" s="13">
        <v>8.59375E-2</v>
      </c>
      <c r="AI1022" s="13">
        <v>9.9378881987577605E-2</v>
      </c>
      <c r="AJ1022" s="13">
        <v>0.154471544715447</v>
      </c>
      <c r="AK1022" s="13">
        <v>0.104761904761905</v>
      </c>
      <c r="AL1022" s="13"/>
      <c r="AM1022" s="13">
        <v>0.10989010989011</v>
      </c>
      <c r="AN1022" s="13">
        <v>0.18666666666666701</v>
      </c>
      <c r="AO1022" s="13">
        <v>0.12276214833759599</v>
      </c>
      <c r="AP1022" s="13">
        <v>0.109704641350211</v>
      </c>
      <c r="AQ1022" s="13">
        <v>4.5454545454545497E-2</v>
      </c>
      <c r="AR1022" s="13"/>
      <c r="AS1022" s="13">
        <v>0.12955465587044501</v>
      </c>
      <c r="AT1022" s="13" t="s">
        <v>97</v>
      </c>
      <c r="AU1022" s="13"/>
      <c r="AV1022" s="13">
        <v>0.1275</v>
      </c>
      <c r="AW1022" s="13">
        <v>0.12765957446808501</v>
      </c>
      <c r="AX1022" s="13">
        <v>0.14531548757170201</v>
      </c>
      <c r="AY1022" s="13"/>
      <c r="AZ1022" s="13">
        <v>0.12844036697247699</v>
      </c>
      <c r="BA1022" s="13">
        <v>0.122222222222222</v>
      </c>
      <c r="BB1022" s="13">
        <v>0.14537444933920701</v>
      </c>
      <c r="BC1022" s="13"/>
      <c r="BD1022" s="13">
        <v>0.12531328320801999</v>
      </c>
      <c r="BE1022" s="13">
        <v>0.13921113689095099</v>
      </c>
      <c r="BF1022" s="13"/>
      <c r="BG1022" s="13">
        <v>0.14043583535109</v>
      </c>
      <c r="BH1022" s="13">
        <v>0.123170731707317</v>
      </c>
      <c r="BI1022" s="13"/>
      <c r="BJ1022" s="13">
        <v>0.13157894736842099</v>
      </c>
      <c r="BK1022" s="13">
        <v>0.126594700686948</v>
      </c>
      <c r="BL1022" s="13"/>
      <c r="BM1022" s="13">
        <v>0.15226337448559699</v>
      </c>
      <c r="BN1022" s="13">
        <v>0.123975409836066</v>
      </c>
      <c r="BO1022" s="13"/>
      <c r="BP1022" s="13">
        <v>0.103857566765579</v>
      </c>
      <c r="BQ1022" s="13">
        <v>0.139269406392694</v>
      </c>
      <c r="BR1022" s="13"/>
      <c r="BS1022" s="13">
        <v>0.12669683257918599</v>
      </c>
      <c r="BT1022" s="13">
        <v>0.14285714285714299</v>
      </c>
      <c r="BU1022" s="13"/>
      <c r="BV1022" s="13">
        <v>9.3959731543624206E-2</v>
      </c>
      <c r="BW1022" s="13">
        <v>0.143344709897611</v>
      </c>
      <c r="BX1022" s="13"/>
      <c r="BY1022" s="13">
        <v>0.11888111888111901</v>
      </c>
      <c r="BZ1022" s="13">
        <v>0.129990714948932</v>
      </c>
      <c r="CA1022" s="13"/>
      <c r="CB1022" s="13">
        <v>0.14213197969543101</v>
      </c>
      <c r="CC1022" s="13">
        <v>0.11736334405144699</v>
      </c>
    </row>
    <row r="1023" spans="2:81" x14ac:dyDescent="0.3">
      <c r="B1023" t="s">
        <v>434</v>
      </c>
      <c r="C1023" s="13">
        <v>7.69230769230769E-2</v>
      </c>
      <c r="D1023" s="13">
        <v>0.107544141252006</v>
      </c>
      <c r="E1023" s="13">
        <v>4.6128500823723197E-2</v>
      </c>
      <c r="F1023" s="13"/>
      <c r="G1023" s="13">
        <v>7.4285714285714302E-2</v>
      </c>
      <c r="H1023" s="13">
        <v>7.9754601226993904E-2</v>
      </c>
      <c r="I1023" s="13">
        <v>7.6271186440677999E-2</v>
      </c>
      <c r="J1023" s="13">
        <v>0.104477611940299</v>
      </c>
      <c r="K1023" s="13">
        <v>6.9930069930069894E-2</v>
      </c>
      <c r="L1023" s="13">
        <v>4.5454545454545497E-2</v>
      </c>
      <c r="M1023" s="13"/>
      <c r="N1023" s="13">
        <v>6.9037656903765704E-2</v>
      </c>
      <c r="O1023" s="13">
        <v>7.9037800687285206E-2</v>
      </c>
      <c r="P1023" s="13">
        <v>6.4676616915422896E-2</v>
      </c>
      <c r="Q1023" s="13">
        <v>9.8425196850393706E-2</v>
      </c>
      <c r="R1023" s="13"/>
      <c r="S1023" s="13">
        <v>4.9382716049382699E-2</v>
      </c>
      <c r="T1023" s="13">
        <v>0.112781954887218</v>
      </c>
      <c r="U1023" s="13">
        <v>5.4794520547945202E-2</v>
      </c>
      <c r="V1023" s="13">
        <v>6.7961165048543701E-2</v>
      </c>
      <c r="W1023" s="13">
        <v>7.69230769230769E-2</v>
      </c>
      <c r="X1023" s="13">
        <v>9.5238095238095205E-2</v>
      </c>
      <c r="Y1023" s="13">
        <v>0.12</v>
      </c>
      <c r="Z1023" s="13">
        <v>8.8888888888888906E-2</v>
      </c>
      <c r="AA1023" s="13">
        <v>7.6433121019108305E-2</v>
      </c>
      <c r="AB1023" s="13">
        <v>7.2916666666666699E-2</v>
      </c>
      <c r="AC1023" s="13">
        <v>5.2631578947368397E-2</v>
      </c>
      <c r="AD1023" s="13">
        <v>5.2631578947368397E-2</v>
      </c>
      <c r="AE1023" s="13"/>
      <c r="AF1023" s="13">
        <v>5.0125313283208003E-2</v>
      </c>
      <c r="AG1023" s="13">
        <v>7.4999999999999997E-2</v>
      </c>
      <c r="AH1023" s="13">
        <v>3.125E-2</v>
      </c>
      <c r="AI1023" s="13">
        <v>0.18633540372670801</v>
      </c>
      <c r="AJ1023" s="13">
        <v>4.8780487804878099E-2</v>
      </c>
      <c r="AK1023" s="13">
        <v>5.7142857142857099E-2</v>
      </c>
      <c r="AL1023" s="13"/>
      <c r="AM1023" s="13">
        <v>0.104395604395604</v>
      </c>
      <c r="AN1023" s="13">
        <v>7.5555555555555598E-2</v>
      </c>
      <c r="AO1023" s="13">
        <v>6.6496163682864498E-2</v>
      </c>
      <c r="AP1023" s="13">
        <v>7.1729957805907199E-2</v>
      </c>
      <c r="AQ1023" s="13">
        <v>9.0909090909090898E-2</v>
      </c>
      <c r="AR1023" s="13"/>
      <c r="AS1023" s="13">
        <v>7.69230769230769E-2</v>
      </c>
      <c r="AT1023" s="13" t="s">
        <v>97</v>
      </c>
      <c r="AU1023" s="13"/>
      <c r="AV1023" s="13">
        <v>8.2500000000000004E-2</v>
      </c>
      <c r="AW1023" s="13">
        <v>4.2553191489361701E-2</v>
      </c>
      <c r="AX1023" s="13">
        <v>8.4130019120458893E-2</v>
      </c>
      <c r="AY1023" s="13"/>
      <c r="AZ1023" s="13">
        <v>8.2568807339449504E-2</v>
      </c>
      <c r="BA1023" s="13">
        <v>6.6666666666666693E-2</v>
      </c>
      <c r="BB1023" s="13">
        <v>7.9295154185022004E-2</v>
      </c>
      <c r="BC1023" s="13"/>
      <c r="BD1023" s="13">
        <v>6.5162907268170395E-2</v>
      </c>
      <c r="BE1023" s="13">
        <v>9.7447795823665903E-2</v>
      </c>
      <c r="BF1023" s="13"/>
      <c r="BG1023" s="13">
        <v>4.35835351089588E-2</v>
      </c>
      <c r="BH1023" s="13">
        <v>9.3902439024390202E-2</v>
      </c>
      <c r="BI1023" s="13"/>
      <c r="BJ1023" s="13">
        <v>3.6842105263157898E-2</v>
      </c>
      <c r="BK1023" s="13">
        <v>8.5377821393523096E-2</v>
      </c>
      <c r="BL1023" s="13"/>
      <c r="BM1023" s="13">
        <v>7.4074074074074098E-2</v>
      </c>
      <c r="BN1023" s="13">
        <v>7.6844262295081997E-2</v>
      </c>
      <c r="BO1023" s="13"/>
      <c r="BP1023" s="13">
        <v>7.1216617210682495E-2</v>
      </c>
      <c r="BQ1023" s="13">
        <v>7.6484018264840206E-2</v>
      </c>
      <c r="BR1023" s="13"/>
      <c r="BS1023" s="13">
        <v>6.7873303167420795E-2</v>
      </c>
      <c r="BT1023" s="13">
        <v>8.3516483516483497E-2</v>
      </c>
      <c r="BU1023" s="13"/>
      <c r="BV1023" s="13">
        <v>9.3959731543624206E-2</v>
      </c>
      <c r="BW1023" s="13">
        <v>5.4607508532423202E-2</v>
      </c>
      <c r="BX1023" s="13"/>
      <c r="BY1023" s="13">
        <v>0.14685314685314699</v>
      </c>
      <c r="BZ1023" s="13">
        <v>6.7780872794800398E-2</v>
      </c>
      <c r="CA1023" s="13"/>
      <c r="CB1023" s="13">
        <v>9.13705583756345E-2</v>
      </c>
      <c r="CC1023" s="13">
        <v>6.5916398713826402E-2</v>
      </c>
    </row>
    <row r="1024" spans="2:81" x14ac:dyDescent="0.3">
      <c r="B1024" t="s">
        <v>106</v>
      </c>
      <c r="C1024" s="13">
        <v>3.8866396761133598E-2</v>
      </c>
      <c r="D1024" s="13">
        <v>2.8892455858748001E-2</v>
      </c>
      <c r="E1024" s="13">
        <v>4.9423393739703503E-2</v>
      </c>
      <c r="F1024" s="13"/>
      <c r="G1024" s="13">
        <v>0.04</v>
      </c>
      <c r="H1024" s="13">
        <v>3.0674846625766899E-2</v>
      </c>
      <c r="I1024" s="13">
        <v>3.3898305084745797E-2</v>
      </c>
      <c r="J1024" s="13">
        <v>3.98009950248756E-2</v>
      </c>
      <c r="K1024" s="13">
        <v>3.4965034965035002E-2</v>
      </c>
      <c r="L1024" s="13">
        <v>6.4935064935064901E-2</v>
      </c>
      <c r="M1024" s="13"/>
      <c r="N1024" s="13">
        <v>3.7656903765690398E-2</v>
      </c>
      <c r="O1024" s="13">
        <v>3.4364261168384903E-2</v>
      </c>
      <c r="P1024" s="13">
        <v>6.4676616915422896E-2</v>
      </c>
      <c r="Q1024" s="13">
        <v>2.7559055118110201E-2</v>
      </c>
      <c r="R1024" s="13"/>
      <c r="S1024" s="13">
        <v>2.8806584362139901E-2</v>
      </c>
      <c r="T1024" s="13">
        <v>6.7669172932330796E-2</v>
      </c>
      <c r="U1024" s="13">
        <v>0</v>
      </c>
      <c r="V1024" s="13">
        <v>3.8834951456310697E-2</v>
      </c>
      <c r="W1024" s="13">
        <v>1.9230769230769201E-2</v>
      </c>
      <c r="X1024" s="13">
        <v>4.7619047619047603E-2</v>
      </c>
      <c r="Y1024" s="13">
        <v>0.06</v>
      </c>
      <c r="Z1024" s="13">
        <v>2.2222222222222199E-2</v>
      </c>
      <c r="AA1024" s="13">
        <v>5.7324840764331197E-2</v>
      </c>
      <c r="AB1024" s="13">
        <v>2.0833333333333301E-2</v>
      </c>
      <c r="AC1024" s="13">
        <v>5.2631578947368397E-2</v>
      </c>
      <c r="AD1024" s="13">
        <v>0</v>
      </c>
      <c r="AE1024" s="13"/>
      <c r="AF1024" s="13">
        <v>2.2556390977443601E-2</v>
      </c>
      <c r="AG1024" s="13">
        <v>4.4999999999999998E-2</v>
      </c>
      <c r="AH1024" s="13">
        <v>2.34375E-2</v>
      </c>
      <c r="AI1024" s="13">
        <v>1.8633540372670801E-2</v>
      </c>
      <c r="AJ1024" s="13">
        <v>4.0650406504064998E-2</v>
      </c>
      <c r="AK1024" s="13">
        <v>0.104761904761905</v>
      </c>
      <c r="AL1024" s="13"/>
      <c r="AM1024" s="13">
        <v>6.5934065934065894E-2</v>
      </c>
      <c r="AN1024" s="13">
        <v>4.8888888888888898E-2</v>
      </c>
      <c r="AO1024" s="13">
        <v>3.32480818414322E-2</v>
      </c>
      <c r="AP1024" s="13">
        <v>1.68776371308017E-2</v>
      </c>
      <c r="AQ1024" s="13">
        <v>4.5454545454545497E-2</v>
      </c>
      <c r="AR1024" s="13"/>
      <c r="AS1024" s="13">
        <v>3.8866396761133598E-2</v>
      </c>
      <c r="AT1024" s="13" t="s">
        <v>97</v>
      </c>
      <c r="AU1024" s="13"/>
      <c r="AV1024" s="13">
        <v>0.04</v>
      </c>
      <c r="AW1024" s="13">
        <v>2.1276595744680899E-2</v>
      </c>
      <c r="AX1024" s="13">
        <v>4.2065009560229398E-2</v>
      </c>
      <c r="AY1024" s="13"/>
      <c r="AZ1024" s="13">
        <v>2.7522935779816501E-2</v>
      </c>
      <c r="BA1024" s="13">
        <v>3.3333333333333298E-2</v>
      </c>
      <c r="BB1024" s="13">
        <v>4.4052863436123399E-2</v>
      </c>
      <c r="BC1024" s="13"/>
      <c r="BD1024" s="13">
        <v>3.7593984962405999E-2</v>
      </c>
      <c r="BE1024" s="13">
        <v>3.7122969837586998E-2</v>
      </c>
      <c r="BF1024" s="13"/>
      <c r="BG1024" s="13">
        <v>2.17917675544794E-2</v>
      </c>
      <c r="BH1024" s="13">
        <v>4.7560975609756098E-2</v>
      </c>
      <c r="BI1024" s="13"/>
      <c r="BJ1024" s="13">
        <v>2.6315789473684199E-2</v>
      </c>
      <c r="BK1024" s="13">
        <v>4.2198233562316001E-2</v>
      </c>
      <c r="BL1024" s="13"/>
      <c r="BM1024" s="13">
        <v>3.7037037037037E-2</v>
      </c>
      <c r="BN1024" s="13">
        <v>3.6885245901639302E-2</v>
      </c>
      <c r="BO1024" s="13"/>
      <c r="BP1024" s="13">
        <v>5.93471810089021E-2</v>
      </c>
      <c r="BQ1024" s="13">
        <v>2.7397260273972601E-2</v>
      </c>
      <c r="BR1024" s="13"/>
      <c r="BS1024" s="13">
        <v>2.9411764705882401E-2</v>
      </c>
      <c r="BT1024" s="13">
        <v>4.1758241758241797E-2</v>
      </c>
      <c r="BU1024" s="13"/>
      <c r="BV1024" s="13">
        <v>3.35570469798658E-2</v>
      </c>
      <c r="BW1024" s="13">
        <v>2.7303754266211601E-2</v>
      </c>
      <c r="BX1024" s="13"/>
      <c r="BY1024" s="13">
        <v>5.5944055944055902E-2</v>
      </c>
      <c r="BZ1024" s="13">
        <v>3.5283194057567302E-2</v>
      </c>
      <c r="CA1024" s="13"/>
      <c r="CB1024" s="13">
        <v>4.23011844331641E-2</v>
      </c>
      <c r="CC1024" s="13">
        <v>3.3762057877813501E-2</v>
      </c>
    </row>
    <row r="1025" spans="2:81" x14ac:dyDescent="0.3">
      <c r="C1025" s="13"/>
      <c r="D1025" s="13"/>
      <c r="E1025" s="13"/>
      <c r="F1025" s="13"/>
      <c r="G1025" s="13"/>
      <c r="H1025" s="13"/>
      <c r="I1025" s="13"/>
      <c r="J1025" s="13"/>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c r="BK1025" s="13"/>
      <c r="BL1025" s="13"/>
      <c r="BM1025" s="13"/>
      <c r="BN1025" s="13"/>
      <c r="BO1025" s="13"/>
      <c r="BP1025" s="13"/>
      <c r="BQ1025" s="13"/>
      <c r="BR1025" s="13"/>
      <c r="BS1025" s="13"/>
      <c r="BT1025" s="13"/>
      <c r="BU1025" s="13"/>
      <c r="BV1025" s="13"/>
      <c r="BW1025" s="13"/>
      <c r="BX1025" s="13"/>
      <c r="BY1025" s="13"/>
      <c r="BZ1025" s="13"/>
      <c r="CA1025" s="13"/>
      <c r="CB1025" s="13"/>
      <c r="CC1025" s="13"/>
    </row>
    <row r="1026" spans="2:81" x14ac:dyDescent="0.3">
      <c r="B1026" s="6" t="s">
        <v>459</v>
      </c>
      <c r="C1026" s="13"/>
      <c r="D1026" s="13"/>
      <c r="E1026" s="13"/>
      <c r="F1026" s="13"/>
      <c r="G1026" s="13"/>
      <c r="H1026" s="13"/>
      <c r="I1026" s="13"/>
      <c r="J1026" s="13"/>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c r="BK1026" s="13"/>
      <c r="BL1026" s="13"/>
      <c r="BM1026" s="13"/>
      <c r="BN1026" s="13"/>
      <c r="BO1026" s="13"/>
      <c r="BP1026" s="13"/>
      <c r="BQ1026" s="13"/>
      <c r="BR1026" s="13"/>
      <c r="BS1026" s="13"/>
      <c r="BT1026" s="13"/>
      <c r="BU1026" s="13"/>
      <c r="BV1026" s="13"/>
      <c r="BW1026" s="13"/>
      <c r="BX1026" s="13"/>
      <c r="BY1026" s="13"/>
      <c r="BZ1026" s="13"/>
      <c r="CA1026" s="13"/>
      <c r="CB1026" s="13"/>
      <c r="CC1026" s="13"/>
    </row>
    <row r="1027" spans="2:81" x14ac:dyDescent="0.3">
      <c r="B1027" s="23" t="s">
        <v>95</v>
      </c>
      <c r="C1027" s="13"/>
      <c r="D1027" s="13"/>
      <c r="E1027" s="13"/>
      <c r="F1027" s="13"/>
      <c r="G1027" s="13"/>
      <c r="H1027" s="13"/>
      <c r="I1027" s="13"/>
      <c r="J1027" s="13"/>
      <c r="K1027" s="13"/>
      <c r="L1027" s="13"/>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c r="BC1027" s="13"/>
      <c r="BD1027" s="13"/>
      <c r="BE1027" s="13"/>
      <c r="BF1027" s="13"/>
      <c r="BG1027" s="13"/>
      <c r="BH1027" s="13"/>
      <c r="BI1027" s="13"/>
      <c r="BJ1027" s="13"/>
      <c r="BK1027" s="13"/>
      <c r="BL1027" s="13"/>
      <c r="BM1027" s="13"/>
      <c r="BN1027" s="13"/>
      <c r="BO1027" s="13"/>
      <c r="BP1027" s="13"/>
      <c r="BQ1027" s="13"/>
      <c r="BR1027" s="13"/>
      <c r="BS1027" s="13"/>
      <c r="BT1027" s="13"/>
      <c r="BU1027" s="13"/>
      <c r="BV1027" s="13"/>
      <c r="BW1027" s="13"/>
      <c r="BX1027" s="13"/>
      <c r="BY1027" s="13"/>
      <c r="BZ1027" s="13"/>
      <c r="CA1027" s="13"/>
      <c r="CB1027" s="13"/>
      <c r="CC1027" s="13"/>
    </row>
    <row r="1028" spans="2:81" x14ac:dyDescent="0.3">
      <c r="B1028" t="s">
        <v>102</v>
      </c>
      <c r="C1028" s="13">
        <v>0.40566801619433202</v>
      </c>
      <c r="D1028" s="13">
        <v>0.35794542536115598</v>
      </c>
      <c r="E1028" s="13">
        <v>0.45304777594728202</v>
      </c>
      <c r="F1028" s="13"/>
      <c r="G1028" s="13">
        <v>0.38285714285714301</v>
      </c>
      <c r="H1028" s="13">
        <v>0.45398773006135001</v>
      </c>
      <c r="I1028" s="13">
        <v>0.44915254237288099</v>
      </c>
      <c r="J1028" s="13">
        <v>0.33333333333333298</v>
      </c>
      <c r="K1028" s="13">
        <v>0.356643356643357</v>
      </c>
      <c r="L1028" s="13">
        <v>0.40259740259740301</v>
      </c>
      <c r="M1028" s="13"/>
      <c r="N1028" s="13">
        <v>0.418410041841004</v>
      </c>
      <c r="O1028" s="13">
        <v>0.39175257731958801</v>
      </c>
      <c r="P1028" s="13">
        <v>0.422885572139304</v>
      </c>
      <c r="Q1028" s="13">
        <v>0.38188976377952799</v>
      </c>
      <c r="R1028" s="13"/>
      <c r="S1028" s="13">
        <v>0.41563786008230502</v>
      </c>
      <c r="T1028" s="13">
        <v>0.41353383458646598</v>
      </c>
      <c r="U1028" s="13">
        <v>0.47945205479452102</v>
      </c>
      <c r="V1028" s="13">
        <v>0.42718446601941701</v>
      </c>
      <c r="W1028" s="13">
        <v>0.36538461538461497</v>
      </c>
      <c r="X1028" s="13">
        <v>0.38095238095238099</v>
      </c>
      <c r="Y1028" s="13">
        <v>0.47</v>
      </c>
      <c r="Z1028" s="13">
        <v>0.266666666666667</v>
      </c>
      <c r="AA1028" s="13">
        <v>0.36942675159235699</v>
      </c>
      <c r="AB1028" s="13">
        <v>0.42708333333333298</v>
      </c>
      <c r="AC1028" s="13">
        <v>0.38596491228070201</v>
      </c>
      <c r="AD1028" s="13">
        <v>0.42105263157894701</v>
      </c>
      <c r="AE1028" s="13"/>
      <c r="AF1028" s="13">
        <v>0.42857142857142899</v>
      </c>
      <c r="AG1028" s="13">
        <v>0.39</v>
      </c>
      <c r="AH1028" s="13">
        <v>0.453125</v>
      </c>
      <c r="AI1028" s="13">
        <v>0.335403726708075</v>
      </c>
      <c r="AJ1028" s="13">
        <v>0.53658536585365901</v>
      </c>
      <c r="AK1028" s="13">
        <v>0.40952380952381001</v>
      </c>
      <c r="AL1028" s="13"/>
      <c r="AM1028" s="13">
        <v>0.35164835164835201</v>
      </c>
      <c r="AN1028" s="13">
        <v>0.34666666666666701</v>
      </c>
      <c r="AO1028" s="13">
        <v>0.41176470588235298</v>
      </c>
      <c r="AP1028" s="13">
        <v>0.45147679324894502</v>
      </c>
      <c r="AQ1028" s="13">
        <v>0.59090909090909105</v>
      </c>
      <c r="AR1028" s="13"/>
      <c r="AS1028" s="13">
        <v>0.40566801619433202</v>
      </c>
      <c r="AT1028" s="13" t="s">
        <v>97</v>
      </c>
      <c r="AU1028" s="13"/>
      <c r="AV1028" s="13">
        <v>0.38750000000000001</v>
      </c>
      <c r="AW1028" s="13">
        <v>0.38297872340425498</v>
      </c>
      <c r="AX1028" s="13">
        <v>0.38814531548757197</v>
      </c>
      <c r="AY1028" s="13"/>
      <c r="AZ1028" s="13">
        <v>0.50458715596330295</v>
      </c>
      <c r="BA1028" s="13">
        <v>0.344444444444444</v>
      </c>
      <c r="BB1028" s="13">
        <v>0.31718061674008802</v>
      </c>
      <c r="BC1028" s="13"/>
      <c r="BD1028" s="13">
        <v>0.442355889724311</v>
      </c>
      <c r="BE1028" s="13">
        <v>0.33642691415313197</v>
      </c>
      <c r="BF1028" s="13"/>
      <c r="BG1028" s="13">
        <v>0.46004842615012098</v>
      </c>
      <c r="BH1028" s="13">
        <v>0.37804878048780499</v>
      </c>
      <c r="BI1028" s="13"/>
      <c r="BJ1028" s="13">
        <v>0.43684210526315798</v>
      </c>
      <c r="BK1028" s="13">
        <v>0.39941118743866499</v>
      </c>
      <c r="BL1028" s="13"/>
      <c r="BM1028" s="13">
        <v>0.407407407407407</v>
      </c>
      <c r="BN1028" s="13">
        <v>0.40471311475409799</v>
      </c>
      <c r="BO1028" s="13"/>
      <c r="BP1028" s="13">
        <v>0.41543026706231501</v>
      </c>
      <c r="BQ1028" s="13">
        <v>0.40296803652968</v>
      </c>
      <c r="BR1028" s="13"/>
      <c r="BS1028" s="13">
        <v>0.40950226244343901</v>
      </c>
      <c r="BT1028" s="13">
        <v>0.36703296703296701</v>
      </c>
      <c r="BU1028" s="13"/>
      <c r="BV1028" s="13">
        <v>0.47651006711409399</v>
      </c>
      <c r="BW1028" s="13">
        <v>0.37542662116040998</v>
      </c>
      <c r="BX1028" s="13"/>
      <c r="BY1028" s="13">
        <v>0.37762237762237799</v>
      </c>
      <c r="BZ1028" s="13">
        <v>0.41132776230269302</v>
      </c>
      <c r="CA1028" s="13"/>
      <c r="CB1028" s="13">
        <v>0.38578680203045701</v>
      </c>
      <c r="CC1028" s="13">
        <v>0.42926045016077202</v>
      </c>
    </row>
    <row r="1029" spans="2:81" x14ac:dyDescent="0.3">
      <c r="B1029" t="s">
        <v>103</v>
      </c>
      <c r="C1029" s="13">
        <v>0.4</v>
      </c>
      <c r="D1029" s="13">
        <v>0.40930979133226297</v>
      </c>
      <c r="E1029" s="13">
        <v>0.39044481054365698</v>
      </c>
      <c r="F1029" s="13"/>
      <c r="G1029" s="13">
        <v>0.42285714285714299</v>
      </c>
      <c r="H1029" s="13">
        <v>0.38343558282208601</v>
      </c>
      <c r="I1029" s="13">
        <v>0.36440677966101698</v>
      </c>
      <c r="J1029" s="13">
        <v>0.42786069651741299</v>
      </c>
      <c r="K1029" s="13">
        <v>0.42657342657342701</v>
      </c>
      <c r="L1029" s="13">
        <v>0.40259740259740301</v>
      </c>
      <c r="M1029" s="13"/>
      <c r="N1029" s="13">
        <v>0.38493723849372402</v>
      </c>
      <c r="O1029" s="13">
        <v>0.42268041237113402</v>
      </c>
      <c r="P1029" s="13">
        <v>0.41293532338308497</v>
      </c>
      <c r="Q1029" s="13">
        <v>0.38976377952755897</v>
      </c>
      <c r="R1029" s="13"/>
      <c r="S1029" s="13">
        <v>0.407407407407407</v>
      </c>
      <c r="T1029" s="13">
        <v>0.39097744360902298</v>
      </c>
      <c r="U1029" s="13">
        <v>0.397260273972603</v>
      </c>
      <c r="V1029" s="13">
        <v>0.39805825242718401</v>
      </c>
      <c r="W1029" s="13">
        <v>0.41346153846153799</v>
      </c>
      <c r="X1029" s="13">
        <v>0.371428571428571</v>
      </c>
      <c r="Y1029" s="13">
        <v>0.34</v>
      </c>
      <c r="Z1029" s="13">
        <v>0.46666666666666701</v>
      </c>
      <c r="AA1029" s="13">
        <v>0.46496815286624199</v>
      </c>
      <c r="AB1029" s="13">
        <v>0.34375</v>
      </c>
      <c r="AC1029" s="13">
        <v>0.36842105263157898</v>
      </c>
      <c r="AD1029" s="13">
        <v>0.47368421052631599</v>
      </c>
      <c r="AE1029" s="13"/>
      <c r="AF1029" s="13">
        <v>0.40852130325814501</v>
      </c>
      <c r="AG1029" s="13">
        <v>0.42</v>
      </c>
      <c r="AH1029" s="13">
        <v>0.3984375</v>
      </c>
      <c r="AI1029" s="13">
        <v>0.40993788819875798</v>
      </c>
      <c r="AJ1029" s="13">
        <v>0.34959349593495898</v>
      </c>
      <c r="AK1029" s="13">
        <v>0.38095238095238099</v>
      </c>
      <c r="AL1029" s="13"/>
      <c r="AM1029" s="13">
        <v>0.39560439560439598</v>
      </c>
      <c r="AN1029" s="13">
        <v>0.43555555555555597</v>
      </c>
      <c r="AO1029" s="13">
        <v>0.41943734015345302</v>
      </c>
      <c r="AP1029" s="13">
        <v>0.354430379746835</v>
      </c>
      <c r="AQ1029" s="13">
        <v>0.29545454545454503</v>
      </c>
      <c r="AR1029" s="13"/>
      <c r="AS1029" s="13">
        <v>0.4</v>
      </c>
      <c r="AT1029" s="13" t="s">
        <v>97</v>
      </c>
      <c r="AU1029" s="13"/>
      <c r="AV1029" s="13">
        <v>0.41</v>
      </c>
      <c r="AW1029" s="13">
        <v>0.38297872340425498</v>
      </c>
      <c r="AX1029" s="13">
        <v>0.41873804971319301</v>
      </c>
      <c r="AY1029" s="13"/>
      <c r="AZ1029" s="13">
        <v>0.38532110091743099</v>
      </c>
      <c r="BA1029" s="13">
        <v>0.422222222222222</v>
      </c>
      <c r="BB1029" s="13">
        <v>0.41409691629955903</v>
      </c>
      <c r="BC1029" s="13"/>
      <c r="BD1029" s="13">
        <v>0.38095238095238099</v>
      </c>
      <c r="BE1029" s="13">
        <v>0.43619489559164698</v>
      </c>
      <c r="BF1029" s="13"/>
      <c r="BG1029" s="13">
        <v>0.38983050847457601</v>
      </c>
      <c r="BH1029" s="13">
        <v>0.40609756097561001</v>
      </c>
      <c r="BI1029" s="13"/>
      <c r="BJ1029" s="13">
        <v>0.41578947368421099</v>
      </c>
      <c r="BK1029" s="13">
        <v>0.39842983316977398</v>
      </c>
      <c r="BL1029" s="13"/>
      <c r="BM1029" s="13">
        <v>0.34979423868312798</v>
      </c>
      <c r="BN1029" s="13">
        <v>0.41290983606557402</v>
      </c>
      <c r="BO1029" s="13"/>
      <c r="BP1029" s="13">
        <v>0.39169139465875402</v>
      </c>
      <c r="BQ1029" s="13">
        <v>0.40296803652968</v>
      </c>
      <c r="BR1029" s="13"/>
      <c r="BS1029" s="13">
        <v>0.40271493212669701</v>
      </c>
      <c r="BT1029" s="13">
        <v>0.408791208791209</v>
      </c>
      <c r="BU1029" s="13"/>
      <c r="BV1029" s="13">
        <v>0.36241610738254998</v>
      </c>
      <c r="BW1029" s="13">
        <v>0.42320819112628</v>
      </c>
      <c r="BX1029" s="13"/>
      <c r="BY1029" s="13">
        <v>0.356643356643357</v>
      </c>
      <c r="BZ1029" s="13">
        <v>0.40761374187558003</v>
      </c>
      <c r="CA1029" s="13"/>
      <c r="CB1029" s="13">
        <v>0.41793570219966197</v>
      </c>
      <c r="CC1029" s="13">
        <v>0.38424437299035402</v>
      </c>
    </row>
    <row r="1030" spans="2:81" x14ac:dyDescent="0.3">
      <c r="B1030" t="s">
        <v>433</v>
      </c>
      <c r="C1030" s="13">
        <v>0.11336032388664</v>
      </c>
      <c r="D1030" s="13">
        <v>0.12841091492776899</v>
      </c>
      <c r="E1030" s="13">
        <v>9.8846787479406895E-2</v>
      </c>
      <c r="F1030" s="13"/>
      <c r="G1030" s="13">
        <v>0.108571428571429</v>
      </c>
      <c r="H1030" s="13">
        <v>7.9754601226993904E-2</v>
      </c>
      <c r="I1030" s="13">
        <v>0.11864406779661001</v>
      </c>
      <c r="J1030" s="13">
        <v>0.13930348258706499</v>
      </c>
      <c r="K1030" s="13">
        <v>0.13986013986014001</v>
      </c>
      <c r="L1030" s="13">
        <v>0.123376623376623</v>
      </c>
      <c r="M1030" s="13"/>
      <c r="N1030" s="13">
        <v>0.119246861924686</v>
      </c>
      <c r="O1030" s="13">
        <v>0.123711340206186</v>
      </c>
      <c r="P1030" s="13">
        <v>7.4626865671641798E-2</v>
      </c>
      <c r="Q1030" s="13">
        <v>0.12598425196850399</v>
      </c>
      <c r="R1030" s="13"/>
      <c r="S1030" s="13">
        <v>9.46502057613169E-2</v>
      </c>
      <c r="T1030" s="13">
        <v>0.12030075187969901</v>
      </c>
      <c r="U1030" s="13">
        <v>8.2191780821917804E-2</v>
      </c>
      <c r="V1030" s="13">
        <v>9.7087378640776698E-2</v>
      </c>
      <c r="W1030" s="13">
        <v>0.15384615384615399</v>
      </c>
      <c r="X1030" s="13">
        <v>0.133333333333333</v>
      </c>
      <c r="Y1030" s="13">
        <v>0.11</v>
      </c>
      <c r="Z1030" s="13">
        <v>0.133333333333333</v>
      </c>
      <c r="AA1030" s="13">
        <v>8.9171974522293002E-2</v>
      </c>
      <c r="AB1030" s="13">
        <v>0.1875</v>
      </c>
      <c r="AC1030" s="13">
        <v>0.105263157894737</v>
      </c>
      <c r="AD1030" s="13">
        <v>0</v>
      </c>
      <c r="AE1030" s="13"/>
      <c r="AF1030" s="13">
        <v>9.2731829573934804E-2</v>
      </c>
      <c r="AG1030" s="13">
        <v>0.13</v>
      </c>
      <c r="AH1030" s="13">
        <v>0.109375</v>
      </c>
      <c r="AI1030" s="13">
        <v>0.12422360248447201</v>
      </c>
      <c r="AJ1030" s="13">
        <v>7.3170731707317097E-2</v>
      </c>
      <c r="AK1030" s="13">
        <v>0.133333333333333</v>
      </c>
      <c r="AL1030" s="13"/>
      <c r="AM1030" s="13">
        <v>0.13186813186813201</v>
      </c>
      <c r="AN1030" s="13">
        <v>0.11111111111111099</v>
      </c>
      <c r="AO1030" s="13">
        <v>9.4629156010230198E-2</v>
      </c>
      <c r="AP1030" s="13">
        <v>0.14767932489451499</v>
      </c>
      <c r="AQ1030" s="13">
        <v>4.5454545454545497E-2</v>
      </c>
      <c r="AR1030" s="13"/>
      <c r="AS1030" s="13">
        <v>0.11336032388664</v>
      </c>
      <c r="AT1030" s="13" t="s">
        <v>97</v>
      </c>
      <c r="AU1030" s="13"/>
      <c r="AV1030" s="13">
        <v>0.11749999999999999</v>
      </c>
      <c r="AW1030" s="13">
        <v>0.159574468085106</v>
      </c>
      <c r="AX1030" s="13">
        <v>0.108986615678776</v>
      </c>
      <c r="AY1030" s="13"/>
      <c r="AZ1030" s="13">
        <v>8.2568807339449504E-2</v>
      </c>
      <c r="BA1030" s="13">
        <v>0.133333333333333</v>
      </c>
      <c r="BB1030" s="13">
        <v>0.154185022026432</v>
      </c>
      <c r="BC1030" s="13"/>
      <c r="BD1030" s="13">
        <v>9.8997493734335806E-2</v>
      </c>
      <c r="BE1030" s="13">
        <v>0.1415313225058</v>
      </c>
      <c r="BF1030" s="13"/>
      <c r="BG1030" s="13">
        <v>8.7167070217917697E-2</v>
      </c>
      <c r="BH1030" s="13">
        <v>0.125609756097561</v>
      </c>
      <c r="BI1030" s="13"/>
      <c r="BJ1030" s="13">
        <v>0.1</v>
      </c>
      <c r="BK1030" s="13">
        <v>0.115799803729146</v>
      </c>
      <c r="BL1030" s="13"/>
      <c r="BM1030" s="13">
        <v>0.13580246913580199</v>
      </c>
      <c r="BN1030" s="13">
        <v>0.108606557377049</v>
      </c>
      <c r="BO1030" s="13"/>
      <c r="BP1030" s="13">
        <v>9.4955489614243299E-2</v>
      </c>
      <c r="BQ1030" s="13">
        <v>0.121004566210046</v>
      </c>
      <c r="BR1030" s="13"/>
      <c r="BS1030" s="13">
        <v>0.11764705882352899</v>
      </c>
      <c r="BT1030" s="13">
        <v>0.125274725274725</v>
      </c>
      <c r="BU1030" s="13"/>
      <c r="BV1030" s="13">
        <v>7.3825503355704702E-2</v>
      </c>
      <c r="BW1030" s="13">
        <v>0.139931740614334</v>
      </c>
      <c r="BX1030" s="13"/>
      <c r="BY1030" s="13">
        <v>0.125874125874126</v>
      </c>
      <c r="BZ1030" s="13">
        <v>0.110492107706592</v>
      </c>
      <c r="CA1030" s="13"/>
      <c r="CB1030" s="13">
        <v>0.11336717428088</v>
      </c>
      <c r="CC1030" s="13">
        <v>0.107717041800643</v>
      </c>
    </row>
    <row r="1031" spans="2:81" x14ac:dyDescent="0.3">
      <c r="B1031" t="s">
        <v>434</v>
      </c>
      <c r="C1031" s="13">
        <v>4.2105263157894701E-2</v>
      </c>
      <c r="D1031" s="13">
        <v>6.5810593900481495E-2</v>
      </c>
      <c r="E1031" s="13">
        <v>1.8121911037891299E-2</v>
      </c>
      <c r="F1031" s="13"/>
      <c r="G1031" s="13">
        <v>3.4285714285714301E-2</v>
      </c>
      <c r="H1031" s="13">
        <v>4.6012269938650298E-2</v>
      </c>
      <c r="I1031" s="13">
        <v>3.3898305084745797E-2</v>
      </c>
      <c r="J1031" s="13">
        <v>6.4676616915422896E-2</v>
      </c>
      <c r="K1031" s="13">
        <v>2.7972027972028E-2</v>
      </c>
      <c r="L1031" s="13">
        <v>3.8961038961039002E-2</v>
      </c>
      <c r="M1031" s="13"/>
      <c r="N1031" s="13">
        <v>3.7656903765690398E-2</v>
      </c>
      <c r="O1031" s="13">
        <v>3.4364261168384903E-2</v>
      </c>
      <c r="P1031" s="13">
        <v>4.47761194029851E-2</v>
      </c>
      <c r="Q1031" s="13">
        <v>5.5118110236220499E-2</v>
      </c>
      <c r="R1031" s="13"/>
      <c r="S1031" s="13">
        <v>3.7037037037037E-2</v>
      </c>
      <c r="T1031" s="13">
        <v>3.00751879699248E-2</v>
      </c>
      <c r="U1031" s="13">
        <v>2.7397260273972601E-2</v>
      </c>
      <c r="V1031" s="13">
        <v>2.9126213592233E-2</v>
      </c>
      <c r="W1031" s="13">
        <v>2.8846153846153799E-2</v>
      </c>
      <c r="X1031" s="13">
        <v>5.7142857142857099E-2</v>
      </c>
      <c r="Y1031" s="13">
        <v>0.04</v>
      </c>
      <c r="Z1031" s="13">
        <v>8.8888888888888906E-2</v>
      </c>
      <c r="AA1031" s="13">
        <v>4.4585987261146501E-2</v>
      </c>
      <c r="AB1031" s="13">
        <v>3.125E-2</v>
      </c>
      <c r="AC1031" s="13">
        <v>8.7719298245614002E-2</v>
      </c>
      <c r="AD1031" s="13">
        <v>0.105263157894737</v>
      </c>
      <c r="AE1031" s="13"/>
      <c r="AF1031" s="13">
        <v>3.7593984962405999E-2</v>
      </c>
      <c r="AG1031" s="13">
        <v>0.05</v>
      </c>
      <c r="AH1031" s="13">
        <v>2.34375E-2</v>
      </c>
      <c r="AI1031" s="13">
        <v>9.9378881987577605E-2</v>
      </c>
      <c r="AJ1031" s="13">
        <v>8.1300813008130107E-3</v>
      </c>
      <c r="AK1031" s="13">
        <v>0</v>
      </c>
      <c r="AL1031" s="13"/>
      <c r="AM1031" s="13">
        <v>6.5934065934065894E-2</v>
      </c>
      <c r="AN1031" s="13">
        <v>4.8888888888888898E-2</v>
      </c>
      <c r="AO1031" s="13">
        <v>3.8363171355498701E-2</v>
      </c>
      <c r="AP1031" s="13">
        <v>2.9535864978902999E-2</v>
      </c>
      <c r="AQ1031" s="13">
        <v>2.27272727272727E-2</v>
      </c>
      <c r="AR1031" s="13"/>
      <c r="AS1031" s="13">
        <v>4.2105263157894701E-2</v>
      </c>
      <c r="AT1031" s="13" t="s">
        <v>97</v>
      </c>
      <c r="AU1031" s="13"/>
      <c r="AV1031" s="13">
        <v>4.4999999999999998E-2</v>
      </c>
      <c r="AW1031" s="13">
        <v>4.2553191489361701E-2</v>
      </c>
      <c r="AX1031" s="13">
        <v>4.0152963671128097E-2</v>
      </c>
      <c r="AY1031" s="13"/>
      <c r="AZ1031" s="13">
        <v>1.8348623853211E-2</v>
      </c>
      <c r="BA1031" s="13">
        <v>6.6666666666666693E-2</v>
      </c>
      <c r="BB1031" s="13">
        <v>5.2863436123347998E-2</v>
      </c>
      <c r="BC1031" s="13"/>
      <c r="BD1031" s="13">
        <v>4.01002506265664E-2</v>
      </c>
      <c r="BE1031" s="13">
        <v>4.4083526682134597E-2</v>
      </c>
      <c r="BF1031" s="13"/>
      <c r="BG1031" s="13">
        <v>2.9055690072639199E-2</v>
      </c>
      <c r="BH1031" s="13">
        <v>4.8780487804878099E-2</v>
      </c>
      <c r="BI1031" s="13"/>
      <c r="BJ1031" s="13">
        <v>2.6315789473684199E-2</v>
      </c>
      <c r="BK1031" s="13">
        <v>4.5142296368989199E-2</v>
      </c>
      <c r="BL1031" s="13"/>
      <c r="BM1031" s="13">
        <v>3.2921810699588501E-2</v>
      </c>
      <c r="BN1031" s="13">
        <v>4.3032786885245901E-2</v>
      </c>
      <c r="BO1031" s="13"/>
      <c r="BP1031" s="13">
        <v>5.04451038575668E-2</v>
      </c>
      <c r="BQ1031" s="13">
        <v>3.7671232876712299E-2</v>
      </c>
      <c r="BR1031" s="13"/>
      <c r="BS1031" s="13">
        <v>3.3936651583710398E-2</v>
      </c>
      <c r="BT1031" s="13">
        <v>4.8351648351648402E-2</v>
      </c>
      <c r="BU1031" s="13"/>
      <c r="BV1031" s="13">
        <v>6.0402684563758399E-2</v>
      </c>
      <c r="BW1031" s="13">
        <v>2.0477815699658699E-2</v>
      </c>
      <c r="BX1031" s="13"/>
      <c r="BY1031" s="13">
        <v>9.7902097902097904E-2</v>
      </c>
      <c r="BZ1031" s="13">
        <v>3.2497678737233103E-2</v>
      </c>
      <c r="CA1031" s="13"/>
      <c r="CB1031" s="13">
        <v>4.3993231810490703E-2</v>
      </c>
      <c r="CC1031" s="13">
        <v>4.0192926045016099E-2</v>
      </c>
    </row>
    <row r="1032" spans="2:81" x14ac:dyDescent="0.3">
      <c r="B1032" t="s">
        <v>106</v>
      </c>
      <c r="C1032" s="13">
        <v>3.8866396761133598E-2</v>
      </c>
      <c r="D1032" s="13">
        <v>3.8523274478330698E-2</v>
      </c>
      <c r="E1032" s="13">
        <v>3.9538714991762799E-2</v>
      </c>
      <c r="F1032" s="13"/>
      <c r="G1032" s="13">
        <v>5.14285714285714E-2</v>
      </c>
      <c r="H1032" s="13">
        <v>3.6809815950920199E-2</v>
      </c>
      <c r="I1032" s="13">
        <v>3.3898305084745797E-2</v>
      </c>
      <c r="J1032" s="13">
        <v>3.4825870646766198E-2</v>
      </c>
      <c r="K1032" s="13">
        <v>4.8951048951049E-2</v>
      </c>
      <c r="L1032" s="13">
        <v>3.2467532467532499E-2</v>
      </c>
      <c r="M1032" s="13"/>
      <c r="N1032" s="13">
        <v>3.9748953974895397E-2</v>
      </c>
      <c r="O1032" s="13">
        <v>2.74914089347079E-2</v>
      </c>
      <c r="P1032" s="13">
        <v>4.47761194029851E-2</v>
      </c>
      <c r="Q1032" s="13">
        <v>4.7244094488188997E-2</v>
      </c>
      <c r="R1032" s="13"/>
      <c r="S1032" s="13">
        <v>4.52674897119342E-2</v>
      </c>
      <c r="T1032" s="13">
        <v>4.5112781954887202E-2</v>
      </c>
      <c r="U1032" s="13">
        <v>1.3698630136986301E-2</v>
      </c>
      <c r="V1032" s="13">
        <v>4.85436893203883E-2</v>
      </c>
      <c r="W1032" s="13">
        <v>3.8461538461538498E-2</v>
      </c>
      <c r="X1032" s="13">
        <v>5.7142857142857099E-2</v>
      </c>
      <c r="Y1032" s="13">
        <v>0.04</v>
      </c>
      <c r="Z1032" s="13">
        <v>4.4444444444444398E-2</v>
      </c>
      <c r="AA1032" s="13">
        <v>3.1847133757961797E-2</v>
      </c>
      <c r="AB1032" s="13">
        <v>1.0416666666666701E-2</v>
      </c>
      <c r="AC1032" s="13">
        <v>5.2631578947368397E-2</v>
      </c>
      <c r="AD1032" s="13">
        <v>0</v>
      </c>
      <c r="AE1032" s="13"/>
      <c r="AF1032" s="13">
        <v>3.2581453634085197E-2</v>
      </c>
      <c r="AG1032" s="13">
        <v>0.01</v>
      </c>
      <c r="AH1032" s="13">
        <v>1.5625E-2</v>
      </c>
      <c r="AI1032" s="13">
        <v>3.1055900621118002E-2</v>
      </c>
      <c r="AJ1032" s="13">
        <v>3.2520325203252001E-2</v>
      </c>
      <c r="AK1032" s="13">
        <v>7.6190476190476197E-2</v>
      </c>
      <c r="AL1032" s="13"/>
      <c r="AM1032" s="13">
        <v>5.4945054945054903E-2</v>
      </c>
      <c r="AN1032" s="13">
        <v>5.7777777777777803E-2</v>
      </c>
      <c r="AO1032" s="13">
        <v>3.5805626598465499E-2</v>
      </c>
      <c r="AP1032" s="13">
        <v>1.68776371308017E-2</v>
      </c>
      <c r="AQ1032" s="13">
        <v>4.5454545454545497E-2</v>
      </c>
      <c r="AR1032" s="13"/>
      <c r="AS1032" s="13">
        <v>3.8866396761133598E-2</v>
      </c>
      <c r="AT1032" s="13" t="s">
        <v>97</v>
      </c>
      <c r="AU1032" s="13"/>
      <c r="AV1032" s="13">
        <v>0.04</v>
      </c>
      <c r="AW1032" s="13">
        <v>3.1914893617021302E-2</v>
      </c>
      <c r="AX1032" s="13">
        <v>4.3977055449330803E-2</v>
      </c>
      <c r="AY1032" s="13"/>
      <c r="AZ1032" s="13">
        <v>9.1743119266055103E-3</v>
      </c>
      <c r="BA1032" s="13">
        <v>3.3333333333333298E-2</v>
      </c>
      <c r="BB1032" s="13">
        <v>6.1674008810572702E-2</v>
      </c>
      <c r="BC1032" s="13"/>
      <c r="BD1032" s="13">
        <v>3.7593984962405999E-2</v>
      </c>
      <c r="BE1032" s="13">
        <v>4.1763341067285402E-2</v>
      </c>
      <c r="BF1032" s="13"/>
      <c r="BG1032" s="13">
        <v>3.3898305084745797E-2</v>
      </c>
      <c r="BH1032" s="13">
        <v>4.1463414634146302E-2</v>
      </c>
      <c r="BI1032" s="13"/>
      <c r="BJ1032" s="13">
        <v>2.1052631578947399E-2</v>
      </c>
      <c r="BK1032" s="13">
        <v>4.12168792934249E-2</v>
      </c>
      <c r="BL1032" s="13"/>
      <c r="BM1032" s="13">
        <v>7.4074074074074098E-2</v>
      </c>
      <c r="BN1032" s="13">
        <v>3.07377049180328E-2</v>
      </c>
      <c r="BO1032" s="13"/>
      <c r="BP1032" s="13">
        <v>4.7477744807121698E-2</v>
      </c>
      <c r="BQ1032" s="13">
        <v>3.5388127853881297E-2</v>
      </c>
      <c r="BR1032" s="13"/>
      <c r="BS1032" s="13">
        <v>3.6199095022624403E-2</v>
      </c>
      <c r="BT1032" s="13">
        <v>5.0549450549450599E-2</v>
      </c>
      <c r="BU1032" s="13"/>
      <c r="BV1032" s="13">
        <v>2.68456375838926E-2</v>
      </c>
      <c r="BW1032" s="13">
        <v>4.0955631399317398E-2</v>
      </c>
      <c r="BX1032" s="13"/>
      <c r="BY1032" s="13">
        <v>4.1958041958042001E-2</v>
      </c>
      <c r="BZ1032" s="13">
        <v>3.8068709377901598E-2</v>
      </c>
      <c r="CA1032" s="13"/>
      <c r="CB1032" s="13">
        <v>3.8917089678510999E-2</v>
      </c>
      <c r="CC1032" s="13">
        <v>3.8585209003215402E-2</v>
      </c>
    </row>
    <row r="1033" spans="2:81" x14ac:dyDescent="0.3">
      <c r="C1033" s="13"/>
      <c r="D1033" s="13"/>
      <c r="E1033" s="13"/>
      <c r="F1033" s="13"/>
      <c r="G1033" s="13"/>
      <c r="H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c r="BN1033" s="13"/>
      <c r="BO1033" s="13"/>
      <c r="BP1033" s="13"/>
      <c r="BQ1033" s="13"/>
      <c r="BR1033" s="13"/>
      <c r="BS1033" s="13"/>
      <c r="BT1033" s="13"/>
      <c r="BU1033" s="13"/>
      <c r="BV1033" s="13"/>
      <c r="BW1033" s="13"/>
      <c r="BX1033" s="13"/>
      <c r="BY1033" s="13"/>
      <c r="BZ1033" s="13"/>
      <c r="CA1033" s="13"/>
      <c r="CB1033" s="13"/>
      <c r="CC1033" s="13"/>
    </row>
    <row r="1034" spans="2:81" x14ac:dyDescent="0.3">
      <c r="B1034" s="6" t="s">
        <v>465</v>
      </c>
      <c r="C1034" s="13"/>
      <c r="D1034" s="13"/>
      <c r="E1034" s="13"/>
      <c r="F1034" s="13"/>
      <c r="G1034" s="13"/>
      <c r="H1034" s="13"/>
      <c r="I1034" s="13"/>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Q1034" s="13"/>
      <c r="BR1034" s="13"/>
      <c r="BS1034" s="13"/>
      <c r="BT1034" s="13"/>
      <c r="BU1034" s="13"/>
      <c r="BV1034" s="13"/>
      <c r="BW1034" s="13"/>
      <c r="BX1034" s="13"/>
      <c r="BY1034" s="13"/>
      <c r="BZ1034" s="13"/>
      <c r="CA1034" s="13"/>
      <c r="CB1034" s="13"/>
      <c r="CC1034" s="13"/>
    </row>
    <row r="1035" spans="2:81" x14ac:dyDescent="0.3">
      <c r="B1035" s="23" t="s">
        <v>196</v>
      </c>
      <c r="C1035" s="13"/>
      <c r="D1035" s="13"/>
      <c r="E1035" s="13"/>
      <c r="F1035" s="13"/>
      <c r="G1035" s="13"/>
      <c r="H1035" s="13"/>
      <c r="I1035" s="13"/>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Q1035" s="13"/>
      <c r="BR1035" s="13"/>
      <c r="BS1035" s="13"/>
      <c r="BT1035" s="13"/>
      <c r="BU1035" s="13"/>
      <c r="BV1035" s="13"/>
      <c r="BW1035" s="13"/>
      <c r="BX1035" s="13"/>
      <c r="BY1035" s="13"/>
      <c r="BZ1035" s="13"/>
      <c r="CA1035" s="13"/>
      <c r="CB1035" s="13"/>
      <c r="CC1035" s="13"/>
    </row>
    <row r="1036" spans="2:81" x14ac:dyDescent="0.3">
      <c r="B1036" t="s">
        <v>413</v>
      </c>
      <c r="C1036" s="13">
        <v>0.31189710610932497</v>
      </c>
      <c r="D1036" s="13">
        <v>0.31498470948012203</v>
      </c>
      <c r="E1036" s="13">
        <v>0.30952380952380998</v>
      </c>
      <c r="F1036" s="13"/>
      <c r="G1036" s="13">
        <v>0.273809523809524</v>
      </c>
      <c r="H1036" s="13">
        <v>0.29655172413793102</v>
      </c>
      <c r="I1036" s="13">
        <v>0.31707317073170699</v>
      </c>
      <c r="J1036" s="13">
        <v>0.32142857142857101</v>
      </c>
      <c r="K1036" s="13">
        <v>0.25675675675675702</v>
      </c>
      <c r="L1036" s="13">
        <v>0.40476190476190499</v>
      </c>
      <c r="M1036" s="13"/>
      <c r="N1036" s="13">
        <v>0.30638297872340398</v>
      </c>
      <c r="O1036" s="13">
        <v>0.25675675675675702</v>
      </c>
      <c r="P1036" s="13">
        <v>0.36111111111111099</v>
      </c>
      <c r="Q1036" s="13">
        <v>0.34375</v>
      </c>
      <c r="R1036" s="13"/>
      <c r="S1036" s="13">
        <v>0.256410256410256</v>
      </c>
      <c r="T1036" s="13">
        <v>0.40277777777777801</v>
      </c>
      <c r="U1036" s="13">
        <v>0.27906976744186002</v>
      </c>
      <c r="V1036" s="13">
        <v>0.33928571428571402</v>
      </c>
      <c r="W1036" s="13">
        <v>0.33333333333333298</v>
      </c>
      <c r="X1036" s="13">
        <v>0.282608695652174</v>
      </c>
      <c r="Y1036" s="13">
        <v>0.282608695652174</v>
      </c>
      <c r="Z1036" s="13">
        <v>0.407407407407407</v>
      </c>
      <c r="AA1036" s="13">
        <v>0.33333333333333298</v>
      </c>
      <c r="AB1036" s="13">
        <v>0.27906976744186002</v>
      </c>
      <c r="AC1036" s="13">
        <v>0.28571428571428598</v>
      </c>
      <c r="AD1036" s="13">
        <v>0.22222222222222199</v>
      </c>
      <c r="AE1036" s="13"/>
      <c r="AF1036" s="13">
        <v>0.287128712871287</v>
      </c>
      <c r="AG1036" s="13">
        <v>0.475247524752475</v>
      </c>
      <c r="AH1036" s="13">
        <v>0.225806451612903</v>
      </c>
      <c r="AI1036" s="13">
        <v>0.34567901234567899</v>
      </c>
      <c r="AJ1036" s="13">
        <v>0.27941176470588203</v>
      </c>
      <c r="AK1036" s="13">
        <v>0.33333333333333298</v>
      </c>
      <c r="AL1036" s="13"/>
      <c r="AM1036" s="13">
        <v>0.30526315789473701</v>
      </c>
      <c r="AN1036" s="13">
        <v>0.339622641509434</v>
      </c>
      <c r="AO1036" s="13">
        <v>0.31282051282051299</v>
      </c>
      <c r="AP1036" s="13">
        <v>0.27678571428571402</v>
      </c>
      <c r="AQ1036" s="13">
        <v>0.37037037037037002</v>
      </c>
      <c r="AR1036" s="13"/>
      <c r="AS1036" s="13">
        <v>0.31189710610932497</v>
      </c>
      <c r="AT1036" s="13" t="s">
        <v>97</v>
      </c>
      <c r="AU1036" s="13"/>
      <c r="AV1036" s="13">
        <v>0.25980392156862703</v>
      </c>
      <c r="AW1036" s="13">
        <v>0.39583333333333298</v>
      </c>
      <c r="AX1036" s="13">
        <v>0.32196969696969702</v>
      </c>
      <c r="AY1036" s="13"/>
      <c r="AZ1036" s="13">
        <v>0.305084745762712</v>
      </c>
      <c r="BA1036" s="13">
        <v>0.29166666666666702</v>
      </c>
      <c r="BB1036" s="13">
        <v>0.22727272727272699</v>
      </c>
      <c r="BC1036" s="13"/>
      <c r="BD1036" s="13">
        <v>0.31218274111675098</v>
      </c>
      <c r="BE1036" s="13">
        <v>0.3125</v>
      </c>
      <c r="BF1036" s="13"/>
      <c r="BG1036" s="13">
        <v>0.35532994923857902</v>
      </c>
      <c r="BH1036" s="13">
        <v>0.29245283018867901</v>
      </c>
      <c r="BI1036" s="13"/>
      <c r="BJ1036" s="13">
        <v>0.35789473684210499</v>
      </c>
      <c r="BK1036" s="13">
        <v>0.30754352030947801</v>
      </c>
      <c r="BL1036" s="13"/>
      <c r="BM1036" s="13">
        <v>0.28448275862069</v>
      </c>
      <c r="BN1036" s="13">
        <v>0.32329317269076302</v>
      </c>
      <c r="BO1036" s="13"/>
      <c r="BP1036" s="13">
        <v>0.26874999999999999</v>
      </c>
      <c r="BQ1036" s="13">
        <v>0.32739420935412</v>
      </c>
      <c r="BR1036" s="13"/>
      <c r="BS1036" s="13">
        <v>0.30622009569378</v>
      </c>
      <c r="BT1036" s="13">
        <v>0.33196721311475402</v>
      </c>
      <c r="BU1036" s="13"/>
      <c r="BV1036" s="13">
        <v>0.33333333333333298</v>
      </c>
      <c r="BW1036" s="13">
        <v>0.29197080291970801</v>
      </c>
      <c r="BX1036" s="13"/>
      <c r="BY1036" s="13">
        <v>0.27536231884057999</v>
      </c>
      <c r="BZ1036" s="13">
        <v>0.315693430656934</v>
      </c>
      <c r="CA1036" s="13"/>
      <c r="CB1036" s="13">
        <v>0.23648648648648599</v>
      </c>
      <c r="CC1036" s="13">
        <v>0.386075949367089</v>
      </c>
    </row>
    <row r="1037" spans="2:81" x14ac:dyDescent="0.3">
      <c r="B1037" t="s">
        <v>84</v>
      </c>
      <c r="C1037" s="13">
        <v>0.32315112540192897</v>
      </c>
      <c r="D1037" s="13">
        <v>0.33333333333333298</v>
      </c>
      <c r="E1037" s="13">
        <v>0.312925170068027</v>
      </c>
      <c r="F1037" s="13"/>
      <c r="G1037" s="13">
        <v>0.297619047619048</v>
      </c>
      <c r="H1037" s="13">
        <v>0.33793103448275902</v>
      </c>
      <c r="I1037" s="13">
        <v>0.292682926829268</v>
      </c>
      <c r="J1037" s="13">
        <v>0.28571428571428598</v>
      </c>
      <c r="K1037" s="13">
        <v>0.40540540540540498</v>
      </c>
      <c r="L1037" s="13">
        <v>0.34523809523809501</v>
      </c>
      <c r="M1037" s="13"/>
      <c r="N1037" s="13">
        <v>0.293617021276596</v>
      </c>
      <c r="O1037" s="13">
        <v>0.337837837837838</v>
      </c>
      <c r="P1037" s="13">
        <v>0.31481481481481499</v>
      </c>
      <c r="Q1037" s="13">
        <v>0.3671875</v>
      </c>
      <c r="R1037" s="13"/>
      <c r="S1037" s="13">
        <v>0.39316239316239299</v>
      </c>
      <c r="T1037" s="13">
        <v>0.27777777777777801</v>
      </c>
      <c r="U1037" s="13">
        <v>0.27906976744186002</v>
      </c>
      <c r="V1037" s="13">
        <v>0.35714285714285698</v>
      </c>
      <c r="W1037" s="13">
        <v>0.25490196078431399</v>
      </c>
      <c r="X1037" s="13">
        <v>0.26086956521739102</v>
      </c>
      <c r="Y1037" s="13">
        <v>0.39130434782608697</v>
      </c>
      <c r="Z1037" s="13">
        <v>0.25925925925925902</v>
      </c>
      <c r="AA1037" s="13">
        <v>0.35714285714285698</v>
      </c>
      <c r="AB1037" s="13">
        <v>0.25581395348837199</v>
      </c>
      <c r="AC1037" s="13">
        <v>0.25</v>
      </c>
      <c r="AD1037" s="13">
        <v>0.55555555555555602</v>
      </c>
      <c r="AE1037" s="13"/>
      <c r="AF1037" s="13">
        <v>0.316831683168317</v>
      </c>
      <c r="AG1037" s="13">
        <v>0.34653465346534701</v>
      </c>
      <c r="AH1037" s="13">
        <v>0.33870967741935498</v>
      </c>
      <c r="AI1037" s="13">
        <v>0.34567901234567899</v>
      </c>
      <c r="AJ1037" s="13">
        <v>0.23529411764705899</v>
      </c>
      <c r="AK1037" s="13">
        <v>0.31481481481481499</v>
      </c>
      <c r="AL1037" s="13"/>
      <c r="AM1037" s="13">
        <v>0.41052631578947402</v>
      </c>
      <c r="AN1037" s="13">
        <v>0.28301886792452802</v>
      </c>
      <c r="AO1037" s="13">
        <v>0.31282051282051299</v>
      </c>
      <c r="AP1037" s="13">
        <v>0.3125</v>
      </c>
      <c r="AQ1037" s="13">
        <v>0.37037037037037002</v>
      </c>
      <c r="AR1037" s="13"/>
      <c r="AS1037" s="13">
        <v>0.32315112540192897</v>
      </c>
      <c r="AT1037" s="13" t="s">
        <v>97</v>
      </c>
      <c r="AU1037" s="13"/>
      <c r="AV1037" s="13">
        <v>0.37254901960784298</v>
      </c>
      <c r="AW1037" s="13">
        <v>0.27083333333333298</v>
      </c>
      <c r="AX1037" s="13">
        <v>0.28030303030303</v>
      </c>
      <c r="AY1037" s="13"/>
      <c r="AZ1037" s="13">
        <v>0.37288135593220301</v>
      </c>
      <c r="BA1037" s="13">
        <v>0.375</v>
      </c>
      <c r="BB1037" s="13">
        <v>0.381818181818182</v>
      </c>
      <c r="BC1037" s="13"/>
      <c r="BD1037" s="13">
        <v>0.31218274111675098</v>
      </c>
      <c r="BE1037" s="13">
        <v>0.34821428571428598</v>
      </c>
      <c r="BF1037" s="13"/>
      <c r="BG1037" s="13">
        <v>0.31979695431472099</v>
      </c>
      <c r="BH1037" s="13">
        <v>0.32547169811320797</v>
      </c>
      <c r="BI1037" s="13"/>
      <c r="BJ1037" s="13">
        <v>0.30526315789473701</v>
      </c>
      <c r="BK1037" s="13">
        <v>0.32688588007736902</v>
      </c>
      <c r="BL1037" s="13"/>
      <c r="BM1037" s="13">
        <v>0.25862068965517199</v>
      </c>
      <c r="BN1037" s="13">
        <v>0.339357429718876</v>
      </c>
      <c r="BO1037" s="13"/>
      <c r="BP1037" s="13">
        <v>0.32500000000000001</v>
      </c>
      <c r="BQ1037" s="13">
        <v>0.32739420935412</v>
      </c>
      <c r="BR1037" s="13"/>
      <c r="BS1037" s="13">
        <v>0.31578947368421101</v>
      </c>
      <c r="BT1037" s="13">
        <v>0.34426229508196698</v>
      </c>
      <c r="BU1037" s="13"/>
      <c r="BV1037" s="13">
        <v>0.27777777777777801</v>
      </c>
      <c r="BW1037" s="13">
        <v>0.33576642335766399</v>
      </c>
      <c r="BX1037" s="13"/>
      <c r="BY1037" s="13">
        <v>0.376811594202899</v>
      </c>
      <c r="BZ1037" s="13">
        <v>0.31934306569343102</v>
      </c>
      <c r="CA1037" s="13"/>
      <c r="CB1037" s="13">
        <v>0.358108108108108</v>
      </c>
      <c r="CC1037" s="13">
        <v>0.284810126582278</v>
      </c>
    </row>
    <row r="1038" spans="2:81" x14ac:dyDescent="0.3">
      <c r="B1038" t="s">
        <v>414</v>
      </c>
      <c r="C1038" s="13">
        <v>0.17041800643086799</v>
      </c>
      <c r="D1038" s="13">
        <v>0.17125382262996899</v>
      </c>
      <c r="E1038" s="13">
        <v>0.16666666666666699</v>
      </c>
      <c r="F1038" s="13"/>
      <c r="G1038" s="13">
        <v>0.238095238095238</v>
      </c>
      <c r="H1038" s="13">
        <v>0.17241379310344801</v>
      </c>
      <c r="I1038" s="13">
        <v>0.17886178861788599</v>
      </c>
      <c r="J1038" s="13">
        <v>0.19642857142857101</v>
      </c>
      <c r="K1038" s="13">
        <v>0.135135135135135</v>
      </c>
      <c r="L1038" s="13">
        <v>8.3333333333333301E-2</v>
      </c>
      <c r="M1038" s="13"/>
      <c r="N1038" s="13">
        <v>0.2</v>
      </c>
      <c r="O1038" s="13">
        <v>0.141891891891892</v>
      </c>
      <c r="P1038" s="13">
        <v>0.16666666666666699</v>
      </c>
      <c r="Q1038" s="13">
        <v>0.15625</v>
      </c>
      <c r="R1038" s="13"/>
      <c r="S1038" s="13">
        <v>0.17948717948717899</v>
      </c>
      <c r="T1038" s="13">
        <v>0.15277777777777801</v>
      </c>
      <c r="U1038" s="13">
        <v>0.232558139534884</v>
      </c>
      <c r="V1038" s="13">
        <v>0.107142857142857</v>
      </c>
      <c r="W1038" s="13">
        <v>0.23529411764705899</v>
      </c>
      <c r="X1038" s="13">
        <v>0.23913043478260901</v>
      </c>
      <c r="Y1038" s="13">
        <v>0.108695652173913</v>
      </c>
      <c r="Z1038" s="13">
        <v>0.11111111111111099</v>
      </c>
      <c r="AA1038" s="13">
        <v>0.119047619047619</v>
      </c>
      <c r="AB1038" s="13">
        <v>0.186046511627907</v>
      </c>
      <c r="AC1038" s="13">
        <v>0.32142857142857101</v>
      </c>
      <c r="AD1038" s="13">
        <v>0</v>
      </c>
      <c r="AE1038" s="13"/>
      <c r="AF1038" s="13">
        <v>0.183168316831683</v>
      </c>
      <c r="AG1038" s="13">
        <v>9.9009900990099001E-2</v>
      </c>
      <c r="AH1038" s="13">
        <v>0.27419354838709697</v>
      </c>
      <c r="AI1038" s="13">
        <v>0.11111111111111099</v>
      </c>
      <c r="AJ1038" s="13">
        <v>0.23529411764705899</v>
      </c>
      <c r="AK1038" s="13">
        <v>7.4074074074074098E-2</v>
      </c>
      <c r="AL1038" s="13"/>
      <c r="AM1038" s="13">
        <v>0.17894736842105299</v>
      </c>
      <c r="AN1038" s="13">
        <v>0.15094339622641501</v>
      </c>
      <c r="AO1038" s="13">
        <v>0.17435897435897399</v>
      </c>
      <c r="AP1038" s="13">
        <v>0.16964285714285701</v>
      </c>
      <c r="AQ1038" s="13">
        <v>3.7037037037037E-2</v>
      </c>
      <c r="AR1038" s="13"/>
      <c r="AS1038" s="13">
        <v>0.17041800643086799</v>
      </c>
      <c r="AT1038" s="13" t="s">
        <v>97</v>
      </c>
      <c r="AU1038" s="13"/>
      <c r="AV1038" s="13">
        <v>0.18627450980392199</v>
      </c>
      <c r="AW1038" s="13">
        <v>0.25</v>
      </c>
      <c r="AX1038" s="13">
        <v>0.15530303030303</v>
      </c>
      <c r="AY1038" s="13"/>
      <c r="AZ1038" s="13">
        <v>0.20338983050847501</v>
      </c>
      <c r="BA1038" s="13">
        <v>0.1875</v>
      </c>
      <c r="BB1038" s="13">
        <v>0.190909090909091</v>
      </c>
      <c r="BC1038" s="13"/>
      <c r="BD1038" s="13">
        <v>0.17512690355329899</v>
      </c>
      <c r="BE1038" s="13">
        <v>0.160714285714286</v>
      </c>
      <c r="BF1038" s="13"/>
      <c r="BG1038" s="13">
        <v>0.16243654822334999</v>
      </c>
      <c r="BH1038" s="13">
        <v>0.17216981132075501</v>
      </c>
      <c r="BI1038" s="13"/>
      <c r="BJ1038" s="13">
        <v>0.14736842105263201</v>
      </c>
      <c r="BK1038" s="13">
        <v>0.17408123791102501</v>
      </c>
      <c r="BL1038" s="13"/>
      <c r="BM1038" s="13">
        <v>0.24137931034482801</v>
      </c>
      <c r="BN1038" s="13">
        <v>0.15261044176706801</v>
      </c>
      <c r="BO1038" s="13"/>
      <c r="BP1038" s="13">
        <v>0.13750000000000001</v>
      </c>
      <c r="BQ1038" s="13">
        <v>0.18262806236080201</v>
      </c>
      <c r="BR1038" s="13"/>
      <c r="BS1038" s="13">
        <v>0.148325358851675</v>
      </c>
      <c r="BT1038" s="13">
        <v>0.17213114754098399</v>
      </c>
      <c r="BU1038" s="13"/>
      <c r="BV1038" s="13">
        <v>0.180555555555556</v>
      </c>
      <c r="BW1038" s="13">
        <v>0.13138686131386901</v>
      </c>
      <c r="BX1038" s="13"/>
      <c r="BY1038" s="13">
        <v>0.14492753623188401</v>
      </c>
      <c r="BZ1038" s="13">
        <v>0.17335766423357701</v>
      </c>
      <c r="CA1038" s="13"/>
      <c r="CB1038" s="13">
        <v>0.179054054054054</v>
      </c>
      <c r="CC1038" s="13">
        <v>0.161392405063291</v>
      </c>
    </row>
    <row r="1039" spans="2:81" x14ac:dyDescent="0.3">
      <c r="B1039" t="s">
        <v>86</v>
      </c>
      <c r="C1039" s="13">
        <v>0.109324758842444</v>
      </c>
      <c r="D1039" s="13">
        <v>0.10397553516819601</v>
      </c>
      <c r="E1039" s="13">
        <v>0.115646258503401</v>
      </c>
      <c r="F1039" s="13"/>
      <c r="G1039" s="13">
        <v>0.107142857142857</v>
      </c>
      <c r="H1039" s="13">
        <v>0.11034482758620701</v>
      </c>
      <c r="I1039" s="13">
        <v>0.12195121951219499</v>
      </c>
      <c r="J1039" s="13">
        <v>0.11607142857142901</v>
      </c>
      <c r="K1039" s="13">
        <v>9.45945945945946E-2</v>
      </c>
      <c r="L1039" s="13">
        <v>9.5238095238095205E-2</v>
      </c>
      <c r="M1039" s="13"/>
      <c r="N1039" s="13">
        <v>0.10638297872340401</v>
      </c>
      <c r="O1039" s="13">
        <v>0.135135135135135</v>
      </c>
      <c r="P1039" s="13">
        <v>0.12037037037037</v>
      </c>
      <c r="Q1039" s="13">
        <v>7.8125E-2</v>
      </c>
      <c r="R1039" s="13"/>
      <c r="S1039" s="13">
        <v>7.69230769230769E-2</v>
      </c>
      <c r="T1039" s="13">
        <v>9.7222222222222196E-2</v>
      </c>
      <c r="U1039" s="13">
        <v>0.186046511627907</v>
      </c>
      <c r="V1039" s="13">
        <v>0.160714285714286</v>
      </c>
      <c r="W1039" s="13">
        <v>3.9215686274509803E-2</v>
      </c>
      <c r="X1039" s="13">
        <v>0.108695652173913</v>
      </c>
      <c r="Y1039" s="13">
        <v>0.15217391304347799</v>
      </c>
      <c r="Z1039" s="13">
        <v>0.11111111111111099</v>
      </c>
      <c r="AA1039" s="13">
        <v>8.3333333333333301E-2</v>
      </c>
      <c r="AB1039" s="13">
        <v>0.209302325581395</v>
      </c>
      <c r="AC1039" s="13">
        <v>3.5714285714285698E-2</v>
      </c>
      <c r="AD1039" s="13">
        <v>0.11111111111111099</v>
      </c>
      <c r="AE1039" s="13"/>
      <c r="AF1039" s="13">
        <v>0.113861386138614</v>
      </c>
      <c r="AG1039" s="13">
        <v>3.9603960396039598E-2</v>
      </c>
      <c r="AH1039" s="13">
        <v>4.8387096774193498E-2</v>
      </c>
      <c r="AI1039" s="13">
        <v>0.13580246913580199</v>
      </c>
      <c r="AJ1039" s="13">
        <v>0.17647058823529399</v>
      </c>
      <c r="AK1039" s="13">
        <v>0.148148148148148</v>
      </c>
      <c r="AL1039" s="13"/>
      <c r="AM1039" s="13">
        <v>6.3157894736842093E-2</v>
      </c>
      <c r="AN1039" s="13">
        <v>0.122641509433962</v>
      </c>
      <c r="AO1039" s="13">
        <v>0.102564102564103</v>
      </c>
      <c r="AP1039" s="13">
        <v>0.14285714285714299</v>
      </c>
      <c r="AQ1039" s="13">
        <v>0.11111111111111099</v>
      </c>
      <c r="AR1039" s="13"/>
      <c r="AS1039" s="13">
        <v>0.109324758842444</v>
      </c>
      <c r="AT1039" s="13" t="s">
        <v>97</v>
      </c>
      <c r="AU1039" s="13"/>
      <c r="AV1039" s="13">
        <v>9.8039215686274495E-2</v>
      </c>
      <c r="AW1039" s="13">
        <v>6.25E-2</v>
      </c>
      <c r="AX1039" s="13">
        <v>0.140151515151515</v>
      </c>
      <c r="AY1039" s="13"/>
      <c r="AZ1039" s="13">
        <v>6.7796610169491497E-2</v>
      </c>
      <c r="BA1039" s="13">
        <v>0.104166666666667</v>
      </c>
      <c r="BB1039" s="13">
        <v>0.1</v>
      </c>
      <c r="BC1039" s="13"/>
      <c r="BD1039" s="13">
        <v>0.109137055837563</v>
      </c>
      <c r="BE1039" s="13">
        <v>0.107142857142857</v>
      </c>
      <c r="BF1039" s="13"/>
      <c r="BG1039" s="13">
        <v>6.5989847715736002E-2</v>
      </c>
      <c r="BH1039" s="13">
        <v>0.129716981132075</v>
      </c>
      <c r="BI1039" s="13"/>
      <c r="BJ1039" s="13">
        <v>8.42105263157895E-2</v>
      </c>
      <c r="BK1039" s="13">
        <v>0.112185686653772</v>
      </c>
      <c r="BL1039" s="13"/>
      <c r="BM1039" s="13">
        <v>0.11206896551724101</v>
      </c>
      <c r="BN1039" s="13">
        <v>0.104417670682731</v>
      </c>
      <c r="BO1039" s="13"/>
      <c r="BP1039" s="13">
        <v>0.16250000000000001</v>
      </c>
      <c r="BQ1039" s="13">
        <v>9.1314031180400906E-2</v>
      </c>
      <c r="BR1039" s="13"/>
      <c r="BS1039" s="13">
        <v>0.105263157894737</v>
      </c>
      <c r="BT1039" s="13">
        <v>9.8360655737704902E-2</v>
      </c>
      <c r="BU1039" s="13"/>
      <c r="BV1039" s="13">
        <v>8.3333333333333301E-2</v>
      </c>
      <c r="BW1039" s="13">
        <v>0.116788321167883</v>
      </c>
      <c r="BX1039" s="13"/>
      <c r="BY1039" s="13">
        <v>0.115942028985507</v>
      </c>
      <c r="BZ1039" s="13">
        <v>0.109489051094891</v>
      </c>
      <c r="CA1039" s="13"/>
      <c r="CB1039" s="13">
        <v>0.121621621621622</v>
      </c>
      <c r="CC1039" s="13">
        <v>0.10126582278481</v>
      </c>
    </row>
    <row r="1040" spans="2:81" x14ac:dyDescent="0.3">
      <c r="B1040" t="s">
        <v>415</v>
      </c>
      <c r="C1040" s="13">
        <v>6.4308681672025705E-2</v>
      </c>
      <c r="D1040" s="13">
        <v>6.7278287461773695E-2</v>
      </c>
      <c r="E1040" s="13">
        <v>6.1224489795918401E-2</v>
      </c>
      <c r="F1040" s="13"/>
      <c r="G1040" s="13">
        <v>5.95238095238095E-2</v>
      </c>
      <c r="H1040" s="13">
        <v>7.5862068965517199E-2</v>
      </c>
      <c r="I1040" s="13">
        <v>7.3170731707317097E-2</v>
      </c>
      <c r="J1040" s="13">
        <v>6.25E-2</v>
      </c>
      <c r="K1040" s="13">
        <v>8.1081081081081099E-2</v>
      </c>
      <c r="L1040" s="13">
        <v>2.3809523809523801E-2</v>
      </c>
      <c r="M1040" s="13"/>
      <c r="N1040" s="13">
        <v>6.3829787234042507E-2</v>
      </c>
      <c r="O1040" s="13">
        <v>0.101351351351351</v>
      </c>
      <c r="P1040" s="13">
        <v>2.7777777777777801E-2</v>
      </c>
      <c r="Q1040" s="13">
        <v>4.6875E-2</v>
      </c>
      <c r="R1040" s="13"/>
      <c r="S1040" s="13">
        <v>7.69230769230769E-2</v>
      </c>
      <c r="T1040" s="13">
        <v>5.5555555555555601E-2</v>
      </c>
      <c r="U1040" s="13">
        <v>2.32558139534884E-2</v>
      </c>
      <c r="V1040" s="13">
        <v>1.7857142857142901E-2</v>
      </c>
      <c r="W1040" s="13">
        <v>9.8039215686274495E-2</v>
      </c>
      <c r="X1040" s="13">
        <v>6.5217391304347797E-2</v>
      </c>
      <c r="Y1040" s="13">
        <v>4.3478260869565202E-2</v>
      </c>
      <c r="Z1040" s="13">
        <v>3.7037037037037E-2</v>
      </c>
      <c r="AA1040" s="13">
        <v>8.3333333333333301E-2</v>
      </c>
      <c r="AB1040" s="13">
        <v>6.9767441860465101E-2</v>
      </c>
      <c r="AC1040" s="13">
        <v>0.107142857142857</v>
      </c>
      <c r="AD1040" s="13">
        <v>0.11111111111111099</v>
      </c>
      <c r="AE1040" s="13"/>
      <c r="AF1040" s="13">
        <v>9.4059405940594101E-2</v>
      </c>
      <c r="AG1040" s="13">
        <v>2.9702970297029702E-2</v>
      </c>
      <c r="AH1040" s="13">
        <v>9.6774193548387094E-2</v>
      </c>
      <c r="AI1040" s="13">
        <v>6.1728395061728399E-2</v>
      </c>
      <c r="AJ1040" s="13">
        <v>7.3529411764705899E-2</v>
      </c>
      <c r="AK1040" s="13">
        <v>1.85185185185185E-2</v>
      </c>
      <c r="AL1040" s="13"/>
      <c r="AM1040" s="13">
        <v>2.1052631578947399E-2</v>
      </c>
      <c r="AN1040" s="13">
        <v>7.5471698113207503E-2</v>
      </c>
      <c r="AO1040" s="13">
        <v>7.69230769230769E-2</v>
      </c>
      <c r="AP1040" s="13">
        <v>8.9285714285714302E-2</v>
      </c>
      <c r="AQ1040" s="13">
        <v>7.4074074074074098E-2</v>
      </c>
      <c r="AR1040" s="13"/>
      <c r="AS1040" s="13">
        <v>6.4308681672025705E-2</v>
      </c>
      <c r="AT1040" s="13" t="s">
        <v>97</v>
      </c>
      <c r="AU1040" s="13"/>
      <c r="AV1040" s="13">
        <v>6.3725490196078399E-2</v>
      </c>
      <c r="AW1040" s="13">
        <v>2.0833333333333301E-2</v>
      </c>
      <c r="AX1040" s="13">
        <v>6.8181818181818205E-2</v>
      </c>
      <c r="AY1040" s="13"/>
      <c r="AZ1040" s="13">
        <v>3.3898305084745797E-2</v>
      </c>
      <c r="BA1040" s="13">
        <v>4.1666666666666699E-2</v>
      </c>
      <c r="BB1040" s="13">
        <v>7.2727272727272696E-2</v>
      </c>
      <c r="BC1040" s="13"/>
      <c r="BD1040" s="13">
        <v>7.1065989847715699E-2</v>
      </c>
      <c r="BE1040" s="13">
        <v>5.3571428571428603E-2</v>
      </c>
      <c r="BF1040" s="13"/>
      <c r="BG1040" s="13">
        <v>7.1065989847715699E-2</v>
      </c>
      <c r="BH1040" s="13">
        <v>6.1320754716981098E-2</v>
      </c>
      <c r="BI1040" s="13"/>
      <c r="BJ1040" s="13">
        <v>5.2631578947368397E-2</v>
      </c>
      <c r="BK1040" s="13">
        <v>6.3829787234042507E-2</v>
      </c>
      <c r="BL1040" s="13"/>
      <c r="BM1040" s="13">
        <v>9.4827586206896505E-2</v>
      </c>
      <c r="BN1040" s="13">
        <v>5.62248995983936E-2</v>
      </c>
      <c r="BO1040" s="13"/>
      <c r="BP1040" s="13">
        <v>9.375E-2</v>
      </c>
      <c r="BQ1040" s="13">
        <v>5.3452115812917603E-2</v>
      </c>
      <c r="BR1040" s="13"/>
      <c r="BS1040" s="13">
        <v>9.5693779904306206E-2</v>
      </c>
      <c r="BT1040" s="13">
        <v>3.2786885245901599E-2</v>
      </c>
      <c r="BU1040" s="13"/>
      <c r="BV1040" s="13">
        <v>8.3333333333333301E-2</v>
      </c>
      <c r="BW1040" s="13">
        <v>0.102189781021898</v>
      </c>
      <c r="BX1040" s="13"/>
      <c r="BY1040" s="13">
        <v>8.6956521739130405E-2</v>
      </c>
      <c r="BZ1040" s="13">
        <v>5.8394160583941597E-2</v>
      </c>
      <c r="CA1040" s="13"/>
      <c r="CB1040" s="13">
        <v>8.7837837837837801E-2</v>
      </c>
      <c r="CC1040" s="13">
        <v>4.4303797468354403E-2</v>
      </c>
    </row>
    <row r="1041" spans="2:81" x14ac:dyDescent="0.3">
      <c r="B1041" t="s">
        <v>106</v>
      </c>
      <c r="C1041" s="13">
        <v>2.0900321543408401E-2</v>
      </c>
      <c r="D1041" s="13">
        <v>9.1743119266055103E-3</v>
      </c>
      <c r="E1041" s="13">
        <v>3.4013605442176902E-2</v>
      </c>
      <c r="F1041" s="13"/>
      <c r="G1041" s="13">
        <v>2.3809523809523801E-2</v>
      </c>
      <c r="H1041" s="13">
        <v>6.8965517241379301E-3</v>
      </c>
      <c r="I1041" s="13">
        <v>1.6260162601626001E-2</v>
      </c>
      <c r="J1041" s="13">
        <v>1.7857142857142901E-2</v>
      </c>
      <c r="K1041" s="13">
        <v>2.7027027027027001E-2</v>
      </c>
      <c r="L1041" s="13">
        <v>4.7619047619047603E-2</v>
      </c>
      <c r="M1041" s="13"/>
      <c r="N1041" s="13">
        <v>2.97872340425532E-2</v>
      </c>
      <c r="O1041" s="13">
        <v>2.7027027027027001E-2</v>
      </c>
      <c r="P1041" s="13">
        <v>9.2592592592592605E-3</v>
      </c>
      <c r="Q1041" s="13">
        <v>7.8125E-3</v>
      </c>
      <c r="R1041" s="13"/>
      <c r="S1041" s="13">
        <v>1.7094017094017099E-2</v>
      </c>
      <c r="T1041" s="13">
        <v>1.38888888888889E-2</v>
      </c>
      <c r="U1041" s="13">
        <v>0</v>
      </c>
      <c r="V1041" s="13">
        <v>1.7857142857142901E-2</v>
      </c>
      <c r="W1041" s="13">
        <v>3.9215686274509803E-2</v>
      </c>
      <c r="X1041" s="13">
        <v>4.3478260869565202E-2</v>
      </c>
      <c r="Y1041" s="13">
        <v>2.1739130434782601E-2</v>
      </c>
      <c r="Z1041" s="13">
        <v>7.4074074074074098E-2</v>
      </c>
      <c r="AA1041" s="13">
        <v>2.3809523809523801E-2</v>
      </c>
      <c r="AB1041" s="13">
        <v>0</v>
      </c>
      <c r="AC1041" s="13">
        <v>0</v>
      </c>
      <c r="AD1041" s="13">
        <v>0</v>
      </c>
      <c r="AE1041" s="13"/>
      <c r="AF1041" s="13">
        <v>4.9504950495049497E-3</v>
      </c>
      <c r="AG1041" s="13">
        <v>9.9009900990098994E-3</v>
      </c>
      <c r="AH1041" s="13">
        <v>1.6129032258064498E-2</v>
      </c>
      <c r="AI1041" s="13">
        <v>0</v>
      </c>
      <c r="AJ1041" s="13">
        <v>0</v>
      </c>
      <c r="AK1041" s="13">
        <v>0.11111111111111099</v>
      </c>
      <c r="AL1041" s="13"/>
      <c r="AM1041" s="13">
        <v>2.1052631578947399E-2</v>
      </c>
      <c r="AN1041" s="13">
        <v>2.83018867924528E-2</v>
      </c>
      <c r="AO1041" s="13">
        <v>2.0512820512820499E-2</v>
      </c>
      <c r="AP1041" s="13">
        <v>8.9285714285714298E-3</v>
      </c>
      <c r="AQ1041" s="13">
        <v>3.7037037037037E-2</v>
      </c>
      <c r="AR1041" s="13"/>
      <c r="AS1041" s="13">
        <v>2.0900321543408401E-2</v>
      </c>
      <c r="AT1041" s="13" t="s">
        <v>97</v>
      </c>
      <c r="AU1041" s="13"/>
      <c r="AV1041" s="13">
        <v>1.9607843137254902E-2</v>
      </c>
      <c r="AW1041" s="13">
        <v>0</v>
      </c>
      <c r="AX1041" s="13">
        <v>3.4090909090909102E-2</v>
      </c>
      <c r="AY1041" s="13"/>
      <c r="AZ1041" s="13">
        <v>1.6949152542372899E-2</v>
      </c>
      <c r="BA1041" s="13">
        <v>0</v>
      </c>
      <c r="BB1041" s="13">
        <v>2.7272727272727299E-2</v>
      </c>
      <c r="BC1041" s="13"/>
      <c r="BD1041" s="13">
        <v>2.0304568527918801E-2</v>
      </c>
      <c r="BE1041" s="13">
        <v>1.7857142857142901E-2</v>
      </c>
      <c r="BF1041" s="13"/>
      <c r="BG1041" s="13">
        <v>2.5380710659898501E-2</v>
      </c>
      <c r="BH1041" s="13">
        <v>1.88679245283019E-2</v>
      </c>
      <c r="BI1041" s="13"/>
      <c r="BJ1041" s="13">
        <v>5.2631578947368397E-2</v>
      </c>
      <c r="BK1041" s="13">
        <v>1.5473887814313299E-2</v>
      </c>
      <c r="BL1041" s="13"/>
      <c r="BM1041" s="13">
        <v>8.6206896551724102E-3</v>
      </c>
      <c r="BN1041" s="13">
        <v>2.40963855421687E-2</v>
      </c>
      <c r="BO1041" s="13"/>
      <c r="BP1041" s="13">
        <v>1.2500000000000001E-2</v>
      </c>
      <c r="BQ1041" s="13">
        <v>1.7817371937639201E-2</v>
      </c>
      <c r="BR1041" s="13"/>
      <c r="BS1041" s="13">
        <v>2.8708133971291901E-2</v>
      </c>
      <c r="BT1041" s="13">
        <v>2.0491803278688499E-2</v>
      </c>
      <c r="BU1041" s="13"/>
      <c r="BV1041" s="13">
        <v>4.1666666666666699E-2</v>
      </c>
      <c r="BW1041" s="13">
        <v>2.18978102189781E-2</v>
      </c>
      <c r="BX1041" s="13"/>
      <c r="BY1041" s="13">
        <v>0</v>
      </c>
      <c r="BZ1041" s="13">
        <v>2.37226277372263E-2</v>
      </c>
      <c r="CA1041" s="13"/>
      <c r="CB1041" s="13">
        <v>1.68918918918919E-2</v>
      </c>
      <c r="CC1041" s="13">
        <v>2.2151898734177201E-2</v>
      </c>
    </row>
    <row r="1042" spans="2:81" x14ac:dyDescent="0.3">
      <c r="B1042" t="s">
        <v>89</v>
      </c>
      <c r="C1042" s="13">
        <v>0.635048231511254</v>
      </c>
      <c r="D1042" s="13">
        <v>0.64831804281345595</v>
      </c>
      <c r="E1042" s="13">
        <v>0.62244897959183698</v>
      </c>
      <c r="F1042" s="13"/>
      <c r="G1042" s="13">
        <v>0.57142857142857095</v>
      </c>
      <c r="H1042" s="13">
        <v>0.63448275862069003</v>
      </c>
      <c r="I1042" s="13">
        <v>0.60975609756097604</v>
      </c>
      <c r="J1042" s="13">
        <v>0.60714285714285698</v>
      </c>
      <c r="K1042" s="13">
        <v>0.66216216216216195</v>
      </c>
      <c r="L1042" s="13">
        <v>0.75</v>
      </c>
      <c r="M1042" s="13"/>
      <c r="N1042" s="13">
        <v>0.6</v>
      </c>
      <c r="O1042" s="13">
        <v>0.59459459459459496</v>
      </c>
      <c r="P1042" s="13">
        <v>0.67592592592592604</v>
      </c>
      <c r="Q1042" s="13">
        <v>0.7109375</v>
      </c>
      <c r="R1042" s="13"/>
      <c r="S1042" s="13">
        <v>0.64957264957264904</v>
      </c>
      <c r="T1042" s="13">
        <v>0.68055555555555602</v>
      </c>
      <c r="U1042" s="13">
        <v>0.55813953488372103</v>
      </c>
      <c r="V1042" s="13">
        <v>0.69642857142857095</v>
      </c>
      <c r="W1042" s="13">
        <v>0.58823529411764697</v>
      </c>
      <c r="X1042" s="13">
        <v>0.54347826086956497</v>
      </c>
      <c r="Y1042" s="13">
        <v>0.67391304347826098</v>
      </c>
      <c r="Z1042" s="13">
        <v>0.66666666666666696</v>
      </c>
      <c r="AA1042" s="13">
        <v>0.69047619047619002</v>
      </c>
      <c r="AB1042" s="13">
        <v>0.53488372093023295</v>
      </c>
      <c r="AC1042" s="13">
        <v>0.53571428571428603</v>
      </c>
      <c r="AD1042" s="13">
        <v>0.77777777777777801</v>
      </c>
      <c r="AE1042" s="13"/>
      <c r="AF1042" s="13">
        <v>0.60396039603960405</v>
      </c>
      <c r="AG1042" s="13">
        <v>0.82178217821782196</v>
      </c>
      <c r="AH1042" s="13">
        <v>0.56451612903225801</v>
      </c>
      <c r="AI1042" s="13">
        <v>0.69135802469135799</v>
      </c>
      <c r="AJ1042" s="13">
        <v>0.51470588235294101</v>
      </c>
      <c r="AK1042" s="13">
        <v>0.64814814814814803</v>
      </c>
      <c r="AL1042" s="13"/>
      <c r="AM1042" s="13">
        <v>0.71578947368421098</v>
      </c>
      <c r="AN1042" s="13">
        <v>0.62264150943396201</v>
      </c>
      <c r="AO1042" s="13">
        <v>0.62564102564102597</v>
      </c>
      <c r="AP1042" s="13">
        <v>0.58928571428571397</v>
      </c>
      <c r="AQ1042" s="13">
        <v>0.74074074074074103</v>
      </c>
      <c r="AR1042" s="13"/>
      <c r="AS1042" s="13">
        <v>0.635048231511254</v>
      </c>
      <c r="AT1042" s="13" t="s">
        <v>97</v>
      </c>
      <c r="AU1042" s="13"/>
      <c r="AV1042" s="13">
        <v>0.63235294117647101</v>
      </c>
      <c r="AW1042" s="13">
        <v>0.66666666666666696</v>
      </c>
      <c r="AX1042" s="13">
        <v>0.60227272727272696</v>
      </c>
      <c r="AY1042" s="13"/>
      <c r="AZ1042" s="13">
        <v>0.677966101694915</v>
      </c>
      <c r="BA1042" s="13">
        <v>0.66666666666666696</v>
      </c>
      <c r="BB1042" s="13">
        <v>0.60909090909090902</v>
      </c>
      <c r="BC1042" s="13"/>
      <c r="BD1042" s="13">
        <v>0.62436548223350297</v>
      </c>
      <c r="BE1042" s="13">
        <v>0.66071428571428603</v>
      </c>
      <c r="BF1042" s="13"/>
      <c r="BG1042" s="13">
        <v>0.67512690355329996</v>
      </c>
      <c r="BH1042" s="13">
        <v>0.61792452830188704</v>
      </c>
      <c r="BI1042" s="13"/>
      <c r="BJ1042" s="13">
        <v>0.66315789473684195</v>
      </c>
      <c r="BK1042" s="13">
        <v>0.63442940038684703</v>
      </c>
      <c r="BL1042" s="13"/>
      <c r="BM1042" s="13">
        <v>0.54310344827586199</v>
      </c>
      <c r="BN1042" s="13">
        <v>0.66265060240963902</v>
      </c>
      <c r="BO1042" s="13"/>
      <c r="BP1042" s="13">
        <v>0.59375</v>
      </c>
      <c r="BQ1042" s="13">
        <v>0.654788418708241</v>
      </c>
      <c r="BR1042" s="13"/>
      <c r="BS1042" s="13">
        <v>0.62200956937799001</v>
      </c>
      <c r="BT1042" s="13">
        <v>0.67622950819672101</v>
      </c>
      <c r="BU1042" s="13"/>
      <c r="BV1042" s="13">
        <v>0.61111111111111105</v>
      </c>
      <c r="BW1042" s="13">
        <v>0.62773722627737205</v>
      </c>
      <c r="BX1042" s="13"/>
      <c r="BY1042" s="13">
        <v>0.65217391304347805</v>
      </c>
      <c r="BZ1042" s="13">
        <v>0.63503649635036497</v>
      </c>
      <c r="CA1042" s="13"/>
      <c r="CB1042" s="13">
        <v>0.59459459459459496</v>
      </c>
      <c r="CC1042" s="13">
        <v>0.670886075949367</v>
      </c>
    </row>
    <row r="1043" spans="2:81" x14ac:dyDescent="0.3">
      <c r="B1043" t="s">
        <v>90</v>
      </c>
      <c r="C1043" s="13">
        <v>0.173633440514469</v>
      </c>
      <c r="D1043" s="13">
        <v>0.17125382262996899</v>
      </c>
      <c r="E1043" s="13">
        <v>0.17687074829932001</v>
      </c>
      <c r="F1043" s="13"/>
      <c r="G1043" s="13">
        <v>0.16666666666666699</v>
      </c>
      <c r="H1043" s="13">
        <v>0.18620689655172401</v>
      </c>
      <c r="I1043" s="13">
        <v>0.19512195121951201</v>
      </c>
      <c r="J1043" s="13">
        <v>0.17857142857142899</v>
      </c>
      <c r="K1043" s="13">
        <v>0.17567567567567599</v>
      </c>
      <c r="L1043" s="13">
        <v>0.119047619047619</v>
      </c>
      <c r="M1043" s="13"/>
      <c r="N1043" s="13">
        <v>0.170212765957447</v>
      </c>
      <c r="O1043" s="13">
        <v>0.23648648648648701</v>
      </c>
      <c r="P1043" s="13">
        <v>0.148148148148148</v>
      </c>
      <c r="Q1043" s="13">
        <v>0.125</v>
      </c>
      <c r="R1043" s="13"/>
      <c r="S1043" s="13">
        <v>0.15384615384615399</v>
      </c>
      <c r="T1043" s="13">
        <v>0.15277777777777801</v>
      </c>
      <c r="U1043" s="13">
        <v>0.209302325581395</v>
      </c>
      <c r="V1043" s="13">
        <v>0.17857142857142899</v>
      </c>
      <c r="W1043" s="13">
        <v>0.13725490196078399</v>
      </c>
      <c r="X1043" s="13">
        <v>0.173913043478261</v>
      </c>
      <c r="Y1043" s="13">
        <v>0.19565217391304299</v>
      </c>
      <c r="Z1043" s="13">
        <v>0.148148148148148</v>
      </c>
      <c r="AA1043" s="13">
        <v>0.16666666666666699</v>
      </c>
      <c r="AB1043" s="13">
        <v>0.27906976744186002</v>
      </c>
      <c r="AC1043" s="13">
        <v>0.14285714285714299</v>
      </c>
      <c r="AD1043" s="13">
        <v>0.22222222222222199</v>
      </c>
      <c r="AE1043" s="13"/>
      <c r="AF1043" s="13">
        <v>0.20792079207920799</v>
      </c>
      <c r="AG1043" s="13">
        <v>6.9306930693069299E-2</v>
      </c>
      <c r="AH1043" s="13">
        <v>0.14516129032258099</v>
      </c>
      <c r="AI1043" s="13">
        <v>0.19753086419753099</v>
      </c>
      <c r="AJ1043" s="13">
        <v>0.25</v>
      </c>
      <c r="AK1043" s="13">
        <v>0.16666666666666699</v>
      </c>
      <c r="AL1043" s="13"/>
      <c r="AM1043" s="13">
        <v>8.42105263157895E-2</v>
      </c>
      <c r="AN1043" s="13">
        <v>0.19811320754716999</v>
      </c>
      <c r="AO1043" s="13">
        <v>0.17948717948717899</v>
      </c>
      <c r="AP1043" s="13">
        <v>0.23214285714285701</v>
      </c>
      <c r="AQ1043" s="13">
        <v>0.18518518518518501</v>
      </c>
      <c r="AR1043" s="13"/>
      <c r="AS1043" s="13">
        <v>0.173633440514469</v>
      </c>
      <c r="AT1043" s="13" t="s">
        <v>97</v>
      </c>
      <c r="AU1043" s="13"/>
      <c r="AV1043" s="13">
        <v>0.161764705882353</v>
      </c>
      <c r="AW1043" s="13">
        <v>8.3333333333333301E-2</v>
      </c>
      <c r="AX1043" s="13">
        <v>0.20833333333333301</v>
      </c>
      <c r="AY1043" s="13"/>
      <c r="AZ1043" s="13">
        <v>0.101694915254237</v>
      </c>
      <c r="BA1043" s="13">
        <v>0.14583333333333301</v>
      </c>
      <c r="BB1043" s="13">
        <v>0.17272727272727301</v>
      </c>
      <c r="BC1043" s="13"/>
      <c r="BD1043" s="13">
        <v>0.18020304568527901</v>
      </c>
      <c r="BE1043" s="13">
        <v>0.160714285714286</v>
      </c>
      <c r="BF1043" s="13"/>
      <c r="BG1043" s="13">
        <v>0.13705583756345199</v>
      </c>
      <c r="BH1043" s="13">
        <v>0.19103773584905701</v>
      </c>
      <c r="BI1043" s="13"/>
      <c r="BJ1043" s="13">
        <v>0.13684210526315799</v>
      </c>
      <c r="BK1043" s="13">
        <v>0.17601547388781399</v>
      </c>
      <c r="BL1043" s="13"/>
      <c r="BM1043" s="13">
        <v>0.20689655172413801</v>
      </c>
      <c r="BN1043" s="13">
        <v>0.160642570281124</v>
      </c>
      <c r="BO1043" s="13"/>
      <c r="BP1043" s="13">
        <v>0.25624999999999998</v>
      </c>
      <c r="BQ1043" s="13">
        <v>0.144766146993318</v>
      </c>
      <c r="BR1043" s="13"/>
      <c r="BS1043" s="13">
        <v>0.200956937799043</v>
      </c>
      <c r="BT1043" s="13">
        <v>0.13114754098360701</v>
      </c>
      <c r="BU1043" s="13"/>
      <c r="BV1043" s="13">
        <v>0.16666666666666699</v>
      </c>
      <c r="BW1043" s="13">
        <v>0.218978102189781</v>
      </c>
      <c r="BX1043" s="13"/>
      <c r="BY1043" s="13">
        <v>0.202898550724638</v>
      </c>
      <c r="BZ1043" s="13">
        <v>0.167883211678832</v>
      </c>
      <c r="CA1043" s="13"/>
      <c r="CB1043" s="13">
        <v>0.20945945945945901</v>
      </c>
      <c r="CC1043" s="13">
        <v>0.145569620253165</v>
      </c>
    </row>
    <row r="1044" spans="2:81" x14ac:dyDescent="0.3">
      <c r="B1044" t="s">
        <v>91</v>
      </c>
      <c r="C1044" s="13">
        <v>0.46141479099678501</v>
      </c>
      <c r="D1044" s="13">
        <v>0.47706422018348599</v>
      </c>
      <c r="E1044" s="13">
        <v>0.445578231292517</v>
      </c>
      <c r="F1044" s="13"/>
      <c r="G1044" s="13">
        <v>0.40476190476190499</v>
      </c>
      <c r="H1044" s="13">
        <v>0.44827586206896503</v>
      </c>
      <c r="I1044" s="13">
        <v>0.41463414634146301</v>
      </c>
      <c r="J1044" s="13">
        <v>0.42857142857142899</v>
      </c>
      <c r="K1044" s="13">
        <v>0.48648648648648701</v>
      </c>
      <c r="L1044" s="13">
        <v>0.63095238095238104</v>
      </c>
      <c r="M1044" s="13"/>
      <c r="N1044" s="13">
        <v>0.42978723404255298</v>
      </c>
      <c r="O1044" s="13">
        <v>0.358108108108108</v>
      </c>
      <c r="P1044" s="13">
        <v>0.52777777777777801</v>
      </c>
      <c r="Q1044" s="13">
        <v>0.5859375</v>
      </c>
      <c r="R1044" s="13"/>
      <c r="S1044" s="13">
        <v>0.49572649572649602</v>
      </c>
      <c r="T1044" s="13">
        <v>0.52777777777777801</v>
      </c>
      <c r="U1044" s="13">
        <v>0.34883720930232598</v>
      </c>
      <c r="V1044" s="13">
        <v>0.51785714285714302</v>
      </c>
      <c r="W1044" s="13">
        <v>0.45098039215686297</v>
      </c>
      <c r="X1044" s="13">
        <v>0.36956521739130399</v>
      </c>
      <c r="Y1044" s="13">
        <v>0.47826086956521702</v>
      </c>
      <c r="Z1044" s="13">
        <v>0.51851851851851805</v>
      </c>
      <c r="AA1044" s="13">
        <v>0.52380952380952395</v>
      </c>
      <c r="AB1044" s="13">
        <v>0.25581395348837199</v>
      </c>
      <c r="AC1044" s="13">
        <v>0.39285714285714302</v>
      </c>
      <c r="AD1044" s="13">
        <v>0.55555555555555602</v>
      </c>
      <c r="AE1044" s="13"/>
      <c r="AF1044" s="13">
        <v>0.396039603960396</v>
      </c>
      <c r="AG1044" s="13">
        <v>0.75247524752475203</v>
      </c>
      <c r="AH1044" s="13">
        <v>0.41935483870967699</v>
      </c>
      <c r="AI1044" s="13">
        <v>0.49382716049382702</v>
      </c>
      <c r="AJ1044" s="13">
        <v>0.26470588235294101</v>
      </c>
      <c r="AK1044" s="13">
        <v>0.48148148148148201</v>
      </c>
      <c r="AL1044" s="13"/>
      <c r="AM1044" s="13">
        <v>0.63157894736842102</v>
      </c>
      <c r="AN1044" s="13">
        <v>0.42452830188679203</v>
      </c>
      <c r="AO1044" s="13">
        <v>0.44615384615384601</v>
      </c>
      <c r="AP1044" s="13">
        <v>0.35714285714285698</v>
      </c>
      <c r="AQ1044" s="13">
        <v>0.55555555555555602</v>
      </c>
      <c r="AR1044" s="13"/>
      <c r="AS1044" s="13">
        <v>0.46141479099678501</v>
      </c>
      <c r="AT1044" s="13" t="s">
        <v>97</v>
      </c>
      <c r="AU1044" s="13"/>
      <c r="AV1044" s="13">
        <v>0.47058823529411797</v>
      </c>
      <c r="AW1044" s="13">
        <v>0.58333333333333304</v>
      </c>
      <c r="AX1044" s="13">
        <v>0.39393939393939398</v>
      </c>
      <c r="AY1044" s="13"/>
      <c r="AZ1044" s="13">
        <v>0.57627118644067798</v>
      </c>
      <c r="BA1044" s="13">
        <v>0.52083333333333304</v>
      </c>
      <c r="BB1044" s="13">
        <v>0.43636363636363601</v>
      </c>
      <c r="BC1044" s="13"/>
      <c r="BD1044" s="13">
        <v>0.44416243654822302</v>
      </c>
      <c r="BE1044" s="13">
        <v>0.5</v>
      </c>
      <c r="BF1044" s="13"/>
      <c r="BG1044" s="13">
        <v>0.538071065989848</v>
      </c>
      <c r="BH1044" s="13">
        <v>0.42688679245283001</v>
      </c>
      <c r="BI1044" s="13"/>
      <c r="BJ1044" s="13">
        <v>0.52631578947368396</v>
      </c>
      <c r="BK1044" s="13">
        <v>0.45841392649903301</v>
      </c>
      <c r="BL1044" s="13"/>
      <c r="BM1044" s="13">
        <v>0.33620689655172398</v>
      </c>
      <c r="BN1044" s="13">
        <v>0.50200803212851397</v>
      </c>
      <c r="BO1044" s="13"/>
      <c r="BP1044" s="13">
        <v>0.33750000000000002</v>
      </c>
      <c r="BQ1044" s="13">
        <v>0.51002227171492198</v>
      </c>
      <c r="BR1044" s="13"/>
      <c r="BS1044" s="13">
        <v>0.42105263157894701</v>
      </c>
      <c r="BT1044" s="13">
        <v>0.54508196721311497</v>
      </c>
      <c r="BU1044" s="13"/>
      <c r="BV1044" s="13">
        <v>0.44444444444444497</v>
      </c>
      <c r="BW1044" s="13">
        <v>0.40875912408759102</v>
      </c>
      <c r="BX1044" s="13"/>
      <c r="BY1044" s="13">
        <v>0.44927536231884102</v>
      </c>
      <c r="BZ1044" s="13">
        <v>0.467153284671533</v>
      </c>
      <c r="CA1044" s="13"/>
      <c r="CB1044" s="13">
        <v>0.38513513513513498</v>
      </c>
      <c r="CC1044" s="13">
        <v>0.525316455696203</v>
      </c>
    </row>
    <row r="1045" spans="2:81" x14ac:dyDescent="0.3">
      <c r="C1045" s="13"/>
      <c r="D1045" s="13"/>
      <c r="E1045" s="13"/>
      <c r="F1045" s="13"/>
      <c r="G1045" s="13"/>
      <c r="H1045" s="13"/>
      <c r="I1045" s="13"/>
      <c r="J1045" s="13"/>
      <c r="K1045" s="13"/>
      <c r="L1045" s="1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Q1045" s="13"/>
      <c r="BR1045" s="13"/>
      <c r="BS1045" s="13"/>
      <c r="BT1045" s="13"/>
      <c r="BU1045" s="13"/>
      <c r="BV1045" s="13"/>
      <c r="BW1045" s="13"/>
      <c r="BX1045" s="13"/>
      <c r="BY1045" s="13"/>
      <c r="BZ1045" s="13"/>
      <c r="CA1045" s="13"/>
      <c r="CB1045" s="13"/>
      <c r="CC1045" s="13"/>
    </row>
    <row r="1046" spans="2:81" x14ac:dyDescent="0.3">
      <c r="B1046" s="6" t="s">
        <v>466</v>
      </c>
      <c r="C1046" s="13"/>
      <c r="D1046" s="13"/>
      <c r="E1046" s="13"/>
      <c r="F1046" s="13"/>
      <c r="G1046" s="13"/>
      <c r="H1046" s="13"/>
      <c r="I1046" s="13"/>
      <c r="J1046" s="13"/>
      <c r="K1046" s="13"/>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BQ1046" s="13"/>
      <c r="BR1046" s="13"/>
      <c r="BS1046" s="13"/>
      <c r="BT1046" s="13"/>
      <c r="BU1046" s="13"/>
      <c r="BV1046" s="13"/>
      <c r="BW1046" s="13"/>
      <c r="BX1046" s="13"/>
      <c r="BY1046" s="13"/>
      <c r="BZ1046" s="13"/>
      <c r="CA1046" s="13"/>
      <c r="CB1046" s="13"/>
      <c r="CC1046" s="13"/>
    </row>
    <row r="1047" spans="2:81" x14ac:dyDescent="0.3">
      <c r="B1047" s="23" t="s">
        <v>196</v>
      </c>
      <c r="C1047" s="13"/>
      <c r="D1047" s="13"/>
      <c r="E1047" s="13"/>
      <c r="F1047" s="13"/>
      <c r="G1047" s="13"/>
      <c r="H1047" s="13"/>
      <c r="I1047" s="13"/>
      <c r="J1047" s="13"/>
      <c r="K1047" s="13"/>
      <c r="L1047" s="1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BQ1047" s="13"/>
      <c r="BR1047" s="13"/>
      <c r="BS1047" s="13"/>
      <c r="BT1047" s="13"/>
      <c r="BU1047" s="13"/>
      <c r="BV1047" s="13"/>
      <c r="BW1047" s="13"/>
      <c r="BX1047" s="13"/>
      <c r="BY1047" s="13"/>
      <c r="BZ1047" s="13"/>
      <c r="CA1047" s="13"/>
      <c r="CB1047" s="13"/>
      <c r="CC1047" s="13"/>
    </row>
    <row r="1048" spans="2:81" x14ac:dyDescent="0.3">
      <c r="B1048" t="s">
        <v>413</v>
      </c>
      <c r="C1048" s="13">
        <v>0.24276527331189701</v>
      </c>
      <c r="D1048" s="13">
        <v>0.25076452599388399</v>
      </c>
      <c r="E1048" s="13">
        <v>0.23469387755102</v>
      </c>
      <c r="F1048" s="13"/>
      <c r="G1048" s="13">
        <v>0.202380952380952</v>
      </c>
      <c r="H1048" s="13">
        <v>0.31724137931034502</v>
      </c>
      <c r="I1048" s="13">
        <v>0.30081300813008099</v>
      </c>
      <c r="J1048" s="13">
        <v>0.17857142857142899</v>
      </c>
      <c r="K1048" s="13">
        <v>0.18918918918918901</v>
      </c>
      <c r="L1048" s="13">
        <v>0.202380952380952</v>
      </c>
      <c r="M1048" s="13"/>
      <c r="N1048" s="13">
        <v>0.23829787234042599</v>
      </c>
      <c r="O1048" s="13">
        <v>0.20270270270270299</v>
      </c>
      <c r="P1048" s="13">
        <v>0.25925925925925902</v>
      </c>
      <c r="Q1048" s="13">
        <v>0.2890625</v>
      </c>
      <c r="R1048" s="13"/>
      <c r="S1048" s="13">
        <v>0.24786324786324801</v>
      </c>
      <c r="T1048" s="13">
        <v>0.194444444444444</v>
      </c>
      <c r="U1048" s="13">
        <v>0.186046511627907</v>
      </c>
      <c r="V1048" s="13">
        <v>0.160714285714286</v>
      </c>
      <c r="W1048" s="13">
        <v>0.23529411764705899</v>
      </c>
      <c r="X1048" s="13">
        <v>0.34782608695652201</v>
      </c>
      <c r="Y1048" s="13">
        <v>0.32608695652173902</v>
      </c>
      <c r="Z1048" s="13">
        <v>0.296296296296296</v>
      </c>
      <c r="AA1048" s="13">
        <v>0.26190476190476197</v>
      </c>
      <c r="AB1048" s="13">
        <v>0.209302325581395</v>
      </c>
      <c r="AC1048" s="13">
        <v>0.28571428571428598</v>
      </c>
      <c r="AD1048" s="13">
        <v>0.11111111111111099</v>
      </c>
      <c r="AE1048" s="13"/>
      <c r="AF1048" s="13">
        <v>0.29207920792079201</v>
      </c>
      <c r="AG1048" s="13">
        <v>0.30693069306930698</v>
      </c>
      <c r="AH1048" s="13">
        <v>0.17741935483870999</v>
      </c>
      <c r="AI1048" s="13">
        <v>0.22222222222222199</v>
      </c>
      <c r="AJ1048" s="13">
        <v>0.17647058823529399</v>
      </c>
      <c r="AK1048" s="13">
        <v>0.22222222222222199</v>
      </c>
      <c r="AL1048" s="13"/>
      <c r="AM1048" s="13">
        <v>0.231578947368421</v>
      </c>
      <c r="AN1048" s="13">
        <v>0.14150943396226401</v>
      </c>
      <c r="AO1048" s="13">
        <v>0.251282051282051</v>
      </c>
      <c r="AP1048" s="13">
        <v>0.3125</v>
      </c>
      <c r="AQ1048" s="13">
        <v>0.37037037037037002</v>
      </c>
      <c r="AR1048" s="13"/>
      <c r="AS1048" s="13">
        <v>0.24276527331189701</v>
      </c>
      <c r="AT1048" s="13" t="s">
        <v>97</v>
      </c>
      <c r="AU1048" s="13"/>
      <c r="AV1048" s="13">
        <v>0.220588235294118</v>
      </c>
      <c r="AW1048" s="13">
        <v>0.45833333333333298</v>
      </c>
      <c r="AX1048" s="13">
        <v>0.21212121212121199</v>
      </c>
      <c r="AY1048" s="13"/>
      <c r="AZ1048" s="13">
        <v>0.37288135593220301</v>
      </c>
      <c r="BA1048" s="13">
        <v>0.33333333333333298</v>
      </c>
      <c r="BB1048" s="13">
        <v>0.163636363636364</v>
      </c>
      <c r="BC1048" s="13"/>
      <c r="BD1048" s="13">
        <v>0.26649746192893398</v>
      </c>
      <c r="BE1048" s="13">
        <v>0.20535714285714299</v>
      </c>
      <c r="BF1048" s="13"/>
      <c r="BG1048" s="13">
        <v>0.34517766497461899</v>
      </c>
      <c r="BH1048" s="13">
        <v>0.195754716981132</v>
      </c>
      <c r="BI1048" s="13"/>
      <c r="BJ1048" s="13">
        <v>0.27368421052631597</v>
      </c>
      <c r="BK1048" s="13">
        <v>0.23791102514506801</v>
      </c>
      <c r="BL1048" s="13"/>
      <c r="BM1048" s="13">
        <v>0.198275862068966</v>
      </c>
      <c r="BN1048" s="13">
        <v>0.25702811244979901</v>
      </c>
      <c r="BO1048" s="13"/>
      <c r="BP1048" s="13">
        <v>0.20624999999999999</v>
      </c>
      <c r="BQ1048" s="13">
        <v>0.253897550111359</v>
      </c>
      <c r="BR1048" s="13"/>
      <c r="BS1048" s="13">
        <v>0.32535885167464101</v>
      </c>
      <c r="BT1048" s="13">
        <v>0.20081967213114801</v>
      </c>
      <c r="BU1048" s="13"/>
      <c r="BV1048" s="13">
        <v>0.36111111111111099</v>
      </c>
      <c r="BW1048" s="13">
        <v>0.306569343065693</v>
      </c>
      <c r="BX1048" s="13"/>
      <c r="BY1048" s="13">
        <v>0.26086956521739102</v>
      </c>
      <c r="BZ1048" s="13">
        <v>0.242700729927007</v>
      </c>
      <c r="CA1048" s="13"/>
      <c r="CB1048" s="13">
        <v>0.19932432432432401</v>
      </c>
      <c r="CC1048" s="13">
        <v>0.278481012658228</v>
      </c>
    </row>
    <row r="1049" spans="2:81" x14ac:dyDescent="0.3">
      <c r="B1049" t="s">
        <v>84</v>
      </c>
      <c r="C1049" s="13">
        <v>0.26688102893890697</v>
      </c>
      <c r="D1049" s="13">
        <v>0.25076452599388399</v>
      </c>
      <c r="E1049" s="13">
        <v>0.28231292517006801</v>
      </c>
      <c r="F1049" s="13"/>
      <c r="G1049" s="13">
        <v>0.25</v>
      </c>
      <c r="H1049" s="13">
        <v>0.23448275862069001</v>
      </c>
      <c r="I1049" s="13">
        <v>0.26829268292682901</v>
      </c>
      <c r="J1049" s="13">
        <v>0.28571428571428598</v>
      </c>
      <c r="K1049" s="13">
        <v>0.24324324324324301</v>
      </c>
      <c r="L1049" s="13">
        <v>0.33333333333333298</v>
      </c>
      <c r="M1049" s="13"/>
      <c r="N1049" s="13">
        <v>0.23829787234042599</v>
      </c>
      <c r="O1049" s="13">
        <v>0.31081081081081102</v>
      </c>
      <c r="P1049" s="13">
        <v>0.25925925925925902</v>
      </c>
      <c r="Q1049" s="13">
        <v>0.28125</v>
      </c>
      <c r="R1049" s="13"/>
      <c r="S1049" s="13">
        <v>0.33333333333333298</v>
      </c>
      <c r="T1049" s="13">
        <v>0.33333333333333298</v>
      </c>
      <c r="U1049" s="13">
        <v>0.32558139534883701</v>
      </c>
      <c r="V1049" s="13">
        <v>0.25</v>
      </c>
      <c r="W1049" s="13">
        <v>0.23529411764705899</v>
      </c>
      <c r="X1049" s="13">
        <v>0.173913043478261</v>
      </c>
      <c r="Y1049" s="13">
        <v>0.217391304347826</v>
      </c>
      <c r="Z1049" s="13">
        <v>0.33333333333333298</v>
      </c>
      <c r="AA1049" s="13">
        <v>0.28571428571428598</v>
      </c>
      <c r="AB1049" s="13">
        <v>0.162790697674419</v>
      </c>
      <c r="AC1049" s="13">
        <v>0.14285714285714299</v>
      </c>
      <c r="AD1049" s="13">
        <v>0.11111111111111099</v>
      </c>
      <c r="AE1049" s="13"/>
      <c r="AF1049" s="13">
        <v>0.21782178217821799</v>
      </c>
      <c r="AG1049" s="13">
        <v>0.30693069306930698</v>
      </c>
      <c r="AH1049" s="13">
        <v>0.38709677419354799</v>
      </c>
      <c r="AI1049" s="13">
        <v>0.25925925925925902</v>
      </c>
      <c r="AJ1049" s="13">
        <v>0.26470588235294101</v>
      </c>
      <c r="AK1049" s="13">
        <v>0.35185185185185203</v>
      </c>
      <c r="AL1049" s="13"/>
      <c r="AM1049" s="13">
        <v>0.34736842105263199</v>
      </c>
      <c r="AN1049" s="13">
        <v>0.27358490566037702</v>
      </c>
      <c r="AO1049" s="13">
        <v>0.22051282051282101</v>
      </c>
      <c r="AP1049" s="13">
        <v>0.24107142857142899</v>
      </c>
      <c r="AQ1049" s="13">
        <v>0.25925925925925902</v>
      </c>
      <c r="AR1049" s="13"/>
      <c r="AS1049" s="13">
        <v>0.26688102893890697</v>
      </c>
      <c r="AT1049" s="13" t="s">
        <v>97</v>
      </c>
      <c r="AU1049" s="13"/>
      <c r="AV1049" s="13">
        <v>0.28921568627451</v>
      </c>
      <c r="AW1049" s="13">
        <v>0.27083333333333298</v>
      </c>
      <c r="AX1049" s="13">
        <v>0.25757575757575801</v>
      </c>
      <c r="AY1049" s="13"/>
      <c r="AZ1049" s="13">
        <v>0.305084745762712</v>
      </c>
      <c r="BA1049" s="13">
        <v>0.22916666666666699</v>
      </c>
      <c r="BB1049" s="13">
        <v>0.3</v>
      </c>
      <c r="BC1049" s="13"/>
      <c r="BD1049" s="13">
        <v>0.23857868020304601</v>
      </c>
      <c r="BE1049" s="13">
        <v>0.3125</v>
      </c>
      <c r="BF1049" s="13"/>
      <c r="BG1049" s="13">
        <v>0.22842639593908601</v>
      </c>
      <c r="BH1049" s="13">
        <v>0.28301886792452802</v>
      </c>
      <c r="BI1049" s="13"/>
      <c r="BJ1049" s="13">
        <v>0.25263157894736799</v>
      </c>
      <c r="BK1049" s="13">
        <v>0.26885880077369401</v>
      </c>
      <c r="BL1049" s="13"/>
      <c r="BM1049" s="13">
        <v>0.24137931034482801</v>
      </c>
      <c r="BN1049" s="13">
        <v>0.26907630522088399</v>
      </c>
      <c r="BO1049" s="13"/>
      <c r="BP1049" s="13">
        <v>0.23125000000000001</v>
      </c>
      <c r="BQ1049" s="13">
        <v>0.28285077951002202</v>
      </c>
      <c r="BR1049" s="13"/>
      <c r="BS1049" s="13">
        <v>0.22488038277512001</v>
      </c>
      <c r="BT1049" s="13">
        <v>0.33196721311475402</v>
      </c>
      <c r="BU1049" s="13"/>
      <c r="BV1049" s="13">
        <v>0.23611111111111099</v>
      </c>
      <c r="BW1049" s="13">
        <v>0.218978102189781</v>
      </c>
      <c r="BX1049" s="13"/>
      <c r="BY1049" s="13">
        <v>0.26086956521739102</v>
      </c>
      <c r="BZ1049" s="13">
        <v>0.26824817518248201</v>
      </c>
      <c r="CA1049" s="13"/>
      <c r="CB1049" s="13">
        <v>0.25</v>
      </c>
      <c r="CC1049" s="13">
        <v>0.278481012658228</v>
      </c>
    </row>
    <row r="1050" spans="2:81" x14ac:dyDescent="0.3">
      <c r="B1050" t="s">
        <v>414</v>
      </c>
      <c r="C1050" s="13">
        <v>0.19935691318328</v>
      </c>
      <c r="D1050" s="13">
        <v>0.23241590214067301</v>
      </c>
      <c r="E1050" s="13">
        <v>0.16326530612244899</v>
      </c>
      <c r="F1050" s="13"/>
      <c r="G1050" s="13">
        <v>0.273809523809524</v>
      </c>
      <c r="H1050" s="13">
        <v>0.18620689655172401</v>
      </c>
      <c r="I1050" s="13">
        <v>0.13008130081300801</v>
      </c>
      <c r="J1050" s="13">
        <v>0.25892857142857101</v>
      </c>
      <c r="K1050" s="13">
        <v>0.18918918918918901</v>
      </c>
      <c r="L1050" s="13">
        <v>0.17857142857142899</v>
      </c>
      <c r="M1050" s="13"/>
      <c r="N1050" s="13">
        <v>0.2</v>
      </c>
      <c r="O1050" s="13">
        <v>0.168918918918919</v>
      </c>
      <c r="P1050" s="13">
        <v>0.23148148148148101</v>
      </c>
      <c r="Q1050" s="13">
        <v>0.1953125</v>
      </c>
      <c r="R1050" s="13"/>
      <c r="S1050" s="13">
        <v>0.188034188034188</v>
      </c>
      <c r="T1050" s="13">
        <v>0.15277777777777801</v>
      </c>
      <c r="U1050" s="13">
        <v>0.116279069767442</v>
      </c>
      <c r="V1050" s="13">
        <v>0.32142857142857101</v>
      </c>
      <c r="W1050" s="13">
        <v>0.15686274509803899</v>
      </c>
      <c r="X1050" s="13">
        <v>0.26086956521739102</v>
      </c>
      <c r="Y1050" s="13">
        <v>0.282608695652174</v>
      </c>
      <c r="Z1050" s="13">
        <v>0.148148148148148</v>
      </c>
      <c r="AA1050" s="13">
        <v>0.107142857142857</v>
      </c>
      <c r="AB1050" s="13">
        <v>0.27906976744186002</v>
      </c>
      <c r="AC1050" s="13">
        <v>0.25</v>
      </c>
      <c r="AD1050" s="13">
        <v>0.33333333333333298</v>
      </c>
      <c r="AE1050" s="13"/>
      <c r="AF1050" s="13">
        <v>0.21782178217821799</v>
      </c>
      <c r="AG1050" s="13">
        <v>0.16831683168316799</v>
      </c>
      <c r="AH1050" s="13">
        <v>0.16129032258064499</v>
      </c>
      <c r="AI1050" s="13">
        <v>0.148148148148148</v>
      </c>
      <c r="AJ1050" s="13">
        <v>0.25</v>
      </c>
      <c r="AK1050" s="13">
        <v>9.2592592592592601E-2</v>
      </c>
      <c r="AL1050" s="13"/>
      <c r="AM1050" s="13">
        <v>0.2</v>
      </c>
      <c r="AN1050" s="13">
        <v>0.25471698113207503</v>
      </c>
      <c r="AO1050" s="13">
        <v>0.18461538461538499</v>
      </c>
      <c r="AP1050" s="13">
        <v>0.19642857142857101</v>
      </c>
      <c r="AQ1050" s="13">
        <v>0.11111111111111099</v>
      </c>
      <c r="AR1050" s="13"/>
      <c r="AS1050" s="13">
        <v>0.19935691318328</v>
      </c>
      <c r="AT1050" s="13" t="s">
        <v>97</v>
      </c>
      <c r="AU1050" s="13"/>
      <c r="AV1050" s="13">
        <v>0.22549019607843099</v>
      </c>
      <c r="AW1050" s="13">
        <v>0.14583333333333301</v>
      </c>
      <c r="AX1050" s="13">
        <v>0.19318181818181801</v>
      </c>
      <c r="AY1050" s="13"/>
      <c r="AZ1050" s="13">
        <v>0.152542372881356</v>
      </c>
      <c r="BA1050" s="13">
        <v>0.20833333333333301</v>
      </c>
      <c r="BB1050" s="13">
        <v>0.24545454545454501</v>
      </c>
      <c r="BC1050" s="13"/>
      <c r="BD1050" s="13">
        <v>0.220812182741117</v>
      </c>
      <c r="BE1050" s="13">
        <v>0.160714285714286</v>
      </c>
      <c r="BF1050" s="13"/>
      <c r="BG1050" s="13">
        <v>0.19289340101522801</v>
      </c>
      <c r="BH1050" s="13">
        <v>0.20283018867924499</v>
      </c>
      <c r="BI1050" s="13"/>
      <c r="BJ1050" s="13">
        <v>0.18947368421052599</v>
      </c>
      <c r="BK1050" s="13">
        <v>0.20116054158607299</v>
      </c>
      <c r="BL1050" s="13"/>
      <c r="BM1050" s="13">
        <v>0.24137931034482801</v>
      </c>
      <c r="BN1050" s="13">
        <v>0.186746987951807</v>
      </c>
      <c r="BO1050" s="13"/>
      <c r="BP1050" s="13">
        <v>0.22500000000000001</v>
      </c>
      <c r="BQ1050" s="13">
        <v>0.191536748329621</v>
      </c>
      <c r="BR1050" s="13"/>
      <c r="BS1050" s="13">
        <v>0.17224880382775101</v>
      </c>
      <c r="BT1050" s="13">
        <v>0.20081967213114801</v>
      </c>
      <c r="BU1050" s="13"/>
      <c r="BV1050" s="13">
        <v>0.180555555555556</v>
      </c>
      <c r="BW1050" s="13">
        <v>0.167883211678832</v>
      </c>
      <c r="BX1050" s="13"/>
      <c r="BY1050" s="13">
        <v>0.15942028985507201</v>
      </c>
      <c r="BZ1050" s="13">
        <v>0.20437956204379601</v>
      </c>
      <c r="CA1050" s="13"/>
      <c r="CB1050" s="13">
        <v>0.212837837837838</v>
      </c>
      <c r="CC1050" s="13">
        <v>0.186708860759494</v>
      </c>
    </row>
    <row r="1051" spans="2:81" x14ac:dyDescent="0.3">
      <c r="B1051" t="s">
        <v>86</v>
      </c>
      <c r="C1051" s="13">
        <v>0.14790996784565899</v>
      </c>
      <c r="D1051" s="13">
        <v>0.14984709480122299</v>
      </c>
      <c r="E1051" s="13">
        <v>0.14625850340136101</v>
      </c>
      <c r="F1051" s="13"/>
      <c r="G1051" s="13">
        <v>0.14285714285714299</v>
      </c>
      <c r="H1051" s="13">
        <v>0.10344827586206901</v>
      </c>
      <c r="I1051" s="13">
        <v>0.17073170731707299</v>
      </c>
      <c r="J1051" s="13">
        <v>0.13392857142857101</v>
      </c>
      <c r="K1051" s="13">
        <v>0.20270270270270299</v>
      </c>
      <c r="L1051" s="13">
        <v>0.16666666666666699</v>
      </c>
      <c r="M1051" s="13"/>
      <c r="N1051" s="13">
        <v>0.17446808510638301</v>
      </c>
      <c r="O1051" s="13">
        <v>0.12837837837837801</v>
      </c>
      <c r="P1051" s="13">
        <v>0.12037037037037</v>
      </c>
      <c r="Q1051" s="13">
        <v>0.140625</v>
      </c>
      <c r="R1051" s="13"/>
      <c r="S1051" s="13">
        <v>0.128205128205128</v>
      </c>
      <c r="T1051" s="13">
        <v>0.13888888888888901</v>
      </c>
      <c r="U1051" s="13">
        <v>0.162790697674419</v>
      </c>
      <c r="V1051" s="13">
        <v>0.17857142857142899</v>
      </c>
      <c r="W1051" s="13">
        <v>0.21568627450980399</v>
      </c>
      <c r="X1051" s="13">
        <v>0.108695652173913</v>
      </c>
      <c r="Y1051" s="13">
        <v>6.5217391304347797E-2</v>
      </c>
      <c r="Z1051" s="13">
        <v>3.7037037037037E-2</v>
      </c>
      <c r="AA1051" s="13">
        <v>0.19047619047618999</v>
      </c>
      <c r="AB1051" s="13">
        <v>0.186046511627907</v>
      </c>
      <c r="AC1051" s="13">
        <v>0.14285714285714299</v>
      </c>
      <c r="AD1051" s="13">
        <v>0.22222222222222199</v>
      </c>
      <c r="AE1051" s="13"/>
      <c r="AF1051" s="13">
        <v>0.143564356435644</v>
      </c>
      <c r="AG1051" s="13">
        <v>0.10891089108910899</v>
      </c>
      <c r="AH1051" s="13">
        <v>9.6774193548387094E-2</v>
      </c>
      <c r="AI1051" s="13">
        <v>0.22222222222222199</v>
      </c>
      <c r="AJ1051" s="13">
        <v>0.10294117647058799</v>
      </c>
      <c r="AK1051" s="13">
        <v>0.203703703703704</v>
      </c>
      <c r="AL1051" s="13"/>
      <c r="AM1051" s="13">
        <v>0.115789473684211</v>
      </c>
      <c r="AN1051" s="13">
        <v>0.169811320754717</v>
      </c>
      <c r="AO1051" s="13">
        <v>0.18461538461538499</v>
      </c>
      <c r="AP1051" s="13">
        <v>8.9285714285714302E-2</v>
      </c>
      <c r="AQ1051" s="13">
        <v>0.148148148148148</v>
      </c>
      <c r="AR1051" s="13"/>
      <c r="AS1051" s="13">
        <v>0.14790996784565899</v>
      </c>
      <c r="AT1051" s="13" t="s">
        <v>97</v>
      </c>
      <c r="AU1051" s="13"/>
      <c r="AV1051" s="13">
        <v>0.14705882352941199</v>
      </c>
      <c r="AW1051" s="13">
        <v>8.3333333333333301E-2</v>
      </c>
      <c r="AX1051" s="13">
        <v>0.140151515151515</v>
      </c>
      <c r="AY1051" s="13"/>
      <c r="AZ1051" s="13">
        <v>6.7796610169491497E-2</v>
      </c>
      <c r="BA1051" s="13">
        <v>0.125</v>
      </c>
      <c r="BB1051" s="13">
        <v>0.18181818181818199</v>
      </c>
      <c r="BC1051" s="13"/>
      <c r="BD1051" s="13">
        <v>0.131979695431472</v>
      </c>
      <c r="BE1051" s="13">
        <v>0.17857142857142899</v>
      </c>
      <c r="BF1051" s="13"/>
      <c r="BG1051" s="13">
        <v>0.14213197969543101</v>
      </c>
      <c r="BH1051" s="13">
        <v>0.15094339622641501</v>
      </c>
      <c r="BI1051" s="13"/>
      <c r="BJ1051" s="13">
        <v>0.17894736842105299</v>
      </c>
      <c r="BK1051" s="13">
        <v>0.14119922630560899</v>
      </c>
      <c r="BL1051" s="13"/>
      <c r="BM1051" s="13">
        <v>0.13793103448275901</v>
      </c>
      <c r="BN1051" s="13">
        <v>0.15060240963855401</v>
      </c>
      <c r="BO1051" s="13"/>
      <c r="BP1051" s="13">
        <v>0.15625</v>
      </c>
      <c r="BQ1051" s="13">
        <v>0.142538975501114</v>
      </c>
      <c r="BR1051" s="13"/>
      <c r="BS1051" s="13">
        <v>0.119617224880383</v>
      </c>
      <c r="BT1051" s="13">
        <v>0.135245901639344</v>
      </c>
      <c r="BU1051" s="13"/>
      <c r="BV1051" s="13">
        <v>0.11111111111111099</v>
      </c>
      <c r="BW1051" s="13">
        <v>0.124087591240876</v>
      </c>
      <c r="BX1051" s="13"/>
      <c r="BY1051" s="13">
        <v>0.15942028985507201</v>
      </c>
      <c r="BZ1051" s="13">
        <v>0.14781021897810201</v>
      </c>
      <c r="CA1051" s="13"/>
      <c r="CB1051" s="13">
        <v>0.168918918918919</v>
      </c>
      <c r="CC1051" s="13">
        <v>0.132911392405063</v>
      </c>
    </row>
    <row r="1052" spans="2:81" x14ac:dyDescent="0.3">
      <c r="B1052" t="s">
        <v>415</v>
      </c>
      <c r="C1052" s="13">
        <v>0.122186495176849</v>
      </c>
      <c r="D1052" s="13">
        <v>0.10397553516819601</v>
      </c>
      <c r="E1052" s="13">
        <v>0.14285714285714299</v>
      </c>
      <c r="F1052" s="13"/>
      <c r="G1052" s="13">
        <v>0.119047619047619</v>
      </c>
      <c r="H1052" s="13">
        <v>0.12413793103448301</v>
      </c>
      <c r="I1052" s="13">
        <v>0.113821138211382</v>
      </c>
      <c r="J1052" s="13">
        <v>0.13392857142857101</v>
      </c>
      <c r="K1052" s="13">
        <v>0.14864864864864899</v>
      </c>
      <c r="L1052" s="13">
        <v>9.5238095238095205E-2</v>
      </c>
      <c r="M1052" s="13"/>
      <c r="N1052" s="13">
        <v>0.131914893617021</v>
      </c>
      <c r="O1052" s="13">
        <v>0.15540540540540501</v>
      </c>
      <c r="P1052" s="13">
        <v>0.101851851851852</v>
      </c>
      <c r="Q1052" s="13">
        <v>8.59375E-2</v>
      </c>
      <c r="R1052" s="13"/>
      <c r="S1052" s="13">
        <v>7.69230769230769E-2</v>
      </c>
      <c r="T1052" s="13">
        <v>0.15277777777777801</v>
      </c>
      <c r="U1052" s="13">
        <v>0.13953488372093001</v>
      </c>
      <c r="V1052" s="13">
        <v>8.9285714285714302E-2</v>
      </c>
      <c r="W1052" s="13">
        <v>0.11764705882352899</v>
      </c>
      <c r="X1052" s="13">
        <v>6.5217391304347797E-2</v>
      </c>
      <c r="Y1052" s="13">
        <v>0.108695652173913</v>
      </c>
      <c r="Z1052" s="13">
        <v>0.18518518518518501</v>
      </c>
      <c r="AA1052" s="13">
        <v>0.14285714285714299</v>
      </c>
      <c r="AB1052" s="13">
        <v>0.162790697674419</v>
      </c>
      <c r="AC1052" s="13">
        <v>0.17857142857142899</v>
      </c>
      <c r="AD1052" s="13">
        <v>0.22222222222222199</v>
      </c>
      <c r="AE1052" s="13"/>
      <c r="AF1052" s="13">
        <v>0.12871287128712899</v>
      </c>
      <c r="AG1052" s="13">
        <v>9.9009900990099001E-2</v>
      </c>
      <c r="AH1052" s="13">
        <v>0.14516129032258099</v>
      </c>
      <c r="AI1052" s="13">
        <v>0.148148148148148</v>
      </c>
      <c r="AJ1052" s="13">
        <v>0.14705882352941199</v>
      </c>
      <c r="AK1052" s="13">
        <v>7.4074074074074098E-2</v>
      </c>
      <c r="AL1052" s="13"/>
      <c r="AM1052" s="13">
        <v>6.3157894736842093E-2</v>
      </c>
      <c r="AN1052" s="13">
        <v>0.15094339622641501</v>
      </c>
      <c r="AO1052" s="13">
        <v>0.138461538461538</v>
      </c>
      <c r="AP1052" s="13">
        <v>0.14285714285714299</v>
      </c>
      <c r="AQ1052" s="13">
        <v>7.4074074074074098E-2</v>
      </c>
      <c r="AR1052" s="13"/>
      <c r="AS1052" s="13">
        <v>0.122186495176849</v>
      </c>
      <c r="AT1052" s="13" t="s">
        <v>97</v>
      </c>
      <c r="AU1052" s="13"/>
      <c r="AV1052" s="13">
        <v>0.10784313725490199</v>
      </c>
      <c r="AW1052" s="13">
        <v>4.1666666666666699E-2</v>
      </c>
      <c r="AX1052" s="13">
        <v>0.15909090909090901</v>
      </c>
      <c r="AY1052" s="13"/>
      <c r="AZ1052" s="13">
        <v>0.101694915254237</v>
      </c>
      <c r="BA1052" s="13">
        <v>0.104166666666667</v>
      </c>
      <c r="BB1052" s="13">
        <v>9.0909090909090898E-2</v>
      </c>
      <c r="BC1052" s="13"/>
      <c r="BD1052" s="13">
        <v>0.116751269035533</v>
      </c>
      <c r="BE1052" s="13">
        <v>0.129464285714286</v>
      </c>
      <c r="BF1052" s="13"/>
      <c r="BG1052" s="13">
        <v>7.6142131979695396E-2</v>
      </c>
      <c r="BH1052" s="13">
        <v>0.14386792452830199</v>
      </c>
      <c r="BI1052" s="13"/>
      <c r="BJ1052" s="13">
        <v>6.3157894736842093E-2</v>
      </c>
      <c r="BK1052" s="13">
        <v>0.13346228239845301</v>
      </c>
      <c r="BL1052" s="13"/>
      <c r="BM1052" s="13">
        <v>0.163793103448276</v>
      </c>
      <c r="BN1052" s="13">
        <v>0.114457831325301</v>
      </c>
      <c r="BO1052" s="13"/>
      <c r="BP1052" s="13">
        <v>0.15625</v>
      </c>
      <c r="BQ1052" s="13">
        <v>0.10913140311804</v>
      </c>
      <c r="BR1052" s="13"/>
      <c r="BS1052" s="13">
        <v>0.13397129186602899</v>
      </c>
      <c r="BT1052" s="13">
        <v>0.114754098360656</v>
      </c>
      <c r="BU1052" s="13"/>
      <c r="BV1052" s="13">
        <v>9.7222222222222196E-2</v>
      </c>
      <c r="BW1052" s="13">
        <v>0.153284671532847</v>
      </c>
      <c r="BX1052" s="13"/>
      <c r="BY1052" s="13">
        <v>0.13043478260869601</v>
      </c>
      <c r="BZ1052" s="13">
        <v>0.116788321167883</v>
      </c>
      <c r="CA1052" s="13"/>
      <c r="CB1052" s="13">
        <v>0.152027027027027</v>
      </c>
      <c r="CC1052" s="13">
        <v>9.8101265822784806E-2</v>
      </c>
    </row>
    <row r="1053" spans="2:81" x14ac:dyDescent="0.3">
      <c r="B1053" t="s">
        <v>106</v>
      </c>
      <c r="C1053" s="13">
        <v>2.0900321543408401E-2</v>
      </c>
      <c r="D1053" s="13">
        <v>1.2232415902140701E-2</v>
      </c>
      <c r="E1053" s="13">
        <v>3.06122448979592E-2</v>
      </c>
      <c r="F1053" s="13"/>
      <c r="G1053" s="13">
        <v>1.1904761904761901E-2</v>
      </c>
      <c r="H1053" s="13">
        <v>3.4482758620689703E-2</v>
      </c>
      <c r="I1053" s="13">
        <v>1.6260162601626001E-2</v>
      </c>
      <c r="J1053" s="13">
        <v>8.9285714285714298E-3</v>
      </c>
      <c r="K1053" s="13">
        <v>2.7027027027027001E-2</v>
      </c>
      <c r="L1053" s="13">
        <v>2.3809523809523801E-2</v>
      </c>
      <c r="M1053" s="13"/>
      <c r="N1053" s="13">
        <v>1.7021276595744698E-2</v>
      </c>
      <c r="O1053" s="13">
        <v>3.37837837837838E-2</v>
      </c>
      <c r="P1053" s="13">
        <v>2.7777777777777801E-2</v>
      </c>
      <c r="Q1053" s="13">
        <v>7.8125E-3</v>
      </c>
      <c r="R1053" s="13"/>
      <c r="S1053" s="13">
        <v>2.5641025641025599E-2</v>
      </c>
      <c r="T1053" s="13">
        <v>2.7777777777777801E-2</v>
      </c>
      <c r="U1053" s="13">
        <v>6.9767441860465101E-2</v>
      </c>
      <c r="V1053" s="13">
        <v>0</v>
      </c>
      <c r="W1053" s="13">
        <v>3.9215686274509803E-2</v>
      </c>
      <c r="X1053" s="13">
        <v>4.3478260869565202E-2</v>
      </c>
      <c r="Y1053" s="13">
        <v>0</v>
      </c>
      <c r="Z1053" s="13">
        <v>0</v>
      </c>
      <c r="AA1053" s="13">
        <v>1.1904761904761901E-2</v>
      </c>
      <c r="AB1053" s="13">
        <v>0</v>
      </c>
      <c r="AC1053" s="13">
        <v>0</v>
      </c>
      <c r="AD1053" s="13">
        <v>0</v>
      </c>
      <c r="AE1053" s="13"/>
      <c r="AF1053" s="13">
        <v>0</v>
      </c>
      <c r="AG1053" s="13">
        <v>9.9009900990098994E-3</v>
      </c>
      <c r="AH1053" s="13">
        <v>3.2258064516128997E-2</v>
      </c>
      <c r="AI1053" s="13">
        <v>0</v>
      </c>
      <c r="AJ1053" s="13">
        <v>5.8823529411764698E-2</v>
      </c>
      <c r="AK1053" s="13">
        <v>5.5555555555555601E-2</v>
      </c>
      <c r="AL1053" s="13"/>
      <c r="AM1053" s="13">
        <v>4.2105263157894701E-2</v>
      </c>
      <c r="AN1053" s="13">
        <v>9.4339622641509396E-3</v>
      </c>
      <c r="AO1053" s="13">
        <v>2.0512820512820499E-2</v>
      </c>
      <c r="AP1053" s="13">
        <v>1.7857142857142901E-2</v>
      </c>
      <c r="AQ1053" s="13">
        <v>3.7037037037037E-2</v>
      </c>
      <c r="AR1053" s="13"/>
      <c r="AS1053" s="13">
        <v>2.0900321543408401E-2</v>
      </c>
      <c r="AT1053" s="13" t="s">
        <v>97</v>
      </c>
      <c r="AU1053" s="13"/>
      <c r="AV1053" s="13">
        <v>9.8039215686274508E-3</v>
      </c>
      <c r="AW1053" s="13">
        <v>0</v>
      </c>
      <c r="AX1053" s="13">
        <v>3.7878787878787901E-2</v>
      </c>
      <c r="AY1053" s="13"/>
      <c r="AZ1053" s="13">
        <v>0</v>
      </c>
      <c r="BA1053" s="13">
        <v>0</v>
      </c>
      <c r="BB1053" s="13">
        <v>1.8181818181818198E-2</v>
      </c>
      <c r="BC1053" s="13"/>
      <c r="BD1053" s="13">
        <v>2.5380710659898501E-2</v>
      </c>
      <c r="BE1053" s="13">
        <v>1.33928571428571E-2</v>
      </c>
      <c r="BF1053" s="13"/>
      <c r="BG1053" s="13">
        <v>1.5228426395939101E-2</v>
      </c>
      <c r="BH1053" s="13">
        <v>2.3584905660377398E-2</v>
      </c>
      <c r="BI1053" s="13"/>
      <c r="BJ1053" s="13">
        <v>4.2105263157894701E-2</v>
      </c>
      <c r="BK1053" s="13">
        <v>1.7408123791102501E-2</v>
      </c>
      <c r="BL1053" s="13"/>
      <c r="BM1053" s="13">
        <v>1.72413793103448E-2</v>
      </c>
      <c r="BN1053" s="13">
        <v>2.2088353413654602E-2</v>
      </c>
      <c r="BO1053" s="13"/>
      <c r="BP1053" s="13">
        <v>2.5000000000000001E-2</v>
      </c>
      <c r="BQ1053" s="13">
        <v>2.0044543429844099E-2</v>
      </c>
      <c r="BR1053" s="13"/>
      <c r="BS1053" s="13">
        <v>2.39234449760766E-2</v>
      </c>
      <c r="BT1053" s="13">
        <v>1.63934426229508E-2</v>
      </c>
      <c r="BU1053" s="13"/>
      <c r="BV1053" s="13">
        <v>1.38888888888889E-2</v>
      </c>
      <c r="BW1053" s="13">
        <v>2.9197080291970798E-2</v>
      </c>
      <c r="BX1053" s="13"/>
      <c r="BY1053" s="13">
        <v>2.8985507246376802E-2</v>
      </c>
      <c r="BZ1053" s="13">
        <v>2.0072992700729899E-2</v>
      </c>
      <c r="CA1053" s="13"/>
      <c r="CB1053" s="13">
        <v>1.68918918918919E-2</v>
      </c>
      <c r="CC1053" s="13">
        <v>2.53164556962025E-2</v>
      </c>
    </row>
    <row r="1054" spans="2:81" x14ac:dyDescent="0.3">
      <c r="B1054" t="s">
        <v>89</v>
      </c>
      <c r="C1054" s="13">
        <v>0.50964630225080398</v>
      </c>
      <c r="D1054" s="13">
        <v>0.50152905198776798</v>
      </c>
      <c r="E1054" s="13">
        <v>0.51700680272108801</v>
      </c>
      <c r="F1054" s="13"/>
      <c r="G1054" s="13">
        <v>0.452380952380952</v>
      </c>
      <c r="H1054" s="13">
        <v>0.55172413793103403</v>
      </c>
      <c r="I1054" s="13">
        <v>0.569105691056911</v>
      </c>
      <c r="J1054" s="13">
        <v>0.46428571428571402</v>
      </c>
      <c r="K1054" s="13">
        <v>0.43243243243243201</v>
      </c>
      <c r="L1054" s="13">
        <v>0.53571428571428603</v>
      </c>
      <c r="M1054" s="13"/>
      <c r="N1054" s="13">
        <v>0.47659574468085097</v>
      </c>
      <c r="O1054" s="13">
        <v>0.51351351351351304</v>
      </c>
      <c r="P1054" s="13">
        <v>0.51851851851851805</v>
      </c>
      <c r="Q1054" s="13">
        <v>0.5703125</v>
      </c>
      <c r="R1054" s="13"/>
      <c r="S1054" s="13">
        <v>0.58119658119658102</v>
      </c>
      <c r="T1054" s="13">
        <v>0.52777777777777801</v>
      </c>
      <c r="U1054" s="13">
        <v>0.51162790697674398</v>
      </c>
      <c r="V1054" s="13">
        <v>0.41071428571428598</v>
      </c>
      <c r="W1054" s="13">
        <v>0.47058823529411797</v>
      </c>
      <c r="X1054" s="13">
        <v>0.52173913043478304</v>
      </c>
      <c r="Y1054" s="13">
        <v>0.54347826086956497</v>
      </c>
      <c r="Z1054" s="13">
        <v>0.62962962962962998</v>
      </c>
      <c r="AA1054" s="13">
        <v>0.547619047619048</v>
      </c>
      <c r="AB1054" s="13">
        <v>0.372093023255814</v>
      </c>
      <c r="AC1054" s="13">
        <v>0.42857142857142899</v>
      </c>
      <c r="AD1054" s="13">
        <v>0.22222222222222199</v>
      </c>
      <c r="AE1054" s="13"/>
      <c r="AF1054" s="13">
        <v>0.50990099009901002</v>
      </c>
      <c r="AG1054" s="13">
        <v>0.61386138613861396</v>
      </c>
      <c r="AH1054" s="13">
        <v>0.56451612903225801</v>
      </c>
      <c r="AI1054" s="13">
        <v>0.48148148148148101</v>
      </c>
      <c r="AJ1054" s="13">
        <v>0.441176470588235</v>
      </c>
      <c r="AK1054" s="13">
        <v>0.57407407407407396</v>
      </c>
      <c r="AL1054" s="13"/>
      <c r="AM1054" s="13">
        <v>0.57894736842105299</v>
      </c>
      <c r="AN1054" s="13">
        <v>0.41509433962264197</v>
      </c>
      <c r="AO1054" s="13">
        <v>0.47179487179487201</v>
      </c>
      <c r="AP1054" s="13">
        <v>0.55357142857142905</v>
      </c>
      <c r="AQ1054" s="13">
        <v>0.62962962962962998</v>
      </c>
      <c r="AR1054" s="13"/>
      <c r="AS1054" s="13">
        <v>0.50964630225080398</v>
      </c>
      <c r="AT1054" s="13" t="s">
        <v>97</v>
      </c>
      <c r="AU1054" s="13"/>
      <c r="AV1054" s="13">
        <v>0.50980392156862697</v>
      </c>
      <c r="AW1054" s="13">
        <v>0.72916666666666696</v>
      </c>
      <c r="AX1054" s="13">
        <v>0.46969696969697</v>
      </c>
      <c r="AY1054" s="13"/>
      <c r="AZ1054" s="13">
        <v>0.677966101694915</v>
      </c>
      <c r="BA1054" s="13">
        <v>0.5625</v>
      </c>
      <c r="BB1054" s="13">
        <v>0.46363636363636401</v>
      </c>
      <c r="BC1054" s="13"/>
      <c r="BD1054" s="13">
        <v>0.50507614213198004</v>
      </c>
      <c r="BE1054" s="13">
        <v>0.51785714285714302</v>
      </c>
      <c r="BF1054" s="13"/>
      <c r="BG1054" s="13">
        <v>0.57360406091370597</v>
      </c>
      <c r="BH1054" s="13">
        <v>0.47877358490566002</v>
      </c>
      <c r="BI1054" s="13"/>
      <c r="BJ1054" s="13">
        <v>0.52631578947368396</v>
      </c>
      <c r="BK1054" s="13">
        <v>0.50676982591876196</v>
      </c>
      <c r="BL1054" s="13"/>
      <c r="BM1054" s="13">
        <v>0.43965517241379298</v>
      </c>
      <c r="BN1054" s="13">
        <v>0.52610441767068294</v>
      </c>
      <c r="BO1054" s="13"/>
      <c r="BP1054" s="13">
        <v>0.4375</v>
      </c>
      <c r="BQ1054" s="13">
        <v>0.53674832962138097</v>
      </c>
      <c r="BR1054" s="13"/>
      <c r="BS1054" s="13">
        <v>0.55023923444976097</v>
      </c>
      <c r="BT1054" s="13">
        <v>0.53278688524590201</v>
      </c>
      <c r="BU1054" s="13"/>
      <c r="BV1054" s="13">
        <v>0.59722222222222199</v>
      </c>
      <c r="BW1054" s="13">
        <v>0.52554744525547403</v>
      </c>
      <c r="BX1054" s="13"/>
      <c r="BY1054" s="13">
        <v>0.52173913043478304</v>
      </c>
      <c r="BZ1054" s="13">
        <v>0.51094890510948898</v>
      </c>
      <c r="CA1054" s="13"/>
      <c r="CB1054" s="13">
        <v>0.44932432432432401</v>
      </c>
      <c r="CC1054" s="13">
        <v>0.556962025316456</v>
      </c>
    </row>
    <row r="1055" spans="2:81" x14ac:dyDescent="0.3">
      <c r="B1055" t="s">
        <v>90</v>
      </c>
      <c r="C1055" s="13">
        <v>0.270096463022508</v>
      </c>
      <c r="D1055" s="13">
        <v>0.25382262996941901</v>
      </c>
      <c r="E1055" s="13">
        <v>0.289115646258503</v>
      </c>
      <c r="F1055" s="13"/>
      <c r="G1055" s="13">
        <v>0.26190476190476197</v>
      </c>
      <c r="H1055" s="13">
        <v>0.22758620689655201</v>
      </c>
      <c r="I1055" s="13">
        <v>0.284552845528455</v>
      </c>
      <c r="J1055" s="13">
        <v>0.26785714285714302</v>
      </c>
      <c r="K1055" s="13">
        <v>0.35135135135135098</v>
      </c>
      <c r="L1055" s="13">
        <v>0.26190476190476197</v>
      </c>
      <c r="M1055" s="13"/>
      <c r="N1055" s="13">
        <v>0.30638297872340398</v>
      </c>
      <c r="O1055" s="13">
        <v>0.28378378378378399</v>
      </c>
      <c r="P1055" s="13">
        <v>0.22222222222222199</v>
      </c>
      <c r="Q1055" s="13">
        <v>0.2265625</v>
      </c>
      <c r="R1055" s="13"/>
      <c r="S1055" s="13">
        <v>0.20512820512820501</v>
      </c>
      <c r="T1055" s="13">
        <v>0.29166666666666702</v>
      </c>
      <c r="U1055" s="13">
        <v>0.30232558139534899</v>
      </c>
      <c r="V1055" s="13">
        <v>0.26785714285714302</v>
      </c>
      <c r="W1055" s="13">
        <v>0.33333333333333298</v>
      </c>
      <c r="X1055" s="13">
        <v>0.173913043478261</v>
      </c>
      <c r="Y1055" s="13">
        <v>0.173913043478261</v>
      </c>
      <c r="Z1055" s="13">
        <v>0.22222222222222199</v>
      </c>
      <c r="AA1055" s="13">
        <v>0.33333333333333298</v>
      </c>
      <c r="AB1055" s="13">
        <v>0.34883720930232598</v>
      </c>
      <c r="AC1055" s="13">
        <v>0.32142857142857101</v>
      </c>
      <c r="AD1055" s="13">
        <v>0.44444444444444398</v>
      </c>
      <c r="AE1055" s="13"/>
      <c r="AF1055" s="13">
        <v>0.27227722772277202</v>
      </c>
      <c r="AG1055" s="13">
        <v>0.20792079207920799</v>
      </c>
      <c r="AH1055" s="13">
        <v>0.241935483870968</v>
      </c>
      <c r="AI1055" s="13">
        <v>0.37037037037037002</v>
      </c>
      <c r="AJ1055" s="13">
        <v>0.25</v>
      </c>
      <c r="AK1055" s="13">
        <v>0.27777777777777801</v>
      </c>
      <c r="AL1055" s="13"/>
      <c r="AM1055" s="13">
        <v>0.17894736842105299</v>
      </c>
      <c r="AN1055" s="13">
        <v>0.320754716981132</v>
      </c>
      <c r="AO1055" s="13">
        <v>0.32307692307692298</v>
      </c>
      <c r="AP1055" s="13">
        <v>0.23214285714285701</v>
      </c>
      <c r="AQ1055" s="13">
        <v>0.22222222222222199</v>
      </c>
      <c r="AR1055" s="13"/>
      <c r="AS1055" s="13">
        <v>0.270096463022508</v>
      </c>
      <c r="AT1055" s="13" t="s">
        <v>97</v>
      </c>
      <c r="AU1055" s="13"/>
      <c r="AV1055" s="13">
        <v>0.25490196078431399</v>
      </c>
      <c r="AW1055" s="13">
        <v>0.125</v>
      </c>
      <c r="AX1055" s="13">
        <v>0.29924242424242398</v>
      </c>
      <c r="AY1055" s="13"/>
      <c r="AZ1055" s="13">
        <v>0.169491525423729</v>
      </c>
      <c r="BA1055" s="13">
        <v>0.22916666666666699</v>
      </c>
      <c r="BB1055" s="13">
        <v>0.27272727272727298</v>
      </c>
      <c r="BC1055" s="13"/>
      <c r="BD1055" s="13">
        <v>0.24873096446700499</v>
      </c>
      <c r="BE1055" s="13">
        <v>0.30803571428571402</v>
      </c>
      <c r="BF1055" s="13"/>
      <c r="BG1055" s="13">
        <v>0.218274111675127</v>
      </c>
      <c r="BH1055" s="13">
        <v>0.294811320754717</v>
      </c>
      <c r="BI1055" s="13"/>
      <c r="BJ1055" s="13">
        <v>0.24210526315789499</v>
      </c>
      <c r="BK1055" s="13">
        <v>0.27466150870406197</v>
      </c>
      <c r="BL1055" s="13"/>
      <c r="BM1055" s="13">
        <v>0.30172413793103398</v>
      </c>
      <c r="BN1055" s="13">
        <v>0.265060240963855</v>
      </c>
      <c r="BO1055" s="13"/>
      <c r="BP1055" s="13">
        <v>0.3125</v>
      </c>
      <c r="BQ1055" s="13">
        <v>0.25167037861915398</v>
      </c>
      <c r="BR1055" s="13"/>
      <c r="BS1055" s="13">
        <v>0.25358851674641097</v>
      </c>
      <c r="BT1055" s="13">
        <v>0.25</v>
      </c>
      <c r="BU1055" s="13"/>
      <c r="BV1055" s="13">
        <v>0.20833333333333301</v>
      </c>
      <c r="BW1055" s="13">
        <v>0.27737226277372301</v>
      </c>
      <c r="BX1055" s="13"/>
      <c r="BY1055" s="13">
        <v>0.28985507246376802</v>
      </c>
      <c r="BZ1055" s="13">
        <v>0.264598540145985</v>
      </c>
      <c r="CA1055" s="13"/>
      <c r="CB1055" s="13">
        <v>0.320945945945946</v>
      </c>
      <c r="CC1055" s="13">
        <v>0.231012658227848</v>
      </c>
    </row>
    <row r="1056" spans="2:81" x14ac:dyDescent="0.3">
      <c r="B1056" t="s">
        <v>91</v>
      </c>
      <c r="C1056" s="13">
        <v>0.23954983922829601</v>
      </c>
      <c r="D1056" s="13">
        <v>0.247706422018349</v>
      </c>
      <c r="E1056" s="13">
        <v>0.22789115646258501</v>
      </c>
      <c r="F1056" s="13"/>
      <c r="G1056" s="13">
        <v>0.19047619047619099</v>
      </c>
      <c r="H1056" s="13">
        <v>0.32413793103448302</v>
      </c>
      <c r="I1056" s="13">
        <v>0.284552845528455</v>
      </c>
      <c r="J1056" s="13">
        <v>0.19642857142857101</v>
      </c>
      <c r="K1056" s="13">
        <v>8.1081081081081099E-2</v>
      </c>
      <c r="L1056" s="13">
        <v>0.273809523809524</v>
      </c>
      <c r="M1056" s="13"/>
      <c r="N1056" s="13">
        <v>0.170212765957447</v>
      </c>
      <c r="O1056" s="13">
        <v>0.22972972972972999</v>
      </c>
      <c r="P1056" s="13">
        <v>0.296296296296296</v>
      </c>
      <c r="Q1056" s="13">
        <v>0.34375</v>
      </c>
      <c r="R1056" s="13"/>
      <c r="S1056" s="13">
        <v>0.37606837606837601</v>
      </c>
      <c r="T1056" s="13">
        <v>0.23611111111111099</v>
      </c>
      <c r="U1056" s="13">
        <v>0.209302325581395</v>
      </c>
      <c r="V1056" s="13">
        <v>0.14285714285714299</v>
      </c>
      <c r="W1056" s="13">
        <v>0.13725490196078399</v>
      </c>
      <c r="X1056" s="13">
        <v>0.34782608695652201</v>
      </c>
      <c r="Y1056" s="13">
        <v>0.36956521739130399</v>
      </c>
      <c r="Z1056" s="13">
        <v>0.407407407407407</v>
      </c>
      <c r="AA1056" s="13">
        <v>0.214285714285714</v>
      </c>
      <c r="AB1056" s="13">
        <v>2.32558139534884E-2</v>
      </c>
      <c r="AC1056" s="13">
        <v>0.107142857142857</v>
      </c>
      <c r="AD1056" s="13">
        <v>-0.22222222222222199</v>
      </c>
      <c r="AE1056" s="13"/>
      <c r="AF1056" s="13">
        <v>0.237623762376238</v>
      </c>
      <c r="AG1056" s="13">
        <v>0.40594059405940602</v>
      </c>
      <c r="AH1056" s="13">
        <v>0.32258064516128998</v>
      </c>
      <c r="AI1056" s="13">
        <v>0.11111111111111099</v>
      </c>
      <c r="AJ1056" s="13">
        <v>0.191176470588235</v>
      </c>
      <c r="AK1056" s="13">
        <v>0.296296296296296</v>
      </c>
      <c r="AL1056" s="13"/>
      <c r="AM1056" s="13">
        <v>0.4</v>
      </c>
      <c r="AN1056" s="13">
        <v>9.4339622641509496E-2</v>
      </c>
      <c r="AO1056" s="13">
        <v>0.14871794871794899</v>
      </c>
      <c r="AP1056" s="13">
        <v>0.32142857142857101</v>
      </c>
      <c r="AQ1056" s="13">
        <v>0.407407407407407</v>
      </c>
      <c r="AR1056" s="13"/>
      <c r="AS1056" s="13">
        <v>0.23954983922829601</v>
      </c>
      <c r="AT1056" s="13" t="s">
        <v>97</v>
      </c>
      <c r="AU1056" s="13"/>
      <c r="AV1056" s="13">
        <v>0.25490196078431399</v>
      </c>
      <c r="AW1056" s="13">
        <v>0.60416666666666696</v>
      </c>
      <c r="AX1056" s="13">
        <v>0.170454545454546</v>
      </c>
      <c r="AY1056" s="13"/>
      <c r="AZ1056" s="13">
        <v>0.50847457627118597</v>
      </c>
      <c r="BA1056" s="13">
        <v>0.33333333333333298</v>
      </c>
      <c r="BB1056" s="13">
        <v>0.190909090909091</v>
      </c>
      <c r="BC1056" s="13"/>
      <c r="BD1056" s="13">
        <v>0.256345177664975</v>
      </c>
      <c r="BE1056" s="13">
        <v>0.20982142857142799</v>
      </c>
      <c r="BF1056" s="13"/>
      <c r="BG1056" s="13">
        <v>0.35532994923857902</v>
      </c>
      <c r="BH1056" s="13">
        <v>0.18396226415094299</v>
      </c>
      <c r="BI1056" s="13"/>
      <c r="BJ1056" s="13">
        <v>0.28421052631579002</v>
      </c>
      <c r="BK1056" s="13">
        <v>0.23210831721469999</v>
      </c>
      <c r="BL1056" s="13"/>
      <c r="BM1056" s="13">
        <v>0.13793103448275901</v>
      </c>
      <c r="BN1056" s="13">
        <v>0.261044176706827</v>
      </c>
      <c r="BO1056" s="13"/>
      <c r="BP1056" s="13">
        <v>0.125</v>
      </c>
      <c r="BQ1056" s="13">
        <v>0.28507795100222699</v>
      </c>
      <c r="BR1056" s="13"/>
      <c r="BS1056" s="13">
        <v>0.296650717703349</v>
      </c>
      <c r="BT1056" s="13">
        <v>0.28278688524590201</v>
      </c>
      <c r="BU1056" s="13"/>
      <c r="BV1056" s="13">
        <v>0.38888888888888901</v>
      </c>
      <c r="BW1056" s="13">
        <v>0.24817518248175199</v>
      </c>
      <c r="BX1056" s="13"/>
      <c r="BY1056" s="13">
        <v>0.231884057971015</v>
      </c>
      <c r="BZ1056" s="13">
        <v>0.24635036496350399</v>
      </c>
      <c r="CA1056" s="13"/>
      <c r="CB1056" s="13">
        <v>0.12837837837837801</v>
      </c>
      <c r="CC1056" s="13">
        <v>0.325949367088608</v>
      </c>
    </row>
    <row r="1057" spans="2:81" x14ac:dyDescent="0.3">
      <c r="C1057" s="13"/>
      <c r="D1057" s="13"/>
      <c r="E1057" s="13"/>
      <c r="F1057" s="13"/>
      <c r="G1057" s="13"/>
      <c r="H1057" s="13"/>
      <c r="I1057" s="13"/>
      <c r="J1057" s="13"/>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c r="BK1057" s="13"/>
      <c r="BL1057" s="13"/>
      <c r="BM1057" s="13"/>
      <c r="BN1057" s="13"/>
      <c r="BO1057" s="13"/>
      <c r="BP1057" s="13"/>
      <c r="BQ1057" s="13"/>
      <c r="BR1057" s="13"/>
      <c r="BS1057" s="13"/>
      <c r="BT1057" s="13"/>
      <c r="BU1057" s="13"/>
      <c r="BV1057" s="13"/>
      <c r="BW1057" s="13"/>
      <c r="BX1057" s="13"/>
      <c r="BY1057" s="13"/>
      <c r="BZ1057" s="13"/>
      <c r="CA1057" s="13"/>
      <c r="CB1057" s="13"/>
      <c r="CC1057" s="13"/>
    </row>
    <row r="1058" spans="2:81" x14ac:dyDescent="0.3">
      <c r="B1058" s="6" t="s">
        <v>467</v>
      </c>
      <c r="C1058" s="13"/>
      <c r="D1058" s="13"/>
      <c r="E1058" s="13"/>
      <c r="F1058" s="13"/>
      <c r="G1058" s="13"/>
      <c r="H1058" s="13"/>
      <c r="I1058" s="13"/>
      <c r="J1058" s="13"/>
      <c r="K1058" s="13"/>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c r="BK1058" s="13"/>
      <c r="BL1058" s="13"/>
      <c r="BM1058" s="13"/>
      <c r="BN1058" s="13"/>
      <c r="BO1058" s="13"/>
      <c r="BP1058" s="13"/>
      <c r="BQ1058" s="13"/>
      <c r="BR1058" s="13"/>
      <c r="BS1058" s="13"/>
      <c r="BT1058" s="13"/>
      <c r="BU1058" s="13"/>
      <c r="BV1058" s="13"/>
      <c r="BW1058" s="13"/>
      <c r="BX1058" s="13"/>
      <c r="BY1058" s="13"/>
      <c r="BZ1058" s="13"/>
      <c r="CA1058" s="13"/>
      <c r="CB1058" s="13"/>
      <c r="CC1058" s="13"/>
    </row>
    <row r="1059" spans="2:81" x14ac:dyDescent="0.3">
      <c r="B1059" s="23" t="s">
        <v>196</v>
      </c>
      <c r="C1059" s="13"/>
      <c r="D1059" s="13"/>
      <c r="E1059" s="13"/>
      <c r="F1059" s="13"/>
      <c r="G1059" s="13"/>
      <c r="H1059" s="13"/>
      <c r="I1059" s="13"/>
      <c r="J1059" s="13"/>
      <c r="K1059" s="13"/>
      <c r="L1059" s="1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c r="BK1059" s="13"/>
      <c r="BL1059" s="13"/>
      <c r="BM1059" s="13"/>
      <c r="BN1059" s="13"/>
      <c r="BO1059" s="13"/>
      <c r="BP1059" s="13"/>
      <c r="BQ1059" s="13"/>
      <c r="BR1059" s="13"/>
      <c r="BS1059" s="13"/>
      <c r="BT1059" s="13"/>
      <c r="BU1059" s="13"/>
      <c r="BV1059" s="13"/>
      <c r="BW1059" s="13"/>
      <c r="BX1059" s="13"/>
      <c r="BY1059" s="13"/>
      <c r="BZ1059" s="13"/>
      <c r="CA1059" s="13"/>
      <c r="CB1059" s="13"/>
      <c r="CC1059" s="13"/>
    </row>
    <row r="1060" spans="2:81" x14ac:dyDescent="0.3">
      <c r="B1060" t="s">
        <v>413</v>
      </c>
      <c r="C1060" s="13">
        <v>0.19292604501607699</v>
      </c>
      <c r="D1060" s="13">
        <v>0.18960244648318</v>
      </c>
      <c r="E1060" s="13">
        <v>0.19727891156462601</v>
      </c>
      <c r="F1060" s="13"/>
      <c r="G1060" s="13">
        <v>0.19047619047618999</v>
      </c>
      <c r="H1060" s="13">
        <v>0.27586206896551702</v>
      </c>
      <c r="I1060" s="13">
        <v>0.22764227642276399</v>
      </c>
      <c r="J1060" s="13">
        <v>0.14285714285714299</v>
      </c>
      <c r="K1060" s="13">
        <v>0.135135135135135</v>
      </c>
      <c r="L1060" s="13">
        <v>0.119047619047619</v>
      </c>
      <c r="M1060" s="13"/>
      <c r="N1060" s="13">
        <v>0.16595744680851099</v>
      </c>
      <c r="O1060" s="13">
        <v>0.168918918918919</v>
      </c>
      <c r="P1060" s="13">
        <v>0.26851851851851899</v>
      </c>
      <c r="Q1060" s="13">
        <v>0.2109375</v>
      </c>
      <c r="R1060" s="13"/>
      <c r="S1060" s="13">
        <v>0.19658119658119699</v>
      </c>
      <c r="T1060" s="13">
        <v>0.22222222222222199</v>
      </c>
      <c r="U1060" s="13">
        <v>0.186046511627907</v>
      </c>
      <c r="V1060" s="13">
        <v>0.125</v>
      </c>
      <c r="W1060" s="13">
        <v>0.17647058823529399</v>
      </c>
      <c r="X1060" s="13">
        <v>0.217391304347826</v>
      </c>
      <c r="Y1060" s="13">
        <v>0.217391304347826</v>
      </c>
      <c r="Z1060" s="13">
        <v>0.22222222222222199</v>
      </c>
      <c r="AA1060" s="13">
        <v>0.17857142857142899</v>
      </c>
      <c r="AB1060" s="13">
        <v>0.186046511627907</v>
      </c>
      <c r="AC1060" s="13">
        <v>0.25</v>
      </c>
      <c r="AD1060" s="13">
        <v>0.11111111111111099</v>
      </c>
      <c r="AE1060" s="13"/>
      <c r="AF1060" s="13">
        <v>0.21782178217821799</v>
      </c>
      <c r="AG1060" s="13">
        <v>0.30693069306930698</v>
      </c>
      <c r="AH1060" s="13">
        <v>0.12903225806451599</v>
      </c>
      <c r="AI1060" s="13">
        <v>0.12345679012345701</v>
      </c>
      <c r="AJ1060" s="13">
        <v>0.17647058823529399</v>
      </c>
      <c r="AK1060" s="13">
        <v>0.148148148148148</v>
      </c>
      <c r="AL1060" s="13"/>
      <c r="AM1060" s="13">
        <v>0.21052631578947401</v>
      </c>
      <c r="AN1060" s="13">
        <v>0.13207547169811301</v>
      </c>
      <c r="AO1060" s="13">
        <v>0.17948717948717899</v>
      </c>
      <c r="AP1060" s="13">
        <v>0.25</v>
      </c>
      <c r="AQ1060" s="13">
        <v>0.25925925925925902</v>
      </c>
      <c r="AR1060" s="13"/>
      <c r="AS1060" s="13">
        <v>0.19292604501607699</v>
      </c>
      <c r="AT1060" s="13" t="s">
        <v>97</v>
      </c>
      <c r="AU1060" s="13"/>
      <c r="AV1060" s="13">
        <v>0.18627450980392199</v>
      </c>
      <c r="AW1060" s="13">
        <v>0.33333333333333298</v>
      </c>
      <c r="AX1060" s="13">
        <v>0.16287878787878801</v>
      </c>
      <c r="AY1060" s="13"/>
      <c r="AZ1060" s="13">
        <v>0.38983050847457601</v>
      </c>
      <c r="BA1060" s="13">
        <v>0.22916666666666699</v>
      </c>
      <c r="BB1060" s="13">
        <v>0.1</v>
      </c>
      <c r="BC1060" s="13"/>
      <c r="BD1060" s="13">
        <v>0.21319796954314699</v>
      </c>
      <c r="BE1060" s="13">
        <v>0.160714285714286</v>
      </c>
      <c r="BF1060" s="13"/>
      <c r="BG1060" s="13">
        <v>0.28426395939086302</v>
      </c>
      <c r="BH1060" s="13">
        <v>0.15094339622641501</v>
      </c>
      <c r="BI1060" s="13"/>
      <c r="BJ1060" s="13">
        <v>0.24210526315789499</v>
      </c>
      <c r="BK1060" s="13">
        <v>0.18568665377176</v>
      </c>
      <c r="BL1060" s="13"/>
      <c r="BM1060" s="13">
        <v>0.12931034482758599</v>
      </c>
      <c r="BN1060" s="13">
        <v>0.210843373493976</v>
      </c>
      <c r="BO1060" s="13"/>
      <c r="BP1060" s="13">
        <v>0.14374999999999999</v>
      </c>
      <c r="BQ1060" s="13">
        <v>0.211581291759465</v>
      </c>
      <c r="BR1060" s="13"/>
      <c r="BS1060" s="13">
        <v>0.22966507177033499</v>
      </c>
      <c r="BT1060" s="13">
        <v>0.19262295081967201</v>
      </c>
      <c r="BU1060" s="13"/>
      <c r="BV1060" s="13">
        <v>0.26388888888888901</v>
      </c>
      <c r="BW1060" s="13">
        <v>0.21167883211678801</v>
      </c>
      <c r="BX1060" s="13"/>
      <c r="BY1060" s="13">
        <v>0.173913043478261</v>
      </c>
      <c r="BZ1060" s="13">
        <v>0.19525547445255501</v>
      </c>
      <c r="CA1060" s="13"/>
      <c r="CB1060" s="13">
        <v>0.13851351351351401</v>
      </c>
      <c r="CC1060" s="13">
        <v>0.240506329113924</v>
      </c>
    </row>
    <row r="1061" spans="2:81" x14ac:dyDescent="0.3">
      <c r="B1061" t="s">
        <v>84</v>
      </c>
      <c r="C1061" s="13">
        <v>0.26848874598070699</v>
      </c>
      <c r="D1061" s="13">
        <v>0.269113149847095</v>
      </c>
      <c r="E1061" s="13">
        <v>0.26870748299319702</v>
      </c>
      <c r="F1061" s="13"/>
      <c r="G1061" s="13">
        <v>0.36904761904761901</v>
      </c>
      <c r="H1061" s="13">
        <v>0.27586206896551702</v>
      </c>
      <c r="I1061" s="13">
        <v>0.30081300813008099</v>
      </c>
      <c r="J1061" s="13">
        <v>0.25892857142857101</v>
      </c>
      <c r="K1061" s="13">
        <v>0.17567567567567599</v>
      </c>
      <c r="L1061" s="13">
        <v>0.202380952380952</v>
      </c>
      <c r="M1061" s="13"/>
      <c r="N1061" s="13">
        <v>0.25106382978723402</v>
      </c>
      <c r="O1061" s="13">
        <v>0.29729729729729698</v>
      </c>
      <c r="P1061" s="13">
        <v>0.296296296296296</v>
      </c>
      <c r="Q1061" s="13">
        <v>0.2421875</v>
      </c>
      <c r="R1061" s="13"/>
      <c r="S1061" s="13">
        <v>0.37606837606837601</v>
      </c>
      <c r="T1061" s="13">
        <v>0.30555555555555602</v>
      </c>
      <c r="U1061" s="13">
        <v>0.25581395348837199</v>
      </c>
      <c r="V1061" s="13">
        <v>0.26785714285714302</v>
      </c>
      <c r="W1061" s="13">
        <v>0.23529411764705899</v>
      </c>
      <c r="X1061" s="13">
        <v>0.13043478260869601</v>
      </c>
      <c r="Y1061" s="13">
        <v>0.26086956521739102</v>
      </c>
      <c r="Z1061" s="13">
        <v>0.18518518518518501</v>
      </c>
      <c r="AA1061" s="13">
        <v>0.273809523809524</v>
      </c>
      <c r="AB1061" s="13">
        <v>0.186046511627907</v>
      </c>
      <c r="AC1061" s="13">
        <v>0.25</v>
      </c>
      <c r="AD1061" s="13">
        <v>0.22222222222222199</v>
      </c>
      <c r="AE1061" s="13"/>
      <c r="AF1061" s="13">
        <v>0.287128712871287</v>
      </c>
      <c r="AG1061" s="13">
        <v>0.24752475247524799</v>
      </c>
      <c r="AH1061" s="13">
        <v>0.27419354838709697</v>
      </c>
      <c r="AI1061" s="13">
        <v>0.234567901234568</v>
      </c>
      <c r="AJ1061" s="13">
        <v>0.29411764705882398</v>
      </c>
      <c r="AK1061" s="13">
        <v>0.240740740740741</v>
      </c>
      <c r="AL1061" s="13"/>
      <c r="AM1061" s="13">
        <v>0.25263157894736799</v>
      </c>
      <c r="AN1061" s="13">
        <v>0.25471698113207503</v>
      </c>
      <c r="AO1061" s="13">
        <v>0.266666666666667</v>
      </c>
      <c r="AP1061" s="13">
        <v>0.25892857142857101</v>
      </c>
      <c r="AQ1061" s="13">
        <v>0.407407407407407</v>
      </c>
      <c r="AR1061" s="13"/>
      <c r="AS1061" s="13">
        <v>0.26848874598070699</v>
      </c>
      <c r="AT1061" s="13" t="s">
        <v>97</v>
      </c>
      <c r="AU1061" s="13"/>
      <c r="AV1061" s="13">
        <v>0.308823529411765</v>
      </c>
      <c r="AW1061" s="13">
        <v>0.3125</v>
      </c>
      <c r="AX1061" s="13">
        <v>0.234848484848485</v>
      </c>
      <c r="AY1061" s="13"/>
      <c r="AZ1061" s="13">
        <v>0.25423728813559299</v>
      </c>
      <c r="BA1061" s="13">
        <v>0.375</v>
      </c>
      <c r="BB1061" s="13">
        <v>0.3</v>
      </c>
      <c r="BC1061" s="13"/>
      <c r="BD1061" s="13">
        <v>0.27918781725888298</v>
      </c>
      <c r="BE1061" s="13">
        <v>0.25</v>
      </c>
      <c r="BF1061" s="13"/>
      <c r="BG1061" s="13">
        <v>0.31472081218274101</v>
      </c>
      <c r="BH1061" s="13">
        <v>0.24764150943396199</v>
      </c>
      <c r="BI1061" s="13"/>
      <c r="BJ1061" s="13">
        <v>0.31578947368421101</v>
      </c>
      <c r="BK1061" s="13">
        <v>0.259187620889749</v>
      </c>
      <c r="BL1061" s="13"/>
      <c r="BM1061" s="13">
        <v>0.28448275862069</v>
      </c>
      <c r="BN1061" s="13">
        <v>0.265060240963855</v>
      </c>
      <c r="BO1061" s="13"/>
      <c r="BP1061" s="13">
        <v>0.21875</v>
      </c>
      <c r="BQ1061" s="13">
        <v>0.28507795100222699</v>
      </c>
      <c r="BR1061" s="13"/>
      <c r="BS1061" s="13">
        <v>0.31100478468899501</v>
      </c>
      <c r="BT1061" s="13">
        <v>0.25</v>
      </c>
      <c r="BU1061" s="13"/>
      <c r="BV1061" s="13">
        <v>0.33333333333333298</v>
      </c>
      <c r="BW1061" s="13">
        <v>0.29927007299270098</v>
      </c>
      <c r="BX1061" s="13"/>
      <c r="BY1061" s="13">
        <v>0.33333333333333298</v>
      </c>
      <c r="BZ1061" s="13">
        <v>0.26277372262773702</v>
      </c>
      <c r="CA1061" s="13"/>
      <c r="CB1061" s="13">
        <v>0.26351351351351299</v>
      </c>
      <c r="CC1061" s="13">
        <v>0.268987341772152</v>
      </c>
    </row>
    <row r="1062" spans="2:81" x14ac:dyDescent="0.3">
      <c r="B1062" t="s">
        <v>414</v>
      </c>
      <c r="C1062" s="13">
        <v>0.12540192926044999</v>
      </c>
      <c r="D1062" s="13">
        <v>0.13149847094801201</v>
      </c>
      <c r="E1062" s="13">
        <v>0.119047619047619</v>
      </c>
      <c r="F1062" s="13"/>
      <c r="G1062" s="13">
        <v>0.107142857142857</v>
      </c>
      <c r="H1062" s="13">
        <v>0.11724137931034501</v>
      </c>
      <c r="I1062" s="13">
        <v>9.7560975609756101E-2</v>
      </c>
      <c r="J1062" s="13">
        <v>0.11607142857142901</v>
      </c>
      <c r="K1062" s="13">
        <v>0.17567567567567599</v>
      </c>
      <c r="L1062" s="13">
        <v>0.16666666666666699</v>
      </c>
      <c r="M1062" s="13"/>
      <c r="N1062" s="13">
        <v>0.131914893617021</v>
      </c>
      <c r="O1062" s="13">
        <v>8.7837837837837801E-2</v>
      </c>
      <c r="P1062" s="13">
        <v>0.101851851851852</v>
      </c>
      <c r="Q1062" s="13">
        <v>0.1796875</v>
      </c>
      <c r="R1062" s="13"/>
      <c r="S1062" s="13">
        <v>9.4017094017094002E-2</v>
      </c>
      <c r="T1062" s="13">
        <v>0.11111111111111099</v>
      </c>
      <c r="U1062" s="13">
        <v>0.116279069767442</v>
      </c>
      <c r="V1062" s="13">
        <v>5.3571428571428603E-2</v>
      </c>
      <c r="W1062" s="13">
        <v>0.13725490196078399</v>
      </c>
      <c r="X1062" s="13">
        <v>0.173913043478261</v>
      </c>
      <c r="Y1062" s="13">
        <v>0.173913043478261</v>
      </c>
      <c r="Z1062" s="13">
        <v>0.22222222222222199</v>
      </c>
      <c r="AA1062" s="13">
        <v>0.13095238095238099</v>
      </c>
      <c r="AB1062" s="13">
        <v>0.13953488372093001</v>
      </c>
      <c r="AC1062" s="13">
        <v>0.14285714285714299</v>
      </c>
      <c r="AD1062" s="13">
        <v>0.11111111111111099</v>
      </c>
      <c r="AE1062" s="13"/>
      <c r="AF1062" s="13">
        <v>0.113861386138614</v>
      </c>
      <c r="AG1062" s="13">
        <v>0.10891089108910899</v>
      </c>
      <c r="AH1062" s="13">
        <v>0.14516129032258099</v>
      </c>
      <c r="AI1062" s="13">
        <v>0.11111111111111099</v>
      </c>
      <c r="AJ1062" s="13">
        <v>0.13235294117647101</v>
      </c>
      <c r="AK1062" s="13">
        <v>0.148148148148148</v>
      </c>
      <c r="AL1062" s="13"/>
      <c r="AM1062" s="13">
        <v>0.157894736842105</v>
      </c>
      <c r="AN1062" s="13">
        <v>0.160377358490566</v>
      </c>
      <c r="AO1062" s="13">
        <v>0.128205128205128</v>
      </c>
      <c r="AP1062" s="13">
        <v>8.0357142857142905E-2</v>
      </c>
      <c r="AQ1062" s="13">
        <v>3.7037037037037E-2</v>
      </c>
      <c r="AR1062" s="13"/>
      <c r="AS1062" s="13">
        <v>0.12540192926044999</v>
      </c>
      <c r="AT1062" s="13" t="s">
        <v>97</v>
      </c>
      <c r="AU1062" s="13"/>
      <c r="AV1062" s="13">
        <v>0.11274509803921599</v>
      </c>
      <c r="AW1062" s="13">
        <v>8.3333333333333301E-2</v>
      </c>
      <c r="AX1062" s="13">
        <v>0.125</v>
      </c>
      <c r="AY1062" s="13"/>
      <c r="AZ1062" s="13">
        <v>0.101694915254237</v>
      </c>
      <c r="BA1062" s="13">
        <v>0.104166666666667</v>
      </c>
      <c r="BB1062" s="13">
        <v>0.109090909090909</v>
      </c>
      <c r="BC1062" s="13"/>
      <c r="BD1062" s="13">
        <v>0.116751269035533</v>
      </c>
      <c r="BE1062" s="13">
        <v>0.13392857142857101</v>
      </c>
      <c r="BF1062" s="13"/>
      <c r="BG1062" s="13">
        <v>0.10659898477157401</v>
      </c>
      <c r="BH1062" s="13">
        <v>0.13207547169811301</v>
      </c>
      <c r="BI1062" s="13"/>
      <c r="BJ1062" s="13">
        <v>0.115789473684211</v>
      </c>
      <c r="BK1062" s="13">
        <v>0.129593810444874</v>
      </c>
      <c r="BL1062" s="13"/>
      <c r="BM1062" s="13">
        <v>0.11206896551724101</v>
      </c>
      <c r="BN1062" s="13">
        <v>0.12449799196787099</v>
      </c>
      <c r="BO1062" s="13"/>
      <c r="BP1062" s="13">
        <v>0.13750000000000001</v>
      </c>
      <c r="BQ1062" s="13">
        <v>0.12026726057906501</v>
      </c>
      <c r="BR1062" s="13"/>
      <c r="BS1062" s="13">
        <v>0.11004784688995201</v>
      </c>
      <c r="BT1062" s="13">
        <v>0.135245901639344</v>
      </c>
      <c r="BU1062" s="13"/>
      <c r="BV1062" s="13">
        <v>0.13888888888888901</v>
      </c>
      <c r="BW1062" s="13">
        <v>9.4890510948905105E-2</v>
      </c>
      <c r="BX1062" s="13"/>
      <c r="BY1062" s="13">
        <v>0.13043478260869601</v>
      </c>
      <c r="BZ1062" s="13">
        <v>0.124087591240876</v>
      </c>
      <c r="CA1062" s="13"/>
      <c r="CB1062" s="13">
        <v>0.121621621621622</v>
      </c>
      <c r="CC1062" s="13">
        <v>0.123417721518987</v>
      </c>
    </row>
    <row r="1063" spans="2:81" x14ac:dyDescent="0.3">
      <c r="B1063" t="s">
        <v>86</v>
      </c>
      <c r="C1063" s="13">
        <v>0.20900321543408401</v>
      </c>
      <c r="D1063" s="13">
        <v>0.23241590214067301</v>
      </c>
      <c r="E1063" s="13">
        <v>0.180272108843537</v>
      </c>
      <c r="F1063" s="13"/>
      <c r="G1063" s="13">
        <v>0.15476190476190499</v>
      </c>
      <c r="H1063" s="13">
        <v>0.15172413793103401</v>
      </c>
      <c r="I1063" s="13">
        <v>0.16260162601625999</v>
      </c>
      <c r="J1063" s="13">
        <v>0.25892857142857101</v>
      </c>
      <c r="K1063" s="13">
        <v>0.28378378378378399</v>
      </c>
      <c r="L1063" s="13">
        <v>0.297619047619048</v>
      </c>
      <c r="M1063" s="13"/>
      <c r="N1063" s="13">
        <v>0.221276595744681</v>
      </c>
      <c r="O1063" s="13">
        <v>0.20945945945945901</v>
      </c>
      <c r="P1063" s="13">
        <v>0.194444444444444</v>
      </c>
      <c r="Q1063" s="13">
        <v>0.1953125</v>
      </c>
      <c r="R1063" s="13"/>
      <c r="S1063" s="13">
        <v>0.17948717948717899</v>
      </c>
      <c r="T1063" s="13">
        <v>0.15277777777777801</v>
      </c>
      <c r="U1063" s="13">
        <v>0.13953488372093001</v>
      </c>
      <c r="V1063" s="13">
        <v>0.41071428571428598</v>
      </c>
      <c r="W1063" s="13">
        <v>0.23529411764705899</v>
      </c>
      <c r="X1063" s="13">
        <v>0.217391304347826</v>
      </c>
      <c r="Y1063" s="13">
        <v>0.173913043478261</v>
      </c>
      <c r="Z1063" s="13">
        <v>0.25925925925925902</v>
      </c>
      <c r="AA1063" s="13">
        <v>0.17857142857142899</v>
      </c>
      <c r="AB1063" s="13">
        <v>0.232558139534884</v>
      </c>
      <c r="AC1063" s="13">
        <v>0.14285714285714299</v>
      </c>
      <c r="AD1063" s="13">
        <v>0.33333333333333298</v>
      </c>
      <c r="AE1063" s="13"/>
      <c r="AF1063" s="13">
        <v>0.222772277227723</v>
      </c>
      <c r="AG1063" s="13">
        <v>0.158415841584158</v>
      </c>
      <c r="AH1063" s="13">
        <v>0.209677419354839</v>
      </c>
      <c r="AI1063" s="13">
        <v>0.27160493827160498</v>
      </c>
      <c r="AJ1063" s="13">
        <v>0.14705882352941199</v>
      </c>
      <c r="AK1063" s="13">
        <v>0.25925925925925902</v>
      </c>
      <c r="AL1063" s="13"/>
      <c r="AM1063" s="13">
        <v>0.231578947368421</v>
      </c>
      <c r="AN1063" s="13">
        <v>0.235849056603774</v>
      </c>
      <c r="AO1063" s="13">
        <v>0.16410256410256399</v>
      </c>
      <c r="AP1063" s="13">
        <v>0.223214285714286</v>
      </c>
      <c r="AQ1063" s="13">
        <v>0.18518518518518501</v>
      </c>
      <c r="AR1063" s="13"/>
      <c r="AS1063" s="13">
        <v>0.20900321543408401</v>
      </c>
      <c r="AT1063" s="13" t="s">
        <v>97</v>
      </c>
      <c r="AU1063" s="13"/>
      <c r="AV1063" s="13">
        <v>0.21568627450980399</v>
      </c>
      <c r="AW1063" s="13">
        <v>0.14583333333333301</v>
      </c>
      <c r="AX1063" s="13">
        <v>0.21212121212121199</v>
      </c>
      <c r="AY1063" s="13"/>
      <c r="AZ1063" s="13">
        <v>0.11864406779661001</v>
      </c>
      <c r="BA1063" s="13">
        <v>0.14583333333333301</v>
      </c>
      <c r="BB1063" s="13">
        <v>0.3</v>
      </c>
      <c r="BC1063" s="13"/>
      <c r="BD1063" s="13">
        <v>0.19035532994923901</v>
      </c>
      <c r="BE1063" s="13">
        <v>0.245535714285714</v>
      </c>
      <c r="BF1063" s="13"/>
      <c r="BG1063" s="13">
        <v>0.157360406091371</v>
      </c>
      <c r="BH1063" s="13">
        <v>0.23349056603773599</v>
      </c>
      <c r="BI1063" s="13"/>
      <c r="BJ1063" s="13">
        <v>0.157894736842105</v>
      </c>
      <c r="BK1063" s="13">
        <v>0.21276595744680901</v>
      </c>
      <c r="BL1063" s="13"/>
      <c r="BM1063" s="13">
        <v>0.24137931034482801</v>
      </c>
      <c r="BN1063" s="13">
        <v>0.20080321285140601</v>
      </c>
      <c r="BO1063" s="13"/>
      <c r="BP1063" s="13">
        <v>0.25624999999999998</v>
      </c>
      <c r="BQ1063" s="13">
        <v>0.195991091314031</v>
      </c>
      <c r="BR1063" s="13"/>
      <c r="BS1063" s="13">
        <v>0.12918660287081299</v>
      </c>
      <c r="BT1063" s="13">
        <v>0.24590163934426201</v>
      </c>
      <c r="BU1063" s="13"/>
      <c r="BV1063" s="13">
        <v>6.9444444444444406E-2</v>
      </c>
      <c r="BW1063" s="13">
        <v>0.160583941605839</v>
      </c>
      <c r="BX1063" s="13"/>
      <c r="BY1063" s="13">
        <v>0.14492753623188401</v>
      </c>
      <c r="BZ1063" s="13">
        <v>0.218978102189781</v>
      </c>
      <c r="CA1063" s="13"/>
      <c r="CB1063" s="13">
        <v>0.25</v>
      </c>
      <c r="CC1063" s="13">
        <v>0.177215189873418</v>
      </c>
    </row>
    <row r="1064" spans="2:81" x14ac:dyDescent="0.3">
      <c r="B1064" t="s">
        <v>415</v>
      </c>
      <c r="C1064" s="13">
        <v>0.191318327974277</v>
      </c>
      <c r="D1064" s="13">
        <v>0.168195718654434</v>
      </c>
      <c r="E1064" s="13">
        <v>0.21768707482993199</v>
      </c>
      <c r="F1064" s="13"/>
      <c r="G1064" s="13">
        <v>0.16666666666666699</v>
      </c>
      <c r="H1064" s="13">
        <v>0.17241379310344801</v>
      </c>
      <c r="I1064" s="13">
        <v>0.211382113821138</v>
      </c>
      <c r="J1064" s="13">
        <v>0.20535714285714299</v>
      </c>
      <c r="K1064" s="13">
        <v>0.18918918918918901</v>
      </c>
      <c r="L1064" s="13">
        <v>0.202380952380952</v>
      </c>
      <c r="M1064" s="13"/>
      <c r="N1064" s="13">
        <v>0.21276595744680901</v>
      </c>
      <c r="O1064" s="13">
        <v>0.22972972972972999</v>
      </c>
      <c r="P1064" s="13">
        <v>0.13888888888888901</v>
      </c>
      <c r="Q1064" s="13">
        <v>0.1484375</v>
      </c>
      <c r="R1064" s="13"/>
      <c r="S1064" s="13">
        <v>0.145299145299145</v>
      </c>
      <c r="T1064" s="13">
        <v>0.20833333333333301</v>
      </c>
      <c r="U1064" s="13">
        <v>0.30232558139534899</v>
      </c>
      <c r="V1064" s="13">
        <v>0.125</v>
      </c>
      <c r="W1064" s="13">
        <v>0.19607843137254899</v>
      </c>
      <c r="X1064" s="13">
        <v>0.19565217391304299</v>
      </c>
      <c r="Y1064" s="13">
        <v>0.13043478260869601</v>
      </c>
      <c r="Z1064" s="13">
        <v>0.11111111111111099</v>
      </c>
      <c r="AA1064" s="13">
        <v>0.238095238095238</v>
      </c>
      <c r="AB1064" s="13">
        <v>0.25581395348837199</v>
      </c>
      <c r="AC1064" s="13">
        <v>0.214285714285714</v>
      </c>
      <c r="AD1064" s="13">
        <v>0.22222222222222199</v>
      </c>
      <c r="AE1064" s="13"/>
      <c r="AF1064" s="13">
        <v>0.158415841584158</v>
      </c>
      <c r="AG1064" s="13">
        <v>0.16831683168316799</v>
      </c>
      <c r="AH1064" s="13">
        <v>0.241935483870968</v>
      </c>
      <c r="AI1064" s="13">
        <v>0.24691358024691401</v>
      </c>
      <c r="AJ1064" s="13">
        <v>0.23529411764705899</v>
      </c>
      <c r="AK1064" s="13">
        <v>0.18518518518518501</v>
      </c>
      <c r="AL1064" s="13"/>
      <c r="AM1064" s="13">
        <v>0.115789473684211</v>
      </c>
      <c r="AN1064" s="13">
        <v>0.20754716981132099</v>
      </c>
      <c r="AO1064" s="13">
        <v>0.251282051282051</v>
      </c>
      <c r="AP1064" s="13">
        <v>0.17857142857142899</v>
      </c>
      <c r="AQ1064" s="13">
        <v>0.11111111111111099</v>
      </c>
      <c r="AR1064" s="13"/>
      <c r="AS1064" s="13">
        <v>0.191318327974277</v>
      </c>
      <c r="AT1064" s="13" t="s">
        <v>97</v>
      </c>
      <c r="AU1064" s="13"/>
      <c r="AV1064" s="13">
        <v>0.16666666666666699</v>
      </c>
      <c r="AW1064" s="13">
        <v>0.104166666666667</v>
      </c>
      <c r="AX1064" s="13">
        <v>0.25</v>
      </c>
      <c r="AY1064" s="13"/>
      <c r="AZ1064" s="13">
        <v>0.11864406779661001</v>
      </c>
      <c r="BA1064" s="13">
        <v>0.14583333333333301</v>
      </c>
      <c r="BB1064" s="13">
        <v>0.17272727272727301</v>
      </c>
      <c r="BC1064" s="13"/>
      <c r="BD1064" s="13">
        <v>0.18527918781725899</v>
      </c>
      <c r="BE1064" s="13">
        <v>0.20089285714285701</v>
      </c>
      <c r="BF1064" s="13"/>
      <c r="BG1064" s="13">
        <v>0.12690355329949199</v>
      </c>
      <c r="BH1064" s="13">
        <v>0.22169811320754701</v>
      </c>
      <c r="BI1064" s="13"/>
      <c r="BJ1064" s="13">
        <v>0.14736842105263201</v>
      </c>
      <c r="BK1064" s="13">
        <v>0.20116054158607299</v>
      </c>
      <c r="BL1064" s="13"/>
      <c r="BM1064" s="13">
        <v>0.22413793103448301</v>
      </c>
      <c r="BN1064" s="13">
        <v>0.184738955823293</v>
      </c>
      <c r="BO1064" s="13"/>
      <c r="BP1064" s="13">
        <v>0.22500000000000001</v>
      </c>
      <c r="BQ1064" s="13">
        <v>0.17594654788418701</v>
      </c>
      <c r="BR1064" s="13"/>
      <c r="BS1064" s="13">
        <v>0.21531100478468901</v>
      </c>
      <c r="BT1064" s="13">
        <v>0.159836065573771</v>
      </c>
      <c r="BU1064" s="13"/>
      <c r="BV1064" s="13">
        <v>0.180555555555556</v>
      </c>
      <c r="BW1064" s="13">
        <v>0.233576642335766</v>
      </c>
      <c r="BX1064" s="13"/>
      <c r="BY1064" s="13">
        <v>0.217391304347826</v>
      </c>
      <c r="BZ1064" s="13">
        <v>0.184306569343066</v>
      </c>
      <c r="CA1064" s="13"/>
      <c r="CB1064" s="13">
        <v>0.21959459459459499</v>
      </c>
      <c r="CC1064" s="13">
        <v>0.170886075949367</v>
      </c>
    </row>
    <row r="1065" spans="2:81" x14ac:dyDescent="0.3">
      <c r="B1065" t="s">
        <v>106</v>
      </c>
      <c r="C1065" s="13">
        <v>1.2861736334405099E-2</v>
      </c>
      <c r="D1065" s="13">
        <v>9.1743119266055103E-3</v>
      </c>
      <c r="E1065" s="13">
        <v>1.7006802721088399E-2</v>
      </c>
      <c r="F1065" s="13"/>
      <c r="G1065" s="13">
        <v>1.1904761904761901E-2</v>
      </c>
      <c r="H1065" s="13">
        <v>6.8965517241379301E-3</v>
      </c>
      <c r="I1065" s="13">
        <v>0</v>
      </c>
      <c r="J1065" s="13">
        <v>1.7857142857142901E-2</v>
      </c>
      <c r="K1065" s="13">
        <v>4.0540540540540501E-2</v>
      </c>
      <c r="L1065" s="13">
        <v>1.1904761904761901E-2</v>
      </c>
      <c r="M1065" s="13"/>
      <c r="N1065" s="13">
        <v>1.7021276595744698E-2</v>
      </c>
      <c r="O1065" s="13">
        <v>6.7567567567567597E-3</v>
      </c>
      <c r="P1065" s="13">
        <v>0</v>
      </c>
      <c r="Q1065" s="13">
        <v>2.34375E-2</v>
      </c>
      <c r="R1065" s="13"/>
      <c r="S1065" s="13">
        <v>8.5470085470085496E-3</v>
      </c>
      <c r="T1065" s="13">
        <v>0</v>
      </c>
      <c r="U1065" s="13">
        <v>0</v>
      </c>
      <c r="V1065" s="13">
        <v>1.7857142857142901E-2</v>
      </c>
      <c r="W1065" s="13">
        <v>1.9607843137254902E-2</v>
      </c>
      <c r="X1065" s="13">
        <v>6.5217391304347797E-2</v>
      </c>
      <c r="Y1065" s="13">
        <v>4.3478260869565202E-2</v>
      </c>
      <c r="Z1065" s="13">
        <v>0</v>
      </c>
      <c r="AA1065" s="13">
        <v>0</v>
      </c>
      <c r="AB1065" s="13">
        <v>0</v>
      </c>
      <c r="AC1065" s="13">
        <v>0</v>
      </c>
      <c r="AD1065" s="13">
        <v>0</v>
      </c>
      <c r="AE1065" s="13"/>
      <c r="AF1065" s="13">
        <v>0</v>
      </c>
      <c r="AG1065" s="13">
        <v>9.9009900990098994E-3</v>
      </c>
      <c r="AH1065" s="13">
        <v>0</v>
      </c>
      <c r="AI1065" s="13">
        <v>1.2345679012345699E-2</v>
      </c>
      <c r="AJ1065" s="13">
        <v>1.4705882352941201E-2</v>
      </c>
      <c r="AK1065" s="13">
        <v>1.85185185185185E-2</v>
      </c>
      <c r="AL1065" s="13"/>
      <c r="AM1065" s="13">
        <v>3.1578947368421102E-2</v>
      </c>
      <c r="AN1065" s="13">
        <v>9.4339622641509396E-3</v>
      </c>
      <c r="AO1065" s="13">
        <v>1.02564102564103E-2</v>
      </c>
      <c r="AP1065" s="13">
        <v>8.9285714285714298E-3</v>
      </c>
      <c r="AQ1065" s="13">
        <v>0</v>
      </c>
      <c r="AR1065" s="13"/>
      <c r="AS1065" s="13">
        <v>1.2861736334405099E-2</v>
      </c>
      <c r="AT1065" s="13" t="s">
        <v>97</v>
      </c>
      <c r="AU1065" s="13"/>
      <c r="AV1065" s="13">
        <v>9.8039215686274508E-3</v>
      </c>
      <c r="AW1065" s="13">
        <v>2.0833333333333301E-2</v>
      </c>
      <c r="AX1065" s="13">
        <v>1.5151515151515201E-2</v>
      </c>
      <c r="AY1065" s="13"/>
      <c r="AZ1065" s="13">
        <v>1.6949152542372899E-2</v>
      </c>
      <c r="BA1065" s="13">
        <v>0</v>
      </c>
      <c r="BB1065" s="13">
        <v>1.8181818181818198E-2</v>
      </c>
      <c r="BC1065" s="13"/>
      <c r="BD1065" s="13">
        <v>1.5228426395939101E-2</v>
      </c>
      <c r="BE1065" s="13">
        <v>8.9285714285714298E-3</v>
      </c>
      <c r="BF1065" s="13"/>
      <c r="BG1065" s="13">
        <v>1.01522842639594E-2</v>
      </c>
      <c r="BH1065" s="13">
        <v>1.41509433962264E-2</v>
      </c>
      <c r="BI1065" s="13"/>
      <c r="BJ1065" s="13">
        <v>2.1052631578947399E-2</v>
      </c>
      <c r="BK1065" s="13">
        <v>1.1605415860735E-2</v>
      </c>
      <c r="BL1065" s="13"/>
      <c r="BM1065" s="13">
        <v>8.6206896551724102E-3</v>
      </c>
      <c r="BN1065" s="13">
        <v>1.40562248995984E-2</v>
      </c>
      <c r="BO1065" s="13"/>
      <c r="BP1065" s="13">
        <v>1.8749999999999999E-2</v>
      </c>
      <c r="BQ1065" s="13">
        <v>1.1135857461024501E-2</v>
      </c>
      <c r="BR1065" s="13"/>
      <c r="BS1065" s="13">
        <v>4.78468899521531E-3</v>
      </c>
      <c r="BT1065" s="13">
        <v>1.63934426229508E-2</v>
      </c>
      <c r="BU1065" s="13"/>
      <c r="BV1065" s="13">
        <v>1.38888888888889E-2</v>
      </c>
      <c r="BW1065" s="13">
        <v>0</v>
      </c>
      <c r="BX1065" s="13"/>
      <c r="BY1065" s="13">
        <v>0</v>
      </c>
      <c r="BZ1065" s="13">
        <v>1.4598540145985399E-2</v>
      </c>
      <c r="CA1065" s="13"/>
      <c r="CB1065" s="13">
        <v>6.7567567567567597E-3</v>
      </c>
      <c r="CC1065" s="13">
        <v>1.8987341772151899E-2</v>
      </c>
    </row>
    <row r="1066" spans="2:81" x14ac:dyDescent="0.3">
      <c r="B1066" t="s">
        <v>89</v>
      </c>
      <c r="C1066" s="13">
        <v>0.46141479099678501</v>
      </c>
      <c r="D1066" s="13">
        <v>0.45871559633027498</v>
      </c>
      <c r="E1066" s="13">
        <v>0.46598639455782298</v>
      </c>
      <c r="F1066" s="13"/>
      <c r="G1066" s="13">
        <v>0.55952380952380998</v>
      </c>
      <c r="H1066" s="13">
        <v>0.55172413793103403</v>
      </c>
      <c r="I1066" s="13">
        <v>0.52845528455284596</v>
      </c>
      <c r="J1066" s="13">
        <v>0.40178571428571402</v>
      </c>
      <c r="K1066" s="13">
        <v>0.31081081081081102</v>
      </c>
      <c r="L1066" s="13">
        <v>0.32142857142857101</v>
      </c>
      <c r="M1066" s="13"/>
      <c r="N1066" s="13">
        <v>0.41702127659574501</v>
      </c>
      <c r="O1066" s="13">
        <v>0.46621621621621601</v>
      </c>
      <c r="P1066" s="13">
        <v>0.56481481481481499</v>
      </c>
      <c r="Q1066" s="13">
        <v>0.453125</v>
      </c>
      <c r="R1066" s="13"/>
      <c r="S1066" s="13">
        <v>0.57264957264957295</v>
      </c>
      <c r="T1066" s="13">
        <v>0.52777777777777801</v>
      </c>
      <c r="U1066" s="13">
        <v>0.44186046511627902</v>
      </c>
      <c r="V1066" s="13">
        <v>0.39285714285714302</v>
      </c>
      <c r="W1066" s="13">
        <v>0.41176470588235298</v>
      </c>
      <c r="X1066" s="13">
        <v>0.34782608695652201</v>
      </c>
      <c r="Y1066" s="13">
        <v>0.47826086956521702</v>
      </c>
      <c r="Z1066" s="13">
        <v>0.407407407407407</v>
      </c>
      <c r="AA1066" s="13">
        <v>0.452380952380952</v>
      </c>
      <c r="AB1066" s="13">
        <v>0.372093023255814</v>
      </c>
      <c r="AC1066" s="13">
        <v>0.5</v>
      </c>
      <c r="AD1066" s="13">
        <v>0.33333333333333298</v>
      </c>
      <c r="AE1066" s="13"/>
      <c r="AF1066" s="13">
        <v>0.50495049504950495</v>
      </c>
      <c r="AG1066" s="13">
        <v>0.55445544554455495</v>
      </c>
      <c r="AH1066" s="13">
        <v>0.40322580645161299</v>
      </c>
      <c r="AI1066" s="13">
        <v>0.358024691358025</v>
      </c>
      <c r="AJ1066" s="13">
        <v>0.47058823529411797</v>
      </c>
      <c r="AK1066" s="13">
        <v>0.38888888888888901</v>
      </c>
      <c r="AL1066" s="13"/>
      <c r="AM1066" s="13">
        <v>0.46315789473684199</v>
      </c>
      <c r="AN1066" s="13">
        <v>0.38679245283018898</v>
      </c>
      <c r="AO1066" s="13">
        <v>0.44615384615384601</v>
      </c>
      <c r="AP1066" s="13">
        <v>0.50892857142857095</v>
      </c>
      <c r="AQ1066" s="13">
        <v>0.66666666666666696</v>
      </c>
      <c r="AR1066" s="13"/>
      <c r="AS1066" s="13">
        <v>0.46141479099678501</v>
      </c>
      <c r="AT1066" s="13" t="s">
        <v>97</v>
      </c>
      <c r="AU1066" s="13"/>
      <c r="AV1066" s="13">
        <v>0.49509803921568601</v>
      </c>
      <c r="AW1066" s="13">
        <v>0.64583333333333304</v>
      </c>
      <c r="AX1066" s="13">
        <v>0.39772727272727298</v>
      </c>
      <c r="AY1066" s="13"/>
      <c r="AZ1066" s="13">
        <v>0.64406779661017</v>
      </c>
      <c r="BA1066" s="13">
        <v>0.60416666666666696</v>
      </c>
      <c r="BB1066" s="13">
        <v>0.4</v>
      </c>
      <c r="BC1066" s="13"/>
      <c r="BD1066" s="13">
        <v>0.49238578680202999</v>
      </c>
      <c r="BE1066" s="13">
        <v>0.41071428571428598</v>
      </c>
      <c r="BF1066" s="13"/>
      <c r="BG1066" s="13">
        <v>0.59898477157360397</v>
      </c>
      <c r="BH1066" s="13">
        <v>0.39858490566037702</v>
      </c>
      <c r="BI1066" s="13"/>
      <c r="BJ1066" s="13">
        <v>0.557894736842105</v>
      </c>
      <c r="BK1066" s="13">
        <v>0.44487427466150897</v>
      </c>
      <c r="BL1066" s="13"/>
      <c r="BM1066" s="13">
        <v>0.41379310344827602</v>
      </c>
      <c r="BN1066" s="13">
        <v>0.47590361445783103</v>
      </c>
      <c r="BO1066" s="13"/>
      <c r="BP1066" s="13">
        <v>0.36249999999999999</v>
      </c>
      <c r="BQ1066" s="13">
        <v>0.49665924276169299</v>
      </c>
      <c r="BR1066" s="13"/>
      <c r="BS1066" s="13">
        <v>0.54066985645932997</v>
      </c>
      <c r="BT1066" s="13">
        <v>0.44262295081967201</v>
      </c>
      <c r="BU1066" s="13"/>
      <c r="BV1066" s="13">
        <v>0.59722222222222199</v>
      </c>
      <c r="BW1066" s="13">
        <v>0.51094890510948898</v>
      </c>
      <c r="BX1066" s="13"/>
      <c r="BY1066" s="13">
        <v>0.50724637681159401</v>
      </c>
      <c r="BZ1066" s="13">
        <v>0.45802919708029199</v>
      </c>
      <c r="CA1066" s="13"/>
      <c r="CB1066" s="13">
        <v>0.40202702702702697</v>
      </c>
      <c r="CC1066" s="13">
        <v>0.509493670886076</v>
      </c>
    </row>
    <row r="1067" spans="2:81" x14ac:dyDescent="0.3">
      <c r="B1067" t="s">
        <v>90</v>
      </c>
      <c r="C1067" s="13">
        <v>0.40032154340836001</v>
      </c>
      <c r="D1067" s="13">
        <v>0.40061162079510698</v>
      </c>
      <c r="E1067" s="13">
        <v>0.397959183673469</v>
      </c>
      <c r="F1067" s="13"/>
      <c r="G1067" s="13">
        <v>0.32142857142857101</v>
      </c>
      <c r="H1067" s="13">
        <v>0.32413793103448302</v>
      </c>
      <c r="I1067" s="13">
        <v>0.37398373983739802</v>
      </c>
      <c r="J1067" s="13">
        <v>0.46428571428571402</v>
      </c>
      <c r="K1067" s="13">
        <v>0.47297297297297303</v>
      </c>
      <c r="L1067" s="13">
        <v>0.5</v>
      </c>
      <c r="M1067" s="13"/>
      <c r="N1067" s="13">
        <v>0.43404255319148899</v>
      </c>
      <c r="O1067" s="13">
        <v>0.43918918918918898</v>
      </c>
      <c r="P1067" s="13">
        <v>0.33333333333333298</v>
      </c>
      <c r="Q1067" s="13">
        <v>0.34375</v>
      </c>
      <c r="R1067" s="13"/>
      <c r="S1067" s="13">
        <v>0.32478632478632502</v>
      </c>
      <c r="T1067" s="13">
        <v>0.36111111111111099</v>
      </c>
      <c r="U1067" s="13">
        <v>0.44186046511627902</v>
      </c>
      <c r="V1067" s="13">
        <v>0.53571428571428603</v>
      </c>
      <c r="W1067" s="13">
        <v>0.43137254901960798</v>
      </c>
      <c r="X1067" s="13">
        <v>0.41304347826087001</v>
      </c>
      <c r="Y1067" s="13">
        <v>0.30434782608695699</v>
      </c>
      <c r="Z1067" s="13">
        <v>0.37037037037037002</v>
      </c>
      <c r="AA1067" s="13">
        <v>0.41666666666666702</v>
      </c>
      <c r="AB1067" s="13">
        <v>0.48837209302325602</v>
      </c>
      <c r="AC1067" s="13">
        <v>0.35714285714285698</v>
      </c>
      <c r="AD1067" s="13">
        <v>0.55555555555555602</v>
      </c>
      <c r="AE1067" s="13"/>
      <c r="AF1067" s="13">
        <v>0.38118811881188103</v>
      </c>
      <c r="AG1067" s="13">
        <v>0.32673267326732702</v>
      </c>
      <c r="AH1067" s="13">
        <v>0.45161290322580599</v>
      </c>
      <c r="AI1067" s="13">
        <v>0.51851851851851805</v>
      </c>
      <c r="AJ1067" s="13">
        <v>0.38235294117647101</v>
      </c>
      <c r="AK1067" s="13">
        <v>0.44444444444444398</v>
      </c>
      <c r="AL1067" s="13"/>
      <c r="AM1067" s="13">
        <v>0.34736842105263199</v>
      </c>
      <c r="AN1067" s="13">
        <v>0.44339622641509402</v>
      </c>
      <c r="AO1067" s="13">
        <v>0.41538461538461502</v>
      </c>
      <c r="AP1067" s="13">
        <v>0.40178571428571402</v>
      </c>
      <c r="AQ1067" s="13">
        <v>0.296296296296296</v>
      </c>
      <c r="AR1067" s="13"/>
      <c r="AS1067" s="13">
        <v>0.40032154340836001</v>
      </c>
      <c r="AT1067" s="13" t="s">
        <v>97</v>
      </c>
      <c r="AU1067" s="13"/>
      <c r="AV1067" s="13">
        <v>0.38235294117647101</v>
      </c>
      <c r="AW1067" s="13">
        <v>0.25</v>
      </c>
      <c r="AX1067" s="13">
        <v>0.46212121212121199</v>
      </c>
      <c r="AY1067" s="13"/>
      <c r="AZ1067" s="13">
        <v>0.23728813559322001</v>
      </c>
      <c r="BA1067" s="13">
        <v>0.29166666666666702</v>
      </c>
      <c r="BB1067" s="13">
        <v>0.472727272727273</v>
      </c>
      <c r="BC1067" s="13"/>
      <c r="BD1067" s="13">
        <v>0.37563451776649698</v>
      </c>
      <c r="BE1067" s="13">
        <v>0.44642857142857101</v>
      </c>
      <c r="BF1067" s="13"/>
      <c r="BG1067" s="13">
        <v>0.28426395939086302</v>
      </c>
      <c r="BH1067" s="13">
        <v>0.455188679245283</v>
      </c>
      <c r="BI1067" s="13"/>
      <c r="BJ1067" s="13">
        <v>0.30526315789473701</v>
      </c>
      <c r="BK1067" s="13">
        <v>0.41392649903288198</v>
      </c>
      <c r="BL1067" s="13"/>
      <c r="BM1067" s="13">
        <v>0.46551724137931</v>
      </c>
      <c r="BN1067" s="13">
        <v>0.38554216867469898</v>
      </c>
      <c r="BO1067" s="13"/>
      <c r="BP1067" s="13">
        <v>0.48125000000000001</v>
      </c>
      <c r="BQ1067" s="13">
        <v>0.37193763919821798</v>
      </c>
      <c r="BR1067" s="13"/>
      <c r="BS1067" s="13">
        <v>0.34449760765550203</v>
      </c>
      <c r="BT1067" s="13">
        <v>0.40573770491803302</v>
      </c>
      <c r="BU1067" s="13"/>
      <c r="BV1067" s="13">
        <v>0.25</v>
      </c>
      <c r="BW1067" s="13">
        <v>0.39416058394160602</v>
      </c>
      <c r="BX1067" s="13"/>
      <c r="BY1067" s="13">
        <v>0.36231884057970998</v>
      </c>
      <c r="BZ1067" s="13">
        <v>0.40328467153284703</v>
      </c>
      <c r="CA1067" s="13"/>
      <c r="CB1067" s="13">
        <v>0.46959459459459502</v>
      </c>
      <c r="CC1067" s="13">
        <v>0.348101265822785</v>
      </c>
    </row>
    <row r="1068" spans="2:81" x14ac:dyDescent="0.3">
      <c r="B1068" t="s">
        <v>91</v>
      </c>
      <c r="C1068" s="13">
        <v>6.1093247588424403E-2</v>
      </c>
      <c r="D1068" s="13">
        <v>5.8103975535168197E-2</v>
      </c>
      <c r="E1068" s="13">
        <v>6.8027210884353803E-2</v>
      </c>
      <c r="F1068" s="13"/>
      <c r="G1068" s="13">
        <v>0.238095238095238</v>
      </c>
      <c r="H1068" s="13">
        <v>0.22758620689655201</v>
      </c>
      <c r="I1068" s="13">
        <v>0.154471544715447</v>
      </c>
      <c r="J1068" s="13">
        <v>-6.25E-2</v>
      </c>
      <c r="K1068" s="13">
        <v>-0.162162162162162</v>
      </c>
      <c r="L1068" s="13">
        <v>-0.17857142857142899</v>
      </c>
      <c r="M1068" s="13"/>
      <c r="N1068" s="13">
        <v>-1.7021276595744698E-2</v>
      </c>
      <c r="O1068" s="13">
        <v>2.7027027027027001E-2</v>
      </c>
      <c r="P1068" s="13">
        <v>0.23148148148148201</v>
      </c>
      <c r="Q1068" s="13">
        <v>0.109375</v>
      </c>
      <c r="R1068" s="13"/>
      <c r="S1068" s="13">
        <v>0.24786324786324801</v>
      </c>
      <c r="T1068" s="13">
        <v>0.16666666666666699</v>
      </c>
      <c r="U1068" s="13">
        <v>0</v>
      </c>
      <c r="V1068" s="13">
        <v>-0.14285714285714299</v>
      </c>
      <c r="W1068" s="13">
        <v>-1.9607843137254902E-2</v>
      </c>
      <c r="X1068" s="13">
        <v>-6.5217391304347797E-2</v>
      </c>
      <c r="Y1068" s="13">
        <v>0.173913043478261</v>
      </c>
      <c r="Z1068" s="13">
        <v>3.7037037037037E-2</v>
      </c>
      <c r="AA1068" s="13">
        <v>3.5714285714285803E-2</v>
      </c>
      <c r="AB1068" s="13">
        <v>-0.116279069767442</v>
      </c>
      <c r="AC1068" s="13">
        <v>0.14285714285714299</v>
      </c>
      <c r="AD1068" s="13">
        <v>-0.22222222222222199</v>
      </c>
      <c r="AE1068" s="13"/>
      <c r="AF1068" s="13">
        <v>0.123762376237624</v>
      </c>
      <c r="AG1068" s="13">
        <v>0.22772277227722801</v>
      </c>
      <c r="AH1068" s="13">
        <v>-4.8387096774193603E-2</v>
      </c>
      <c r="AI1068" s="13">
        <v>-0.16049382716049401</v>
      </c>
      <c r="AJ1068" s="13">
        <v>8.8235294117647106E-2</v>
      </c>
      <c r="AK1068" s="13">
        <v>-5.5555555555555601E-2</v>
      </c>
      <c r="AL1068" s="13"/>
      <c r="AM1068" s="13">
        <v>0.115789473684211</v>
      </c>
      <c r="AN1068" s="13">
        <v>-5.6603773584905599E-2</v>
      </c>
      <c r="AO1068" s="13">
        <v>3.0769230769230799E-2</v>
      </c>
      <c r="AP1068" s="13">
        <v>0.107142857142857</v>
      </c>
      <c r="AQ1068" s="13">
        <v>0.37037037037037002</v>
      </c>
      <c r="AR1068" s="13"/>
      <c r="AS1068" s="13">
        <v>6.1093247588424403E-2</v>
      </c>
      <c r="AT1068" s="13" t="s">
        <v>97</v>
      </c>
      <c r="AU1068" s="13"/>
      <c r="AV1068" s="13">
        <v>0.11274509803921599</v>
      </c>
      <c r="AW1068" s="13">
        <v>0.39583333333333298</v>
      </c>
      <c r="AX1068" s="13">
        <v>-6.4393939393939406E-2</v>
      </c>
      <c r="AY1068" s="13"/>
      <c r="AZ1068" s="13">
        <v>0.40677966101694901</v>
      </c>
      <c r="BA1068" s="13">
        <v>0.3125</v>
      </c>
      <c r="BB1068" s="13">
        <v>-7.2727272727272696E-2</v>
      </c>
      <c r="BC1068" s="13"/>
      <c r="BD1068" s="13">
        <v>0.116751269035533</v>
      </c>
      <c r="BE1068" s="13">
        <v>-3.5714285714285698E-2</v>
      </c>
      <c r="BF1068" s="13"/>
      <c r="BG1068" s="13">
        <v>0.31472081218274101</v>
      </c>
      <c r="BH1068" s="13">
        <v>-5.6603773584905703E-2</v>
      </c>
      <c r="BI1068" s="13"/>
      <c r="BJ1068" s="13">
        <v>0.25263157894736799</v>
      </c>
      <c r="BK1068" s="13">
        <v>3.09477756286267E-2</v>
      </c>
      <c r="BL1068" s="13"/>
      <c r="BM1068" s="13">
        <v>-5.1724137931034503E-2</v>
      </c>
      <c r="BN1068" s="13">
        <v>9.0361445783132502E-2</v>
      </c>
      <c r="BO1068" s="13"/>
      <c r="BP1068" s="13">
        <v>-0.11874999999999999</v>
      </c>
      <c r="BQ1068" s="13">
        <v>0.124721603563474</v>
      </c>
      <c r="BR1068" s="13"/>
      <c r="BS1068" s="13">
        <v>0.196172248803828</v>
      </c>
      <c r="BT1068" s="13">
        <v>3.6885245901639302E-2</v>
      </c>
      <c r="BU1068" s="13"/>
      <c r="BV1068" s="13">
        <v>0.34722222222222199</v>
      </c>
      <c r="BW1068" s="13">
        <v>0.116788321167883</v>
      </c>
      <c r="BX1068" s="13"/>
      <c r="BY1068" s="13">
        <v>0.14492753623188401</v>
      </c>
      <c r="BZ1068" s="13">
        <v>5.4744525547445202E-2</v>
      </c>
      <c r="CA1068" s="13"/>
      <c r="CB1068" s="13">
        <v>-6.7567567567567696E-2</v>
      </c>
      <c r="CC1068" s="13">
        <v>0.161392405063291</v>
      </c>
    </row>
    <row r="1069" spans="2:81" x14ac:dyDescent="0.3">
      <c r="C1069" s="13"/>
      <c r="D1069" s="13"/>
      <c r="E1069" s="13"/>
      <c r="F1069" s="13"/>
      <c r="G1069" s="13"/>
      <c r="H1069" s="13"/>
      <c r="I1069" s="13"/>
      <c r="J1069" s="13"/>
      <c r="K1069" s="13"/>
      <c r="L1069" s="13"/>
      <c r="M1069" s="13"/>
      <c r="N1069" s="13"/>
      <c r="O1069" s="13"/>
      <c r="P1069" s="13"/>
      <c r="Q1069" s="13"/>
      <c r="R1069" s="13"/>
      <c r="S1069" s="13"/>
      <c r="T1069" s="13"/>
      <c r="U1069" s="13"/>
      <c r="V1069" s="13"/>
      <c r="W1069" s="13"/>
      <c r="X1069" s="13"/>
      <c r="Y1069" s="13"/>
      <c r="Z1069" s="13"/>
      <c r="AA1069" s="13"/>
      <c r="AB1069" s="13"/>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BQ1069" s="13"/>
      <c r="BR1069" s="13"/>
      <c r="BS1069" s="13"/>
      <c r="BT1069" s="13"/>
      <c r="BU1069" s="13"/>
      <c r="BV1069" s="13"/>
      <c r="BW1069" s="13"/>
      <c r="BX1069" s="13"/>
      <c r="BY1069" s="13"/>
      <c r="BZ1069" s="13"/>
      <c r="CA1069" s="13"/>
      <c r="CB1069" s="13"/>
      <c r="CC1069" s="13"/>
    </row>
    <row r="1070" spans="2:81" x14ac:dyDescent="0.3">
      <c r="B1070" s="6" t="s">
        <v>468</v>
      </c>
      <c r="C1070" s="13"/>
      <c r="D1070" s="13"/>
      <c r="E1070" s="13"/>
      <c r="F1070" s="13"/>
      <c r="G1070" s="13"/>
      <c r="H1070" s="13"/>
      <c r="I1070" s="13"/>
      <c r="J1070" s="13"/>
      <c r="K1070" s="13"/>
      <c r="L1070" s="13"/>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BQ1070" s="13"/>
      <c r="BR1070" s="13"/>
      <c r="BS1070" s="13"/>
      <c r="BT1070" s="13"/>
      <c r="BU1070" s="13"/>
      <c r="BV1070" s="13"/>
      <c r="BW1070" s="13"/>
      <c r="BX1070" s="13"/>
      <c r="BY1070" s="13"/>
      <c r="BZ1070" s="13"/>
      <c r="CA1070" s="13"/>
      <c r="CB1070" s="13"/>
      <c r="CC1070" s="13"/>
    </row>
    <row r="1071" spans="2:81" x14ac:dyDescent="0.3">
      <c r="B1071" s="23" t="s">
        <v>196</v>
      </c>
      <c r="C1071" s="13"/>
      <c r="D1071" s="13"/>
      <c r="E1071" s="13"/>
      <c r="F1071" s="13"/>
      <c r="G1071" s="13"/>
      <c r="H1071" s="13"/>
      <c r="I1071" s="13"/>
      <c r="J1071" s="13"/>
      <c r="K1071" s="13"/>
      <c r="L1071" s="13"/>
      <c r="M1071" s="13"/>
      <c r="N1071" s="13"/>
      <c r="O1071" s="13"/>
      <c r="P1071" s="13"/>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U1071" s="13"/>
      <c r="AV1071" s="13"/>
      <c r="AW1071" s="13"/>
      <c r="AX1071" s="13"/>
      <c r="AY1071" s="13"/>
      <c r="AZ1071" s="13"/>
      <c r="BA1071" s="13"/>
      <c r="BB1071" s="13"/>
      <c r="BC1071" s="13"/>
      <c r="BD1071" s="13"/>
      <c r="BE1071" s="13"/>
      <c r="BF1071" s="13"/>
      <c r="BG1071" s="13"/>
      <c r="BH1071" s="13"/>
      <c r="BI1071" s="13"/>
      <c r="BJ1071" s="13"/>
      <c r="BK1071" s="13"/>
      <c r="BL1071" s="13"/>
      <c r="BM1071" s="13"/>
      <c r="BN1071" s="13"/>
      <c r="BO1071" s="13"/>
      <c r="BP1071" s="13"/>
      <c r="BQ1071" s="13"/>
      <c r="BR1071" s="13"/>
      <c r="BS1071" s="13"/>
      <c r="BT1071" s="13"/>
      <c r="BU1071" s="13"/>
      <c r="BV1071" s="13"/>
      <c r="BW1071" s="13"/>
      <c r="BX1071" s="13"/>
      <c r="BY1071" s="13"/>
      <c r="BZ1071" s="13"/>
      <c r="CA1071" s="13"/>
      <c r="CB1071" s="13"/>
      <c r="CC1071" s="13"/>
    </row>
    <row r="1072" spans="2:81" x14ac:dyDescent="0.3">
      <c r="B1072" t="s">
        <v>413</v>
      </c>
      <c r="C1072" s="13">
        <v>0.19774919614147901</v>
      </c>
      <c r="D1072" s="13">
        <v>0.201834862385321</v>
      </c>
      <c r="E1072" s="13">
        <v>0.19387755102040799</v>
      </c>
      <c r="F1072" s="13"/>
      <c r="G1072" s="13">
        <v>0.16666666666666699</v>
      </c>
      <c r="H1072" s="13">
        <v>0.26896551724137902</v>
      </c>
      <c r="I1072" s="13">
        <v>0.23577235772357699</v>
      </c>
      <c r="J1072" s="13">
        <v>0.13392857142857101</v>
      </c>
      <c r="K1072" s="13">
        <v>0.17567567567567599</v>
      </c>
      <c r="L1072" s="13">
        <v>0.15476190476190499</v>
      </c>
      <c r="M1072" s="13"/>
      <c r="N1072" s="13">
        <v>0.221276595744681</v>
      </c>
      <c r="O1072" s="13">
        <v>0.162162162162162</v>
      </c>
      <c r="P1072" s="13">
        <v>0.22222222222222199</v>
      </c>
      <c r="Q1072" s="13">
        <v>0.1796875</v>
      </c>
      <c r="R1072" s="13"/>
      <c r="S1072" s="13">
        <v>0.230769230769231</v>
      </c>
      <c r="T1072" s="13">
        <v>0.16666666666666699</v>
      </c>
      <c r="U1072" s="13">
        <v>0.186046511627907</v>
      </c>
      <c r="V1072" s="13">
        <v>0.125</v>
      </c>
      <c r="W1072" s="13">
        <v>0.19607843137254899</v>
      </c>
      <c r="X1072" s="13">
        <v>0.26086956521739102</v>
      </c>
      <c r="Y1072" s="13">
        <v>0.23913043478260901</v>
      </c>
      <c r="Z1072" s="13">
        <v>0.22222222222222199</v>
      </c>
      <c r="AA1072" s="13">
        <v>0.17857142857142899</v>
      </c>
      <c r="AB1072" s="13">
        <v>0.186046511627907</v>
      </c>
      <c r="AC1072" s="13">
        <v>0.214285714285714</v>
      </c>
      <c r="AD1072" s="13">
        <v>0.11111111111111099</v>
      </c>
      <c r="AE1072" s="13"/>
      <c r="AF1072" s="13">
        <v>0.20297029702970301</v>
      </c>
      <c r="AG1072" s="13">
        <v>0.30693069306930698</v>
      </c>
      <c r="AH1072" s="13">
        <v>0.14516129032258099</v>
      </c>
      <c r="AI1072" s="13">
        <v>0.22222222222222199</v>
      </c>
      <c r="AJ1072" s="13">
        <v>0.10294117647058799</v>
      </c>
      <c r="AK1072" s="13">
        <v>0.18518518518518501</v>
      </c>
      <c r="AL1072" s="13"/>
      <c r="AM1072" s="13">
        <v>0.18947368421052599</v>
      </c>
      <c r="AN1072" s="13">
        <v>0.10377358490565999</v>
      </c>
      <c r="AO1072" s="13">
        <v>0.2</v>
      </c>
      <c r="AP1072" s="13">
        <v>0.27678571428571402</v>
      </c>
      <c r="AQ1072" s="13">
        <v>0.25925925925925902</v>
      </c>
      <c r="AR1072" s="13"/>
      <c r="AS1072" s="13">
        <v>0.19774919614147901</v>
      </c>
      <c r="AT1072" s="13" t="s">
        <v>97</v>
      </c>
      <c r="AU1072" s="13"/>
      <c r="AV1072" s="13">
        <v>0.161764705882353</v>
      </c>
      <c r="AW1072" s="13">
        <v>0.25</v>
      </c>
      <c r="AX1072" s="13">
        <v>0.204545454545455</v>
      </c>
      <c r="AY1072" s="13"/>
      <c r="AZ1072" s="13">
        <v>0.322033898305085</v>
      </c>
      <c r="BA1072" s="13">
        <v>0.20833333333333301</v>
      </c>
      <c r="BB1072" s="13">
        <v>0.109090909090909</v>
      </c>
      <c r="BC1072" s="13"/>
      <c r="BD1072" s="13">
        <v>0.218274111675127</v>
      </c>
      <c r="BE1072" s="13">
        <v>0.16517857142857101</v>
      </c>
      <c r="BF1072" s="13"/>
      <c r="BG1072" s="13">
        <v>0.29949238578680198</v>
      </c>
      <c r="BH1072" s="13">
        <v>0.15094339622641501</v>
      </c>
      <c r="BI1072" s="13"/>
      <c r="BJ1072" s="13">
        <v>0.26315789473684198</v>
      </c>
      <c r="BK1072" s="13">
        <v>0.189555125725339</v>
      </c>
      <c r="BL1072" s="13"/>
      <c r="BM1072" s="13">
        <v>0.15517241379310301</v>
      </c>
      <c r="BN1072" s="13">
        <v>0.208835341365462</v>
      </c>
      <c r="BO1072" s="13"/>
      <c r="BP1072" s="13">
        <v>0.125</v>
      </c>
      <c r="BQ1072" s="13">
        <v>0.22048997772828499</v>
      </c>
      <c r="BR1072" s="13"/>
      <c r="BS1072" s="13">
        <v>0.21052631578947401</v>
      </c>
      <c r="BT1072" s="13">
        <v>0.19672131147541</v>
      </c>
      <c r="BU1072" s="13"/>
      <c r="BV1072" s="13">
        <v>0.23611111111111099</v>
      </c>
      <c r="BW1072" s="13">
        <v>0.19708029197080301</v>
      </c>
      <c r="BX1072" s="13"/>
      <c r="BY1072" s="13">
        <v>0.13043478260869601</v>
      </c>
      <c r="BZ1072" s="13">
        <v>0.20802919708029199</v>
      </c>
      <c r="CA1072" s="13"/>
      <c r="CB1072" s="13">
        <v>0.152027027027027</v>
      </c>
      <c r="CC1072" s="13">
        <v>0.243670886075949</v>
      </c>
    </row>
    <row r="1073" spans="2:81" x14ac:dyDescent="0.3">
      <c r="B1073" t="s">
        <v>84</v>
      </c>
      <c r="C1073" s="13">
        <v>0.303858520900322</v>
      </c>
      <c r="D1073" s="13">
        <v>0.30581039755351702</v>
      </c>
      <c r="E1073" s="13">
        <v>0.30272108843537399</v>
      </c>
      <c r="F1073" s="13"/>
      <c r="G1073" s="13">
        <v>0.30952380952380998</v>
      </c>
      <c r="H1073" s="13">
        <v>0.33103448275862102</v>
      </c>
      <c r="I1073" s="13">
        <v>0.26016260162601601</v>
      </c>
      <c r="J1073" s="13">
        <v>0.35714285714285698</v>
      </c>
      <c r="K1073" s="13">
        <v>0.22972972972972999</v>
      </c>
      <c r="L1073" s="13">
        <v>0.30952380952380998</v>
      </c>
      <c r="M1073" s="13"/>
      <c r="N1073" s="13">
        <v>0.25957446808510598</v>
      </c>
      <c r="O1073" s="13">
        <v>0.304054054054054</v>
      </c>
      <c r="P1073" s="13">
        <v>0.37962962962962998</v>
      </c>
      <c r="Q1073" s="13">
        <v>0.328125</v>
      </c>
      <c r="R1073" s="13"/>
      <c r="S1073" s="13">
        <v>0.35042735042735002</v>
      </c>
      <c r="T1073" s="13">
        <v>0.29166666666666702</v>
      </c>
      <c r="U1073" s="13">
        <v>0.27906976744186002</v>
      </c>
      <c r="V1073" s="13">
        <v>0.375</v>
      </c>
      <c r="W1073" s="13">
        <v>0.27450980392156898</v>
      </c>
      <c r="X1073" s="13">
        <v>0.19565217391304299</v>
      </c>
      <c r="Y1073" s="13">
        <v>0.282608695652174</v>
      </c>
      <c r="Z1073" s="13">
        <v>0.33333333333333298</v>
      </c>
      <c r="AA1073" s="13">
        <v>0.34523809523809501</v>
      </c>
      <c r="AB1073" s="13">
        <v>0.25581395348837199</v>
      </c>
      <c r="AC1073" s="13">
        <v>0.214285714285714</v>
      </c>
      <c r="AD1073" s="13">
        <v>0.33333333333333298</v>
      </c>
      <c r="AE1073" s="13"/>
      <c r="AF1073" s="13">
        <v>0.316831683168317</v>
      </c>
      <c r="AG1073" s="13">
        <v>0.316831683168317</v>
      </c>
      <c r="AH1073" s="13">
        <v>0.32258064516128998</v>
      </c>
      <c r="AI1073" s="13">
        <v>0.24691358024691401</v>
      </c>
      <c r="AJ1073" s="13">
        <v>0.27941176470588203</v>
      </c>
      <c r="AK1073" s="13">
        <v>0.37037037037037002</v>
      </c>
      <c r="AL1073" s="13"/>
      <c r="AM1073" s="13">
        <v>0.336842105263158</v>
      </c>
      <c r="AN1073" s="13">
        <v>0.31132075471698101</v>
      </c>
      <c r="AO1073" s="13">
        <v>0.28205128205128199</v>
      </c>
      <c r="AP1073" s="13">
        <v>0.29464285714285698</v>
      </c>
      <c r="AQ1073" s="13">
        <v>0.33333333333333298</v>
      </c>
      <c r="AR1073" s="13"/>
      <c r="AS1073" s="13">
        <v>0.303858520900322</v>
      </c>
      <c r="AT1073" s="13" t="s">
        <v>97</v>
      </c>
      <c r="AU1073" s="13"/>
      <c r="AV1073" s="13">
        <v>0.32352941176470601</v>
      </c>
      <c r="AW1073" s="13">
        <v>0.33333333333333298</v>
      </c>
      <c r="AX1073" s="13">
        <v>0.310606060606061</v>
      </c>
      <c r="AY1073" s="13"/>
      <c r="AZ1073" s="13">
        <v>0.27118644067796599</v>
      </c>
      <c r="BA1073" s="13">
        <v>0.27083333333333298</v>
      </c>
      <c r="BB1073" s="13">
        <v>0.33636363636363598</v>
      </c>
      <c r="BC1073" s="13"/>
      <c r="BD1073" s="13">
        <v>0.27918781725888298</v>
      </c>
      <c r="BE1073" s="13">
        <v>0.34821428571428598</v>
      </c>
      <c r="BF1073" s="13"/>
      <c r="BG1073" s="13">
        <v>0.294416243654822</v>
      </c>
      <c r="BH1073" s="13">
        <v>0.30896226415094302</v>
      </c>
      <c r="BI1073" s="13"/>
      <c r="BJ1073" s="13">
        <v>0.221052631578947</v>
      </c>
      <c r="BK1073" s="13">
        <v>0.31721470019342402</v>
      </c>
      <c r="BL1073" s="13"/>
      <c r="BM1073" s="13">
        <v>0.25862068965517199</v>
      </c>
      <c r="BN1073" s="13">
        <v>0.313253012048193</v>
      </c>
      <c r="BO1073" s="13"/>
      <c r="BP1073" s="13">
        <v>0.25624999999999998</v>
      </c>
      <c r="BQ1073" s="13">
        <v>0.32739420935412</v>
      </c>
      <c r="BR1073" s="13"/>
      <c r="BS1073" s="13">
        <v>0.33492822966507202</v>
      </c>
      <c r="BT1073" s="13">
        <v>0.31967213114754101</v>
      </c>
      <c r="BU1073" s="13"/>
      <c r="BV1073" s="13">
        <v>0.41666666666666702</v>
      </c>
      <c r="BW1073" s="13">
        <v>0.29197080291970801</v>
      </c>
      <c r="BX1073" s="13"/>
      <c r="BY1073" s="13">
        <v>0.33333333333333298</v>
      </c>
      <c r="BZ1073" s="13">
        <v>0.30109489051094901</v>
      </c>
      <c r="CA1073" s="13"/>
      <c r="CB1073" s="13">
        <v>0.29391891891891903</v>
      </c>
      <c r="CC1073" s="13">
        <v>0.30379746835443</v>
      </c>
    </row>
    <row r="1074" spans="2:81" x14ac:dyDescent="0.3">
      <c r="B1074" t="s">
        <v>414</v>
      </c>
      <c r="C1074" s="13">
        <v>0.18167202572347299</v>
      </c>
      <c r="D1074" s="13">
        <v>0.192660550458716</v>
      </c>
      <c r="E1074" s="13">
        <v>0.16666666666666699</v>
      </c>
      <c r="F1074" s="13"/>
      <c r="G1074" s="13">
        <v>0.238095238095238</v>
      </c>
      <c r="H1074" s="13">
        <v>0.15172413793103401</v>
      </c>
      <c r="I1074" s="13">
        <v>0.16260162601625999</v>
      </c>
      <c r="J1074" s="13">
        <v>0.160714285714286</v>
      </c>
      <c r="K1074" s="13">
        <v>0.20270270270270299</v>
      </c>
      <c r="L1074" s="13">
        <v>0.214285714285714</v>
      </c>
      <c r="M1074" s="13"/>
      <c r="N1074" s="13">
        <v>0.17872340425531899</v>
      </c>
      <c r="O1074" s="13">
        <v>0.18918918918918901</v>
      </c>
      <c r="P1074" s="13">
        <v>0.13888888888888901</v>
      </c>
      <c r="Q1074" s="13">
        <v>0.2109375</v>
      </c>
      <c r="R1074" s="13"/>
      <c r="S1074" s="13">
        <v>0.15384615384615399</v>
      </c>
      <c r="T1074" s="13">
        <v>0.180555555555556</v>
      </c>
      <c r="U1074" s="13">
        <v>0.209302325581395</v>
      </c>
      <c r="V1074" s="13">
        <v>0.214285714285714</v>
      </c>
      <c r="W1074" s="13">
        <v>0.15686274509803899</v>
      </c>
      <c r="X1074" s="13">
        <v>0.19565217391304299</v>
      </c>
      <c r="Y1074" s="13">
        <v>0.217391304347826</v>
      </c>
      <c r="Z1074" s="13">
        <v>0.22222222222222199</v>
      </c>
      <c r="AA1074" s="13">
        <v>0.15476190476190499</v>
      </c>
      <c r="AB1074" s="13">
        <v>0.186046511627907</v>
      </c>
      <c r="AC1074" s="13">
        <v>0.17857142857142899</v>
      </c>
      <c r="AD1074" s="13">
        <v>0.22222222222222199</v>
      </c>
      <c r="AE1074" s="13"/>
      <c r="AF1074" s="13">
        <v>0.19306930693069299</v>
      </c>
      <c r="AG1074" s="13">
        <v>0.12871287128712899</v>
      </c>
      <c r="AH1074" s="13">
        <v>0.209677419354839</v>
      </c>
      <c r="AI1074" s="13">
        <v>0.11111111111111099</v>
      </c>
      <c r="AJ1074" s="13">
        <v>0.32352941176470601</v>
      </c>
      <c r="AK1074" s="13">
        <v>0.11111111111111099</v>
      </c>
      <c r="AL1074" s="13"/>
      <c r="AM1074" s="13">
        <v>0.221052631578947</v>
      </c>
      <c r="AN1074" s="13">
        <v>0.160377358490566</v>
      </c>
      <c r="AO1074" s="13">
        <v>0.17435897435897399</v>
      </c>
      <c r="AP1074" s="13">
        <v>0.20535714285714299</v>
      </c>
      <c r="AQ1074" s="13">
        <v>0.11111111111111099</v>
      </c>
      <c r="AR1074" s="13"/>
      <c r="AS1074" s="13">
        <v>0.18167202572347299</v>
      </c>
      <c r="AT1074" s="13" t="s">
        <v>97</v>
      </c>
      <c r="AU1074" s="13"/>
      <c r="AV1074" s="13">
        <v>0.22549019607843099</v>
      </c>
      <c r="AW1074" s="13">
        <v>0.1875</v>
      </c>
      <c r="AX1074" s="13">
        <v>0.13636363636363599</v>
      </c>
      <c r="AY1074" s="13"/>
      <c r="AZ1074" s="13">
        <v>0.186440677966102</v>
      </c>
      <c r="BA1074" s="13">
        <v>0.29166666666666702</v>
      </c>
      <c r="BB1074" s="13">
        <v>0.20909090909090899</v>
      </c>
      <c r="BC1074" s="13"/>
      <c r="BD1074" s="13">
        <v>0.19035532994923901</v>
      </c>
      <c r="BE1074" s="13">
        <v>0.16517857142857101</v>
      </c>
      <c r="BF1074" s="13"/>
      <c r="BG1074" s="13">
        <v>0.16243654822334999</v>
      </c>
      <c r="BH1074" s="13">
        <v>0.18867924528301899</v>
      </c>
      <c r="BI1074" s="13"/>
      <c r="BJ1074" s="13">
        <v>0.221052631578947</v>
      </c>
      <c r="BK1074" s="13">
        <v>0.17601547388781399</v>
      </c>
      <c r="BL1074" s="13"/>
      <c r="BM1074" s="13">
        <v>0.20689655172413801</v>
      </c>
      <c r="BN1074" s="13">
        <v>0.17871485943775101</v>
      </c>
      <c r="BO1074" s="13"/>
      <c r="BP1074" s="13">
        <v>0.23125000000000001</v>
      </c>
      <c r="BQ1074" s="13">
        <v>0.16481069042316299</v>
      </c>
      <c r="BR1074" s="13"/>
      <c r="BS1074" s="13">
        <v>0.17224880382775101</v>
      </c>
      <c r="BT1074" s="13">
        <v>0.18442622950819701</v>
      </c>
      <c r="BU1074" s="13"/>
      <c r="BV1074" s="13">
        <v>0.11111111111111099</v>
      </c>
      <c r="BW1074" s="13">
        <v>0.20437956204379601</v>
      </c>
      <c r="BX1074" s="13"/>
      <c r="BY1074" s="13">
        <v>0.173913043478261</v>
      </c>
      <c r="BZ1074" s="13">
        <v>0.18248175182481799</v>
      </c>
      <c r="CA1074" s="13"/>
      <c r="CB1074" s="13">
        <v>0.179054054054054</v>
      </c>
      <c r="CC1074" s="13">
        <v>0.180379746835443</v>
      </c>
    </row>
    <row r="1075" spans="2:81" x14ac:dyDescent="0.3">
      <c r="B1075" t="s">
        <v>86</v>
      </c>
      <c r="C1075" s="13">
        <v>0.17524115755627001</v>
      </c>
      <c r="D1075" s="13">
        <v>0.17737003058104001</v>
      </c>
      <c r="E1075" s="13">
        <v>0.17346938775510201</v>
      </c>
      <c r="F1075" s="13"/>
      <c r="G1075" s="13">
        <v>0.15476190476190499</v>
      </c>
      <c r="H1075" s="13">
        <v>0.13793103448275901</v>
      </c>
      <c r="I1075" s="13">
        <v>0.18699186991869901</v>
      </c>
      <c r="J1075" s="13">
        <v>0.16964285714285701</v>
      </c>
      <c r="K1075" s="13">
        <v>0.24324324324324301</v>
      </c>
      <c r="L1075" s="13">
        <v>0.19047619047618999</v>
      </c>
      <c r="M1075" s="13"/>
      <c r="N1075" s="13">
        <v>0.18723404255319101</v>
      </c>
      <c r="O1075" s="13">
        <v>0.18243243243243201</v>
      </c>
      <c r="P1075" s="13">
        <v>0.17592592592592601</v>
      </c>
      <c r="Q1075" s="13">
        <v>0.140625</v>
      </c>
      <c r="R1075" s="13"/>
      <c r="S1075" s="13">
        <v>0.170940170940171</v>
      </c>
      <c r="T1075" s="13">
        <v>0.180555555555556</v>
      </c>
      <c r="U1075" s="13">
        <v>0.13953488372093001</v>
      </c>
      <c r="V1075" s="13">
        <v>0.214285714285714</v>
      </c>
      <c r="W1075" s="13">
        <v>0.15686274509803899</v>
      </c>
      <c r="X1075" s="13">
        <v>0.15217391304347799</v>
      </c>
      <c r="Y1075" s="13">
        <v>0.173913043478261</v>
      </c>
      <c r="Z1075" s="13">
        <v>7.4074074074074098E-2</v>
      </c>
      <c r="AA1075" s="13">
        <v>0.16666666666666699</v>
      </c>
      <c r="AB1075" s="13">
        <v>0.25581395348837199</v>
      </c>
      <c r="AC1075" s="13">
        <v>0.214285714285714</v>
      </c>
      <c r="AD1075" s="13">
        <v>0.22222222222222199</v>
      </c>
      <c r="AE1075" s="13"/>
      <c r="AF1075" s="13">
        <v>0.17821782178217799</v>
      </c>
      <c r="AG1075" s="13">
        <v>0.12871287128712899</v>
      </c>
      <c r="AH1075" s="13">
        <v>0.14516129032258099</v>
      </c>
      <c r="AI1075" s="13">
        <v>0.25925925925925902</v>
      </c>
      <c r="AJ1075" s="13">
        <v>8.8235294117647106E-2</v>
      </c>
      <c r="AK1075" s="13">
        <v>0.203703703703704</v>
      </c>
      <c r="AL1075" s="13"/>
      <c r="AM1075" s="13">
        <v>0.14736842105263201</v>
      </c>
      <c r="AN1075" s="13">
        <v>0.26415094339622602</v>
      </c>
      <c r="AO1075" s="13">
        <v>0.18461538461538499</v>
      </c>
      <c r="AP1075" s="13">
        <v>8.9285714285714302E-2</v>
      </c>
      <c r="AQ1075" s="13">
        <v>0.18518518518518501</v>
      </c>
      <c r="AR1075" s="13"/>
      <c r="AS1075" s="13">
        <v>0.17524115755627001</v>
      </c>
      <c r="AT1075" s="13" t="s">
        <v>97</v>
      </c>
      <c r="AU1075" s="13"/>
      <c r="AV1075" s="13">
        <v>0.14705882352941199</v>
      </c>
      <c r="AW1075" s="13">
        <v>0.125</v>
      </c>
      <c r="AX1075" s="13">
        <v>0.19318181818181801</v>
      </c>
      <c r="AY1075" s="13"/>
      <c r="AZ1075" s="13">
        <v>0.11864406779661001</v>
      </c>
      <c r="BA1075" s="13">
        <v>0.104166666666667</v>
      </c>
      <c r="BB1075" s="13">
        <v>0.18181818181818199</v>
      </c>
      <c r="BC1075" s="13"/>
      <c r="BD1075" s="13">
        <v>0.17005076142132</v>
      </c>
      <c r="BE1075" s="13">
        <v>0.183035714285714</v>
      </c>
      <c r="BF1075" s="13"/>
      <c r="BG1075" s="13">
        <v>0.131979695431472</v>
      </c>
      <c r="BH1075" s="13">
        <v>0.195754716981132</v>
      </c>
      <c r="BI1075" s="13"/>
      <c r="BJ1075" s="13">
        <v>0.168421052631579</v>
      </c>
      <c r="BK1075" s="13">
        <v>0.17601547388781399</v>
      </c>
      <c r="BL1075" s="13"/>
      <c r="BM1075" s="13">
        <v>0.22413793103448301</v>
      </c>
      <c r="BN1075" s="13">
        <v>0.160642570281124</v>
      </c>
      <c r="BO1075" s="13"/>
      <c r="BP1075" s="13">
        <v>0.2</v>
      </c>
      <c r="BQ1075" s="13">
        <v>0.16258351893095799</v>
      </c>
      <c r="BR1075" s="13"/>
      <c r="BS1075" s="13">
        <v>0.148325358851675</v>
      </c>
      <c r="BT1075" s="13">
        <v>0.16393442622950799</v>
      </c>
      <c r="BU1075" s="13"/>
      <c r="BV1075" s="13">
        <v>9.7222222222222196E-2</v>
      </c>
      <c r="BW1075" s="13">
        <v>0.17518248175182499</v>
      </c>
      <c r="BX1075" s="13"/>
      <c r="BY1075" s="13">
        <v>0.202898550724638</v>
      </c>
      <c r="BZ1075" s="13">
        <v>0.17335766423357701</v>
      </c>
      <c r="CA1075" s="13"/>
      <c r="CB1075" s="13">
        <v>0.21959459459459499</v>
      </c>
      <c r="CC1075" s="13">
        <v>0.139240506329114</v>
      </c>
    </row>
    <row r="1076" spans="2:81" x14ac:dyDescent="0.3">
      <c r="B1076" t="s">
        <v>415</v>
      </c>
      <c r="C1076" s="13">
        <v>0.12379421221865</v>
      </c>
      <c r="D1076" s="13">
        <v>0.113149847094801</v>
      </c>
      <c r="E1076" s="13">
        <v>0.136054421768707</v>
      </c>
      <c r="F1076" s="13"/>
      <c r="G1076" s="13">
        <v>0.119047619047619</v>
      </c>
      <c r="H1076" s="13">
        <v>9.6551724137931005E-2</v>
      </c>
      <c r="I1076" s="13">
        <v>0.146341463414634</v>
      </c>
      <c r="J1076" s="13">
        <v>0.14285714285714299</v>
      </c>
      <c r="K1076" s="13">
        <v>0.121621621621622</v>
      </c>
      <c r="L1076" s="13">
        <v>0.119047619047619</v>
      </c>
      <c r="M1076" s="13"/>
      <c r="N1076" s="13">
        <v>0.12765957446808501</v>
      </c>
      <c r="O1076" s="13">
        <v>0.141891891891892</v>
      </c>
      <c r="P1076" s="13">
        <v>8.3333333333333301E-2</v>
      </c>
      <c r="Q1076" s="13">
        <v>0.125</v>
      </c>
      <c r="R1076" s="13"/>
      <c r="S1076" s="13">
        <v>7.69230769230769E-2</v>
      </c>
      <c r="T1076" s="13">
        <v>0.180555555555556</v>
      </c>
      <c r="U1076" s="13">
        <v>0.162790697674419</v>
      </c>
      <c r="V1076" s="13">
        <v>5.3571428571428603E-2</v>
      </c>
      <c r="W1076" s="13">
        <v>0.19607843137254899</v>
      </c>
      <c r="X1076" s="13">
        <v>0.13043478260869601</v>
      </c>
      <c r="Y1076" s="13">
        <v>4.3478260869565202E-2</v>
      </c>
      <c r="Z1076" s="13">
        <v>0.148148148148148</v>
      </c>
      <c r="AA1076" s="13">
        <v>0.14285714285714299</v>
      </c>
      <c r="AB1076" s="13">
        <v>0.116279069767442</v>
      </c>
      <c r="AC1076" s="13">
        <v>0.17857142857142899</v>
      </c>
      <c r="AD1076" s="13">
        <v>0.11111111111111099</v>
      </c>
      <c r="AE1076" s="13"/>
      <c r="AF1076" s="13">
        <v>9.9009900990099001E-2</v>
      </c>
      <c r="AG1076" s="13">
        <v>0.118811881188119</v>
      </c>
      <c r="AH1076" s="13">
        <v>0.16129032258064499</v>
      </c>
      <c r="AI1076" s="13">
        <v>0.16049382716049401</v>
      </c>
      <c r="AJ1076" s="13">
        <v>0.191176470588235</v>
      </c>
      <c r="AK1076" s="13">
        <v>9.2592592592592601E-2</v>
      </c>
      <c r="AL1076" s="13"/>
      <c r="AM1076" s="13">
        <v>9.4736842105263203E-2</v>
      </c>
      <c r="AN1076" s="13">
        <v>0.15094339622641501</v>
      </c>
      <c r="AO1076" s="13">
        <v>0.143589743589744</v>
      </c>
      <c r="AP1076" s="13">
        <v>0.107142857142857</v>
      </c>
      <c r="AQ1076" s="13">
        <v>7.4074074074074098E-2</v>
      </c>
      <c r="AR1076" s="13"/>
      <c r="AS1076" s="13">
        <v>0.12379421221865</v>
      </c>
      <c r="AT1076" s="13" t="s">
        <v>97</v>
      </c>
      <c r="AU1076" s="13"/>
      <c r="AV1076" s="13">
        <v>0.11764705882352899</v>
      </c>
      <c r="AW1076" s="13">
        <v>0.104166666666667</v>
      </c>
      <c r="AX1076" s="13">
        <v>0.13257575757575801</v>
      </c>
      <c r="AY1076" s="13"/>
      <c r="AZ1076" s="13">
        <v>6.7796610169491497E-2</v>
      </c>
      <c r="BA1076" s="13">
        <v>0.125</v>
      </c>
      <c r="BB1076" s="13">
        <v>0.13636363636363599</v>
      </c>
      <c r="BC1076" s="13"/>
      <c r="BD1076" s="13">
        <v>0.12436548223350299</v>
      </c>
      <c r="BE1076" s="13">
        <v>0.120535714285714</v>
      </c>
      <c r="BF1076" s="13"/>
      <c r="BG1076" s="13">
        <v>9.13705583756345E-2</v>
      </c>
      <c r="BH1076" s="13">
        <v>0.139150943396226</v>
      </c>
      <c r="BI1076" s="13"/>
      <c r="BJ1076" s="13">
        <v>9.4736842105263203E-2</v>
      </c>
      <c r="BK1076" s="13">
        <v>0.12765957446808501</v>
      </c>
      <c r="BL1076" s="13"/>
      <c r="BM1076" s="13">
        <v>0.13793103448275901</v>
      </c>
      <c r="BN1076" s="13">
        <v>0.120481927710843</v>
      </c>
      <c r="BO1076" s="13"/>
      <c r="BP1076" s="13">
        <v>0.16875000000000001</v>
      </c>
      <c r="BQ1076" s="13">
        <v>0.106904231625835</v>
      </c>
      <c r="BR1076" s="13"/>
      <c r="BS1076" s="13">
        <v>0.124401913875598</v>
      </c>
      <c r="BT1076" s="13">
        <v>0.10655737704918</v>
      </c>
      <c r="BU1076" s="13"/>
      <c r="BV1076" s="13">
        <v>0.11111111111111099</v>
      </c>
      <c r="BW1076" s="13">
        <v>0.13138686131386901</v>
      </c>
      <c r="BX1076" s="13"/>
      <c r="BY1076" s="13">
        <v>0.15942028985507201</v>
      </c>
      <c r="BZ1076" s="13">
        <v>0.11496350364963499</v>
      </c>
      <c r="CA1076" s="13"/>
      <c r="CB1076" s="13">
        <v>0.14527027027027001</v>
      </c>
      <c r="CC1076" s="13">
        <v>0.107594936708861</v>
      </c>
    </row>
    <row r="1077" spans="2:81" x14ac:dyDescent="0.3">
      <c r="B1077" t="s">
        <v>106</v>
      </c>
      <c r="C1077" s="13">
        <v>1.7684887459807098E-2</v>
      </c>
      <c r="D1077" s="13">
        <v>9.1743119266055103E-3</v>
      </c>
      <c r="E1077" s="13">
        <v>2.7210884353741499E-2</v>
      </c>
      <c r="F1077" s="13"/>
      <c r="G1077" s="13">
        <v>1.1904761904761901E-2</v>
      </c>
      <c r="H1077" s="13">
        <v>1.37931034482759E-2</v>
      </c>
      <c r="I1077" s="13">
        <v>8.1300813008130107E-3</v>
      </c>
      <c r="J1077" s="13">
        <v>3.5714285714285698E-2</v>
      </c>
      <c r="K1077" s="13">
        <v>2.7027027027027001E-2</v>
      </c>
      <c r="L1077" s="13">
        <v>1.1904761904761901E-2</v>
      </c>
      <c r="M1077" s="13"/>
      <c r="N1077" s="13">
        <v>2.5531914893616999E-2</v>
      </c>
      <c r="O1077" s="13">
        <v>2.0270270270270299E-2</v>
      </c>
      <c r="P1077" s="13">
        <v>0</v>
      </c>
      <c r="Q1077" s="13">
        <v>1.5625E-2</v>
      </c>
      <c r="R1077" s="13"/>
      <c r="S1077" s="13">
        <v>1.7094017094017099E-2</v>
      </c>
      <c r="T1077" s="13">
        <v>0</v>
      </c>
      <c r="U1077" s="13">
        <v>2.32558139534884E-2</v>
      </c>
      <c r="V1077" s="13">
        <v>1.7857142857142901E-2</v>
      </c>
      <c r="W1077" s="13">
        <v>1.9607843137254902E-2</v>
      </c>
      <c r="X1077" s="13">
        <v>6.5217391304347797E-2</v>
      </c>
      <c r="Y1077" s="13">
        <v>4.3478260869565202E-2</v>
      </c>
      <c r="Z1077" s="13">
        <v>0</v>
      </c>
      <c r="AA1077" s="13">
        <v>1.1904761904761901E-2</v>
      </c>
      <c r="AB1077" s="13">
        <v>0</v>
      </c>
      <c r="AC1077" s="13">
        <v>0</v>
      </c>
      <c r="AD1077" s="13">
        <v>0</v>
      </c>
      <c r="AE1077" s="13"/>
      <c r="AF1077" s="13">
        <v>9.9009900990098994E-3</v>
      </c>
      <c r="AG1077" s="13">
        <v>0</v>
      </c>
      <c r="AH1077" s="13">
        <v>1.6129032258064498E-2</v>
      </c>
      <c r="AI1077" s="13">
        <v>0</v>
      </c>
      <c r="AJ1077" s="13">
        <v>1.4705882352941201E-2</v>
      </c>
      <c r="AK1077" s="13">
        <v>3.7037037037037E-2</v>
      </c>
      <c r="AL1077" s="13"/>
      <c r="AM1077" s="13">
        <v>1.05263157894737E-2</v>
      </c>
      <c r="AN1077" s="13">
        <v>9.4339622641509396E-3</v>
      </c>
      <c r="AO1077" s="13">
        <v>1.5384615384615399E-2</v>
      </c>
      <c r="AP1077" s="13">
        <v>2.6785714285714302E-2</v>
      </c>
      <c r="AQ1077" s="13">
        <v>3.7037037037037E-2</v>
      </c>
      <c r="AR1077" s="13"/>
      <c r="AS1077" s="13">
        <v>1.7684887459807098E-2</v>
      </c>
      <c r="AT1077" s="13" t="s">
        <v>97</v>
      </c>
      <c r="AU1077" s="13"/>
      <c r="AV1077" s="13">
        <v>2.4509803921568599E-2</v>
      </c>
      <c r="AW1077" s="13">
        <v>0</v>
      </c>
      <c r="AX1077" s="13">
        <v>2.27272727272727E-2</v>
      </c>
      <c r="AY1077" s="13"/>
      <c r="AZ1077" s="13">
        <v>3.3898305084745797E-2</v>
      </c>
      <c r="BA1077" s="13">
        <v>0</v>
      </c>
      <c r="BB1077" s="13">
        <v>2.7272727272727299E-2</v>
      </c>
      <c r="BC1077" s="13"/>
      <c r="BD1077" s="13">
        <v>1.7766497461928901E-2</v>
      </c>
      <c r="BE1077" s="13">
        <v>1.7857142857142901E-2</v>
      </c>
      <c r="BF1077" s="13"/>
      <c r="BG1077" s="13">
        <v>2.0304568527918801E-2</v>
      </c>
      <c r="BH1077" s="13">
        <v>1.6509433962264199E-2</v>
      </c>
      <c r="BI1077" s="13"/>
      <c r="BJ1077" s="13">
        <v>3.1578947368421102E-2</v>
      </c>
      <c r="BK1077" s="13">
        <v>1.3539651837524201E-2</v>
      </c>
      <c r="BL1077" s="13"/>
      <c r="BM1077" s="13">
        <v>1.72413793103448E-2</v>
      </c>
      <c r="BN1077" s="13">
        <v>1.8072289156626498E-2</v>
      </c>
      <c r="BO1077" s="13"/>
      <c r="BP1077" s="13">
        <v>1.8749999999999999E-2</v>
      </c>
      <c r="BQ1077" s="13">
        <v>1.7817371937639201E-2</v>
      </c>
      <c r="BR1077" s="13"/>
      <c r="BS1077" s="13">
        <v>9.5693779904306199E-3</v>
      </c>
      <c r="BT1077" s="13">
        <v>2.86885245901639E-2</v>
      </c>
      <c r="BU1077" s="13"/>
      <c r="BV1077" s="13">
        <v>2.7777777777777801E-2</v>
      </c>
      <c r="BW1077" s="13">
        <v>0</v>
      </c>
      <c r="BX1077" s="13"/>
      <c r="BY1077" s="13">
        <v>0</v>
      </c>
      <c r="BZ1077" s="13">
        <v>2.0072992700729899E-2</v>
      </c>
      <c r="CA1077" s="13"/>
      <c r="CB1077" s="13">
        <v>1.0135135135135099E-2</v>
      </c>
      <c r="CC1077" s="13">
        <v>2.53164556962025E-2</v>
      </c>
    </row>
    <row r="1078" spans="2:81" x14ac:dyDescent="0.3">
      <c r="B1078" t="s">
        <v>89</v>
      </c>
      <c r="C1078" s="13">
        <v>0.50160771704180096</v>
      </c>
      <c r="D1078" s="13">
        <v>0.50764525993883802</v>
      </c>
      <c r="E1078" s="13">
        <v>0.49659863945578198</v>
      </c>
      <c r="F1078" s="13"/>
      <c r="G1078" s="13">
        <v>0.476190476190476</v>
      </c>
      <c r="H1078" s="13">
        <v>0.6</v>
      </c>
      <c r="I1078" s="13">
        <v>0.49593495934959397</v>
      </c>
      <c r="J1078" s="13">
        <v>0.49107142857142899</v>
      </c>
      <c r="K1078" s="13">
        <v>0.40540540540540498</v>
      </c>
      <c r="L1078" s="13">
        <v>0.46428571428571402</v>
      </c>
      <c r="M1078" s="13"/>
      <c r="N1078" s="13">
        <v>0.48085106382978698</v>
      </c>
      <c r="O1078" s="13">
        <v>0.46621621621621601</v>
      </c>
      <c r="P1078" s="13">
        <v>0.60185185185185197</v>
      </c>
      <c r="Q1078" s="13">
        <v>0.5078125</v>
      </c>
      <c r="R1078" s="13"/>
      <c r="S1078" s="13">
        <v>0.58119658119658102</v>
      </c>
      <c r="T1078" s="13">
        <v>0.45833333333333298</v>
      </c>
      <c r="U1078" s="13">
        <v>0.46511627906976699</v>
      </c>
      <c r="V1078" s="13">
        <v>0.5</v>
      </c>
      <c r="W1078" s="13">
        <v>0.47058823529411797</v>
      </c>
      <c r="X1078" s="13">
        <v>0.45652173913043498</v>
      </c>
      <c r="Y1078" s="13">
        <v>0.52173913043478304</v>
      </c>
      <c r="Z1078" s="13">
        <v>0.55555555555555602</v>
      </c>
      <c r="AA1078" s="13">
        <v>0.52380952380952395</v>
      </c>
      <c r="AB1078" s="13">
        <v>0.44186046511627902</v>
      </c>
      <c r="AC1078" s="13">
        <v>0.42857142857142899</v>
      </c>
      <c r="AD1078" s="13">
        <v>0.44444444444444398</v>
      </c>
      <c r="AE1078" s="13"/>
      <c r="AF1078" s="13">
        <v>0.51980198019802004</v>
      </c>
      <c r="AG1078" s="13">
        <v>0.62376237623762398</v>
      </c>
      <c r="AH1078" s="13">
        <v>0.467741935483871</v>
      </c>
      <c r="AI1078" s="13">
        <v>0.469135802469136</v>
      </c>
      <c r="AJ1078" s="13">
        <v>0.38235294117647101</v>
      </c>
      <c r="AK1078" s="13">
        <v>0.55555555555555602</v>
      </c>
      <c r="AL1078" s="13"/>
      <c r="AM1078" s="13">
        <v>0.52631578947368396</v>
      </c>
      <c r="AN1078" s="13">
        <v>0.41509433962264197</v>
      </c>
      <c r="AO1078" s="13">
        <v>0.482051282051282</v>
      </c>
      <c r="AP1078" s="13">
        <v>0.57142857142857095</v>
      </c>
      <c r="AQ1078" s="13">
        <v>0.592592592592593</v>
      </c>
      <c r="AR1078" s="13"/>
      <c r="AS1078" s="13">
        <v>0.50160771704180096</v>
      </c>
      <c r="AT1078" s="13" t="s">
        <v>97</v>
      </c>
      <c r="AU1078" s="13"/>
      <c r="AV1078" s="13">
        <v>0.48529411764705899</v>
      </c>
      <c r="AW1078" s="13">
        <v>0.58333333333333304</v>
      </c>
      <c r="AX1078" s="13">
        <v>0.51515151515151503</v>
      </c>
      <c r="AY1078" s="13"/>
      <c r="AZ1078" s="13">
        <v>0.59322033898305104</v>
      </c>
      <c r="BA1078" s="13">
        <v>0.47916666666666702</v>
      </c>
      <c r="BB1078" s="13">
        <v>0.44545454545454499</v>
      </c>
      <c r="BC1078" s="13"/>
      <c r="BD1078" s="13">
        <v>0.49746192893400998</v>
      </c>
      <c r="BE1078" s="13">
        <v>0.51339285714285698</v>
      </c>
      <c r="BF1078" s="13"/>
      <c r="BG1078" s="13">
        <v>0.59390862944162404</v>
      </c>
      <c r="BH1078" s="13">
        <v>0.45990566037735803</v>
      </c>
      <c r="BI1078" s="13"/>
      <c r="BJ1078" s="13">
        <v>0.48421052631578898</v>
      </c>
      <c r="BK1078" s="13">
        <v>0.50676982591876196</v>
      </c>
      <c r="BL1078" s="13"/>
      <c r="BM1078" s="13">
        <v>0.41379310344827602</v>
      </c>
      <c r="BN1078" s="13">
        <v>0.522088353413655</v>
      </c>
      <c r="BO1078" s="13"/>
      <c r="BP1078" s="13">
        <v>0.38124999999999998</v>
      </c>
      <c r="BQ1078" s="13">
        <v>0.54788418708240505</v>
      </c>
      <c r="BR1078" s="13"/>
      <c r="BS1078" s="13">
        <v>0.54545454545454497</v>
      </c>
      <c r="BT1078" s="13">
        <v>0.51639344262295095</v>
      </c>
      <c r="BU1078" s="13"/>
      <c r="BV1078" s="13">
        <v>0.65277777777777801</v>
      </c>
      <c r="BW1078" s="13">
        <v>0.48905109489051102</v>
      </c>
      <c r="BX1078" s="13"/>
      <c r="BY1078" s="13">
        <v>0.46376811594202899</v>
      </c>
      <c r="BZ1078" s="13">
        <v>0.50912408759124095</v>
      </c>
      <c r="CA1078" s="13"/>
      <c r="CB1078" s="13">
        <v>0.445945945945946</v>
      </c>
      <c r="CC1078" s="13">
        <v>0.54746835443038</v>
      </c>
    </row>
    <row r="1079" spans="2:81" x14ac:dyDescent="0.3">
      <c r="B1079" t="s">
        <v>90</v>
      </c>
      <c r="C1079" s="13">
        <v>0.29903536977492001</v>
      </c>
      <c r="D1079" s="13">
        <v>0.29051987767584098</v>
      </c>
      <c r="E1079" s="13">
        <v>0.30952380952380998</v>
      </c>
      <c r="F1079" s="13"/>
      <c r="G1079" s="13">
        <v>0.273809523809524</v>
      </c>
      <c r="H1079" s="13">
        <v>0.23448275862069001</v>
      </c>
      <c r="I1079" s="13">
        <v>0.33333333333333298</v>
      </c>
      <c r="J1079" s="13">
        <v>0.3125</v>
      </c>
      <c r="K1079" s="13">
        <v>0.36486486486486502</v>
      </c>
      <c r="L1079" s="13">
        <v>0.30952380952380998</v>
      </c>
      <c r="M1079" s="13"/>
      <c r="N1079" s="13">
        <v>0.31489361702127699</v>
      </c>
      <c r="O1079" s="13">
        <v>0.32432432432432401</v>
      </c>
      <c r="P1079" s="13">
        <v>0.25925925925925902</v>
      </c>
      <c r="Q1079" s="13">
        <v>0.265625</v>
      </c>
      <c r="R1079" s="13"/>
      <c r="S1079" s="13">
        <v>0.24786324786324801</v>
      </c>
      <c r="T1079" s="13">
        <v>0.36111111111111099</v>
      </c>
      <c r="U1079" s="13">
        <v>0.30232558139534899</v>
      </c>
      <c r="V1079" s="13">
        <v>0.26785714285714302</v>
      </c>
      <c r="W1079" s="13">
        <v>0.35294117647058798</v>
      </c>
      <c r="X1079" s="13">
        <v>0.282608695652174</v>
      </c>
      <c r="Y1079" s="13">
        <v>0.217391304347826</v>
      </c>
      <c r="Z1079" s="13">
        <v>0.22222222222222199</v>
      </c>
      <c r="AA1079" s="13">
        <v>0.30952380952380998</v>
      </c>
      <c r="AB1079" s="13">
        <v>0.372093023255814</v>
      </c>
      <c r="AC1079" s="13">
        <v>0.39285714285714302</v>
      </c>
      <c r="AD1079" s="13">
        <v>0.33333333333333298</v>
      </c>
      <c r="AE1079" s="13"/>
      <c r="AF1079" s="13">
        <v>0.27722772277227697</v>
      </c>
      <c r="AG1079" s="13">
        <v>0.24752475247524799</v>
      </c>
      <c r="AH1079" s="13">
        <v>0.30645161290322598</v>
      </c>
      <c r="AI1079" s="13">
        <v>0.41975308641975301</v>
      </c>
      <c r="AJ1079" s="13">
        <v>0.27941176470588203</v>
      </c>
      <c r="AK1079" s="13">
        <v>0.296296296296296</v>
      </c>
      <c r="AL1079" s="13"/>
      <c r="AM1079" s="13">
        <v>0.24210526315789499</v>
      </c>
      <c r="AN1079" s="13">
        <v>0.41509433962264197</v>
      </c>
      <c r="AO1079" s="13">
        <v>0.32820512820512798</v>
      </c>
      <c r="AP1079" s="13">
        <v>0.19642857142857101</v>
      </c>
      <c r="AQ1079" s="13">
        <v>0.25925925925925902</v>
      </c>
      <c r="AR1079" s="13"/>
      <c r="AS1079" s="13">
        <v>0.29903536977492001</v>
      </c>
      <c r="AT1079" s="13" t="s">
        <v>97</v>
      </c>
      <c r="AU1079" s="13"/>
      <c r="AV1079" s="13">
        <v>0.26470588235294101</v>
      </c>
      <c r="AW1079" s="13">
        <v>0.22916666666666699</v>
      </c>
      <c r="AX1079" s="13">
        <v>0.32575757575757602</v>
      </c>
      <c r="AY1079" s="13"/>
      <c r="AZ1079" s="13">
        <v>0.186440677966102</v>
      </c>
      <c r="BA1079" s="13">
        <v>0.22916666666666699</v>
      </c>
      <c r="BB1079" s="13">
        <v>0.31818181818181801</v>
      </c>
      <c r="BC1079" s="13"/>
      <c r="BD1079" s="13">
        <v>0.294416243654822</v>
      </c>
      <c r="BE1079" s="13">
        <v>0.30357142857142899</v>
      </c>
      <c r="BF1079" s="13"/>
      <c r="BG1079" s="13">
        <v>0.22335025380710699</v>
      </c>
      <c r="BH1079" s="13">
        <v>0.33490566037735803</v>
      </c>
      <c r="BI1079" s="13"/>
      <c r="BJ1079" s="13">
        <v>0.26315789473684198</v>
      </c>
      <c r="BK1079" s="13">
        <v>0.30367504835589898</v>
      </c>
      <c r="BL1079" s="13"/>
      <c r="BM1079" s="13">
        <v>0.36206896551724099</v>
      </c>
      <c r="BN1079" s="13">
        <v>0.28112449799196798</v>
      </c>
      <c r="BO1079" s="13"/>
      <c r="BP1079" s="13">
        <v>0.36875000000000002</v>
      </c>
      <c r="BQ1079" s="13">
        <v>0.26948775055679303</v>
      </c>
      <c r="BR1079" s="13"/>
      <c r="BS1079" s="13">
        <v>0.27272727272727298</v>
      </c>
      <c r="BT1079" s="13">
        <v>0.27049180327868799</v>
      </c>
      <c r="BU1079" s="13"/>
      <c r="BV1079" s="13">
        <v>0.20833333333333301</v>
      </c>
      <c r="BW1079" s="13">
        <v>0.306569343065693</v>
      </c>
      <c r="BX1079" s="13"/>
      <c r="BY1079" s="13">
        <v>0.36231884057970998</v>
      </c>
      <c r="BZ1079" s="13">
        <v>0.28832116788321199</v>
      </c>
      <c r="CA1079" s="13"/>
      <c r="CB1079" s="13">
        <v>0.36486486486486502</v>
      </c>
      <c r="CC1079" s="13">
        <v>0.246835443037975</v>
      </c>
    </row>
    <row r="1080" spans="2:81" x14ac:dyDescent="0.3">
      <c r="B1080" t="s">
        <v>91</v>
      </c>
      <c r="C1080" s="13">
        <v>0.202572347266881</v>
      </c>
      <c r="D1080" s="13">
        <v>0.21712538226299699</v>
      </c>
      <c r="E1080" s="13">
        <v>0.187074829931973</v>
      </c>
      <c r="F1080" s="13"/>
      <c r="G1080" s="13">
        <v>0.202380952380952</v>
      </c>
      <c r="H1080" s="13">
        <v>0.36551724137931002</v>
      </c>
      <c r="I1080" s="13">
        <v>0.16260162601625999</v>
      </c>
      <c r="J1080" s="13">
        <v>0.17857142857142899</v>
      </c>
      <c r="K1080" s="13">
        <v>4.0540540540540501E-2</v>
      </c>
      <c r="L1080" s="13">
        <v>0.15476190476190499</v>
      </c>
      <c r="M1080" s="13"/>
      <c r="N1080" s="13">
        <v>0.16595744680851099</v>
      </c>
      <c r="O1080" s="13">
        <v>0.141891891891892</v>
      </c>
      <c r="P1080" s="13">
        <v>0.342592592592593</v>
      </c>
      <c r="Q1080" s="13">
        <v>0.2421875</v>
      </c>
      <c r="R1080" s="13"/>
      <c r="S1080" s="13">
        <v>0.33333333333333298</v>
      </c>
      <c r="T1080" s="13">
        <v>9.7222222222222293E-2</v>
      </c>
      <c r="U1080" s="13">
        <v>0.162790697674419</v>
      </c>
      <c r="V1080" s="13">
        <v>0.23214285714285701</v>
      </c>
      <c r="W1080" s="13">
        <v>0.11764705882352899</v>
      </c>
      <c r="X1080" s="13">
        <v>0.173913043478261</v>
      </c>
      <c r="Y1080" s="13">
        <v>0.30434782608695699</v>
      </c>
      <c r="Z1080" s="13">
        <v>0.33333333333333298</v>
      </c>
      <c r="AA1080" s="13">
        <v>0.214285714285714</v>
      </c>
      <c r="AB1080" s="13">
        <v>6.9767441860465101E-2</v>
      </c>
      <c r="AC1080" s="13">
        <v>3.5714285714285698E-2</v>
      </c>
      <c r="AD1080" s="13">
        <v>0.11111111111111099</v>
      </c>
      <c r="AE1080" s="13"/>
      <c r="AF1080" s="13">
        <v>0.24257425742574301</v>
      </c>
      <c r="AG1080" s="13">
        <v>0.37623762376237602</v>
      </c>
      <c r="AH1080" s="13">
        <v>0.16129032258064499</v>
      </c>
      <c r="AI1080" s="13">
        <v>4.9382716049382699E-2</v>
      </c>
      <c r="AJ1080" s="13">
        <v>0.10294117647058799</v>
      </c>
      <c r="AK1080" s="13">
        <v>0.25925925925925902</v>
      </c>
      <c r="AL1080" s="13"/>
      <c r="AM1080" s="13">
        <v>0.28421052631578902</v>
      </c>
      <c r="AN1080" s="13">
        <v>0</v>
      </c>
      <c r="AO1080" s="13">
        <v>0.15384615384615399</v>
      </c>
      <c r="AP1080" s="13">
        <v>0.375</v>
      </c>
      <c r="AQ1080" s="13">
        <v>0.33333333333333298</v>
      </c>
      <c r="AR1080" s="13"/>
      <c r="AS1080" s="13">
        <v>0.202572347266881</v>
      </c>
      <c r="AT1080" s="13" t="s">
        <v>97</v>
      </c>
      <c r="AU1080" s="13"/>
      <c r="AV1080" s="13">
        <v>0.220588235294118</v>
      </c>
      <c r="AW1080" s="13">
        <v>0.35416666666666702</v>
      </c>
      <c r="AX1080" s="13">
        <v>0.189393939393939</v>
      </c>
      <c r="AY1080" s="13"/>
      <c r="AZ1080" s="13">
        <v>0.40677966101694901</v>
      </c>
      <c r="BA1080" s="13">
        <v>0.25</v>
      </c>
      <c r="BB1080" s="13">
        <v>0.12727272727272701</v>
      </c>
      <c r="BC1080" s="13"/>
      <c r="BD1080" s="13">
        <v>0.20304568527918801</v>
      </c>
      <c r="BE1080" s="13">
        <v>0.20982142857142899</v>
      </c>
      <c r="BF1080" s="13"/>
      <c r="BG1080" s="13">
        <v>0.37055837563451799</v>
      </c>
      <c r="BH1080" s="13">
        <v>0.125</v>
      </c>
      <c r="BI1080" s="13"/>
      <c r="BJ1080" s="13">
        <v>0.221052631578947</v>
      </c>
      <c r="BK1080" s="13">
        <v>0.20309477756286301</v>
      </c>
      <c r="BL1080" s="13"/>
      <c r="BM1080" s="13">
        <v>5.1724137931034503E-2</v>
      </c>
      <c r="BN1080" s="13">
        <v>0.240963855421687</v>
      </c>
      <c r="BO1080" s="13"/>
      <c r="BP1080" s="13">
        <v>1.2500000000000001E-2</v>
      </c>
      <c r="BQ1080" s="13">
        <v>0.27839643652561302</v>
      </c>
      <c r="BR1080" s="13"/>
      <c r="BS1080" s="13">
        <v>0.27272727272727298</v>
      </c>
      <c r="BT1080" s="13">
        <v>0.24590163934426201</v>
      </c>
      <c r="BU1080" s="13"/>
      <c r="BV1080" s="13">
        <v>0.44444444444444398</v>
      </c>
      <c r="BW1080" s="13">
        <v>0.18248175182481699</v>
      </c>
      <c r="BX1080" s="13"/>
      <c r="BY1080" s="13">
        <v>0.101449275362319</v>
      </c>
      <c r="BZ1080" s="13">
        <v>0.22080291970802901</v>
      </c>
      <c r="CA1080" s="13"/>
      <c r="CB1080" s="13">
        <v>8.1081081081081099E-2</v>
      </c>
      <c r="CC1080" s="13">
        <v>0.300632911392405</v>
      </c>
    </row>
    <row r="1081" spans="2:81" x14ac:dyDescent="0.3">
      <c r="C1081" s="13"/>
      <c r="D1081" s="13"/>
      <c r="E1081" s="13"/>
      <c r="F1081" s="13"/>
      <c r="G1081" s="13"/>
      <c r="H1081" s="13"/>
      <c r="I1081" s="13"/>
      <c r="J1081" s="13"/>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c r="BI1081" s="13"/>
      <c r="BJ1081" s="13"/>
      <c r="BK1081" s="13"/>
      <c r="BL1081" s="13"/>
      <c r="BM1081" s="13"/>
      <c r="BN1081" s="13"/>
      <c r="BO1081" s="13"/>
      <c r="BP1081" s="13"/>
      <c r="BQ1081" s="13"/>
      <c r="BR1081" s="13"/>
      <c r="BS1081" s="13"/>
      <c r="BT1081" s="13"/>
      <c r="BU1081" s="13"/>
      <c r="BV1081" s="13"/>
      <c r="BW1081" s="13"/>
      <c r="BX1081" s="13"/>
      <c r="BY1081" s="13"/>
      <c r="BZ1081" s="13"/>
      <c r="CA1081" s="13"/>
      <c r="CB1081" s="13"/>
      <c r="CC1081" s="13"/>
    </row>
    <row r="1082" spans="2:81" x14ac:dyDescent="0.3">
      <c r="B1082" s="6" t="s">
        <v>470</v>
      </c>
      <c r="C1082" s="13"/>
      <c r="D1082" s="13"/>
      <c r="E1082" s="13"/>
      <c r="F1082" s="13"/>
      <c r="G1082" s="13"/>
      <c r="H1082" s="13"/>
      <c r="I1082" s="13"/>
      <c r="J1082" s="13"/>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c r="BK1082" s="13"/>
      <c r="BL1082" s="13"/>
      <c r="BM1082" s="13"/>
      <c r="BN1082" s="13"/>
      <c r="BO1082" s="13"/>
      <c r="BP1082" s="13"/>
      <c r="BQ1082" s="13"/>
      <c r="BR1082" s="13"/>
      <c r="BS1082" s="13"/>
      <c r="BT1082" s="13"/>
      <c r="BU1082" s="13"/>
      <c r="BV1082" s="13"/>
      <c r="BW1082" s="13"/>
      <c r="BX1082" s="13"/>
      <c r="BY1082" s="13"/>
      <c r="BZ1082" s="13"/>
      <c r="CA1082" s="13"/>
      <c r="CB1082" s="13"/>
      <c r="CC1082" s="13"/>
    </row>
    <row r="1083" spans="2:81" x14ac:dyDescent="0.3">
      <c r="B1083" s="23" t="s">
        <v>196</v>
      </c>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BQ1083" s="13"/>
      <c r="BR1083" s="13"/>
      <c r="BS1083" s="13"/>
      <c r="BT1083" s="13"/>
      <c r="BU1083" s="13"/>
      <c r="BV1083" s="13"/>
      <c r="BW1083" s="13"/>
      <c r="BX1083" s="13"/>
      <c r="BY1083" s="13"/>
      <c r="BZ1083" s="13"/>
      <c r="CA1083" s="13"/>
      <c r="CB1083" s="13"/>
      <c r="CC1083" s="13"/>
    </row>
    <row r="1084" spans="2:81" x14ac:dyDescent="0.3">
      <c r="B1084" t="s">
        <v>413</v>
      </c>
      <c r="C1084" s="13">
        <v>0.29363784665579101</v>
      </c>
      <c r="D1084" s="13">
        <v>0.27364864864864902</v>
      </c>
      <c r="E1084" s="13">
        <v>0.31309904153354601</v>
      </c>
      <c r="F1084" s="13"/>
      <c r="G1084" s="13">
        <v>0.340659340659341</v>
      </c>
      <c r="H1084" s="13">
        <v>0.43093922651933703</v>
      </c>
      <c r="I1084" s="13">
        <v>0.23008849557522101</v>
      </c>
      <c r="J1084" s="13">
        <v>0.16853932584269701</v>
      </c>
      <c r="K1084" s="13">
        <v>0.202898550724638</v>
      </c>
      <c r="L1084" s="13">
        <v>0.22857142857142901</v>
      </c>
      <c r="M1084" s="13"/>
      <c r="N1084" s="13">
        <v>0.32098765432098803</v>
      </c>
      <c r="O1084" s="13">
        <v>0.24475524475524499</v>
      </c>
      <c r="P1084" s="13">
        <v>0.27956989247311798</v>
      </c>
      <c r="Q1084" s="13">
        <v>0.30158730158730201</v>
      </c>
      <c r="R1084" s="13"/>
      <c r="S1084" s="13">
        <v>0.25396825396825401</v>
      </c>
      <c r="T1084" s="13">
        <v>0.31147540983606598</v>
      </c>
      <c r="U1084" s="13">
        <v>0.36666666666666697</v>
      </c>
      <c r="V1084" s="13">
        <v>0.36170212765957399</v>
      </c>
      <c r="W1084" s="13">
        <v>0.245283018867925</v>
      </c>
      <c r="X1084" s="13">
        <v>0.338983050847458</v>
      </c>
      <c r="Y1084" s="13">
        <v>0.22222222222222199</v>
      </c>
      <c r="Z1084" s="13">
        <v>0.11111111111111099</v>
      </c>
      <c r="AA1084" s="13">
        <v>0.301369863013699</v>
      </c>
      <c r="AB1084" s="13">
        <v>0.35849056603773599</v>
      </c>
      <c r="AC1084" s="13">
        <v>0.34482758620689702</v>
      </c>
      <c r="AD1084" s="13">
        <v>0.3</v>
      </c>
      <c r="AE1084" s="13"/>
      <c r="AF1084" s="13">
        <v>0.38071065989847702</v>
      </c>
      <c r="AG1084" s="13">
        <v>0.22222222222222199</v>
      </c>
      <c r="AH1084" s="13">
        <v>0.31818181818181801</v>
      </c>
      <c r="AI1084" s="13">
        <v>0.17499999999999999</v>
      </c>
      <c r="AJ1084" s="13">
        <v>0.45454545454545497</v>
      </c>
      <c r="AK1084" s="13">
        <v>0.23529411764705899</v>
      </c>
      <c r="AL1084" s="13"/>
      <c r="AM1084" s="13">
        <v>0.24137931034482801</v>
      </c>
      <c r="AN1084" s="13">
        <v>0.28571428571428598</v>
      </c>
      <c r="AO1084" s="13">
        <v>0.30102040816326497</v>
      </c>
      <c r="AP1084" s="13">
        <v>0.36</v>
      </c>
      <c r="AQ1084" s="13">
        <v>0.41176470588235298</v>
      </c>
      <c r="AR1084" s="13"/>
      <c r="AS1084" s="13">
        <v>0.29363784665579101</v>
      </c>
      <c r="AT1084" s="13" t="s">
        <v>97</v>
      </c>
      <c r="AU1084" s="13"/>
      <c r="AV1084" s="13">
        <v>0.32142857142857101</v>
      </c>
      <c r="AW1084" s="13">
        <v>0.26086956521739102</v>
      </c>
      <c r="AX1084" s="13">
        <v>0.29343629343629302</v>
      </c>
      <c r="AY1084" s="13"/>
      <c r="AZ1084" s="13">
        <v>0.5</v>
      </c>
      <c r="BA1084" s="13">
        <v>0.28571428571428598</v>
      </c>
      <c r="BB1084" s="13">
        <v>0.213675213675214</v>
      </c>
      <c r="BC1084" s="13"/>
      <c r="BD1084" s="13">
        <v>0.31930693069306898</v>
      </c>
      <c r="BE1084" s="13">
        <v>0.241545893719807</v>
      </c>
      <c r="BF1084" s="13"/>
      <c r="BG1084" s="13">
        <v>0.35648148148148101</v>
      </c>
      <c r="BH1084" s="13">
        <v>0.26010101010101</v>
      </c>
      <c r="BI1084" s="13"/>
      <c r="BJ1084" s="13">
        <v>0.30526315789473701</v>
      </c>
      <c r="BK1084" s="13">
        <v>0.29482071713147401</v>
      </c>
      <c r="BL1084" s="13"/>
      <c r="BM1084" s="13">
        <v>0.30708661417322802</v>
      </c>
      <c r="BN1084" s="13">
        <v>0.28870292887029297</v>
      </c>
      <c r="BO1084" s="13"/>
      <c r="BP1084" s="13">
        <v>0.29378531073446301</v>
      </c>
      <c r="BQ1084" s="13">
        <v>0.29274004683840699</v>
      </c>
      <c r="BR1084" s="13"/>
      <c r="BS1084" s="13">
        <v>0.321888412017167</v>
      </c>
      <c r="BT1084" s="13">
        <v>0.24644549763033199</v>
      </c>
      <c r="BU1084" s="13"/>
      <c r="BV1084" s="13">
        <v>0.28571428571428598</v>
      </c>
      <c r="BW1084" s="13">
        <v>0.33974358974358998</v>
      </c>
      <c r="BX1084" s="13"/>
      <c r="BY1084" s="13">
        <v>0.31081081081081102</v>
      </c>
      <c r="BZ1084" s="13">
        <v>0.29489603024574701</v>
      </c>
      <c r="CA1084" s="13"/>
      <c r="CB1084" s="13">
        <v>0.28135593220339</v>
      </c>
      <c r="CC1084" s="13">
        <v>0.31372549019607798</v>
      </c>
    </row>
    <row r="1085" spans="2:81" x14ac:dyDescent="0.3">
      <c r="B1085" t="s">
        <v>84</v>
      </c>
      <c r="C1085" s="13">
        <v>0.33115823817292001</v>
      </c>
      <c r="D1085" s="13">
        <v>0.304054054054054</v>
      </c>
      <c r="E1085" s="13">
        <v>0.35463258785942497</v>
      </c>
      <c r="F1085" s="13"/>
      <c r="G1085" s="13">
        <v>0.37362637362637402</v>
      </c>
      <c r="H1085" s="13">
        <v>0.27624309392265201</v>
      </c>
      <c r="I1085" s="13">
        <v>0.34513274336283201</v>
      </c>
      <c r="J1085" s="13">
        <v>0.426966292134831</v>
      </c>
      <c r="K1085" s="13">
        <v>0.31884057971014501</v>
      </c>
      <c r="L1085" s="13">
        <v>0.28571428571428598</v>
      </c>
      <c r="M1085" s="13"/>
      <c r="N1085" s="13">
        <v>0.30864197530864201</v>
      </c>
      <c r="O1085" s="13">
        <v>0.38461538461538503</v>
      </c>
      <c r="P1085" s="13">
        <v>0.33333333333333298</v>
      </c>
      <c r="Q1085" s="13">
        <v>0.30158730158730201</v>
      </c>
      <c r="R1085" s="13"/>
      <c r="S1085" s="13">
        <v>0.34920634920634902</v>
      </c>
      <c r="T1085" s="13">
        <v>0.31147540983606598</v>
      </c>
      <c r="U1085" s="13">
        <v>0.3</v>
      </c>
      <c r="V1085" s="13">
        <v>0.23404255319148901</v>
      </c>
      <c r="W1085" s="13">
        <v>0.37735849056603799</v>
      </c>
      <c r="X1085" s="13">
        <v>0.22033898305084701</v>
      </c>
      <c r="Y1085" s="13">
        <v>0.35185185185185203</v>
      </c>
      <c r="Z1085" s="13">
        <v>0.38888888888888901</v>
      </c>
      <c r="AA1085" s="13">
        <v>0.35616438356164398</v>
      </c>
      <c r="AB1085" s="13">
        <v>0.37735849056603799</v>
      </c>
      <c r="AC1085" s="13">
        <v>0.34482758620689702</v>
      </c>
      <c r="AD1085" s="13">
        <v>0.5</v>
      </c>
      <c r="AE1085" s="13"/>
      <c r="AF1085" s="13">
        <v>0.33502538071066001</v>
      </c>
      <c r="AG1085" s="13">
        <v>0.36363636363636398</v>
      </c>
      <c r="AH1085" s="13">
        <v>0.42424242424242398</v>
      </c>
      <c r="AI1085" s="13">
        <v>0.375</v>
      </c>
      <c r="AJ1085" s="13">
        <v>0.218181818181818</v>
      </c>
      <c r="AK1085" s="13">
        <v>0.21568627450980399</v>
      </c>
      <c r="AL1085" s="13"/>
      <c r="AM1085" s="13">
        <v>0.252873563218391</v>
      </c>
      <c r="AN1085" s="13">
        <v>0.26890756302521002</v>
      </c>
      <c r="AO1085" s="13">
        <v>0.39285714285714302</v>
      </c>
      <c r="AP1085" s="13">
        <v>0.30399999999999999</v>
      </c>
      <c r="AQ1085" s="13">
        <v>0.35294117647058798</v>
      </c>
      <c r="AR1085" s="13"/>
      <c r="AS1085" s="13">
        <v>0.33115823817292001</v>
      </c>
      <c r="AT1085" s="13" t="s">
        <v>97</v>
      </c>
      <c r="AU1085" s="13"/>
      <c r="AV1085" s="13">
        <v>0.31122448979591799</v>
      </c>
      <c r="AW1085" s="13">
        <v>0.41304347826087001</v>
      </c>
      <c r="AX1085" s="13">
        <v>0.32818532818532797</v>
      </c>
      <c r="AY1085" s="13"/>
      <c r="AZ1085" s="13">
        <v>0.16</v>
      </c>
      <c r="BA1085" s="13">
        <v>0.5</v>
      </c>
      <c r="BB1085" s="13">
        <v>0.32478632478632502</v>
      </c>
      <c r="BC1085" s="13"/>
      <c r="BD1085" s="13">
        <v>0.316831683168317</v>
      </c>
      <c r="BE1085" s="13">
        <v>0.35748792270531399</v>
      </c>
      <c r="BF1085" s="13"/>
      <c r="BG1085" s="13">
        <v>0.34722222222222199</v>
      </c>
      <c r="BH1085" s="13">
        <v>0.320707070707071</v>
      </c>
      <c r="BI1085" s="13"/>
      <c r="BJ1085" s="13">
        <v>0.31578947368421101</v>
      </c>
      <c r="BK1085" s="13">
        <v>0.33466135458167301</v>
      </c>
      <c r="BL1085" s="13"/>
      <c r="BM1085" s="13">
        <v>0.29921259842519699</v>
      </c>
      <c r="BN1085" s="13">
        <v>0.336820083682008</v>
      </c>
      <c r="BO1085" s="13"/>
      <c r="BP1085" s="13">
        <v>0.31073446327683601</v>
      </c>
      <c r="BQ1085" s="13">
        <v>0.33489461358313799</v>
      </c>
      <c r="BR1085" s="13"/>
      <c r="BS1085" s="13">
        <v>0.356223175965665</v>
      </c>
      <c r="BT1085" s="13">
        <v>0.30805687203791499</v>
      </c>
      <c r="BU1085" s="13"/>
      <c r="BV1085" s="13">
        <v>0.337662337662338</v>
      </c>
      <c r="BW1085" s="13">
        <v>0.36538461538461497</v>
      </c>
      <c r="BX1085" s="13"/>
      <c r="BY1085" s="13">
        <v>0.31081081081081102</v>
      </c>
      <c r="BZ1085" s="13">
        <v>0.33270321361058602</v>
      </c>
      <c r="CA1085" s="13"/>
      <c r="CB1085" s="13">
        <v>0.31864406779660998</v>
      </c>
      <c r="CC1085" s="13">
        <v>0.33986928104575198</v>
      </c>
    </row>
    <row r="1086" spans="2:81" x14ac:dyDescent="0.3">
      <c r="B1086" t="s">
        <v>414</v>
      </c>
      <c r="C1086" s="13">
        <v>0.14518760195758601</v>
      </c>
      <c r="D1086" s="13">
        <v>0.15540540540540501</v>
      </c>
      <c r="E1086" s="13">
        <v>0.13418530351437699</v>
      </c>
      <c r="F1086" s="13"/>
      <c r="G1086" s="13">
        <v>0.14285714285714299</v>
      </c>
      <c r="H1086" s="13">
        <v>7.7348066298342497E-2</v>
      </c>
      <c r="I1086" s="13">
        <v>0.15929203539823</v>
      </c>
      <c r="J1086" s="13">
        <v>0.19101123595505601</v>
      </c>
      <c r="K1086" s="13">
        <v>0.188405797101449</v>
      </c>
      <c r="L1086" s="13">
        <v>0.2</v>
      </c>
      <c r="M1086" s="13"/>
      <c r="N1086" s="13">
        <v>0.148148148148148</v>
      </c>
      <c r="O1086" s="13">
        <v>0.132867132867133</v>
      </c>
      <c r="P1086" s="13">
        <v>0.118279569892473</v>
      </c>
      <c r="Q1086" s="13">
        <v>0.17460317460317501</v>
      </c>
      <c r="R1086" s="13"/>
      <c r="S1086" s="13">
        <v>0.17460317460317501</v>
      </c>
      <c r="T1086" s="13">
        <v>0.16393442622950799</v>
      </c>
      <c r="U1086" s="13">
        <v>0.133333333333333</v>
      </c>
      <c r="V1086" s="13">
        <v>0.14893617021276601</v>
      </c>
      <c r="W1086" s="13">
        <v>0.22641509433962301</v>
      </c>
      <c r="X1086" s="13">
        <v>0.20338983050847501</v>
      </c>
      <c r="Y1086" s="13">
        <v>0.16666666666666699</v>
      </c>
      <c r="Z1086" s="13">
        <v>0</v>
      </c>
      <c r="AA1086" s="13">
        <v>8.2191780821917804E-2</v>
      </c>
      <c r="AB1086" s="13">
        <v>7.5471698113207503E-2</v>
      </c>
      <c r="AC1086" s="13">
        <v>6.8965517241379296E-2</v>
      </c>
      <c r="AD1086" s="13">
        <v>0.1</v>
      </c>
      <c r="AE1086" s="13"/>
      <c r="AF1086" s="13">
        <v>0.111675126903553</v>
      </c>
      <c r="AG1086" s="13">
        <v>0.17171717171717199</v>
      </c>
      <c r="AH1086" s="13">
        <v>0.13636363636363599</v>
      </c>
      <c r="AI1086" s="13">
        <v>0.1</v>
      </c>
      <c r="AJ1086" s="13">
        <v>0.163636363636364</v>
      </c>
      <c r="AK1086" s="13">
        <v>0.29411764705882398</v>
      </c>
      <c r="AL1086" s="13"/>
      <c r="AM1086" s="13">
        <v>0.13793103448275901</v>
      </c>
      <c r="AN1086" s="13">
        <v>0.184873949579832</v>
      </c>
      <c r="AO1086" s="13">
        <v>0.122448979591837</v>
      </c>
      <c r="AP1086" s="13">
        <v>0.13600000000000001</v>
      </c>
      <c r="AQ1086" s="13">
        <v>0.11764705882352899</v>
      </c>
      <c r="AR1086" s="13"/>
      <c r="AS1086" s="13">
        <v>0.14518760195758601</v>
      </c>
      <c r="AT1086" s="13" t="s">
        <v>97</v>
      </c>
      <c r="AU1086" s="13"/>
      <c r="AV1086" s="13">
        <v>0.15306122448979601</v>
      </c>
      <c r="AW1086" s="13">
        <v>0.108695652173913</v>
      </c>
      <c r="AX1086" s="13">
        <v>0.135135135135135</v>
      </c>
      <c r="AY1086" s="13"/>
      <c r="AZ1086" s="13">
        <v>0.08</v>
      </c>
      <c r="BA1086" s="13">
        <v>0.14285714285714299</v>
      </c>
      <c r="BB1086" s="13">
        <v>0.19658119658119699</v>
      </c>
      <c r="BC1086" s="13"/>
      <c r="BD1086" s="13">
        <v>0.15346534653465299</v>
      </c>
      <c r="BE1086" s="13">
        <v>0.13043478260869601</v>
      </c>
      <c r="BF1086" s="13"/>
      <c r="BG1086" s="13">
        <v>0.15277777777777801</v>
      </c>
      <c r="BH1086" s="13">
        <v>0.14141414141414099</v>
      </c>
      <c r="BI1086" s="13"/>
      <c r="BJ1086" s="13">
        <v>0.168421052631579</v>
      </c>
      <c r="BK1086" s="13">
        <v>0.135458167330677</v>
      </c>
      <c r="BL1086" s="13"/>
      <c r="BM1086" s="13">
        <v>0.17322834645669299</v>
      </c>
      <c r="BN1086" s="13">
        <v>0.14016736401673599</v>
      </c>
      <c r="BO1086" s="13"/>
      <c r="BP1086" s="13">
        <v>0.14689265536723201</v>
      </c>
      <c r="BQ1086" s="13">
        <v>0.14519906323185</v>
      </c>
      <c r="BR1086" s="13"/>
      <c r="BS1086" s="13">
        <v>0.11587982832618</v>
      </c>
      <c r="BT1086" s="13">
        <v>0.18009478672985799</v>
      </c>
      <c r="BU1086" s="13"/>
      <c r="BV1086" s="13">
        <v>0.103896103896104</v>
      </c>
      <c r="BW1086" s="13">
        <v>0.121794871794872</v>
      </c>
      <c r="BX1086" s="13"/>
      <c r="BY1086" s="13">
        <v>0.17567567567567599</v>
      </c>
      <c r="BZ1086" s="13">
        <v>0.13988657844990501</v>
      </c>
      <c r="CA1086" s="13"/>
      <c r="CB1086" s="13">
        <v>0.14576271186440701</v>
      </c>
      <c r="CC1086" s="13">
        <v>0.14052287581699299</v>
      </c>
    </row>
    <row r="1087" spans="2:81" x14ac:dyDescent="0.3">
      <c r="B1087" t="s">
        <v>86</v>
      </c>
      <c r="C1087" s="13">
        <v>0.11256117455138701</v>
      </c>
      <c r="D1087" s="13">
        <v>0.15540540540540501</v>
      </c>
      <c r="E1087" s="13">
        <v>7.3482428115015999E-2</v>
      </c>
      <c r="F1087" s="13"/>
      <c r="G1087" s="13">
        <v>7.69230769230769E-2</v>
      </c>
      <c r="H1087" s="13">
        <v>0.10497237569060799</v>
      </c>
      <c r="I1087" s="13">
        <v>0.15044247787610601</v>
      </c>
      <c r="J1087" s="13">
        <v>8.98876404494382E-2</v>
      </c>
      <c r="K1087" s="13">
        <v>0.13043478260869601</v>
      </c>
      <c r="L1087" s="13">
        <v>0.128571428571429</v>
      </c>
      <c r="M1087" s="13"/>
      <c r="N1087" s="13">
        <v>0.131687242798354</v>
      </c>
      <c r="O1087" s="13">
        <v>0.111888111888112</v>
      </c>
      <c r="P1087" s="13">
        <v>9.6774193548387094E-2</v>
      </c>
      <c r="Q1087" s="13">
        <v>9.5238095238095205E-2</v>
      </c>
      <c r="R1087" s="13"/>
      <c r="S1087" s="13">
        <v>0.11111111111111099</v>
      </c>
      <c r="T1087" s="13">
        <v>9.8360655737704902E-2</v>
      </c>
      <c r="U1087" s="13">
        <v>0.133333333333333</v>
      </c>
      <c r="V1087" s="13">
        <v>0.19148936170212799</v>
      </c>
      <c r="W1087" s="13">
        <v>1.88679245283019E-2</v>
      </c>
      <c r="X1087" s="13">
        <v>0.11864406779661001</v>
      </c>
      <c r="Y1087" s="13">
        <v>0.148148148148148</v>
      </c>
      <c r="Z1087" s="13">
        <v>0.11111111111111099</v>
      </c>
      <c r="AA1087" s="13">
        <v>6.8493150684931503E-2</v>
      </c>
      <c r="AB1087" s="13">
        <v>0.15094339622641501</v>
      </c>
      <c r="AC1087" s="13">
        <v>0.13793103448275901</v>
      </c>
      <c r="AD1087" s="13">
        <v>0.1</v>
      </c>
      <c r="AE1087" s="13"/>
      <c r="AF1087" s="13">
        <v>0.10659898477157401</v>
      </c>
      <c r="AG1087" s="13">
        <v>0.11111111111111099</v>
      </c>
      <c r="AH1087" s="13">
        <v>0.10606060606060599</v>
      </c>
      <c r="AI1087" s="13">
        <v>0.125</v>
      </c>
      <c r="AJ1087" s="13">
        <v>9.0909090909090898E-2</v>
      </c>
      <c r="AK1087" s="13">
        <v>9.8039215686274495E-2</v>
      </c>
      <c r="AL1087" s="13"/>
      <c r="AM1087" s="13">
        <v>0.14942528735632199</v>
      </c>
      <c r="AN1087" s="13">
        <v>0.10084033613445401</v>
      </c>
      <c r="AO1087" s="13">
        <v>0.107142857142857</v>
      </c>
      <c r="AP1087" s="13">
        <v>0.112</v>
      </c>
      <c r="AQ1087" s="13">
        <v>5.8823529411764698E-2</v>
      </c>
      <c r="AR1087" s="13"/>
      <c r="AS1087" s="13">
        <v>0.11256117455138701</v>
      </c>
      <c r="AT1087" s="13" t="s">
        <v>97</v>
      </c>
      <c r="AU1087" s="13"/>
      <c r="AV1087" s="13">
        <v>0.102040816326531</v>
      </c>
      <c r="AW1087" s="13">
        <v>0.108695652173913</v>
      </c>
      <c r="AX1087" s="13">
        <v>0.115830115830116</v>
      </c>
      <c r="AY1087" s="13"/>
      <c r="AZ1087" s="13">
        <v>0.12</v>
      </c>
      <c r="BA1087" s="13">
        <v>0</v>
      </c>
      <c r="BB1087" s="13">
        <v>0.13675213675213699</v>
      </c>
      <c r="BC1087" s="13"/>
      <c r="BD1087" s="13">
        <v>0.10891089108910899</v>
      </c>
      <c r="BE1087" s="13">
        <v>0.120772946859903</v>
      </c>
      <c r="BF1087" s="13"/>
      <c r="BG1087" s="13">
        <v>9.7222222222222196E-2</v>
      </c>
      <c r="BH1087" s="13">
        <v>0.12121212121212099</v>
      </c>
      <c r="BI1087" s="13"/>
      <c r="BJ1087" s="13">
        <v>0.12631578947368399</v>
      </c>
      <c r="BK1087" s="13">
        <v>0.113545816733068</v>
      </c>
      <c r="BL1087" s="13"/>
      <c r="BM1087" s="13">
        <v>0.102362204724409</v>
      </c>
      <c r="BN1087" s="13">
        <v>0.11715481171548101</v>
      </c>
      <c r="BO1087" s="13"/>
      <c r="BP1087" s="13">
        <v>0.10734463276836199</v>
      </c>
      <c r="BQ1087" s="13">
        <v>0.117096018735363</v>
      </c>
      <c r="BR1087" s="13"/>
      <c r="BS1087" s="13">
        <v>9.4420600858369105E-2</v>
      </c>
      <c r="BT1087" s="13">
        <v>0.127962085308057</v>
      </c>
      <c r="BU1087" s="13"/>
      <c r="BV1087" s="13">
        <v>0.168831168831169</v>
      </c>
      <c r="BW1087" s="13">
        <v>5.7692307692307702E-2</v>
      </c>
      <c r="BX1087" s="13"/>
      <c r="BY1087" s="13">
        <v>9.45945945945946E-2</v>
      </c>
      <c r="BZ1087" s="13">
        <v>0.113421550094518</v>
      </c>
      <c r="CA1087" s="13"/>
      <c r="CB1087" s="13">
        <v>0.122033898305085</v>
      </c>
      <c r="CC1087" s="13">
        <v>0.10457516339869299</v>
      </c>
    </row>
    <row r="1088" spans="2:81" x14ac:dyDescent="0.3">
      <c r="B1088" t="s">
        <v>415</v>
      </c>
      <c r="C1088" s="13">
        <v>9.7879282218597097E-2</v>
      </c>
      <c r="D1088" s="13">
        <v>0.101351351351351</v>
      </c>
      <c r="E1088" s="13">
        <v>9.5846645367412095E-2</v>
      </c>
      <c r="F1088" s="13"/>
      <c r="G1088" s="13">
        <v>3.2967032967033003E-2</v>
      </c>
      <c r="H1088" s="13">
        <v>0.10497237569060799</v>
      </c>
      <c r="I1088" s="13">
        <v>9.7345132743362803E-2</v>
      </c>
      <c r="J1088" s="13">
        <v>0.101123595505618</v>
      </c>
      <c r="K1088" s="13">
        <v>0.13043478260869601</v>
      </c>
      <c r="L1088" s="13">
        <v>0.128571428571429</v>
      </c>
      <c r="M1088" s="13"/>
      <c r="N1088" s="13">
        <v>7.4074074074074098E-2</v>
      </c>
      <c r="O1088" s="13">
        <v>0.10489510489510501</v>
      </c>
      <c r="P1088" s="13">
        <v>0.16129032258064499</v>
      </c>
      <c r="Q1088" s="13">
        <v>9.5238095238095205E-2</v>
      </c>
      <c r="R1088" s="13"/>
      <c r="S1088" s="13">
        <v>9.5238095238095205E-2</v>
      </c>
      <c r="T1088" s="13">
        <v>8.1967213114754106E-2</v>
      </c>
      <c r="U1088" s="13">
        <v>6.6666666666666693E-2</v>
      </c>
      <c r="V1088" s="13">
        <v>4.2553191489361701E-2</v>
      </c>
      <c r="W1088" s="13">
        <v>0.113207547169811</v>
      </c>
      <c r="X1088" s="13">
        <v>0.11864406779661001</v>
      </c>
      <c r="Y1088" s="13">
        <v>7.4074074074074098E-2</v>
      </c>
      <c r="Z1088" s="13">
        <v>0.27777777777777801</v>
      </c>
      <c r="AA1088" s="13">
        <v>0.17808219178082199</v>
      </c>
      <c r="AB1088" s="13">
        <v>3.77358490566038E-2</v>
      </c>
      <c r="AC1088" s="13">
        <v>6.8965517241379296E-2</v>
      </c>
      <c r="AD1088" s="13">
        <v>0</v>
      </c>
      <c r="AE1088" s="13"/>
      <c r="AF1088" s="13">
        <v>3.5532994923857898E-2</v>
      </c>
      <c r="AG1088" s="13">
        <v>0.12121212121212099</v>
      </c>
      <c r="AH1088" s="13">
        <v>1.5151515151515201E-2</v>
      </c>
      <c r="AI1088" s="13">
        <v>0.21249999999999999</v>
      </c>
      <c r="AJ1088" s="13">
        <v>7.2727272727272696E-2</v>
      </c>
      <c r="AK1088" s="13">
        <v>0.15686274509803899</v>
      </c>
      <c r="AL1088" s="13"/>
      <c r="AM1088" s="13">
        <v>0.18390804597701099</v>
      </c>
      <c r="AN1088" s="13">
        <v>0.13445378151260501</v>
      </c>
      <c r="AO1088" s="13">
        <v>6.6326530612244902E-2</v>
      </c>
      <c r="AP1088" s="13">
        <v>0.08</v>
      </c>
      <c r="AQ1088" s="13">
        <v>0</v>
      </c>
      <c r="AR1088" s="13"/>
      <c r="AS1088" s="13">
        <v>9.7879282218597097E-2</v>
      </c>
      <c r="AT1088" s="13" t="s">
        <v>97</v>
      </c>
      <c r="AU1088" s="13"/>
      <c r="AV1088" s="13">
        <v>0.107142857142857</v>
      </c>
      <c r="AW1088" s="13">
        <v>8.6956521739130405E-2</v>
      </c>
      <c r="AX1088" s="13">
        <v>9.6525096525096499E-2</v>
      </c>
      <c r="AY1088" s="13"/>
      <c r="AZ1088" s="13">
        <v>0.14000000000000001</v>
      </c>
      <c r="BA1088" s="13">
        <v>4.7619047619047603E-2</v>
      </c>
      <c r="BB1088" s="13">
        <v>0.11965811965812</v>
      </c>
      <c r="BC1088" s="13"/>
      <c r="BD1088" s="13">
        <v>8.66336633663366E-2</v>
      </c>
      <c r="BE1088" s="13">
        <v>0.120772946859903</v>
      </c>
      <c r="BF1088" s="13"/>
      <c r="BG1088" s="13">
        <v>4.1666666666666699E-2</v>
      </c>
      <c r="BH1088" s="13">
        <v>0.12878787878787901</v>
      </c>
      <c r="BI1088" s="13"/>
      <c r="BJ1088" s="13">
        <v>7.3684210526315796E-2</v>
      </c>
      <c r="BK1088" s="13">
        <v>9.9601593625498003E-2</v>
      </c>
      <c r="BL1088" s="13"/>
      <c r="BM1088" s="13">
        <v>0.102362204724409</v>
      </c>
      <c r="BN1088" s="13">
        <v>9.8326359832636004E-2</v>
      </c>
      <c r="BO1088" s="13"/>
      <c r="BP1088" s="13">
        <v>0.112994350282486</v>
      </c>
      <c r="BQ1088" s="13">
        <v>9.3676814988290405E-2</v>
      </c>
      <c r="BR1088" s="13"/>
      <c r="BS1088" s="13">
        <v>9.8712446351931299E-2</v>
      </c>
      <c r="BT1088" s="13">
        <v>0.104265402843602</v>
      </c>
      <c r="BU1088" s="13"/>
      <c r="BV1088" s="13">
        <v>0.103896103896104</v>
      </c>
      <c r="BW1088" s="13">
        <v>9.6153846153846201E-2</v>
      </c>
      <c r="BX1088" s="13"/>
      <c r="BY1088" s="13">
        <v>9.45945945945946E-2</v>
      </c>
      <c r="BZ1088" s="13">
        <v>9.8298676748582198E-2</v>
      </c>
      <c r="CA1088" s="13"/>
      <c r="CB1088" s="13">
        <v>0.105084745762712</v>
      </c>
      <c r="CC1088" s="13">
        <v>8.8235294117647106E-2</v>
      </c>
    </row>
    <row r="1089" spans="2:81" x14ac:dyDescent="0.3">
      <c r="B1089" t="s">
        <v>106</v>
      </c>
      <c r="C1089" s="13">
        <v>1.9575856443719401E-2</v>
      </c>
      <c r="D1089" s="13">
        <v>1.0135135135135099E-2</v>
      </c>
      <c r="E1089" s="13">
        <v>2.8753993610223599E-2</v>
      </c>
      <c r="F1089" s="13"/>
      <c r="G1089" s="13">
        <v>3.2967032967033003E-2</v>
      </c>
      <c r="H1089" s="13">
        <v>5.5248618784530402E-3</v>
      </c>
      <c r="I1089" s="13">
        <v>1.7699115044247801E-2</v>
      </c>
      <c r="J1089" s="13">
        <v>2.2471910112359501E-2</v>
      </c>
      <c r="K1089" s="13">
        <v>2.8985507246376802E-2</v>
      </c>
      <c r="L1089" s="13">
        <v>2.8571428571428598E-2</v>
      </c>
      <c r="M1089" s="13"/>
      <c r="N1089" s="13">
        <v>1.6460905349794198E-2</v>
      </c>
      <c r="O1089" s="13">
        <v>2.0979020979021001E-2</v>
      </c>
      <c r="P1089" s="13">
        <v>1.0752688172042999E-2</v>
      </c>
      <c r="Q1089" s="13">
        <v>3.1746031746031703E-2</v>
      </c>
      <c r="R1089" s="13"/>
      <c r="S1089" s="13">
        <v>1.58730158730159E-2</v>
      </c>
      <c r="T1089" s="13">
        <v>3.2786885245901599E-2</v>
      </c>
      <c r="U1089" s="13">
        <v>0</v>
      </c>
      <c r="V1089" s="13">
        <v>2.1276595744680899E-2</v>
      </c>
      <c r="W1089" s="13">
        <v>1.88679245283019E-2</v>
      </c>
      <c r="X1089" s="13">
        <v>0</v>
      </c>
      <c r="Y1089" s="13">
        <v>3.7037037037037E-2</v>
      </c>
      <c r="Z1089" s="13">
        <v>0.11111111111111099</v>
      </c>
      <c r="AA1089" s="13">
        <v>1.3698630136986301E-2</v>
      </c>
      <c r="AB1089" s="13">
        <v>0</v>
      </c>
      <c r="AC1089" s="13">
        <v>3.4482758620689703E-2</v>
      </c>
      <c r="AD1089" s="13">
        <v>0</v>
      </c>
      <c r="AE1089" s="13"/>
      <c r="AF1089" s="13">
        <v>3.0456852791878201E-2</v>
      </c>
      <c r="AG1089" s="13">
        <v>1.01010101010101E-2</v>
      </c>
      <c r="AH1089" s="13">
        <v>0</v>
      </c>
      <c r="AI1089" s="13">
        <v>1.2500000000000001E-2</v>
      </c>
      <c r="AJ1089" s="13">
        <v>0</v>
      </c>
      <c r="AK1089" s="13">
        <v>0</v>
      </c>
      <c r="AL1089" s="13"/>
      <c r="AM1089" s="13">
        <v>3.4482758620689703E-2</v>
      </c>
      <c r="AN1089" s="13">
        <v>2.5210084033613401E-2</v>
      </c>
      <c r="AO1089" s="13">
        <v>1.02040816326531E-2</v>
      </c>
      <c r="AP1089" s="13">
        <v>8.0000000000000002E-3</v>
      </c>
      <c r="AQ1089" s="13">
        <v>5.8823529411764698E-2</v>
      </c>
      <c r="AR1089" s="13"/>
      <c r="AS1089" s="13">
        <v>1.9575856443719401E-2</v>
      </c>
      <c r="AT1089" s="13" t="s">
        <v>97</v>
      </c>
      <c r="AU1089" s="13"/>
      <c r="AV1089" s="13">
        <v>5.1020408163265302E-3</v>
      </c>
      <c r="AW1089" s="13">
        <v>2.1739130434782601E-2</v>
      </c>
      <c r="AX1089" s="13">
        <v>3.0888030888030899E-2</v>
      </c>
      <c r="AY1089" s="13"/>
      <c r="AZ1089" s="13">
        <v>0</v>
      </c>
      <c r="BA1089" s="13">
        <v>2.3809523809523801E-2</v>
      </c>
      <c r="BB1089" s="13">
        <v>8.5470085470085496E-3</v>
      </c>
      <c r="BC1089" s="13"/>
      <c r="BD1089" s="13">
        <v>1.4851485148514899E-2</v>
      </c>
      <c r="BE1089" s="13">
        <v>2.8985507246376802E-2</v>
      </c>
      <c r="BF1089" s="13"/>
      <c r="BG1089" s="13">
        <v>4.6296296296296302E-3</v>
      </c>
      <c r="BH1089" s="13">
        <v>2.7777777777777801E-2</v>
      </c>
      <c r="BI1089" s="13"/>
      <c r="BJ1089" s="13">
        <v>1.05263157894737E-2</v>
      </c>
      <c r="BK1089" s="13">
        <v>2.1912350597609601E-2</v>
      </c>
      <c r="BL1089" s="13"/>
      <c r="BM1089" s="13">
        <v>1.5748031496062999E-2</v>
      </c>
      <c r="BN1089" s="13">
        <v>1.8828451882845199E-2</v>
      </c>
      <c r="BO1089" s="13"/>
      <c r="BP1089" s="13">
        <v>2.82485875706215E-2</v>
      </c>
      <c r="BQ1089" s="13">
        <v>1.63934426229508E-2</v>
      </c>
      <c r="BR1089" s="13"/>
      <c r="BS1089" s="13">
        <v>1.28755364806867E-2</v>
      </c>
      <c r="BT1089" s="13">
        <v>3.3175355450236997E-2</v>
      </c>
      <c r="BU1089" s="13"/>
      <c r="BV1089" s="13">
        <v>0</v>
      </c>
      <c r="BW1089" s="13">
        <v>1.9230769230769201E-2</v>
      </c>
      <c r="BX1089" s="13"/>
      <c r="BY1089" s="13">
        <v>1.35135135135135E-2</v>
      </c>
      <c r="BZ1089" s="13">
        <v>2.0793950850661599E-2</v>
      </c>
      <c r="CA1089" s="13"/>
      <c r="CB1089" s="13">
        <v>2.7118644067796599E-2</v>
      </c>
      <c r="CC1089" s="13">
        <v>1.30718954248366E-2</v>
      </c>
    </row>
    <row r="1090" spans="2:81" x14ac:dyDescent="0.3">
      <c r="B1090" t="s">
        <v>89</v>
      </c>
      <c r="C1090" s="13">
        <v>0.62479608482871096</v>
      </c>
      <c r="D1090" s="13">
        <v>0.57770270270270296</v>
      </c>
      <c r="E1090" s="13">
        <v>0.66773162939297104</v>
      </c>
      <c r="F1090" s="13"/>
      <c r="G1090" s="13">
        <v>0.71428571428571397</v>
      </c>
      <c r="H1090" s="13">
        <v>0.70718232044198903</v>
      </c>
      <c r="I1090" s="13">
        <v>0.57522123893805299</v>
      </c>
      <c r="J1090" s="13">
        <v>0.59550561797752799</v>
      </c>
      <c r="K1090" s="13">
        <v>0.52173913043478304</v>
      </c>
      <c r="L1090" s="13">
        <v>0.51428571428571401</v>
      </c>
      <c r="M1090" s="13"/>
      <c r="N1090" s="13">
        <v>0.62962962962962998</v>
      </c>
      <c r="O1090" s="13">
        <v>0.62937062937062904</v>
      </c>
      <c r="P1090" s="13">
        <v>0.61290322580645196</v>
      </c>
      <c r="Q1090" s="13">
        <v>0.60317460317460303</v>
      </c>
      <c r="R1090" s="13"/>
      <c r="S1090" s="13">
        <v>0.60317460317460303</v>
      </c>
      <c r="T1090" s="13">
        <v>0.62295081967213095</v>
      </c>
      <c r="U1090" s="13">
        <v>0.66666666666666696</v>
      </c>
      <c r="V1090" s="13">
        <v>0.59574468085106402</v>
      </c>
      <c r="W1090" s="13">
        <v>0.62264150943396201</v>
      </c>
      <c r="X1090" s="13">
        <v>0.55932203389830504</v>
      </c>
      <c r="Y1090" s="13">
        <v>0.57407407407407396</v>
      </c>
      <c r="Z1090" s="13">
        <v>0.5</v>
      </c>
      <c r="AA1090" s="13">
        <v>0.65753424657534199</v>
      </c>
      <c r="AB1090" s="13">
        <v>0.73584905660377398</v>
      </c>
      <c r="AC1090" s="13">
        <v>0.68965517241379304</v>
      </c>
      <c r="AD1090" s="13">
        <v>0.8</v>
      </c>
      <c r="AE1090" s="13"/>
      <c r="AF1090" s="13">
        <v>0.71573604060913698</v>
      </c>
      <c r="AG1090" s="13">
        <v>0.58585858585858597</v>
      </c>
      <c r="AH1090" s="13">
        <v>0.74242424242424199</v>
      </c>
      <c r="AI1090" s="13">
        <v>0.55000000000000004</v>
      </c>
      <c r="AJ1090" s="13">
        <v>0.67272727272727295</v>
      </c>
      <c r="AK1090" s="13">
        <v>0.45098039215686297</v>
      </c>
      <c r="AL1090" s="13"/>
      <c r="AM1090" s="13">
        <v>0.49425287356321801</v>
      </c>
      <c r="AN1090" s="13">
        <v>0.55462184873949605</v>
      </c>
      <c r="AO1090" s="13">
        <v>0.69387755102040805</v>
      </c>
      <c r="AP1090" s="13">
        <v>0.66400000000000003</v>
      </c>
      <c r="AQ1090" s="13">
        <v>0.76470588235294101</v>
      </c>
      <c r="AR1090" s="13"/>
      <c r="AS1090" s="13">
        <v>0.62479608482871096</v>
      </c>
      <c r="AT1090" s="13" t="s">
        <v>97</v>
      </c>
      <c r="AU1090" s="13"/>
      <c r="AV1090" s="13">
        <v>0.63265306122449005</v>
      </c>
      <c r="AW1090" s="13">
        <v>0.67391304347826098</v>
      </c>
      <c r="AX1090" s="13">
        <v>0.62162162162162204</v>
      </c>
      <c r="AY1090" s="13"/>
      <c r="AZ1090" s="13">
        <v>0.66</v>
      </c>
      <c r="BA1090" s="13">
        <v>0.78571428571428603</v>
      </c>
      <c r="BB1090" s="13">
        <v>0.53846153846153799</v>
      </c>
      <c r="BC1090" s="13"/>
      <c r="BD1090" s="13">
        <v>0.63613861386138604</v>
      </c>
      <c r="BE1090" s="13">
        <v>0.59903381642512099</v>
      </c>
      <c r="BF1090" s="13"/>
      <c r="BG1090" s="13">
        <v>0.70370370370370405</v>
      </c>
      <c r="BH1090" s="13">
        <v>0.580808080808081</v>
      </c>
      <c r="BI1090" s="13"/>
      <c r="BJ1090" s="13">
        <v>0.62105263157894697</v>
      </c>
      <c r="BK1090" s="13">
        <v>0.62948207171314696</v>
      </c>
      <c r="BL1090" s="13"/>
      <c r="BM1090" s="13">
        <v>0.60629921259842501</v>
      </c>
      <c r="BN1090" s="13">
        <v>0.62552301255230103</v>
      </c>
      <c r="BO1090" s="13"/>
      <c r="BP1090" s="13">
        <v>0.60451977401129997</v>
      </c>
      <c r="BQ1090" s="13">
        <v>0.62763466042154603</v>
      </c>
      <c r="BR1090" s="13"/>
      <c r="BS1090" s="13">
        <v>0.678111587982833</v>
      </c>
      <c r="BT1090" s="13">
        <v>0.55450236966824695</v>
      </c>
      <c r="BU1090" s="13"/>
      <c r="BV1090" s="13">
        <v>0.62337662337662303</v>
      </c>
      <c r="BW1090" s="13">
        <v>0.70512820512820495</v>
      </c>
      <c r="BX1090" s="13"/>
      <c r="BY1090" s="13">
        <v>0.62162162162162204</v>
      </c>
      <c r="BZ1090" s="13">
        <v>0.62759924385633303</v>
      </c>
      <c r="CA1090" s="13"/>
      <c r="CB1090" s="13">
        <v>0.6</v>
      </c>
      <c r="CC1090" s="13">
        <v>0.65359477124182996</v>
      </c>
    </row>
    <row r="1091" spans="2:81" x14ac:dyDescent="0.3">
      <c r="B1091" t="s">
        <v>90</v>
      </c>
      <c r="C1091" s="13">
        <v>0.21044045676998399</v>
      </c>
      <c r="D1091" s="13">
        <v>0.25675675675675702</v>
      </c>
      <c r="E1091" s="13">
        <v>0.16932907348242801</v>
      </c>
      <c r="F1091" s="13"/>
      <c r="G1091" s="13">
        <v>0.10989010989011</v>
      </c>
      <c r="H1091" s="13">
        <v>0.20994475138121499</v>
      </c>
      <c r="I1091" s="13">
        <v>0.247787610619469</v>
      </c>
      <c r="J1091" s="13">
        <v>0.19101123595505601</v>
      </c>
      <c r="K1091" s="13">
        <v>0.26086956521739102</v>
      </c>
      <c r="L1091" s="13">
        <v>0.25714285714285701</v>
      </c>
      <c r="M1091" s="13"/>
      <c r="N1091" s="13">
        <v>0.20576131687242799</v>
      </c>
      <c r="O1091" s="13">
        <v>0.21678321678321699</v>
      </c>
      <c r="P1091" s="13">
        <v>0.25806451612903197</v>
      </c>
      <c r="Q1091" s="13">
        <v>0.19047619047618999</v>
      </c>
      <c r="R1091" s="13"/>
      <c r="S1091" s="13">
        <v>0.206349206349206</v>
      </c>
      <c r="T1091" s="13">
        <v>0.18032786885245899</v>
      </c>
      <c r="U1091" s="13">
        <v>0.2</v>
      </c>
      <c r="V1091" s="13">
        <v>0.23404255319148901</v>
      </c>
      <c r="W1091" s="13">
        <v>0.13207547169811301</v>
      </c>
      <c r="X1091" s="13">
        <v>0.23728813559322001</v>
      </c>
      <c r="Y1091" s="13">
        <v>0.22222222222222199</v>
      </c>
      <c r="Z1091" s="13">
        <v>0.38888888888888901</v>
      </c>
      <c r="AA1091" s="13">
        <v>0.24657534246575299</v>
      </c>
      <c r="AB1091" s="13">
        <v>0.18867924528301899</v>
      </c>
      <c r="AC1091" s="13">
        <v>0.20689655172413801</v>
      </c>
      <c r="AD1091" s="13">
        <v>0.1</v>
      </c>
      <c r="AE1091" s="13"/>
      <c r="AF1091" s="13">
        <v>0.14213197969543101</v>
      </c>
      <c r="AG1091" s="13">
        <v>0.23232323232323199</v>
      </c>
      <c r="AH1091" s="13">
        <v>0.12121212121212099</v>
      </c>
      <c r="AI1091" s="13">
        <v>0.33750000000000002</v>
      </c>
      <c r="AJ1091" s="13">
        <v>0.163636363636364</v>
      </c>
      <c r="AK1091" s="13">
        <v>0.25490196078431399</v>
      </c>
      <c r="AL1091" s="13"/>
      <c r="AM1091" s="13">
        <v>0.33333333333333298</v>
      </c>
      <c r="AN1091" s="13">
        <v>0.23529411764705899</v>
      </c>
      <c r="AO1091" s="13">
        <v>0.17346938775510201</v>
      </c>
      <c r="AP1091" s="13">
        <v>0.192</v>
      </c>
      <c r="AQ1091" s="13">
        <v>5.8823529411764698E-2</v>
      </c>
      <c r="AR1091" s="13"/>
      <c r="AS1091" s="13">
        <v>0.21044045676998399</v>
      </c>
      <c r="AT1091" s="13" t="s">
        <v>97</v>
      </c>
      <c r="AU1091" s="13"/>
      <c r="AV1091" s="13">
        <v>0.20918367346938799</v>
      </c>
      <c r="AW1091" s="13">
        <v>0.19565217391304299</v>
      </c>
      <c r="AX1091" s="13">
        <v>0.21235521235521199</v>
      </c>
      <c r="AY1091" s="13"/>
      <c r="AZ1091" s="13">
        <v>0.26</v>
      </c>
      <c r="BA1091" s="13">
        <v>4.7619047619047603E-2</v>
      </c>
      <c r="BB1091" s="13">
        <v>0.256410256410256</v>
      </c>
      <c r="BC1091" s="13"/>
      <c r="BD1091" s="13">
        <v>0.195544554455446</v>
      </c>
      <c r="BE1091" s="13">
        <v>0.241545893719807</v>
      </c>
      <c r="BF1091" s="13"/>
      <c r="BG1091" s="13">
        <v>0.13888888888888901</v>
      </c>
      <c r="BH1091" s="13">
        <v>0.25</v>
      </c>
      <c r="BI1091" s="13"/>
      <c r="BJ1091" s="13">
        <v>0.2</v>
      </c>
      <c r="BK1091" s="13">
        <v>0.21314741035856599</v>
      </c>
      <c r="BL1091" s="13"/>
      <c r="BM1091" s="13">
        <v>0.20472440944881901</v>
      </c>
      <c r="BN1091" s="13">
        <v>0.215481171548117</v>
      </c>
      <c r="BO1091" s="13"/>
      <c r="BP1091" s="13">
        <v>0.22033898305084701</v>
      </c>
      <c r="BQ1091" s="13">
        <v>0.21077283372365299</v>
      </c>
      <c r="BR1091" s="13"/>
      <c r="BS1091" s="13">
        <v>0.1931330472103</v>
      </c>
      <c r="BT1091" s="13">
        <v>0.232227488151659</v>
      </c>
      <c r="BU1091" s="13"/>
      <c r="BV1091" s="13">
        <v>0.27272727272727298</v>
      </c>
      <c r="BW1091" s="13">
        <v>0.15384615384615399</v>
      </c>
      <c r="BX1091" s="13"/>
      <c r="BY1091" s="13">
        <v>0.18918918918918901</v>
      </c>
      <c r="BZ1091" s="13">
        <v>0.21172022684309999</v>
      </c>
      <c r="CA1091" s="13"/>
      <c r="CB1091" s="13">
        <v>0.227118644067797</v>
      </c>
      <c r="CC1091" s="13">
        <v>0.19281045751633999</v>
      </c>
    </row>
    <row r="1092" spans="2:81" x14ac:dyDescent="0.3">
      <c r="B1092" t="s">
        <v>91</v>
      </c>
      <c r="C1092" s="13">
        <v>0.414355628058728</v>
      </c>
      <c r="D1092" s="13">
        <v>0.320945945945946</v>
      </c>
      <c r="E1092" s="13">
        <v>0.498402555910543</v>
      </c>
      <c r="F1092" s="13"/>
      <c r="G1092" s="13">
        <v>0.60439560439560402</v>
      </c>
      <c r="H1092" s="13">
        <v>0.49723756906077299</v>
      </c>
      <c r="I1092" s="13">
        <v>0.32743362831858402</v>
      </c>
      <c r="J1092" s="13">
        <v>0.40449438202247201</v>
      </c>
      <c r="K1092" s="13">
        <v>0.26086956521739102</v>
      </c>
      <c r="L1092" s="13">
        <v>0.25714285714285701</v>
      </c>
      <c r="M1092" s="13"/>
      <c r="N1092" s="13">
        <v>0.42386831275720199</v>
      </c>
      <c r="O1092" s="13">
        <v>0.41258741258741299</v>
      </c>
      <c r="P1092" s="13">
        <v>0.35483870967741898</v>
      </c>
      <c r="Q1092" s="13">
        <v>0.41269841269841301</v>
      </c>
      <c r="R1092" s="13"/>
      <c r="S1092" s="13">
        <v>0.39682539682539703</v>
      </c>
      <c r="T1092" s="13">
        <v>0.44262295081967201</v>
      </c>
      <c r="U1092" s="13">
        <v>0.46666666666666701</v>
      </c>
      <c r="V1092" s="13">
        <v>0.36170212765957399</v>
      </c>
      <c r="W1092" s="13">
        <v>0.490566037735849</v>
      </c>
      <c r="X1092" s="13">
        <v>0.322033898305085</v>
      </c>
      <c r="Y1092" s="13">
        <v>0.35185185185185203</v>
      </c>
      <c r="Z1092" s="13">
        <v>0.11111111111111099</v>
      </c>
      <c r="AA1092" s="13">
        <v>0.41095890410958902</v>
      </c>
      <c r="AB1092" s="13">
        <v>0.54716981132075504</v>
      </c>
      <c r="AC1092" s="13">
        <v>0.48275862068965503</v>
      </c>
      <c r="AD1092" s="13">
        <v>0.7</v>
      </c>
      <c r="AE1092" s="13"/>
      <c r="AF1092" s="13">
        <v>0.57360406091370597</v>
      </c>
      <c r="AG1092" s="13">
        <v>0.35353535353535398</v>
      </c>
      <c r="AH1092" s="13">
        <v>0.62121212121212099</v>
      </c>
      <c r="AI1092" s="13">
        <v>0.21249999999999999</v>
      </c>
      <c r="AJ1092" s="13">
        <v>0.50909090909090904</v>
      </c>
      <c r="AK1092" s="13">
        <v>0.19607843137254899</v>
      </c>
      <c r="AL1092" s="13"/>
      <c r="AM1092" s="13">
        <v>0.160919540229885</v>
      </c>
      <c r="AN1092" s="13">
        <v>0.31932773109243701</v>
      </c>
      <c r="AO1092" s="13">
        <v>0.52040816326530603</v>
      </c>
      <c r="AP1092" s="13">
        <v>0.47199999999999998</v>
      </c>
      <c r="AQ1092" s="13">
        <v>0.70588235294117596</v>
      </c>
      <c r="AR1092" s="13"/>
      <c r="AS1092" s="13">
        <v>0.414355628058728</v>
      </c>
      <c r="AT1092" s="13" t="s">
        <v>97</v>
      </c>
      <c r="AU1092" s="13"/>
      <c r="AV1092" s="13">
        <v>0.42346938775510201</v>
      </c>
      <c r="AW1092" s="13">
        <v>0.47826086956521702</v>
      </c>
      <c r="AX1092" s="13">
        <v>0.409266409266409</v>
      </c>
      <c r="AY1092" s="13"/>
      <c r="AZ1092" s="13">
        <v>0.4</v>
      </c>
      <c r="BA1092" s="13">
        <v>0.73809523809523803</v>
      </c>
      <c r="BB1092" s="13">
        <v>0.28205128205128199</v>
      </c>
      <c r="BC1092" s="13"/>
      <c r="BD1092" s="13">
        <v>0.44059405940594099</v>
      </c>
      <c r="BE1092" s="13">
        <v>0.35748792270531399</v>
      </c>
      <c r="BF1092" s="13"/>
      <c r="BG1092" s="13">
        <v>0.56481481481481499</v>
      </c>
      <c r="BH1092" s="13">
        <v>0.330808080808081</v>
      </c>
      <c r="BI1092" s="13"/>
      <c r="BJ1092" s="13">
        <v>0.42105263157894701</v>
      </c>
      <c r="BK1092" s="13">
        <v>0.41633466135458203</v>
      </c>
      <c r="BL1092" s="13"/>
      <c r="BM1092" s="13">
        <v>0.40157480314960597</v>
      </c>
      <c r="BN1092" s="13">
        <v>0.410041841004184</v>
      </c>
      <c r="BO1092" s="13"/>
      <c r="BP1092" s="13">
        <v>0.38418079096045199</v>
      </c>
      <c r="BQ1092" s="13">
        <v>0.41686182669789201</v>
      </c>
      <c r="BR1092" s="13"/>
      <c r="BS1092" s="13">
        <v>0.484978540772532</v>
      </c>
      <c r="BT1092" s="13">
        <v>0.32227488151658801</v>
      </c>
      <c r="BU1092" s="13"/>
      <c r="BV1092" s="13">
        <v>0.35064935064935099</v>
      </c>
      <c r="BW1092" s="13">
        <v>0.55128205128205099</v>
      </c>
      <c r="BX1092" s="13"/>
      <c r="BY1092" s="13">
        <v>0.43243243243243201</v>
      </c>
      <c r="BZ1092" s="13">
        <v>0.41587901701323199</v>
      </c>
      <c r="CA1092" s="13"/>
      <c r="CB1092" s="13">
        <v>0.37288135593220301</v>
      </c>
      <c r="CC1092" s="13">
        <v>0.46078431372549</v>
      </c>
    </row>
    <row r="1093" spans="2:81" x14ac:dyDescent="0.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Q1093" s="13"/>
      <c r="BR1093" s="13"/>
      <c r="BS1093" s="13"/>
      <c r="BT1093" s="13"/>
      <c r="BU1093" s="13"/>
      <c r="BV1093" s="13"/>
      <c r="BW1093" s="13"/>
      <c r="BX1093" s="13"/>
      <c r="BY1093" s="13"/>
      <c r="BZ1093" s="13"/>
      <c r="CA1093" s="13"/>
      <c r="CB1093" s="13"/>
      <c r="CC1093" s="13"/>
    </row>
    <row r="1094" spans="2:81" x14ac:dyDescent="0.3">
      <c r="B1094" s="6" t="s">
        <v>471</v>
      </c>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Q1094" s="13"/>
      <c r="BR1094" s="13"/>
      <c r="BS1094" s="13"/>
      <c r="BT1094" s="13"/>
      <c r="BU1094" s="13"/>
      <c r="BV1094" s="13"/>
      <c r="BW1094" s="13"/>
      <c r="BX1094" s="13"/>
      <c r="BY1094" s="13"/>
      <c r="BZ1094" s="13"/>
      <c r="CA1094" s="13"/>
      <c r="CB1094" s="13"/>
      <c r="CC1094" s="13"/>
    </row>
    <row r="1095" spans="2:81" x14ac:dyDescent="0.3">
      <c r="B1095" s="23" t="s">
        <v>196</v>
      </c>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Q1095" s="13"/>
      <c r="BR1095" s="13"/>
      <c r="BS1095" s="13"/>
      <c r="BT1095" s="13"/>
      <c r="BU1095" s="13"/>
      <c r="BV1095" s="13"/>
      <c r="BW1095" s="13"/>
      <c r="BX1095" s="13"/>
      <c r="BY1095" s="13"/>
      <c r="BZ1095" s="13"/>
      <c r="CA1095" s="13"/>
      <c r="CB1095" s="13"/>
      <c r="CC1095" s="13"/>
    </row>
    <row r="1096" spans="2:81" x14ac:dyDescent="0.3">
      <c r="B1096" t="s">
        <v>413</v>
      </c>
      <c r="C1096" s="13">
        <v>0.32626427406198999</v>
      </c>
      <c r="D1096" s="13">
        <v>0.30067567567567599</v>
      </c>
      <c r="E1096" s="13">
        <v>0.35143769968051097</v>
      </c>
      <c r="F1096" s="13"/>
      <c r="G1096" s="13">
        <v>0.47252747252747301</v>
      </c>
      <c r="H1096" s="13">
        <v>0.40331491712707201</v>
      </c>
      <c r="I1096" s="13">
        <v>0.29203539823008901</v>
      </c>
      <c r="J1096" s="13">
        <v>0.213483146067416</v>
      </c>
      <c r="K1096" s="13">
        <v>0.231884057971014</v>
      </c>
      <c r="L1096" s="13">
        <v>0.22857142857142901</v>
      </c>
      <c r="M1096" s="13"/>
      <c r="N1096" s="13">
        <v>0.329218106995885</v>
      </c>
      <c r="O1096" s="13">
        <v>0.30069930069930101</v>
      </c>
      <c r="P1096" s="13">
        <v>0.30107526881720398</v>
      </c>
      <c r="Q1096" s="13">
        <v>0.35714285714285698</v>
      </c>
      <c r="R1096" s="13"/>
      <c r="S1096" s="13">
        <v>0.27777777777777801</v>
      </c>
      <c r="T1096" s="13">
        <v>0.44262295081967201</v>
      </c>
      <c r="U1096" s="13">
        <v>0.266666666666667</v>
      </c>
      <c r="V1096" s="13">
        <v>0.36170212765957399</v>
      </c>
      <c r="W1096" s="13">
        <v>0.35849056603773599</v>
      </c>
      <c r="X1096" s="13">
        <v>0.25423728813559299</v>
      </c>
      <c r="Y1096" s="13">
        <v>0.31481481481481499</v>
      </c>
      <c r="Z1096" s="13">
        <v>0</v>
      </c>
      <c r="AA1096" s="13">
        <v>0.32876712328767099</v>
      </c>
      <c r="AB1096" s="13">
        <v>0.41509433962264197</v>
      </c>
      <c r="AC1096" s="13">
        <v>0.41379310344827602</v>
      </c>
      <c r="AD1096" s="13">
        <v>0.4</v>
      </c>
      <c r="AE1096" s="13"/>
      <c r="AF1096" s="13">
        <v>0.390862944162437</v>
      </c>
      <c r="AG1096" s="13">
        <v>0.22222222222222199</v>
      </c>
      <c r="AH1096" s="13">
        <v>0.36363636363636398</v>
      </c>
      <c r="AI1096" s="13">
        <v>0.27500000000000002</v>
      </c>
      <c r="AJ1096" s="13">
        <v>0.50909090909090904</v>
      </c>
      <c r="AK1096" s="13">
        <v>0.19607843137254899</v>
      </c>
      <c r="AL1096" s="13"/>
      <c r="AM1096" s="13">
        <v>0.252873563218391</v>
      </c>
      <c r="AN1096" s="13">
        <v>0.32773109243697501</v>
      </c>
      <c r="AO1096" s="13">
        <v>0.33673469387755101</v>
      </c>
      <c r="AP1096" s="13">
        <v>0.36799999999999999</v>
      </c>
      <c r="AQ1096" s="13">
        <v>0.41176470588235298</v>
      </c>
      <c r="AR1096" s="13"/>
      <c r="AS1096" s="13">
        <v>0.32626427406198999</v>
      </c>
      <c r="AT1096" s="13" t="s">
        <v>97</v>
      </c>
      <c r="AU1096" s="13"/>
      <c r="AV1096" s="13">
        <v>0.31632653061224503</v>
      </c>
      <c r="AW1096" s="13">
        <v>0.32608695652173902</v>
      </c>
      <c r="AX1096" s="13">
        <v>0.32046332046331999</v>
      </c>
      <c r="AY1096" s="13"/>
      <c r="AZ1096" s="13">
        <v>0.48</v>
      </c>
      <c r="BA1096" s="13">
        <v>0.28571428571428598</v>
      </c>
      <c r="BB1096" s="13">
        <v>0.256410256410256</v>
      </c>
      <c r="BC1096" s="13"/>
      <c r="BD1096" s="13">
        <v>0.35643564356435598</v>
      </c>
      <c r="BE1096" s="13">
        <v>0.26570048309178701</v>
      </c>
      <c r="BF1096" s="13"/>
      <c r="BG1096" s="13">
        <v>0.375</v>
      </c>
      <c r="BH1096" s="13">
        <v>0.30050505050505</v>
      </c>
      <c r="BI1096" s="13"/>
      <c r="BJ1096" s="13">
        <v>0.29473684210526302</v>
      </c>
      <c r="BK1096" s="13">
        <v>0.33466135458167301</v>
      </c>
      <c r="BL1096" s="13"/>
      <c r="BM1096" s="13">
        <v>0.40157480314960597</v>
      </c>
      <c r="BN1096" s="13">
        <v>0.30334728033472802</v>
      </c>
      <c r="BO1096" s="13"/>
      <c r="BP1096" s="13">
        <v>0.36158192090395502</v>
      </c>
      <c r="BQ1096" s="13">
        <v>0.30679156908665101</v>
      </c>
      <c r="BR1096" s="13"/>
      <c r="BS1096" s="13">
        <v>0.356223175965665</v>
      </c>
      <c r="BT1096" s="13">
        <v>0.26540284360189598</v>
      </c>
      <c r="BU1096" s="13"/>
      <c r="BV1096" s="13">
        <v>0.32467532467532501</v>
      </c>
      <c r="BW1096" s="13">
        <v>0.37179487179487197</v>
      </c>
      <c r="BX1096" s="13"/>
      <c r="BY1096" s="13">
        <v>0.337837837837838</v>
      </c>
      <c r="BZ1096" s="13">
        <v>0.32703213610586002</v>
      </c>
      <c r="CA1096" s="13"/>
      <c r="CB1096" s="13">
        <v>0.31864406779660998</v>
      </c>
      <c r="CC1096" s="13">
        <v>0.33660130718954301</v>
      </c>
    </row>
    <row r="1097" spans="2:81" x14ac:dyDescent="0.3">
      <c r="B1097" t="s">
        <v>84</v>
      </c>
      <c r="C1097" s="13">
        <v>0.32463295269168002</v>
      </c>
      <c r="D1097" s="13">
        <v>0.320945945945946</v>
      </c>
      <c r="E1097" s="13">
        <v>0.32268370607028801</v>
      </c>
      <c r="F1097" s="13"/>
      <c r="G1097" s="13">
        <v>0.29670329670329698</v>
      </c>
      <c r="H1097" s="13">
        <v>0.25414364640884002</v>
      </c>
      <c r="I1097" s="13">
        <v>0.31858407079646001</v>
      </c>
      <c r="J1097" s="13">
        <v>0.48314606741573002</v>
      </c>
      <c r="K1097" s="13">
        <v>0.33333333333333298</v>
      </c>
      <c r="L1097" s="13">
        <v>0.34285714285714303</v>
      </c>
      <c r="M1097" s="13"/>
      <c r="N1097" s="13">
        <v>0.31687242798353898</v>
      </c>
      <c r="O1097" s="13">
        <v>0.37062937062937101</v>
      </c>
      <c r="P1097" s="13">
        <v>0.31182795698924698</v>
      </c>
      <c r="Q1097" s="13">
        <v>0.293650793650794</v>
      </c>
      <c r="R1097" s="13"/>
      <c r="S1097" s="13">
        <v>0.37301587301587302</v>
      </c>
      <c r="T1097" s="13">
        <v>0.24590163934426201</v>
      </c>
      <c r="U1097" s="13">
        <v>0.33333333333333298</v>
      </c>
      <c r="V1097" s="13">
        <v>0.29787234042553201</v>
      </c>
      <c r="W1097" s="13">
        <v>0.28301886792452802</v>
      </c>
      <c r="X1097" s="13">
        <v>0.355932203389831</v>
      </c>
      <c r="Y1097" s="13">
        <v>0.35185185185185203</v>
      </c>
      <c r="Z1097" s="13">
        <v>0.44444444444444398</v>
      </c>
      <c r="AA1097" s="13">
        <v>0.32876712328767099</v>
      </c>
      <c r="AB1097" s="13">
        <v>0.30188679245283001</v>
      </c>
      <c r="AC1097" s="13">
        <v>0.24137931034482801</v>
      </c>
      <c r="AD1097" s="13">
        <v>0.3</v>
      </c>
      <c r="AE1097" s="13"/>
      <c r="AF1097" s="13">
        <v>0.30456852791878197</v>
      </c>
      <c r="AG1097" s="13">
        <v>0.40404040404040398</v>
      </c>
      <c r="AH1097" s="13">
        <v>0.39393939393939398</v>
      </c>
      <c r="AI1097" s="13">
        <v>0.3</v>
      </c>
      <c r="AJ1097" s="13">
        <v>0.27272727272727298</v>
      </c>
      <c r="AK1097" s="13">
        <v>0.37254901960784298</v>
      </c>
      <c r="AL1097" s="13"/>
      <c r="AM1097" s="13">
        <v>0.27586206896551702</v>
      </c>
      <c r="AN1097" s="13">
        <v>0.30252100840336099</v>
      </c>
      <c r="AO1097" s="13">
        <v>0.36224489795918402</v>
      </c>
      <c r="AP1097" s="13">
        <v>0.32</v>
      </c>
      <c r="AQ1097" s="13">
        <v>0.29411764705882398</v>
      </c>
      <c r="AR1097" s="13"/>
      <c r="AS1097" s="13">
        <v>0.32463295269168002</v>
      </c>
      <c r="AT1097" s="13" t="s">
        <v>97</v>
      </c>
      <c r="AU1097" s="13"/>
      <c r="AV1097" s="13">
        <v>0.32653061224489799</v>
      </c>
      <c r="AW1097" s="13">
        <v>0.32608695652173902</v>
      </c>
      <c r="AX1097" s="13">
        <v>0.33204633204633199</v>
      </c>
      <c r="AY1097" s="13"/>
      <c r="AZ1097" s="13">
        <v>0.16</v>
      </c>
      <c r="BA1097" s="13">
        <v>0.452380952380952</v>
      </c>
      <c r="BB1097" s="13">
        <v>0.35042735042735002</v>
      </c>
      <c r="BC1097" s="13"/>
      <c r="BD1097" s="13">
        <v>0.304455445544554</v>
      </c>
      <c r="BE1097" s="13">
        <v>0.36231884057970998</v>
      </c>
      <c r="BF1097" s="13"/>
      <c r="BG1097" s="13">
        <v>0.296296296296296</v>
      </c>
      <c r="BH1097" s="13">
        <v>0.33838383838383801</v>
      </c>
      <c r="BI1097" s="13"/>
      <c r="BJ1097" s="13">
        <v>0.34736842105263199</v>
      </c>
      <c r="BK1097" s="13">
        <v>0.324701195219123</v>
      </c>
      <c r="BL1097" s="13"/>
      <c r="BM1097" s="13">
        <v>0.244094488188976</v>
      </c>
      <c r="BN1097" s="13">
        <v>0.34728033472803299</v>
      </c>
      <c r="BO1097" s="13"/>
      <c r="BP1097" s="13">
        <v>0.31073446327683601</v>
      </c>
      <c r="BQ1097" s="13">
        <v>0.32786885245901598</v>
      </c>
      <c r="BR1097" s="13"/>
      <c r="BS1097" s="13">
        <v>0.33476394849785401</v>
      </c>
      <c r="BT1097" s="13">
        <v>0.30805687203791499</v>
      </c>
      <c r="BU1097" s="13"/>
      <c r="BV1097" s="13">
        <v>0.29870129870129902</v>
      </c>
      <c r="BW1097" s="13">
        <v>0.35256410256410298</v>
      </c>
      <c r="BX1097" s="13"/>
      <c r="BY1097" s="13">
        <v>0.22972972972972999</v>
      </c>
      <c r="BZ1097" s="13">
        <v>0.342155009451796</v>
      </c>
      <c r="CA1097" s="13"/>
      <c r="CB1097" s="13">
        <v>0.322033898305085</v>
      </c>
      <c r="CC1097" s="13">
        <v>0.33333333333333298</v>
      </c>
    </row>
    <row r="1098" spans="2:81" x14ac:dyDescent="0.3">
      <c r="B1098" t="s">
        <v>414</v>
      </c>
      <c r="C1098" s="13">
        <v>0.15497553017944499</v>
      </c>
      <c r="D1098" s="13">
        <v>0.15878378378378399</v>
      </c>
      <c r="E1098" s="13">
        <v>0.153354632587859</v>
      </c>
      <c r="F1098" s="13"/>
      <c r="G1098" s="13">
        <v>0.14285714285714299</v>
      </c>
      <c r="H1098" s="13">
        <v>0.17127071823204401</v>
      </c>
      <c r="I1098" s="13">
        <v>0.15929203539823</v>
      </c>
      <c r="J1098" s="13">
        <v>0.101123595505618</v>
      </c>
      <c r="K1098" s="13">
        <v>0.15942028985507201</v>
      </c>
      <c r="L1098" s="13">
        <v>0.185714285714286</v>
      </c>
      <c r="M1098" s="13"/>
      <c r="N1098" s="13">
        <v>0.148148148148148</v>
      </c>
      <c r="O1098" s="13">
        <v>0.125874125874126</v>
      </c>
      <c r="P1098" s="13">
        <v>0.16129032258064499</v>
      </c>
      <c r="Q1098" s="13">
        <v>0.19841269841269801</v>
      </c>
      <c r="R1098" s="13"/>
      <c r="S1098" s="13">
        <v>0.158730158730159</v>
      </c>
      <c r="T1098" s="13">
        <v>0.18032786885245899</v>
      </c>
      <c r="U1098" s="13">
        <v>0.2</v>
      </c>
      <c r="V1098" s="13">
        <v>8.5106382978723402E-2</v>
      </c>
      <c r="W1098" s="13">
        <v>0.22641509433962301</v>
      </c>
      <c r="X1098" s="13">
        <v>0.152542372881356</v>
      </c>
      <c r="Y1098" s="13">
        <v>0.16666666666666699</v>
      </c>
      <c r="Z1098" s="13">
        <v>0.11111111111111099</v>
      </c>
      <c r="AA1098" s="13">
        <v>9.5890410958904104E-2</v>
      </c>
      <c r="AB1098" s="13">
        <v>0.15094339622641501</v>
      </c>
      <c r="AC1098" s="13">
        <v>0.17241379310344801</v>
      </c>
      <c r="AD1098" s="13">
        <v>0.2</v>
      </c>
      <c r="AE1098" s="13"/>
      <c r="AF1098" s="13">
        <v>0.15228426395939099</v>
      </c>
      <c r="AG1098" s="13">
        <v>0.15151515151515199</v>
      </c>
      <c r="AH1098" s="13">
        <v>0.15151515151515199</v>
      </c>
      <c r="AI1098" s="13">
        <v>0.15</v>
      </c>
      <c r="AJ1098" s="13">
        <v>0.109090909090909</v>
      </c>
      <c r="AK1098" s="13">
        <v>0.17647058823529399</v>
      </c>
      <c r="AL1098" s="13"/>
      <c r="AM1098" s="13">
        <v>0.24137931034482801</v>
      </c>
      <c r="AN1098" s="13">
        <v>0.17647058823529399</v>
      </c>
      <c r="AO1098" s="13">
        <v>0.11734693877551</v>
      </c>
      <c r="AP1098" s="13">
        <v>0.16800000000000001</v>
      </c>
      <c r="AQ1098" s="13">
        <v>0.17647058823529399</v>
      </c>
      <c r="AR1098" s="13"/>
      <c r="AS1098" s="13">
        <v>0.15497553017944499</v>
      </c>
      <c r="AT1098" s="13" t="s">
        <v>97</v>
      </c>
      <c r="AU1098" s="13"/>
      <c r="AV1098" s="13">
        <v>0.15306122448979601</v>
      </c>
      <c r="AW1098" s="13">
        <v>0.15217391304347799</v>
      </c>
      <c r="AX1098" s="13">
        <v>0.17374517374517401</v>
      </c>
      <c r="AY1098" s="13"/>
      <c r="AZ1098" s="13">
        <v>0.12</v>
      </c>
      <c r="BA1098" s="13">
        <v>0.19047619047618999</v>
      </c>
      <c r="BB1098" s="13">
        <v>0.16239316239316201</v>
      </c>
      <c r="BC1098" s="13"/>
      <c r="BD1098" s="13">
        <v>0.158415841584158</v>
      </c>
      <c r="BE1098" s="13">
        <v>0.14975845410628</v>
      </c>
      <c r="BF1098" s="13"/>
      <c r="BG1098" s="13">
        <v>0.17592592592592601</v>
      </c>
      <c r="BH1098" s="13">
        <v>0.14393939393939401</v>
      </c>
      <c r="BI1098" s="13"/>
      <c r="BJ1098" s="13">
        <v>0.157894736842105</v>
      </c>
      <c r="BK1098" s="13">
        <v>0.147410358565737</v>
      </c>
      <c r="BL1098" s="13"/>
      <c r="BM1098" s="13">
        <v>0.18897637795275599</v>
      </c>
      <c r="BN1098" s="13">
        <v>0.14853556485355601</v>
      </c>
      <c r="BO1098" s="13"/>
      <c r="BP1098" s="13">
        <v>0.124293785310734</v>
      </c>
      <c r="BQ1098" s="13">
        <v>0.17096018735363</v>
      </c>
      <c r="BR1098" s="13"/>
      <c r="BS1098" s="13">
        <v>0.16309012875536499</v>
      </c>
      <c r="BT1098" s="13">
        <v>0.18009478672985799</v>
      </c>
      <c r="BU1098" s="13"/>
      <c r="BV1098" s="13">
        <v>0.168831168831169</v>
      </c>
      <c r="BW1098" s="13">
        <v>0.16025641025640999</v>
      </c>
      <c r="BX1098" s="13"/>
      <c r="BY1098" s="13">
        <v>0.20270270270270299</v>
      </c>
      <c r="BZ1098" s="13">
        <v>0.14366729678638901</v>
      </c>
      <c r="CA1098" s="13"/>
      <c r="CB1098" s="13">
        <v>0.14576271186440701</v>
      </c>
      <c r="CC1098" s="13">
        <v>0.15359477124182999</v>
      </c>
    </row>
    <row r="1099" spans="2:81" x14ac:dyDescent="0.3">
      <c r="B1099" t="s">
        <v>86</v>
      </c>
      <c r="C1099" s="13">
        <v>8.8091353996737398E-2</v>
      </c>
      <c r="D1099" s="13">
        <v>0.10472972972973001</v>
      </c>
      <c r="E1099" s="13">
        <v>7.3482428115015999E-2</v>
      </c>
      <c r="F1099" s="13"/>
      <c r="G1099" s="13">
        <v>4.3956043956044001E-2</v>
      </c>
      <c r="H1099" s="13">
        <v>7.18232044198895E-2</v>
      </c>
      <c r="I1099" s="13">
        <v>0.11504424778761101</v>
      </c>
      <c r="J1099" s="13">
        <v>0.101123595505618</v>
      </c>
      <c r="K1099" s="13">
        <v>0.115942028985507</v>
      </c>
      <c r="L1099" s="13">
        <v>0.1</v>
      </c>
      <c r="M1099" s="13"/>
      <c r="N1099" s="13">
        <v>0.11111111111111099</v>
      </c>
      <c r="O1099" s="13">
        <v>9.0909090909090898E-2</v>
      </c>
      <c r="P1099" s="13">
        <v>7.5268817204301106E-2</v>
      </c>
      <c r="Q1099" s="13">
        <v>5.5555555555555601E-2</v>
      </c>
      <c r="R1099" s="13"/>
      <c r="S1099" s="13">
        <v>7.9365079365079402E-2</v>
      </c>
      <c r="T1099" s="13">
        <v>6.5573770491803296E-2</v>
      </c>
      <c r="U1099" s="13">
        <v>3.3333333333333298E-2</v>
      </c>
      <c r="V1099" s="13">
        <v>0.12765957446808501</v>
      </c>
      <c r="W1099" s="13">
        <v>1.88679245283019E-2</v>
      </c>
      <c r="X1099" s="13">
        <v>0.11864406779661001</v>
      </c>
      <c r="Y1099" s="13">
        <v>5.5555555555555601E-2</v>
      </c>
      <c r="Z1099" s="13">
        <v>0.16666666666666699</v>
      </c>
      <c r="AA1099" s="13">
        <v>0.13698630136986301</v>
      </c>
      <c r="AB1099" s="13">
        <v>9.4339622641509399E-2</v>
      </c>
      <c r="AC1099" s="13">
        <v>0.10344827586206901</v>
      </c>
      <c r="AD1099" s="13">
        <v>0.1</v>
      </c>
      <c r="AE1099" s="13"/>
      <c r="AF1099" s="13">
        <v>7.6142131979695396E-2</v>
      </c>
      <c r="AG1099" s="13">
        <v>0.10101010101010099</v>
      </c>
      <c r="AH1099" s="13">
        <v>4.5454545454545497E-2</v>
      </c>
      <c r="AI1099" s="13">
        <v>0.1125</v>
      </c>
      <c r="AJ1099" s="13">
        <v>3.6363636363636397E-2</v>
      </c>
      <c r="AK1099" s="13">
        <v>0.13725490196078399</v>
      </c>
      <c r="AL1099" s="13"/>
      <c r="AM1099" s="13">
        <v>4.5977011494252901E-2</v>
      </c>
      <c r="AN1099" s="13">
        <v>0.10084033613445401</v>
      </c>
      <c r="AO1099" s="13">
        <v>9.1836734693877597E-2</v>
      </c>
      <c r="AP1099" s="13">
        <v>6.4000000000000001E-2</v>
      </c>
      <c r="AQ1099" s="13">
        <v>0</v>
      </c>
      <c r="AR1099" s="13"/>
      <c r="AS1099" s="13">
        <v>8.8091353996737398E-2</v>
      </c>
      <c r="AT1099" s="13" t="s">
        <v>97</v>
      </c>
      <c r="AU1099" s="13"/>
      <c r="AV1099" s="13">
        <v>0.102040816326531</v>
      </c>
      <c r="AW1099" s="13">
        <v>4.3478260869565202E-2</v>
      </c>
      <c r="AX1099" s="13">
        <v>8.4942084942084897E-2</v>
      </c>
      <c r="AY1099" s="13"/>
      <c r="AZ1099" s="13">
        <v>0.1</v>
      </c>
      <c r="BA1099" s="13">
        <v>2.3809523809523801E-2</v>
      </c>
      <c r="BB1099" s="13">
        <v>0.11965811965812</v>
      </c>
      <c r="BC1099" s="13"/>
      <c r="BD1099" s="13">
        <v>8.4158415841584205E-2</v>
      </c>
      <c r="BE1099" s="13">
        <v>9.6618357487922704E-2</v>
      </c>
      <c r="BF1099" s="13"/>
      <c r="BG1099" s="13">
        <v>7.8703703703703706E-2</v>
      </c>
      <c r="BH1099" s="13">
        <v>9.3434343434343398E-2</v>
      </c>
      <c r="BI1099" s="13"/>
      <c r="BJ1099" s="13">
        <v>9.4736842105263203E-2</v>
      </c>
      <c r="BK1099" s="13">
        <v>8.9641434262948197E-2</v>
      </c>
      <c r="BL1099" s="13"/>
      <c r="BM1099" s="13">
        <v>7.8740157480315001E-2</v>
      </c>
      <c r="BN1099" s="13">
        <v>8.9958158995815898E-2</v>
      </c>
      <c r="BO1099" s="13"/>
      <c r="BP1099" s="13">
        <v>8.4745762711864403E-2</v>
      </c>
      <c r="BQ1099" s="13">
        <v>9.1334894613583101E-2</v>
      </c>
      <c r="BR1099" s="13"/>
      <c r="BS1099" s="13">
        <v>6.43776824034335E-2</v>
      </c>
      <c r="BT1099" s="13">
        <v>0.109004739336493</v>
      </c>
      <c r="BU1099" s="13"/>
      <c r="BV1099" s="13">
        <v>9.0909090909090898E-2</v>
      </c>
      <c r="BW1099" s="13">
        <v>5.1282051282051301E-2</v>
      </c>
      <c r="BX1099" s="13"/>
      <c r="BY1099" s="13">
        <v>8.1081081081081099E-2</v>
      </c>
      <c r="BZ1099" s="13">
        <v>8.6956521739130405E-2</v>
      </c>
      <c r="CA1099" s="13"/>
      <c r="CB1099" s="13">
        <v>9.4915254237288096E-2</v>
      </c>
      <c r="CC1099" s="13">
        <v>8.1699346405228801E-2</v>
      </c>
    </row>
    <row r="1100" spans="2:81" x14ac:dyDescent="0.3">
      <c r="B1100" t="s">
        <v>415</v>
      </c>
      <c r="C1100" s="13">
        <v>8.4828711256117503E-2</v>
      </c>
      <c r="D1100" s="13">
        <v>0.108108108108108</v>
      </c>
      <c r="E1100" s="13">
        <v>6.3897763578274799E-2</v>
      </c>
      <c r="F1100" s="13"/>
      <c r="G1100" s="13">
        <v>2.1978021978022001E-2</v>
      </c>
      <c r="H1100" s="13">
        <v>9.3922651933701695E-2</v>
      </c>
      <c r="I1100" s="13">
        <v>9.7345132743362803E-2</v>
      </c>
      <c r="J1100" s="13">
        <v>5.6179775280898903E-2</v>
      </c>
      <c r="K1100" s="13">
        <v>0.13043478260869601</v>
      </c>
      <c r="L1100" s="13">
        <v>0.114285714285714</v>
      </c>
      <c r="M1100" s="13"/>
      <c r="N1100" s="13">
        <v>7.8189300411522597E-2</v>
      </c>
      <c r="O1100" s="13">
        <v>9.0909090909090898E-2</v>
      </c>
      <c r="P1100" s="13">
        <v>0.12903225806451599</v>
      </c>
      <c r="Q1100" s="13">
        <v>6.3492063492063502E-2</v>
      </c>
      <c r="R1100" s="13"/>
      <c r="S1100" s="13">
        <v>0.103174603174603</v>
      </c>
      <c r="T1100" s="13">
        <v>4.91803278688525E-2</v>
      </c>
      <c r="U1100" s="13">
        <v>0.1</v>
      </c>
      <c r="V1100" s="13">
        <v>8.5106382978723402E-2</v>
      </c>
      <c r="W1100" s="13">
        <v>3.77358490566038E-2</v>
      </c>
      <c r="X1100" s="13">
        <v>0.11864406779661001</v>
      </c>
      <c r="Y1100" s="13">
        <v>9.2592592592592601E-2</v>
      </c>
      <c r="Z1100" s="13">
        <v>0.22222222222222199</v>
      </c>
      <c r="AA1100" s="13">
        <v>9.5890410958904104E-2</v>
      </c>
      <c r="AB1100" s="13">
        <v>3.77358490566038E-2</v>
      </c>
      <c r="AC1100" s="13">
        <v>6.8965517241379296E-2</v>
      </c>
      <c r="AD1100" s="13">
        <v>0</v>
      </c>
      <c r="AE1100" s="13"/>
      <c r="AF1100" s="13">
        <v>5.5837563451776699E-2</v>
      </c>
      <c r="AG1100" s="13">
        <v>0.11111111111111099</v>
      </c>
      <c r="AH1100" s="13">
        <v>3.03030303030303E-2</v>
      </c>
      <c r="AI1100" s="13">
        <v>0.15</v>
      </c>
      <c r="AJ1100" s="13">
        <v>7.2727272727272696E-2</v>
      </c>
      <c r="AK1100" s="13">
        <v>7.8431372549019607E-2</v>
      </c>
      <c r="AL1100" s="13"/>
      <c r="AM1100" s="13">
        <v>0.126436781609195</v>
      </c>
      <c r="AN1100" s="13">
        <v>5.8823529411764698E-2</v>
      </c>
      <c r="AO1100" s="13">
        <v>8.1632653061224497E-2</v>
      </c>
      <c r="AP1100" s="13">
        <v>7.1999999999999995E-2</v>
      </c>
      <c r="AQ1100" s="13">
        <v>5.8823529411764698E-2</v>
      </c>
      <c r="AR1100" s="13"/>
      <c r="AS1100" s="13">
        <v>8.4828711256117503E-2</v>
      </c>
      <c r="AT1100" s="13" t="s">
        <v>97</v>
      </c>
      <c r="AU1100" s="13"/>
      <c r="AV1100" s="13">
        <v>9.1836734693877597E-2</v>
      </c>
      <c r="AW1100" s="13">
        <v>0.13043478260869601</v>
      </c>
      <c r="AX1100" s="13">
        <v>5.7915057915057903E-2</v>
      </c>
      <c r="AY1100" s="13"/>
      <c r="AZ1100" s="13">
        <v>0.12</v>
      </c>
      <c r="BA1100" s="13">
        <v>4.7619047619047603E-2</v>
      </c>
      <c r="BB1100" s="13">
        <v>9.4017094017094002E-2</v>
      </c>
      <c r="BC1100" s="13"/>
      <c r="BD1100" s="13">
        <v>7.9207920792079195E-2</v>
      </c>
      <c r="BE1100" s="13">
        <v>9.6618357487922704E-2</v>
      </c>
      <c r="BF1100" s="13"/>
      <c r="BG1100" s="13">
        <v>6.9444444444444406E-2</v>
      </c>
      <c r="BH1100" s="13">
        <v>9.3434343434343398E-2</v>
      </c>
      <c r="BI1100" s="13"/>
      <c r="BJ1100" s="13">
        <v>9.4736842105263203E-2</v>
      </c>
      <c r="BK1100" s="13">
        <v>7.9681274900398405E-2</v>
      </c>
      <c r="BL1100" s="13"/>
      <c r="BM1100" s="13">
        <v>6.2992125984251995E-2</v>
      </c>
      <c r="BN1100" s="13">
        <v>9.2050209205020897E-2</v>
      </c>
      <c r="BO1100" s="13"/>
      <c r="BP1100" s="13">
        <v>9.03954802259887E-2</v>
      </c>
      <c r="BQ1100" s="13">
        <v>8.4309133489461396E-2</v>
      </c>
      <c r="BR1100" s="13"/>
      <c r="BS1100" s="13">
        <v>6.8669527896995694E-2</v>
      </c>
      <c r="BT1100" s="13">
        <v>9.4786729857819899E-2</v>
      </c>
      <c r="BU1100" s="13"/>
      <c r="BV1100" s="13">
        <v>0.11688311688311701</v>
      </c>
      <c r="BW1100" s="13">
        <v>4.48717948717949E-2</v>
      </c>
      <c r="BX1100" s="13"/>
      <c r="BY1100" s="13">
        <v>0.121621621621622</v>
      </c>
      <c r="BZ1100" s="13">
        <v>7.9395085066162593E-2</v>
      </c>
      <c r="CA1100" s="13"/>
      <c r="CB1100" s="13">
        <v>9.8305084745762703E-2</v>
      </c>
      <c r="CC1100" s="13">
        <v>7.1895424836601302E-2</v>
      </c>
    </row>
    <row r="1101" spans="2:81" x14ac:dyDescent="0.3">
      <c r="B1101" t="s">
        <v>106</v>
      </c>
      <c r="C1101" s="13">
        <v>2.12071778140294E-2</v>
      </c>
      <c r="D1101" s="13">
        <v>6.7567567567567597E-3</v>
      </c>
      <c r="E1101" s="13">
        <v>3.5143769968051103E-2</v>
      </c>
      <c r="F1101" s="13"/>
      <c r="G1101" s="13">
        <v>2.1978021978022001E-2</v>
      </c>
      <c r="H1101" s="13">
        <v>5.5248618784530402E-3</v>
      </c>
      <c r="I1101" s="13">
        <v>1.7699115044247801E-2</v>
      </c>
      <c r="J1101" s="13">
        <v>4.49438202247191E-2</v>
      </c>
      <c r="K1101" s="13">
        <v>2.8985507246376802E-2</v>
      </c>
      <c r="L1101" s="13">
        <v>2.8571428571428598E-2</v>
      </c>
      <c r="M1101" s="13"/>
      <c r="N1101" s="13">
        <v>1.6460905349794198E-2</v>
      </c>
      <c r="O1101" s="13">
        <v>2.0979020979021001E-2</v>
      </c>
      <c r="P1101" s="13">
        <v>2.1505376344085999E-2</v>
      </c>
      <c r="Q1101" s="13">
        <v>3.1746031746031703E-2</v>
      </c>
      <c r="R1101" s="13"/>
      <c r="S1101" s="13">
        <v>7.9365079365079395E-3</v>
      </c>
      <c r="T1101" s="13">
        <v>1.63934426229508E-2</v>
      </c>
      <c r="U1101" s="13">
        <v>6.6666666666666693E-2</v>
      </c>
      <c r="V1101" s="13">
        <v>4.2553191489361701E-2</v>
      </c>
      <c r="W1101" s="13">
        <v>7.5471698113207503E-2</v>
      </c>
      <c r="X1101" s="13">
        <v>0</v>
      </c>
      <c r="Y1101" s="13">
        <v>1.85185185185185E-2</v>
      </c>
      <c r="Z1101" s="13">
        <v>5.5555555555555601E-2</v>
      </c>
      <c r="AA1101" s="13">
        <v>1.3698630136986301E-2</v>
      </c>
      <c r="AB1101" s="13">
        <v>0</v>
      </c>
      <c r="AC1101" s="13">
        <v>0</v>
      </c>
      <c r="AD1101" s="13">
        <v>0</v>
      </c>
      <c r="AE1101" s="13"/>
      <c r="AF1101" s="13">
        <v>2.0304568527918801E-2</v>
      </c>
      <c r="AG1101" s="13">
        <v>1.01010101010101E-2</v>
      </c>
      <c r="AH1101" s="13">
        <v>1.5151515151515201E-2</v>
      </c>
      <c r="AI1101" s="13">
        <v>1.2500000000000001E-2</v>
      </c>
      <c r="AJ1101" s="13">
        <v>0</v>
      </c>
      <c r="AK1101" s="13">
        <v>3.9215686274509803E-2</v>
      </c>
      <c r="AL1101" s="13"/>
      <c r="AM1101" s="13">
        <v>5.7471264367816098E-2</v>
      </c>
      <c r="AN1101" s="13">
        <v>3.3613445378151301E-2</v>
      </c>
      <c r="AO1101" s="13">
        <v>1.02040816326531E-2</v>
      </c>
      <c r="AP1101" s="13">
        <v>8.0000000000000002E-3</v>
      </c>
      <c r="AQ1101" s="13">
        <v>5.8823529411764698E-2</v>
      </c>
      <c r="AR1101" s="13"/>
      <c r="AS1101" s="13">
        <v>2.12071778140294E-2</v>
      </c>
      <c r="AT1101" s="13" t="s">
        <v>97</v>
      </c>
      <c r="AU1101" s="13"/>
      <c r="AV1101" s="13">
        <v>1.02040816326531E-2</v>
      </c>
      <c r="AW1101" s="13">
        <v>2.1739130434782601E-2</v>
      </c>
      <c r="AX1101" s="13">
        <v>3.0888030888030899E-2</v>
      </c>
      <c r="AY1101" s="13"/>
      <c r="AZ1101" s="13">
        <v>0.02</v>
      </c>
      <c r="BA1101" s="13">
        <v>0</v>
      </c>
      <c r="BB1101" s="13">
        <v>1.7094017094017099E-2</v>
      </c>
      <c r="BC1101" s="13"/>
      <c r="BD1101" s="13">
        <v>1.73267326732673E-2</v>
      </c>
      <c r="BE1101" s="13">
        <v>2.8985507246376802E-2</v>
      </c>
      <c r="BF1101" s="13"/>
      <c r="BG1101" s="13">
        <v>4.6296296296296302E-3</v>
      </c>
      <c r="BH1101" s="13">
        <v>3.03030303030303E-2</v>
      </c>
      <c r="BI1101" s="13"/>
      <c r="BJ1101" s="13">
        <v>1.05263157894737E-2</v>
      </c>
      <c r="BK1101" s="13">
        <v>2.3904382470119501E-2</v>
      </c>
      <c r="BL1101" s="13"/>
      <c r="BM1101" s="13">
        <v>2.3622047244094498E-2</v>
      </c>
      <c r="BN1101" s="13">
        <v>1.8828451882845199E-2</v>
      </c>
      <c r="BO1101" s="13"/>
      <c r="BP1101" s="13">
        <v>2.82485875706215E-2</v>
      </c>
      <c r="BQ1101" s="13">
        <v>1.87353629976581E-2</v>
      </c>
      <c r="BR1101" s="13"/>
      <c r="BS1101" s="13">
        <v>1.28755364806867E-2</v>
      </c>
      <c r="BT1101" s="13">
        <v>4.2654028436019002E-2</v>
      </c>
      <c r="BU1101" s="13"/>
      <c r="BV1101" s="13">
        <v>0</v>
      </c>
      <c r="BW1101" s="13">
        <v>1.9230769230769201E-2</v>
      </c>
      <c r="BX1101" s="13"/>
      <c r="BY1101" s="13">
        <v>2.7027027027027001E-2</v>
      </c>
      <c r="BZ1101" s="13">
        <v>2.0793950850661599E-2</v>
      </c>
      <c r="CA1101" s="13"/>
      <c r="CB1101" s="13">
        <v>2.0338983050847501E-2</v>
      </c>
      <c r="CC1101" s="13">
        <v>2.2875816993464099E-2</v>
      </c>
    </row>
    <row r="1102" spans="2:81" x14ac:dyDescent="0.3">
      <c r="B1102" t="s">
        <v>89</v>
      </c>
      <c r="C1102" s="13">
        <v>0.65089722675367001</v>
      </c>
      <c r="D1102" s="13">
        <v>0.62162162162162204</v>
      </c>
      <c r="E1102" s="13">
        <v>0.67412140575079904</v>
      </c>
      <c r="F1102" s="13"/>
      <c r="G1102" s="13">
        <v>0.76923076923076905</v>
      </c>
      <c r="H1102" s="13">
        <v>0.65745856353591203</v>
      </c>
      <c r="I1102" s="13">
        <v>0.61061946902654896</v>
      </c>
      <c r="J1102" s="13">
        <v>0.69662921348314599</v>
      </c>
      <c r="K1102" s="13">
        <v>0.565217391304348</v>
      </c>
      <c r="L1102" s="13">
        <v>0.57142857142857095</v>
      </c>
      <c r="M1102" s="13"/>
      <c r="N1102" s="13">
        <v>0.64609053497942404</v>
      </c>
      <c r="O1102" s="13">
        <v>0.67132867132867102</v>
      </c>
      <c r="P1102" s="13">
        <v>0.61290322580645196</v>
      </c>
      <c r="Q1102" s="13">
        <v>0.65079365079365104</v>
      </c>
      <c r="R1102" s="13"/>
      <c r="S1102" s="13">
        <v>0.65079365079365104</v>
      </c>
      <c r="T1102" s="13">
        <v>0.68852459016393397</v>
      </c>
      <c r="U1102" s="13">
        <v>0.6</v>
      </c>
      <c r="V1102" s="13">
        <v>0.659574468085106</v>
      </c>
      <c r="W1102" s="13">
        <v>0.64150943396226401</v>
      </c>
      <c r="X1102" s="13">
        <v>0.61016949152542399</v>
      </c>
      <c r="Y1102" s="13">
        <v>0.66666666666666696</v>
      </c>
      <c r="Z1102" s="13">
        <v>0.44444444444444398</v>
      </c>
      <c r="AA1102" s="13">
        <v>0.65753424657534199</v>
      </c>
      <c r="AB1102" s="13">
        <v>0.71698113207547198</v>
      </c>
      <c r="AC1102" s="13">
        <v>0.65517241379310298</v>
      </c>
      <c r="AD1102" s="13">
        <v>0.7</v>
      </c>
      <c r="AE1102" s="13"/>
      <c r="AF1102" s="13">
        <v>0.69543147208121803</v>
      </c>
      <c r="AG1102" s="13">
        <v>0.62626262626262597</v>
      </c>
      <c r="AH1102" s="13">
        <v>0.75757575757575801</v>
      </c>
      <c r="AI1102" s="13">
        <v>0.57499999999999996</v>
      </c>
      <c r="AJ1102" s="13">
        <v>0.78181818181818197</v>
      </c>
      <c r="AK1102" s="13">
        <v>0.56862745098039202</v>
      </c>
      <c r="AL1102" s="13"/>
      <c r="AM1102" s="13">
        <v>0.52873563218390796</v>
      </c>
      <c r="AN1102" s="13">
        <v>0.630252100840336</v>
      </c>
      <c r="AO1102" s="13">
        <v>0.69897959183673497</v>
      </c>
      <c r="AP1102" s="13">
        <v>0.68799999999999994</v>
      </c>
      <c r="AQ1102" s="13">
        <v>0.70588235294117596</v>
      </c>
      <c r="AR1102" s="13"/>
      <c r="AS1102" s="13">
        <v>0.65089722675367001</v>
      </c>
      <c r="AT1102" s="13" t="s">
        <v>97</v>
      </c>
      <c r="AU1102" s="13"/>
      <c r="AV1102" s="13">
        <v>0.64285714285714302</v>
      </c>
      <c r="AW1102" s="13">
        <v>0.65217391304347805</v>
      </c>
      <c r="AX1102" s="13">
        <v>0.65250965250965298</v>
      </c>
      <c r="AY1102" s="13"/>
      <c r="AZ1102" s="13">
        <v>0.64</v>
      </c>
      <c r="BA1102" s="13">
        <v>0.73809523809523803</v>
      </c>
      <c r="BB1102" s="13">
        <v>0.60683760683760701</v>
      </c>
      <c r="BC1102" s="13"/>
      <c r="BD1102" s="13">
        <v>0.66089108910891103</v>
      </c>
      <c r="BE1102" s="13">
        <v>0.62801932367149804</v>
      </c>
      <c r="BF1102" s="13"/>
      <c r="BG1102" s="13">
        <v>0.67129629629629595</v>
      </c>
      <c r="BH1102" s="13">
        <v>0.63888888888888895</v>
      </c>
      <c r="BI1102" s="13"/>
      <c r="BJ1102" s="13">
        <v>0.64210526315789496</v>
      </c>
      <c r="BK1102" s="13">
        <v>0.659362549800797</v>
      </c>
      <c r="BL1102" s="13"/>
      <c r="BM1102" s="13">
        <v>0.64566929133858297</v>
      </c>
      <c r="BN1102" s="13">
        <v>0.65062761506276101</v>
      </c>
      <c r="BO1102" s="13"/>
      <c r="BP1102" s="13">
        <v>0.67231638418079098</v>
      </c>
      <c r="BQ1102" s="13">
        <v>0.63466042154566704</v>
      </c>
      <c r="BR1102" s="13"/>
      <c r="BS1102" s="13">
        <v>0.69098712446351895</v>
      </c>
      <c r="BT1102" s="13">
        <v>0.57345971563981002</v>
      </c>
      <c r="BU1102" s="13"/>
      <c r="BV1102" s="13">
        <v>0.62337662337662303</v>
      </c>
      <c r="BW1102" s="13">
        <v>0.72435897435897401</v>
      </c>
      <c r="BX1102" s="13"/>
      <c r="BY1102" s="13">
        <v>0.56756756756756799</v>
      </c>
      <c r="BZ1102" s="13">
        <v>0.66918714555765602</v>
      </c>
      <c r="CA1102" s="13"/>
      <c r="CB1102" s="13">
        <v>0.64067796610169503</v>
      </c>
      <c r="CC1102" s="13">
        <v>0.66993464052287599</v>
      </c>
    </row>
    <row r="1103" spans="2:81" x14ac:dyDescent="0.3">
      <c r="B1103" t="s">
        <v>90</v>
      </c>
      <c r="C1103" s="13">
        <v>0.172920065252855</v>
      </c>
      <c r="D1103" s="13">
        <v>0.212837837837838</v>
      </c>
      <c r="E1103" s="13">
        <v>0.13738019169329099</v>
      </c>
      <c r="F1103" s="13"/>
      <c r="G1103" s="13">
        <v>6.5934065934065894E-2</v>
      </c>
      <c r="H1103" s="13">
        <v>0.16574585635359099</v>
      </c>
      <c r="I1103" s="13">
        <v>0.212389380530973</v>
      </c>
      <c r="J1103" s="13">
        <v>0.15730337078651699</v>
      </c>
      <c r="K1103" s="13">
        <v>0.24637681159420299</v>
      </c>
      <c r="L1103" s="13">
        <v>0.214285714285714</v>
      </c>
      <c r="M1103" s="13"/>
      <c r="N1103" s="13">
        <v>0.18930041152263399</v>
      </c>
      <c r="O1103" s="13">
        <v>0.18181818181818199</v>
      </c>
      <c r="P1103" s="13">
        <v>0.204301075268817</v>
      </c>
      <c r="Q1103" s="13">
        <v>0.119047619047619</v>
      </c>
      <c r="R1103" s="13"/>
      <c r="S1103" s="13">
        <v>0.182539682539683</v>
      </c>
      <c r="T1103" s="13">
        <v>0.114754098360656</v>
      </c>
      <c r="U1103" s="13">
        <v>0.133333333333333</v>
      </c>
      <c r="V1103" s="13">
        <v>0.21276595744680801</v>
      </c>
      <c r="W1103" s="13">
        <v>5.6603773584905703E-2</v>
      </c>
      <c r="X1103" s="13">
        <v>0.23728813559322001</v>
      </c>
      <c r="Y1103" s="13">
        <v>0.148148148148148</v>
      </c>
      <c r="Z1103" s="13">
        <v>0.38888888888888901</v>
      </c>
      <c r="AA1103" s="13">
        <v>0.232876712328767</v>
      </c>
      <c r="AB1103" s="13">
        <v>0.13207547169811301</v>
      </c>
      <c r="AC1103" s="13">
        <v>0.17241379310344801</v>
      </c>
      <c r="AD1103" s="13">
        <v>0.1</v>
      </c>
      <c r="AE1103" s="13"/>
      <c r="AF1103" s="13">
        <v>0.131979695431472</v>
      </c>
      <c r="AG1103" s="13">
        <v>0.21212121212121199</v>
      </c>
      <c r="AH1103" s="13">
        <v>7.5757575757575801E-2</v>
      </c>
      <c r="AI1103" s="13">
        <v>0.26250000000000001</v>
      </c>
      <c r="AJ1103" s="13">
        <v>0.109090909090909</v>
      </c>
      <c r="AK1103" s="13">
        <v>0.21568627450980399</v>
      </c>
      <c r="AL1103" s="13"/>
      <c r="AM1103" s="13">
        <v>0.17241379310344801</v>
      </c>
      <c r="AN1103" s="13">
        <v>0.159663865546218</v>
      </c>
      <c r="AO1103" s="13">
        <v>0.17346938775510201</v>
      </c>
      <c r="AP1103" s="13">
        <v>0.13600000000000001</v>
      </c>
      <c r="AQ1103" s="13">
        <v>5.8823529411764698E-2</v>
      </c>
      <c r="AR1103" s="13"/>
      <c r="AS1103" s="13">
        <v>0.172920065252855</v>
      </c>
      <c r="AT1103" s="13" t="s">
        <v>97</v>
      </c>
      <c r="AU1103" s="13"/>
      <c r="AV1103" s="13">
        <v>0.19387755102040799</v>
      </c>
      <c r="AW1103" s="13">
        <v>0.173913043478261</v>
      </c>
      <c r="AX1103" s="13">
        <v>0.14285714285714299</v>
      </c>
      <c r="AY1103" s="13"/>
      <c r="AZ1103" s="13">
        <v>0.22</v>
      </c>
      <c r="BA1103" s="13">
        <v>7.1428571428571397E-2</v>
      </c>
      <c r="BB1103" s="13">
        <v>0.213675213675214</v>
      </c>
      <c r="BC1103" s="13"/>
      <c r="BD1103" s="13">
        <v>0.16336633663366301</v>
      </c>
      <c r="BE1103" s="13">
        <v>0.19323671497584499</v>
      </c>
      <c r="BF1103" s="13"/>
      <c r="BG1103" s="13">
        <v>0.148148148148148</v>
      </c>
      <c r="BH1103" s="13">
        <v>0.18686868686868699</v>
      </c>
      <c r="BI1103" s="13"/>
      <c r="BJ1103" s="13">
        <v>0.18947368421052599</v>
      </c>
      <c r="BK1103" s="13">
        <v>0.16932270916334699</v>
      </c>
      <c r="BL1103" s="13"/>
      <c r="BM1103" s="13">
        <v>0.14173228346456701</v>
      </c>
      <c r="BN1103" s="13">
        <v>0.18200836820083699</v>
      </c>
      <c r="BO1103" s="13"/>
      <c r="BP1103" s="13">
        <v>0.17514124293785299</v>
      </c>
      <c r="BQ1103" s="13">
        <v>0.175644028103044</v>
      </c>
      <c r="BR1103" s="13"/>
      <c r="BS1103" s="13">
        <v>0.13304721030042899</v>
      </c>
      <c r="BT1103" s="13">
        <v>0.20379146919431301</v>
      </c>
      <c r="BU1103" s="13"/>
      <c r="BV1103" s="13">
        <v>0.207792207792208</v>
      </c>
      <c r="BW1103" s="13">
        <v>9.6153846153846104E-2</v>
      </c>
      <c r="BX1103" s="13"/>
      <c r="BY1103" s="13">
        <v>0.20270270270270299</v>
      </c>
      <c r="BZ1103" s="13">
        <v>0.16635160680529301</v>
      </c>
      <c r="CA1103" s="13"/>
      <c r="CB1103" s="13">
        <v>0.19322033898305099</v>
      </c>
      <c r="CC1103" s="13">
        <v>0.15359477124182999</v>
      </c>
    </row>
    <row r="1104" spans="2:81" x14ac:dyDescent="0.3">
      <c r="B1104" t="s">
        <v>91</v>
      </c>
      <c r="C1104" s="13">
        <v>0.47797716150081598</v>
      </c>
      <c r="D1104" s="13">
        <v>0.40878378378378399</v>
      </c>
      <c r="E1104" s="13">
        <v>0.53674121405750796</v>
      </c>
      <c r="F1104" s="13"/>
      <c r="G1104" s="13">
        <v>0.70329670329670302</v>
      </c>
      <c r="H1104" s="13">
        <v>0.49171270718232002</v>
      </c>
      <c r="I1104" s="13">
        <v>0.39823008849557501</v>
      </c>
      <c r="J1104" s="13">
        <v>0.53932584269662898</v>
      </c>
      <c r="K1104" s="13">
        <v>0.31884057971014501</v>
      </c>
      <c r="L1104" s="13">
        <v>0.35714285714285698</v>
      </c>
      <c r="M1104" s="13"/>
      <c r="N1104" s="13">
        <v>0.45679012345678999</v>
      </c>
      <c r="O1104" s="13">
        <v>0.48951048951048898</v>
      </c>
      <c r="P1104" s="13">
        <v>0.40860215053763399</v>
      </c>
      <c r="Q1104" s="13">
        <v>0.53174603174603197</v>
      </c>
      <c r="R1104" s="13"/>
      <c r="S1104" s="13">
        <v>0.46825396825396798</v>
      </c>
      <c r="T1104" s="13">
        <v>0.57377049180327899</v>
      </c>
      <c r="U1104" s="13">
        <v>0.46666666666666701</v>
      </c>
      <c r="V1104" s="13">
        <v>0.44680851063829802</v>
      </c>
      <c r="W1104" s="13">
        <v>0.58490566037735803</v>
      </c>
      <c r="X1104" s="13">
        <v>0.37288135593220301</v>
      </c>
      <c r="Y1104" s="13">
        <v>0.51851851851851904</v>
      </c>
      <c r="Z1104" s="13">
        <v>5.5555555555555601E-2</v>
      </c>
      <c r="AA1104" s="13">
        <v>0.42465753424657499</v>
      </c>
      <c r="AB1104" s="13">
        <v>0.58490566037735903</v>
      </c>
      <c r="AC1104" s="13">
        <v>0.48275862068965503</v>
      </c>
      <c r="AD1104" s="13">
        <v>0.6</v>
      </c>
      <c r="AE1104" s="13"/>
      <c r="AF1104" s="13">
        <v>0.56345177664974599</v>
      </c>
      <c r="AG1104" s="13">
        <v>0.41414141414141398</v>
      </c>
      <c r="AH1104" s="13">
        <v>0.68181818181818199</v>
      </c>
      <c r="AI1104" s="13">
        <v>0.3125</v>
      </c>
      <c r="AJ1104" s="13">
        <v>0.67272727272727295</v>
      </c>
      <c r="AK1104" s="13">
        <v>0.35294117647058798</v>
      </c>
      <c r="AL1104" s="13"/>
      <c r="AM1104" s="13">
        <v>0.35632183908046</v>
      </c>
      <c r="AN1104" s="13">
        <v>0.47058823529411797</v>
      </c>
      <c r="AO1104" s="13">
        <v>0.52551020408163296</v>
      </c>
      <c r="AP1104" s="13">
        <v>0.55200000000000005</v>
      </c>
      <c r="AQ1104" s="13">
        <v>0.64705882352941202</v>
      </c>
      <c r="AR1104" s="13"/>
      <c r="AS1104" s="13">
        <v>0.47797716150081598</v>
      </c>
      <c r="AT1104" s="13" t="s">
        <v>97</v>
      </c>
      <c r="AU1104" s="13"/>
      <c r="AV1104" s="13">
        <v>0.44897959183673503</v>
      </c>
      <c r="AW1104" s="13">
        <v>0.47826086956521702</v>
      </c>
      <c r="AX1104" s="13">
        <v>0.50965250965250997</v>
      </c>
      <c r="AY1104" s="13"/>
      <c r="AZ1104" s="13">
        <v>0.42</v>
      </c>
      <c r="BA1104" s="13">
        <v>0.66666666666666696</v>
      </c>
      <c r="BB1104" s="13">
        <v>0.39316239316239299</v>
      </c>
      <c r="BC1104" s="13"/>
      <c r="BD1104" s="13">
        <v>0.49752475247524702</v>
      </c>
      <c r="BE1104" s="13">
        <v>0.434782608695652</v>
      </c>
      <c r="BF1104" s="13"/>
      <c r="BG1104" s="13">
        <v>0.52314814814814803</v>
      </c>
      <c r="BH1104" s="13">
        <v>0.45202020202020199</v>
      </c>
      <c r="BI1104" s="13"/>
      <c r="BJ1104" s="13">
        <v>0.452631578947368</v>
      </c>
      <c r="BK1104" s="13">
        <v>0.49003984063744999</v>
      </c>
      <c r="BL1104" s="13"/>
      <c r="BM1104" s="13">
        <v>0.50393700787401596</v>
      </c>
      <c r="BN1104" s="13">
        <v>0.46861924686192502</v>
      </c>
      <c r="BO1104" s="13"/>
      <c r="BP1104" s="13">
        <v>0.49717514124293799</v>
      </c>
      <c r="BQ1104" s="13">
        <v>0.45901639344262302</v>
      </c>
      <c r="BR1104" s="13"/>
      <c r="BS1104" s="13">
        <v>0.55793991416308997</v>
      </c>
      <c r="BT1104" s="13">
        <v>0.36966824644549801</v>
      </c>
      <c r="BU1104" s="13"/>
      <c r="BV1104" s="13">
        <v>0.415584415584416</v>
      </c>
      <c r="BW1104" s="13">
        <v>0.62820512820512797</v>
      </c>
      <c r="BX1104" s="13"/>
      <c r="BY1104" s="13">
        <v>0.36486486486486502</v>
      </c>
      <c r="BZ1104" s="13">
        <v>0.50283553875236298</v>
      </c>
      <c r="CA1104" s="13"/>
      <c r="CB1104" s="13">
        <v>0.44745762711864401</v>
      </c>
      <c r="CC1104" s="13">
        <v>0.51633986928104603</v>
      </c>
    </row>
    <row r="1105" spans="2:81" x14ac:dyDescent="0.3">
      <c r="C1105" s="13"/>
      <c r="D1105" s="13"/>
      <c r="E1105" s="13"/>
      <c r="F1105" s="13"/>
      <c r="G1105" s="13"/>
      <c r="H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c r="BK1105" s="13"/>
      <c r="BL1105" s="13"/>
      <c r="BM1105" s="13"/>
      <c r="BN1105" s="13"/>
      <c r="BO1105" s="13"/>
      <c r="BP1105" s="13"/>
      <c r="BQ1105" s="13"/>
      <c r="BR1105" s="13"/>
      <c r="BS1105" s="13"/>
      <c r="BT1105" s="13"/>
      <c r="BU1105" s="13"/>
      <c r="BV1105" s="13"/>
      <c r="BW1105" s="13"/>
      <c r="BX1105" s="13"/>
      <c r="BY1105" s="13"/>
      <c r="BZ1105" s="13"/>
      <c r="CA1105" s="13"/>
      <c r="CB1105" s="13"/>
      <c r="CC1105" s="13"/>
    </row>
    <row r="1106" spans="2:81" x14ac:dyDescent="0.3">
      <c r="B1106" s="6" t="s">
        <v>472</v>
      </c>
      <c r="C1106" s="13"/>
      <c r="D1106" s="13"/>
      <c r="E1106" s="13"/>
      <c r="F1106" s="13"/>
      <c r="G1106" s="13"/>
      <c r="H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c r="BK1106" s="13"/>
      <c r="BL1106" s="13"/>
      <c r="BM1106" s="13"/>
      <c r="BN1106" s="13"/>
      <c r="BO1106" s="13"/>
      <c r="BP1106" s="13"/>
      <c r="BQ1106" s="13"/>
      <c r="BR1106" s="13"/>
      <c r="BS1106" s="13"/>
      <c r="BT1106" s="13"/>
      <c r="BU1106" s="13"/>
      <c r="BV1106" s="13"/>
      <c r="BW1106" s="13"/>
      <c r="BX1106" s="13"/>
      <c r="BY1106" s="13"/>
      <c r="BZ1106" s="13"/>
      <c r="CA1106" s="13"/>
      <c r="CB1106" s="13"/>
      <c r="CC1106" s="13"/>
    </row>
    <row r="1107" spans="2:81" x14ac:dyDescent="0.3">
      <c r="B1107" s="23" t="s">
        <v>196</v>
      </c>
      <c r="C1107" s="13"/>
      <c r="D1107" s="13"/>
      <c r="E1107" s="13"/>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c r="BK1107" s="13"/>
      <c r="BL1107" s="13"/>
      <c r="BM1107" s="13"/>
      <c r="BN1107" s="13"/>
      <c r="BO1107" s="13"/>
      <c r="BP1107" s="13"/>
      <c r="BQ1107" s="13"/>
      <c r="BR1107" s="13"/>
      <c r="BS1107" s="13"/>
      <c r="BT1107" s="13"/>
      <c r="BU1107" s="13"/>
      <c r="BV1107" s="13"/>
      <c r="BW1107" s="13"/>
      <c r="BX1107" s="13"/>
      <c r="BY1107" s="13"/>
      <c r="BZ1107" s="13"/>
      <c r="CA1107" s="13"/>
      <c r="CB1107" s="13"/>
      <c r="CC1107" s="13"/>
    </row>
    <row r="1108" spans="2:81" x14ac:dyDescent="0.3">
      <c r="B1108" t="s">
        <v>413</v>
      </c>
      <c r="C1108" s="13">
        <v>0.300163132137031</v>
      </c>
      <c r="D1108" s="13">
        <v>0.266891891891892</v>
      </c>
      <c r="E1108" s="13">
        <v>0.32907348242811502</v>
      </c>
      <c r="F1108" s="13"/>
      <c r="G1108" s="13">
        <v>0.450549450549451</v>
      </c>
      <c r="H1108" s="13">
        <v>0.38121546961326003</v>
      </c>
      <c r="I1108" s="13">
        <v>0.238938053097345</v>
      </c>
      <c r="J1108" s="13">
        <v>0.202247191011236</v>
      </c>
      <c r="K1108" s="13">
        <v>0.188405797101449</v>
      </c>
      <c r="L1108" s="13">
        <v>0.22857142857142901</v>
      </c>
      <c r="M1108" s="13"/>
      <c r="N1108" s="13">
        <v>0.28806584362139898</v>
      </c>
      <c r="O1108" s="13">
        <v>0.27272727272727298</v>
      </c>
      <c r="P1108" s="13">
        <v>0.31182795698924698</v>
      </c>
      <c r="Q1108" s="13">
        <v>0.34920634920634902</v>
      </c>
      <c r="R1108" s="13"/>
      <c r="S1108" s="13">
        <v>0.26190476190476197</v>
      </c>
      <c r="T1108" s="13">
        <v>0.32786885245901598</v>
      </c>
      <c r="U1108" s="13">
        <v>0.33333333333333298</v>
      </c>
      <c r="V1108" s="13">
        <v>0.36170212765957399</v>
      </c>
      <c r="W1108" s="13">
        <v>0.35849056603773599</v>
      </c>
      <c r="X1108" s="13">
        <v>0.305084745762712</v>
      </c>
      <c r="Y1108" s="13">
        <v>0.25925925925925902</v>
      </c>
      <c r="Z1108" s="13">
        <v>0</v>
      </c>
      <c r="AA1108" s="13">
        <v>0.28767123287671198</v>
      </c>
      <c r="AB1108" s="13">
        <v>0.339622641509434</v>
      </c>
      <c r="AC1108" s="13">
        <v>0.41379310344827602</v>
      </c>
      <c r="AD1108" s="13">
        <v>0.2</v>
      </c>
      <c r="AE1108" s="13"/>
      <c r="AF1108" s="13">
        <v>0.38578680203045701</v>
      </c>
      <c r="AG1108" s="13">
        <v>0.26262626262626299</v>
      </c>
      <c r="AH1108" s="13">
        <v>0.25757575757575801</v>
      </c>
      <c r="AI1108" s="13">
        <v>0.21249999999999999</v>
      </c>
      <c r="AJ1108" s="13">
        <v>0.49090909090909102</v>
      </c>
      <c r="AK1108" s="13">
        <v>0.15686274509803899</v>
      </c>
      <c r="AL1108" s="13"/>
      <c r="AM1108" s="13">
        <v>0.26436781609195398</v>
      </c>
      <c r="AN1108" s="13">
        <v>0.310924369747899</v>
      </c>
      <c r="AO1108" s="13">
        <v>0.31122448979591799</v>
      </c>
      <c r="AP1108" s="13">
        <v>0.30399999999999999</v>
      </c>
      <c r="AQ1108" s="13">
        <v>0.47058823529411797</v>
      </c>
      <c r="AR1108" s="13"/>
      <c r="AS1108" s="13">
        <v>0.300163132137031</v>
      </c>
      <c r="AT1108" s="13" t="s">
        <v>97</v>
      </c>
      <c r="AU1108" s="13"/>
      <c r="AV1108" s="13">
        <v>0.31122448979591799</v>
      </c>
      <c r="AW1108" s="13">
        <v>0.282608695652174</v>
      </c>
      <c r="AX1108" s="13">
        <v>0.29729729729729698</v>
      </c>
      <c r="AY1108" s="13"/>
      <c r="AZ1108" s="13">
        <v>0.46</v>
      </c>
      <c r="BA1108" s="13">
        <v>0.33333333333333298</v>
      </c>
      <c r="BB1108" s="13">
        <v>0.230769230769231</v>
      </c>
      <c r="BC1108" s="13"/>
      <c r="BD1108" s="13">
        <v>0.31435643564356403</v>
      </c>
      <c r="BE1108" s="13">
        <v>0.270531400966184</v>
      </c>
      <c r="BF1108" s="13"/>
      <c r="BG1108" s="13">
        <v>0.33796296296296302</v>
      </c>
      <c r="BH1108" s="13">
        <v>0.28030303030303</v>
      </c>
      <c r="BI1108" s="13"/>
      <c r="BJ1108" s="13">
        <v>0.326315789473684</v>
      </c>
      <c r="BK1108" s="13">
        <v>0.29681274900398402</v>
      </c>
      <c r="BL1108" s="13"/>
      <c r="BM1108" s="13">
        <v>0.34645669291338599</v>
      </c>
      <c r="BN1108" s="13">
        <v>0.28451882845188298</v>
      </c>
      <c r="BO1108" s="13"/>
      <c r="BP1108" s="13">
        <v>0.31638418079095998</v>
      </c>
      <c r="BQ1108" s="13">
        <v>0.28805620608899302</v>
      </c>
      <c r="BR1108" s="13"/>
      <c r="BS1108" s="13">
        <v>0.31759656652360502</v>
      </c>
      <c r="BT1108" s="13">
        <v>0.255924170616114</v>
      </c>
      <c r="BU1108" s="13"/>
      <c r="BV1108" s="13">
        <v>0.246753246753247</v>
      </c>
      <c r="BW1108" s="13">
        <v>0.35256410256410298</v>
      </c>
      <c r="BX1108" s="13"/>
      <c r="BY1108" s="13">
        <v>0.28378378378378399</v>
      </c>
      <c r="BZ1108" s="13">
        <v>0.30434782608695699</v>
      </c>
      <c r="CA1108" s="13"/>
      <c r="CB1108" s="13">
        <v>0.305084745762712</v>
      </c>
      <c r="CC1108" s="13">
        <v>0.29738562091503301</v>
      </c>
    </row>
    <row r="1109" spans="2:81" x14ac:dyDescent="0.3">
      <c r="B1109" t="s">
        <v>84</v>
      </c>
      <c r="C1109" s="13">
        <v>0.40783034257748801</v>
      </c>
      <c r="D1109" s="13">
        <v>0.38851351351351299</v>
      </c>
      <c r="E1109" s="13">
        <v>0.42492012779552701</v>
      </c>
      <c r="F1109" s="13"/>
      <c r="G1109" s="13">
        <v>0.40659340659340698</v>
      </c>
      <c r="H1109" s="13">
        <v>0.35359116022099402</v>
      </c>
      <c r="I1109" s="13">
        <v>0.45132743362831901</v>
      </c>
      <c r="J1109" s="13">
        <v>0.53932584269662898</v>
      </c>
      <c r="K1109" s="13">
        <v>0.34782608695652201</v>
      </c>
      <c r="L1109" s="13">
        <v>0.371428571428571</v>
      </c>
      <c r="M1109" s="13"/>
      <c r="N1109" s="13">
        <v>0.41975308641975301</v>
      </c>
      <c r="O1109" s="13">
        <v>0.41958041958042003</v>
      </c>
      <c r="P1109" s="13">
        <v>0.37634408602150499</v>
      </c>
      <c r="Q1109" s="13">
        <v>0.37301587301587302</v>
      </c>
      <c r="R1109" s="13"/>
      <c r="S1109" s="13">
        <v>0.43650793650793701</v>
      </c>
      <c r="T1109" s="13">
        <v>0.409836065573771</v>
      </c>
      <c r="U1109" s="13">
        <v>0.33333333333333298</v>
      </c>
      <c r="V1109" s="13">
        <v>0.340425531914894</v>
      </c>
      <c r="W1109" s="13">
        <v>0.37735849056603799</v>
      </c>
      <c r="X1109" s="13">
        <v>0.37288135593220301</v>
      </c>
      <c r="Y1109" s="13">
        <v>0.46296296296296302</v>
      </c>
      <c r="Z1109" s="13">
        <v>0.5</v>
      </c>
      <c r="AA1109" s="13">
        <v>0.42465753424657499</v>
      </c>
      <c r="AB1109" s="13">
        <v>0.45283018867924502</v>
      </c>
      <c r="AC1109" s="13">
        <v>0.27586206896551702</v>
      </c>
      <c r="AD1109" s="13">
        <v>0.5</v>
      </c>
      <c r="AE1109" s="13"/>
      <c r="AF1109" s="13">
        <v>0.40101522842639598</v>
      </c>
      <c r="AG1109" s="13">
        <v>0.41414141414141398</v>
      </c>
      <c r="AH1109" s="13">
        <v>0.51515151515151503</v>
      </c>
      <c r="AI1109" s="13">
        <v>0.4375</v>
      </c>
      <c r="AJ1109" s="13">
        <v>0.29090909090909101</v>
      </c>
      <c r="AK1109" s="13">
        <v>0.47058823529411797</v>
      </c>
      <c r="AL1109" s="13"/>
      <c r="AM1109" s="13">
        <v>0.32183908045977</v>
      </c>
      <c r="AN1109" s="13">
        <v>0.40336134453781503</v>
      </c>
      <c r="AO1109" s="13">
        <v>0.43877551020408201</v>
      </c>
      <c r="AP1109" s="13">
        <v>0.45600000000000002</v>
      </c>
      <c r="AQ1109" s="13">
        <v>0.35294117647058798</v>
      </c>
      <c r="AR1109" s="13"/>
      <c r="AS1109" s="13">
        <v>0.40783034257748801</v>
      </c>
      <c r="AT1109" s="13" t="s">
        <v>97</v>
      </c>
      <c r="AU1109" s="13"/>
      <c r="AV1109" s="13">
        <v>0.38775510204081598</v>
      </c>
      <c r="AW1109" s="13">
        <v>0.45652173913043498</v>
      </c>
      <c r="AX1109" s="13">
        <v>0.409266409266409</v>
      </c>
      <c r="AY1109" s="13"/>
      <c r="AZ1109" s="13">
        <v>0.3</v>
      </c>
      <c r="BA1109" s="13">
        <v>0.452380952380952</v>
      </c>
      <c r="BB1109" s="13">
        <v>0.44444444444444398</v>
      </c>
      <c r="BC1109" s="13"/>
      <c r="BD1109" s="13">
        <v>0.41584158415841599</v>
      </c>
      <c r="BE1109" s="13">
        <v>0.39130434782608697</v>
      </c>
      <c r="BF1109" s="13"/>
      <c r="BG1109" s="13">
        <v>0.41203703703703698</v>
      </c>
      <c r="BH1109" s="13">
        <v>0.40404040404040398</v>
      </c>
      <c r="BI1109" s="13"/>
      <c r="BJ1109" s="13">
        <v>0.34736842105263199</v>
      </c>
      <c r="BK1109" s="13">
        <v>0.42231075697211201</v>
      </c>
      <c r="BL1109" s="13"/>
      <c r="BM1109" s="13">
        <v>0.39370078740157499</v>
      </c>
      <c r="BN1109" s="13">
        <v>0.412133891213389</v>
      </c>
      <c r="BO1109" s="13"/>
      <c r="BP1109" s="13">
        <v>0.41242937853107298</v>
      </c>
      <c r="BQ1109" s="13">
        <v>0.40515222482435598</v>
      </c>
      <c r="BR1109" s="13"/>
      <c r="BS1109" s="13">
        <v>0.41630901287553601</v>
      </c>
      <c r="BT1109" s="13">
        <v>0.38862559241706202</v>
      </c>
      <c r="BU1109" s="13"/>
      <c r="BV1109" s="13">
        <v>0.37662337662337703</v>
      </c>
      <c r="BW1109" s="13">
        <v>0.43589743589743601</v>
      </c>
      <c r="BX1109" s="13"/>
      <c r="BY1109" s="13">
        <v>0.37837837837837801</v>
      </c>
      <c r="BZ1109" s="13">
        <v>0.41209829867674902</v>
      </c>
      <c r="CA1109" s="13"/>
      <c r="CB1109" s="13">
        <v>0.38983050847457601</v>
      </c>
      <c r="CC1109" s="13">
        <v>0.428104575163399</v>
      </c>
    </row>
    <row r="1110" spans="2:81" x14ac:dyDescent="0.3">
      <c r="B1110" t="s">
        <v>414</v>
      </c>
      <c r="C1110" s="13">
        <v>0.11256117455138701</v>
      </c>
      <c r="D1110" s="13">
        <v>0.13175675675675699</v>
      </c>
      <c r="E1110" s="13">
        <v>9.5846645367412095E-2</v>
      </c>
      <c r="F1110" s="13"/>
      <c r="G1110" s="13">
        <v>6.5934065934065894E-2</v>
      </c>
      <c r="H1110" s="13">
        <v>0.116022099447514</v>
      </c>
      <c r="I1110" s="13">
        <v>9.7345132743362803E-2</v>
      </c>
      <c r="J1110" s="13">
        <v>0.101123595505618</v>
      </c>
      <c r="K1110" s="13">
        <v>0.188405797101449</v>
      </c>
      <c r="L1110" s="13">
        <v>0.128571428571429</v>
      </c>
      <c r="M1110" s="13"/>
      <c r="N1110" s="13">
        <v>0.11934156378600801</v>
      </c>
      <c r="O1110" s="13">
        <v>8.3916083916083906E-2</v>
      </c>
      <c r="P1110" s="13">
        <v>8.6021505376344107E-2</v>
      </c>
      <c r="Q1110" s="13">
        <v>0.158730158730159</v>
      </c>
      <c r="R1110" s="13"/>
      <c r="S1110" s="13">
        <v>0.103174603174603</v>
      </c>
      <c r="T1110" s="13">
        <v>9.8360655737704902E-2</v>
      </c>
      <c r="U1110" s="13">
        <v>0.2</v>
      </c>
      <c r="V1110" s="13">
        <v>0.10638297872340401</v>
      </c>
      <c r="W1110" s="13">
        <v>0.13207547169811301</v>
      </c>
      <c r="X1110" s="13">
        <v>0.152542372881356</v>
      </c>
      <c r="Y1110" s="13">
        <v>5.5555555555555601E-2</v>
      </c>
      <c r="Z1110" s="13">
        <v>0.11111111111111099</v>
      </c>
      <c r="AA1110" s="13">
        <v>8.2191780821917804E-2</v>
      </c>
      <c r="AB1110" s="13">
        <v>0.113207547169811</v>
      </c>
      <c r="AC1110" s="13">
        <v>0.17241379310344801</v>
      </c>
      <c r="AD1110" s="13">
        <v>0.1</v>
      </c>
      <c r="AE1110" s="13"/>
      <c r="AF1110" s="13">
        <v>9.13705583756345E-2</v>
      </c>
      <c r="AG1110" s="13">
        <v>0.12121212121212099</v>
      </c>
      <c r="AH1110" s="13">
        <v>0.12121212121212099</v>
      </c>
      <c r="AI1110" s="13">
        <v>7.4999999999999997E-2</v>
      </c>
      <c r="AJ1110" s="13">
        <v>9.0909090909090898E-2</v>
      </c>
      <c r="AK1110" s="13">
        <v>0.13725490196078399</v>
      </c>
      <c r="AL1110" s="13"/>
      <c r="AM1110" s="13">
        <v>0.14942528735632199</v>
      </c>
      <c r="AN1110" s="13">
        <v>8.40336134453782E-2</v>
      </c>
      <c r="AO1110" s="13">
        <v>0.107142857142857</v>
      </c>
      <c r="AP1110" s="13">
        <v>0.12</v>
      </c>
      <c r="AQ1110" s="13">
        <v>5.8823529411764698E-2</v>
      </c>
      <c r="AR1110" s="13"/>
      <c r="AS1110" s="13">
        <v>0.11256117455138701</v>
      </c>
      <c r="AT1110" s="13" t="s">
        <v>97</v>
      </c>
      <c r="AU1110" s="13"/>
      <c r="AV1110" s="13">
        <v>9.1836734693877597E-2</v>
      </c>
      <c r="AW1110" s="13">
        <v>0.108695652173913</v>
      </c>
      <c r="AX1110" s="13">
        <v>0.11969111969111999</v>
      </c>
      <c r="AY1110" s="13"/>
      <c r="AZ1110" s="13">
        <v>0.06</v>
      </c>
      <c r="BA1110" s="13">
        <v>0.119047619047619</v>
      </c>
      <c r="BB1110" s="13">
        <v>9.4017094017094002E-2</v>
      </c>
      <c r="BC1110" s="13"/>
      <c r="BD1110" s="13">
        <v>0.106435643564356</v>
      </c>
      <c r="BE1110" s="13">
        <v>0.12560386473429999</v>
      </c>
      <c r="BF1110" s="13"/>
      <c r="BG1110" s="13">
        <v>0.12037037037037</v>
      </c>
      <c r="BH1110" s="13">
        <v>0.10858585858585899</v>
      </c>
      <c r="BI1110" s="13"/>
      <c r="BJ1110" s="13">
        <v>0.105263157894737</v>
      </c>
      <c r="BK1110" s="13">
        <v>0.109561752988048</v>
      </c>
      <c r="BL1110" s="13"/>
      <c r="BM1110" s="13">
        <v>9.4488188976377993E-2</v>
      </c>
      <c r="BN1110" s="13">
        <v>0.119246861924686</v>
      </c>
      <c r="BO1110" s="13"/>
      <c r="BP1110" s="13">
        <v>0.101694915254237</v>
      </c>
      <c r="BQ1110" s="13">
        <v>0.11943793911007</v>
      </c>
      <c r="BR1110" s="13"/>
      <c r="BS1110" s="13">
        <v>0.11587982832618</v>
      </c>
      <c r="BT1110" s="13">
        <v>0.109004739336493</v>
      </c>
      <c r="BU1110" s="13"/>
      <c r="BV1110" s="13">
        <v>0.11688311688311701</v>
      </c>
      <c r="BW1110" s="13">
        <v>0.115384615384615</v>
      </c>
      <c r="BX1110" s="13"/>
      <c r="BY1110" s="13">
        <v>0.135135135135135</v>
      </c>
      <c r="BZ1110" s="13">
        <v>0.10775047258979201</v>
      </c>
      <c r="CA1110" s="13"/>
      <c r="CB1110" s="13">
        <v>0.111864406779661</v>
      </c>
      <c r="CC1110" s="13">
        <v>0.11111111111111099</v>
      </c>
    </row>
    <row r="1111" spans="2:81" x14ac:dyDescent="0.3">
      <c r="B1111" t="s">
        <v>86</v>
      </c>
      <c r="C1111" s="13">
        <v>8.4828711256117503E-2</v>
      </c>
      <c r="D1111" s="13">
        <v>0.10472972972973001</v>
      </c>
      <c r="E1111" s="13">
        <v>6.7092651757188496E-2</v>
      </c>
      <c r="F1111" s="13"/>
      <c r="G1111" s="13">
        <v>3.2967032967033003E-2</v>
      </c>
      <c r="H1111" s="13">
        <v>7.18232044198895E-2</v>
      </c>
      <c r="I1111" s="13">
        <v>0.11504424778761101</v>
      </c>
      <c r="J1111" s="13">
        <v>5.6179775280898903E-2</v>
      </c>
      <c r="K1111" s="13">
        <v>0.14492753623188401</v>
      </c>
      <c r="L1111" s="13">
        <v>0.114285714285714</v>
      </c>
      <c r="M1111" s="13"/>
      <c r="N1111" s="13">
        <v>7.8189300411522597E-2</v>
      </c>
      <c r="O1111" s="13">
        <v>9.7902097902097904E-2</v>
      </c>
      <c r="P1111" s="13">
        <v>0.12903225806451599</v>
      </c>
      <c r="Q1111" s="13">
        <v>5.5555555555555601E-2</v>
      </c>
      <c r="R1111" s="13"/>
      <c r="S1111" s="13">
        <v>0.103174603174603</v>
      </c>
      <c r="T1111" s="13">
        <v>6.5573770491803296E-2</v>
      </c>
      <c r="U1111" s="13">
        <v>0.1</v>
      </c>
      <c r="V1111" s="13">
        <v>0.10638297872340401</v>
      </c>
      <c r="W1111" s="13">
        <v>5.6603773584905703E-2</v>
      </c>
      <c r="X1111" s="13">
        <v>5.0847457627118599E-2</v>
      </c>
      <c r="Y1111" s="13">
        <v>0.11111111111111099</v>
      </c>
      <c r="Z1111" s="13">
        <v>0.16666666666666699</v>
      </c>
      <c r="AA1111" s="13">
        <v>8.2191780821917804E-2</v>
      </c>
      <c r="AB1111" s="13">
        <v>5.6603773584905703E-2</v>
      </c>
      <c r="AC1111" s="13">
        <v>6.8965517241379296E-2</v>
      </c>
      <c r="AD1111" s="13">
        <v>0.1</v>
      </c>
      <c r="AE1111" s="13"/>
      <c r="AF1111" s="13">
        <v>7.1065989847715699E-2</v>
      </c>
      <c r="AG1111" s="13">
        <v>0.11111111111111099</v>
      </c>
      <c r="AH1111" s="13">
        <v>6.0606060606060601E-2</v>
      </c>
      <c r="AI1111" s="13">
        <v>8.7499999999999994E-2</v>
      </c>
      <c r="AJ1111" s="13">
        <v>9.0909090909090898E-2</v>
      </c>
      <c r="AK1111" s="13">
        <v>7.8431372549019607E-2</v>
      </c>
      <c r="AL1111" s="13"/>
      <c r="AM1111" s="13">
        <v>9.1954022988505704E-2</v>
      </c>
      <c r="AN1111" s="13">
        <v>8.40336134453782E-2</v>
      </c>
      <c r="AO1111" s="13">
        <v>7.6530612244898003E-2</v>
      </c>
      <c r="AP1111" s="13">
        <v>0.04</v>
      </c>
      <c r="AQ1111" s="13">
        <v>0.11764705882352899</v>
      </c>
      <c r="AR1111" s="13"/>
      <c r="AS1111" s="13">
        <v>8.4828711256117503E-2</v>
      </c>
      <c r="AT1111" s="13" t="s">
        <v>97</v>
      </c>
      <c r="AU1111" s="13"/>
      <c r="AV1111" s="13">
        <v>0.107142857142857</v>
      </c>
      <c r="AW1111" s="13">
        <v>8.6956521739130405E-2</v>
      </c>
      <c r="AX1111" s="13">
        <v>6.9498069498069498E-2</v>
      </c>
      <c r="AY1111" s="13"/>
      <c r="AZ1111" s="13">
        <v>0.04</v>
      </c>
      <c r="BA1111" s="13">
        <v>4.7619047619047603E-2</v>
      </c>
      <c r="BB1111" s="13">
        <v>0.145299145299145</v>
      </c>
      <c r="BC1111" s="13"/>
      <c r="BD1111" s="13">
        <v>9.1584158415841596E-2</v>
      </c>
      <c r="BE1111" s="13">
        <v>7.2463768115942004E-2</v>
      </c>
      <c r="BF1111" s="13"/>
      <c r="BG1111" s="13">
        <v>8.7962962962963007E-2</v>
      </c>
      <c r="BH1111" s="13">
        <v>8.3333333333333301E-2</v>
      </c>
      <c r="BI1111" s="13"/>
      <c r="BJ1111" s="13">
        <v>0.13684210526315799</v>
      </c>
      <c r="BK1111" s="13">
        <v>7.7689243027888405E-2</v>
      </c>
      <c r="BL1111" s="13"/>
      <c r="BM1111" s="13">
        <v>7.8740157480315001E-2</v>
      </c>
      <c r="BN1111" s="13">
        <v>8.78661087866109E-2</v>
      </c>
      <c r="BO1111" s="13"/>
      <c r="BP1111" s="13">
        <v>8.4745762711864403E-2</v>
      </c>
      <c r="BQ1111" s="13">
        <v>8.6651053864168603E-2</v>
      </c>
      <c r="BR1111" s="13"/>
      <c r="BS1111" s="13">
        <v>6.8669527896995694E-2</v>
      </c>
      <c r="BT1111" s="13">
        <v>0.11374407582938401</v>
      </c>
      <c r="BU1111" s="13"/>
      <c r="BV1111" s="13">
        <v>0.11688311688311701</v>
      </c>
      <c r="BW1111" s="13">
        <v>4.48717948717949E-2</v>
      </c>
      <c r="BX1111" s="13"/>
      <c r="BY1111" s="13">
        <v>0.14864864864864899</v>
      </c>
      <c r="BZ1111" s="13">
        <v>7.5614366729678598E-2</v>
      </c>
      <c r="CA1111" s="13"/>
      <c r="CB1111" s="13">
        <v>7.4576271186440696E-2</v>
      </c>
      <c r="CC1111" s="13">
        <v>9.1503267973856203E-2</v>
      </c>
    </row>
    <row r="1112" spans="2:81" x14ac:dyDescent="0.3">
      <c r="B1112" t="s">
        <v>415</v>
      </c>
      <c r="C1112" s="13">
        <v>7.5040783034257694E-2</v>
      </c>
      <c r="D1112" s="13">
        <v>9.45945945945946E-2</v>
      </c>
      <c r="E1112" s="13">
        <v>5.7507987220447303E-2</v>
      </c>
      <c r="F1112" s="13"/>
      <c r="G1112" s="13">
        <v>1.0989010989011E-2</v>
      </c>
      <c r="H1112" s="13">
        <v>7.18232044198895E-2</v>
      </c>
      <c r="I1112" s="13">
        <v>7.9646017699115002E-2</v>
      </c>
      <c r="J1112" s="13">
        <v>6.7415730337078594E-2</v>
      </c>
      <c r="K1112" s="13">
        <v>0.101449275362319</v>
      </c>
      <c r="L1112" s="13">
        <v>0.14285714285714299</v>
      </c>
      <c r="M1112" s="13"/>
      <c r="N1112" s="13">
        <v>7.8189300411522597E-2</v>
      </c>
      <c r="O1112" s="13">
        <v>9.7902097902097904E-2</v>
      </c>
      <c r="P1112" s="13">
        <v>7.5268817204301106E-2</v>
      </c>
      <c r="Q1112" s="13">
        <v>4.7619047619047603E-2</v>
      </c>
      <c r="R1112" s="13"/>
      <c r="S1112" s="13">
        <v>8.7301587301587297E-2</v>
      </c>
      <c r="T1112" s="13">
        <v>6.5573770491803296E-2</v>
      </c>
      <c r="U1112" s="13">
        <v>3.3333333333333298E-2</v>
      </c>
      <c r="V1112" s="13">
        <v>2.1276595744680899E-2</v>
      </c>
      <c r="W1112" s="13">
        <v>3.77358490566038E-2</v>
      </c>
      <c r="X1112" s="13">
        <v>0.11864406779661001</v>
      </c>
      <c r="Y1112" s="13">
        <v>7.4074074074074098E-2</v>
      </c>
      <c r="Z1112" s="13">
        <v>0.16666666666666699</v>
      </c>
      <c r="AA1112" s="13">
        <v>0.10958904109589</v>
      </c>
      <c r="AB1112" s="13">
        <v>3.77358490566038E-2</v>
      </c>
      <c r="AC1112" s="13">
        <v>6.8965517241379296E-2</v>
      </c>
      <c r="AD1112" s="13">
        <v>0.1</v>
      </c>
      <c r="AE1112" s="13"/>
      <c r="AF1112" s="13">
        <v>2.5380710659898501E-2</v>
      </c>
      <c r="AG1112" s="13">
        <v>9.0909090909090898E-2</v>
      </c>
      <c r="AH1112" s="13">
        <v>4.5454545454545497E-2</v>
      </c>
      <c r="AI1112" s="13">
        <v>0.17499999999999999</v>
      </c>
      <c r="AJ1112" s="13">
        <v>3.6363636363636397E-2</v>
      </c>
      <c r="AK1112" s="13">
        <v>9.8039215686274495E-2</v>
      </c>
      <c r="AL1112" s="13"/>
      <c r="AM1112" s="13">
        <v>0.13793103448275901</v>
      </c>
      <c r="AN1112" s="13">
        <v>7.5630252100840303E-2</v>
      </c>
      <c r="AO1112" s="13">
        <v>5.10204081632653E-2</v>
      </c>
      <c r="AP1112" s="13">
        <v>7.1999999999999995E-2</v>
      </c>
      <c r="AQ1112" s="13">
        <v>0</v>
      </c>
      <c r="AR1112" s="13"/>
      <c r="AS1112" s="13">
        <v>7.5040783034257694E-2</v>
      </c>
      <c r="AT1112" s="13" t="s">
        <v>97</v>
      </c>
      <c r="AU1112" s="13"/>
      <c r="AV1112" s="13">
        <v>8.1632653061224497E-2</v>
      </c>
      <c r="AW1112" s="13">
        <v>4.3478260869565202E-2</v>
      </c>
      <c r="AX1112" s="13">
        <v>7.7220077220077205E-2</v>
      </c>
      <c r="AY1112" s="13"/>
      <c r="AZ1112" s="13">
        <v>0.12</v>
      </c>
      <c r="BA1112" s="13">
        <v>2.3809523809523801E-2</v>
      </c>
      <c r="BB1112" s="13">
        <v>5.9829059829059797E-2</v>
      </c>
      <c r="BC1112" s="13"/>
      <c r="BD1112" s="13">
        <v>6.1881188118811901E-2</v>
      </c>
      <c r="BE1112" s="13">
        <v>0.101449275362319</v>
      </c>
      <c r="BF1112" s="13"/>
      <c r="BG1112" s="13">
        <v>3.7037037037037E-2</v>
      </c>
      <c r="BH1112" s="13">
        <v>9.5959595959595995E-2</v>
      </c>
      <c r="BI1112" s="13"/>
      <c r="BJ1112" s="13">
        <v>7.3684210526315796E-2</v>
      </c>
      <c r="BK1112" s="13">
        <v>7.1713147410358599E-2</v>
      </c>
      <c r="BL1112" s="13"/>
      <c r="BM1112" s="13">
        <v>7.0866141732283505E-2</v>
      </c>
      <c r="BN1112" s="13">
        <v>7.7405857740585796E-2</v>
      </c>
      <c r="BO1112" s="13"/>
      <c r="BP1112" s="13">
        <v>6.7796610169491497E-2</v>
      </c>
      <c r="BQ1112" s="13">
        <v>7.9625292740046802E-2</v>
      </c>
      <c r="BR1112" s="13"/>
      <c r="BS1112" s="13">
        <v>7.2961373390557901E-2</v>
      </c>
      <c r="BT1112" s="13">
        <v>9.0047393364928896E-2</v>
      </c>
      <c r="BU1112" s="13"/>
      <c r="BV1112" s="13">
        <v>0.14285714285714299</v>
      </c>
      <c r="BW1112" s="13">
        <v>3.8461538461538498E-2</v>
      </c>
      <c r="BX1112" s="13"/>
      <c r="BY1112" s="13">
        <v>5.4054054054054099E-2</v>
      </c>
      <c r="BZ1112" s="13">
        <v>7.7504725897920596E-2</v>
      </c>
      <c r="CA1112" s="13"/>
      <c r="CB1112" s="13">
        <v>9.4915254237288096E-2</v>
      </c>
      <c r="CC1112" s="13">
        <v>5.5555555555555601E-2</v>
      </c>
    </row>
    <row r="1113" spans="2:81" x14ac:dyDescent="0.3">
      <c r="B1113" t="s">
        <v>106</v>
      </c>
      <c r="C1113" s="13">
        <v>1.9575856443719401E-2</v>
      </c>
      <c r="D1113" s="13">
        <v>1.35135135135135E-2</v>
      </c>
      <c r="E1113" s="13">
        <v>2.55591054313099E-2</v>
      </c>
      <c r="F1113" s="13"/>
      <c r="G1113" s="13">
        <v>3.2967032967033003E-2</v>
      </c>
      <c r="H1113" s="13">
        <v>5.5248618784530402E-3</v>
      </c>
      <c r="I1113" s="13">
        <v>1.7699115044247801E-2</v>
      </c>
      <c r="J1113" s="13">
        <v>3.3707865168539297E-2</v>
      </c>
      <c r="K1113" s="13">
        <v>2.8985507246376802E-2</v>
      </c>
      <c r="L1113" s="13">
        <v>1.4285714285714299E-2</v>
      </c>
      <c r="M1113" s="13"/>
      <c r="N1113" s="13">
        <v>1.6460905349794198E-2</v>
      </c>
      <c r="O1113" s="13">
        <v>2.7972027972028E-2</v>
      </c>
      <c r="P1113" s="13">
        <v>2.1505376344085999E-2</v>
      </c>
      <c r="Q1113" s="13">
        <v>1.58730158730159E-2</v>
      </c>
      <c r="R1113" s="13"/>
      <c r="S1113" s="13">
        <v>7.9365079365079395E-3</v>
      </c>
      <c r="T1113" s="13">
        <v>3.2786885245901599E-2</v>
      </c>
      <c r="U1113" s="13">
        <v>0</v>
      </c>
      <c r="V1113" s="13">
        <v>6.3829787234042507E-2</v>
      </c>
      <c r="W1113" s="13">
        <v>3.77358490566038E-2</v>
      </c>
      <c r="X1113" s="13">
        <v>0</v>
      </c>
      <c r="Y1113" s="13">
        <v>3.7037037037037E-2</v>
      </c>
      <c r="Z1113" s="13">
        <v>5.5555555555555601E-2</v>
      </c>
      <c r="AA1113" s="13">
        <v>1.3698630136986301E-2</v>
      </c>
      <c r="AB1113" s="13">
        <v>0</v>
      </c>
      <c r="AC1113" s="13">
        <v>0</v>
      </c>
      <c r="AD1113" s="13">
        <v>0</v>
      </c>
      <c r="AE1113" s="13"/>
      <c r="AF1113" s="13">
        <v>2.5380710659898501E-2</v>
      </c>
      <c r="AG1113" s="13">
        <v>0</v>
      </c>
      <c r="AH1113" s="13">
        <v>0</v>
      </c>
      <c r="AI1113" s="13">
        <v>1.2500000000000001E-2</v>
      </c>
      <c r="AJ1113" s="13">
        <v>0</v>
      </c>
      <c r="AK1113" s="13">
        <v>5.8823529411764698E-2</v>
      </c>
      <c r="AL1113" s="13"/>
      <c r="AM1113" s="13">
        <v>3.4482758620689703E-2</v>
      </c>
      <c r="AN1113" s="13">
        <v>4.20168067226891E-2</v>
      </c>
      <c r="AO1113" s="13">
        <v>1.53061224489796E-2</v>
      </c>
      <c r="AP1113" s="13">
        <v>8.0000000000000002E-3</v>
      </c>
      <c r="AQ1113" s="13">
        <v>0</v>
      </c>
      <c r="AR1113" s="13"/>
      <c r="AS1113" s="13">
        <v>1.9575856443719401E-2</v>
      </c>
      <c r="AT1113" s="13" t="s">
        <v>97</v>
      </c>
      <c r="AU1113" s="13"/>
      <c r="AV1113" s="13">
        <v>2.04081632653061E-2</v>
      </c>
      <c r="AW1113" s="13">
        <v>2.1739130434782601E-2</v>
      </c>
      <c r="AX1113" s="13">
        <v>2.7027027027027001E-2</v>
      </c>
      <c r="AY1113" s="13"/>
      <c r="AZ1113" s="13">
        <v>0.02</v>
      </c>
      <c r="BA1113" s="13">
        <v>2.3809523809523801E-2</v>
      </c>
      <c r="BB1113" s="13">
        <v>2.5641025641025599E-2</v>
      </c>
      <c r="BC1113" s="13"/>
      <c r="BD1113" s="13">
        <v>9.9009900990098994E-3</v>
      </c>
      <c r="BE1113" s="13">
        <v>3.8647342995169101E-2</v>
      </c>
      <c r="BF1113" s="13"/>
      <c r="BG1113" s="13">
        <v>4.6296296296296302E-3</v>
      </c>
      <c r="BH1113" s="13">
        <v>2.7777777777777801E-2</v>
      </c>
      <c r="BI1113" s="13"/>
      <c r="BJ1113" s="13">
        <v>1.05263157894737E-2</v>
      </c>
      <c r="BK1113" s="13">
        <v>2.1912350597609601E-2</v>
      </c>
      <c r="BL1113" s="13"/>
      <c r="BM1113" s="13">
        <v>1.5748031496062999E-2</v>
      </c>
      <c r="BN1113" s="13">
        <v>1.8828451882845199E-2</v>
      </c>
      <c r="BO1113" s="13"/>
      <c r="BP1113" s="13">
        <v>1.6949152542372899E-2</v>
      </c>
      <c r="BQ1113" s="13">
        <v>2.1077283372365301E-2</v>
      </c>
      <c r="BR1113" s="13"/>
      <c r="BS1113" s="13">
        <v>8.58369098712446E-3</v>
      </c>
      <c r="BT1113" s="13">
        <v>4.2654028436019002E-2</v>
      </c>
      <c r="BU1113" s="13"/>
      <c r="BV1113" s="13">
        <v>0</v>
      </c>
      <c r="BW1113" s="13">
        <v>1.2820512820512799E-2</v>
      </c>
      <c r="BX1113" s="13"/>
      <c r="BY1113" s="13">
        <v>0</v>
      </c>
      <c r="BZ1113" s="13">
        <v>2.26843100189036E-2</v>
      </c>
      <c r="CA1113" s="13"/>
      <c r="CB1113" s="13">
        <v>2.3728813559322E-2</v>
      </c>
      <c r="CC1113" s="13">
        <v>1.6339869281045801E-2</v>
      </c>
    </row>
    <row r="1114" spans="2:81" x14ac:dyDescent="0.3">
      <c r="B1114" t="s">
        <v>89</v>
      </c>
      <c r="C1114" s="13">
        <v>0.70799347471451901</v>
      </c>
      <c r="D1114" s="13">
        <v>0.65540540540540504</v>
      </c>
      <c r="E1114" s="13">
        <v>0.75399361022364197</v>
      </c>
      <c r="F1114" s="13"/>
      <c r="G1114" s="13">
        <v>0.85714285714285698</v>
      </c>
      <c r="H1114" s="13">
        <v>0.73480662983425404</v>
      </c>
      <c r="I1114" s="13">
        <v>0.69026548672566401</v>
      </c>
      <c r="J1114" s="13">
        <v>0.74157303370786498</v>
      </c>
      <c r="K1114" s="13">
        <v>0.53623188405797095</v>
      </c>
      <c r="L1114" s="13">
        <v>0.6</v>
      </c>
      <c r="M1114" s="13"/>
      <c r="N1114" s="13">
        <v>0.70781893004115204</v>
      </c>
      <c r="O1114" s="13">
        <v>0.69230769230769196</v>
      </c>
      <c r="P1114" s="13">
        <v>0.68817204301075297</v>
      </c>
      <c r="Q1114" s="13">
        <v>0.72222222222222199</v>
      </c>
      <c r="R1114" s="13"/>
      <c r="S1114" s="13">
        <v>0.69841269841269804</v>
      </c>
      <c r="T1114" s="13">
        <v>0.73770491803278704</v>
      </c>
      <c r="U1114" s="13">
        <v>0.66666666666666696</v>
      </c>
      <c r="V1114" s="13">
        <v>0.70212765957446799</v>
      </c>
      <c r="W1114" s="13">
        <v>0.73584905660377398</v>
      </c>
      <c r="X1114" s="13">
        <v>0.677966101694915</v>
      </c>
      <c r="Y1114" s="13">
        <v>0.72222222222222199</v>
      </c>
      <c r="Z1114" s="13">
        <v>0.5</v>
      </c>
      <c r="AA1114" s="13">
        <v>0.71232876712328796</v>
      </c>
      <c r="AB1114" s="13">
        <v>0.79245283018867896</v>
      </c>
      <c r="AC1114" s="13">
        <v>0.68965517241379304</v>
      </c>
      <c r="AD1114" s="13">
        <v>0.7</v>
      </c>
      <c r="AE1114" s="13"/>
      <c r="AF1114" s="13">
        <v>0.78680203045685304</v>
      </c>
      <c r="AG1114" s="13">
        <v>0.67676767676767702</v>
      </c>
      <c r="AH1114" s="13">
        <v>0.77272727272727304</v>
      </c>
      <c r="AI1114" s="13">
        <v>0.65</v>
      </c>
      <c r="AJ1114" s="13">
        <v>0.78181818181818197</v>
      </c>
      <c r="AK1114" s="13">
        <v>0.62745098039215697</v>
      </c>
      <c r="AL1114" s="13"/>
      <c r="AM1114" s="13">
        <v>0.58620689655172398</v>
      </c>
      <c r="AN1114" s="13">
        <v>0.71428571428571397</v>
      </c>
      <c r="AO1114" s="13">
        <v>0.75</v>
      </c>
      <c r="AP1114" s="13">
        <v>0.76</v>
      </c>
      <c r="AQ1114" s="13">
        <v>0.82352941176470595</v>
      </c>
      <c r="AR1114" s="13"/>
      <c r="AS1114" s="13">
        <v>0.70799347471451901</v>
      </c>
      <c r="AT1114" s="13" t="s">
        <v>97</v>
      </c>
      <c r="AU1114" s="13"/>
      <c r="AV1114" s="13">
        <v>0.69897959183673497</v>
      </c>
      <c r="AW1114" s="13">
        <v>0.73913043478260898</v>
      </c>
      <c r="AX1114" s="13">
        <v>0.70656370656370704</v>
      </c>
      <c r="AY1114" s="13"/>
      <c r="AZ1114" s="13">
        <v>0.76</v>
      </c>
      <c r="BA1114" s="13">
        <v>0.78571428571428603</v>
      </c>
      <c r="BB1114" s="13">
        <v>0.67521367521367504</v>
      </c>
      <c r="BC1114" s="13"/>
      <c r="BD1114" s="13">
        <v>0.73019801980197996</v>
      </c>
      <c r="BE1114" s="13">
        <v>0.66183574879227103</v>
      </c>
      <c r="BF1114" s="13"/>
      <c r="BG1114" s="13">
        <v>0.75</v>
      </c>
      <c r="BH1114" s="13">
        <v>0.68434343434343403</v>
      </c>
      <c r="BI1114" s="13"/>
      <c r="BJ1114" s="13">
        <v>0.673684210526316</v>
      </c>
      <c r="BK1114" s="13">
        <v>0.71912350597609598</v>
      </c>
      <c r="BL1114" s="13"/>
      <c r="BM1114" s="13">
        <v>0.74015748031496098</v>
      </c>
      <c r="BN1114" s="13">
        <v>0.69665271966527198</v>
      </c>
      <c r="BO1114" s="13"/>
      <c r="BP1114" s="13">
        <v>0.72881355932203395</v>
      </c>
      <c r="BQ1114" s="13">
        <v>0.69320843091334905</v>
      </c>
      <c r="BR1114" s="13"/>
      <c r="BS1114" s="13">
        <v>0.73390557939914203</v>
      </c>
      <c r="BT1114" s="13">
        <v>0.64454976303317502</v>
      </c>
      <c r="BU1114" s="13"/>
      <c r="BV1114" s="13">
        <v>0.62337662337662303</v>
      </c>
      <c r="BW1114" s="13">
        <v>0.78846153846153899</v>
      </c>
      <c r="BX1114" s="13"/>
      <c r="BY1114" s="13">
        <v>0.66216216216216195</v>
      </c>
      <c r="BZ1114" s="13">
        <v>0.71644612476370495</v>
      </c>
      <c r="CA1114" s="13"/>
      <c r="CB1114" s="13">
        <v>0.69491525423728795</v>
      </c>
      <c r="CC1114" s="13">
        <v>0.72549019607843102</v>
      </c>
    </row>
    <row r="1115" spans="2:81" x14ac:dyDescent="0.3">
      <c r="B1115" t="s">
        <v>90</v>
      </c>
      <c r="C1115" s="13">
        <v>0.159869494290375</v>
      </c>
      <c r="D1115" s="13">
        <v>0.19932432432432401</v>
      </c>
      <c r="E1115" s="13">
        <v>0.124600638977636</v>
      </c>
      <c r="F1115" s="13"/>
      <c r="G1115" s="13">
        <v>4.3956043956044001E-2</v>
      </c>
      <c r="H1115" s="13">
        <v>0.143646408839779</v>
      </c>
      <c r="I1115" s="13">
        <v>0.19469026548672599</v>
      </c>
      <c r="J1115" s="13">
        <v>0.123595505617978</v>
      </c>
      <c r="K1115" s="13">
        <v>0.24637681159420299</v>
      </c>
      <c r="L1115" s="13">
        <v>0.25714285714285701</v>
      </c>
      <c r="M1115" s="13"/>
      <c r="N1115" s="13">
        <v>0.156378600823045</v>
      </c>
      <c r="O1115" s="13">
        <v>0.195804195804196</v>
      </c>
      <c r="P1115" s="13">
        <v>0.204301075268817</v>
      </c>
      <c r="Q1115" s="13">
        <v>0.103174603174603</v>
      </c>
      <c r="R1115" s="13"/>
      <c r="S1115" s="13">
        <v>0.19047619047618999</v>
      </c>
      <c r="T1115" s="13">
        <v>0.13114754098360701</v>
      </c>
      <c r="U1115" s="13">
        <v>0.133333333333333</v>
      </c>
      <c r="V1115" s="13">
        <v>0.12765957446808501</v>
      </c>
      <c r="W1115" s="13">
        <v>9.4339622641509399E-2</v>
      </c>
      <c r="X1115" s="13">
        <v>0.169491525423729</v>
      </c>
      <c r="Y1115" s="13">
        <v>0.18518518518518501</v>
      </c>
      <c r="Z1115" s="13">
        <v>0.33333333333333298</v>
      </c>
      <c r="AA1115" s="13">
        <v>0.19178082191780799</v>
      </c>
      <c r="AB1115" s="13">
        <v>9.4339622641509399E-2</v>
      </c>
      <c r="AC1115" s="13">
        <v>0.13793103448275901</v>
      </c>
      <c r="AD1115" s="13">
        <v>0.2</v>
      </c>
      <c r="AE1115" s="13"/>
      <c r="AF1115" s="13">
        <v>9.6446700507614197E-2</v>
      </c>
      <c r="AG1115" s="13">
        <v>0.20202020202020199</v>
      </c>
      <c r="AH1115" s="13">
        <v>0.10606060606060599</v>
      </c>
      <c r="AI1115" s="13">
        <v>0.26250000000000001</v>
      </c>
      <c r="AJ1115" s="13">
        <v>0.12727272727272701</v>
      </c>
      <c r="AK1115" s="13">
        <v>0.17647058823529399</v>
      </c>
      <c r="AL1115" s="13"/>
      <c r="AM1115" s="13">
        <v>0.229885057471264</v>
      </c>
      <c r="AN1115" s="13">
        <v>0.159663865546218</v>
      </c>
      <c r="AO1115" s="13">
        <v>0.12755102040816299</v>
      </c>
      <c r="AP1115" s="13">
        <v>0.112</v>
      </c>
      <c r="AQ1115" s="13">
        <v>0.11764705882352899</v>
      </c>
      <c r="AR1115" s="13"/>
      <c r="AS1115" s="13">
        <v>0.159869494290375</v>
      </c>
      <c r="AT1115" s="13" t="s">
        <v>97</v>
      </c>
      <c r="AU1115" s="13"/>
      <c r="AV1115" s="13">
        <v>0.18877551020408201</v>
      </c>
      <c r="AW1115" s="13">
        <v>0.13043478260869601</v>
      </c>
      <c r="AX1115" s="13">
        <v>0.14671814671814701</v>
      </c>
      <c r="AY1115" s="13"/>
      <c r="AZ1115" s="13">
        <v>0.16</v>
      </c>
      <c r="BA1115" s="13">
        <v>7.1428571428571397E-2</v>
      </c>
      <c r="BB1115" s="13">
        <v>0.20512820512820501</v>
      </c>
      <c r="BC1115" s="13"/>
      <c r="BD1115" s="13">
        <v>0.15346534653465299</v>
      </c>
      <c r="BE1115" s="13">
        <v>0.173913043478261</v>
      </c>
      <c r="BF1115" s="13"/>
      <c r="BG1115" s="13">
        <v>0.125</v>
      </c>
      <c r="BH1115" s="13">
        <v>0.179292929292929</v>
      </c>
      <c r="BI1115" s="13"/>
      <c r="BJ1115" s="13">
        <v>0.21052631578947401</v>
      </c>
      <c r="BK1115" s="13">
        <v>0.14940239043824699</v>
      </c>
      <c r="BL1115" s="13"/>
      <c r="BM1115" s="13">
        <v>0.14960629921259799</v>
      </c>
      <c r="BN1115" s="13">
        <v>0.165271966527197</v>
      </c>
      <c r="BO1115" s="13"/>
      <c r="BP1115" s="13">
        <v>0.152542372881356</v>
      </c>
      <c r="BQ1115" s="13">
        <v>0.166276346604215</v>
      </c>
      <c r="BR1115" s="13"/>
      <c r="BS1115" s="13">
        <v>0.14163090128755401</v>
      </c>
      <c r="BT1115" s="13">
        <v>0.20379146919431301</v>
      </c>
      <c r="BU1115" s="13"/>
      <c r="BV1115" s="13">
        <v>0.25974025974025999</v>
      </c>
      <c r="BW1115" s="13">
        <v>8.3333333333333301E-2</v>
      </c>
      <c r="BX1115" s="13"/>
      <c r="BY1115" s="13">
        <v>0.20270270270270299</v>
      </c>
      <c r="BZ1115" s="13">
        <v>0.15311909262759901</v>
      </c>
      <c r="CA1115" s="13"/>
      <c r="CB1115" s="13">
        <v>0.169491525423729</v>
      </c>
      <c r="CC1115" s="13">
        <v>0.14705882352941199</v>
      </c>
    </row>
    <row r="1116" spans="2:81" x14ac:dyDescent="0.3">
      <c r="B1116" t="s">
        <v>91</v>
      </c>
      <c r="C1116" s="13">
        <v>0.54812398042414401</v>
      </c>
      <c r="D1116" s="13">
        <v>0.45608108108108097</v>
      </c>
      <c r="E1116" s="13">
        <v>0.62939297124600602</v>
      </c>
      <c r="F1116" s="13"/>
      <c r="G1116" s="13">
        <v>0.81318681318681296</v>
      </c>
      <c r="H1116" s="13">
        <v>0.59116022099447496</v>
      </c>
      <c r="I1116" s="13">
        <v>0.49557522123893799</v>
      </c>
      <c r="J1116" s="13">
        <v>0.61797752808988804</v>
      </c>
      <c r="K1116" s="13">
        <v>0.28985507246376802</v>
      </c>
      <c r="L1116" s="13">
        <v>0.34285714285714303</v>
      </c>
      <c r="M1116" s="13"/>
      <c r="N1116" s="13">
        <v>0.55144032921810704</v>
      </c>
      <c r="O1116" s="13">
        <v>0.49650349650349601</v>
      </c>
      <c r="P1116" s="13">
        <v>0.483870967741936</v>
      </c>
      <c r="Q1116" s="13">
        <v>0.61904761904761896</v>
      </c>
      <c r="R1116" s="13"/>
      <c r="S1116" s="13">
        <v>0.50793650793650802</v>
      </c>
      <c r="T1116" s="13">
        <v>0.60655737704918</v>
      </c>
      <c r="U1116" s="13">
        <v>0.53333333333333299</v>
      </c>
      <c r="V1116" s="13">
        <v>0.57446808510638303</v>
      </c>
      <c r="W1116" s="13">
        <v>0.64150943396226401</v>
      </c>
      <c r="X1116" s="13">
        <v>0.50847457627118597</v>
      </c>
      <c r="Y1116" s="13">
        <v>0.53703703703703698</v>
      </c>
      <c r="Z1116" s="13">
        <v>0.16666666666666699</v>
      </c>
      <c r="AA1116" s="13">
        <v>0.52054794520547898</v>
      </c>
      <c r="AB1116" s="13">
        <v>0.69811320754716999</v>
      </c>
      <c r="AC1116" s="13">
        <v>0.55172413793103403</v>
      </c>
      <c r="AD1116" s="13">
        <v>0.5</v>
      </c>
      <c r="AE1116" s="13"/>
      <c r="AF1116" s="13">
        <v>0.69035532994923898</v>
      </c>
      <c r="AG1116" s="13">
        <v>0.47474747474747497</v>
      </c>
      <c r="AH1116" s="13">
        <v>0.66666666666666696</v>
      </c>
      <c r="AI1116" s="13">
        <v>0.38750000000000001</v>
      </c>
      <c r="AJ1116" s="13">
        <v>0.65454545454545499</v>
      </c>
      <c r="AK1116" s="13">
        <v>0.45098039215686297</v>
      </c>
      <c r="AL1116" s="13"/>
      <c r="AM1116" s="13">
        <v>0.35632183908046</v>
      </c>
      <c r="AN1116" s="13">
        <v>0.55462184873949605</v>
      </c>
      <c r="AO1116" s="13">
        <v>0.62244897959183698</v>
      </c>
      <c r="AP1116" s="13">
        <v>0.64800000000000002</v>
      </c>
      <c r="AQ1116" s="13">
        <v>0.70588235294117596</v>
      </c>
      <c r="AR1116" s="13"/>
      <c r="AS1116" s="13">
        <v>0.54812398042414401</v>
      </c>
      <c r="AT1116" s="13" t="s">
        <v>97</v>
      </c>
      <c r="AU1116" s="13"/>
      <c r="AV1116" s="13">
        <v>0.51020408163265296</v>
      </c>
      <c r="AW1116" s="13">
        <v>0.60869565217391297</v>
      </c>
      <c r="AX1116" s="13">
        <v>0.55984555984555995</v>
      </c>
      <c r="AY1116" s="13"/>
      <c r="AZ1116" s="13">
        <v>0.6</v>
      </c>
      <c r="BA1116" s="13">
        <v>0.71428571428571397</v>
      </c>
      <c r="BB1116" s="13">
        <v>0.47008547008547003</v>
      </c>
      <c r="BC1116" s="13"/>
      <c r="BD1116" s="13">
        <v>0.57673267326732702</v>
      </c>
      <c r="BE1116" s="13">
        <v>0.48792270531401</v>
      </c>
      <c r="BF1116" s="13"/>
      <c r="BG1116" s="13">
        <v>0.625</v>
      </c>
      <c r="BH1116" s="13">
        <v>0.50505050505050497</v>
      </c>
      <c r="BI1116" s="13"/>
      <c r="BJ1116" s="13">
        <v>0.46315789473684199</v>
      </c>
      <c r="BK1116" s="13">
        <v>0.56972111553784899</v>
      </c>
      <c r="BL1116" s="13"/>
      <c r="BM1116" s="13">
        <v>0.59055118110236204</v>
      </c>
      <c r="BN1116" s="13">
        <v>0.53138075313807498</v>
      </c>
      <c r="BO1116" s="13"/>
      <c r="BP1116" s="13">
        <v>0.57627118644067798</v>
      </c>
      <c r="BQ1116" s="13">
        <v>0.52693208430913296</v>
      </c>
      <c r="BR1116" s="13"/>
      <c r="BS1116" s="13">
        <v>0.59227467811158796</v>
      </c>
      <c r="BT1116" s="13">
        <v>0.440758293838863</v>
      </c>
      <c r="BU1116" s="13"/>
      <c r="BV1116" s="13">
        <v>0.36363636363636398</v>
      </c>
      <c r="BW1116" s="13">
        <v>0.70512820512820495</v>
      </c>
      <c r="BX1116" s="13"/>
      <c r="BY1116" s="13">
        <v>0.45945945945945899</v>
      </c>
      <c r="BZ1116" s="13">
        <v>0.56332703213610602</v>
      </c>
      <c r="CA1116" s="13"/>
      <c r="CB1116" s="13">
        <v>0.52542372881355903</v>
      </c>
      <c r="CC1116" s="13">
        <v>0.57843137254902</v>
      </c>
    </row>
    <row r="1117" spans="2:81" x14ac:dyDescent="0.3">
      <c r="C1117" s="13"/>
      <c r="D1117" s="13"/>
      <c r="E1117" s="13"/>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c r="BK1117" s="13"/>
      <c r="BL1117" s="13"/>
      <c r="BM1117" s="13"/>
      <c r="BN1117" s="13"/>
      <c r="BO1117" s="13"/>
      <c r="BP1117" s="13"/>
      <c r="BQ1117" s="13"/>
      <c r="BR1117" s="13"/>
      <c r="BS1117" s="13"/>
      <c r="BT1117" s="13"/>
      <c r="BU1117" s="13"/>
      <c r="BV1117" s="13"/>
      <c r="BW1117" s="13"/>
      <c r="BX1117" s="13"/>
      <c r="BY1117" s="13"/>
      <c r="BZ1117" s="13"/>
      <c r="CA1117" s="13"/>
      <c r="CB1117" s="13"/>
      <c r="CC1117" s="13"/>
    </row>
    <row r="1118" spans="2:81" x14ac:dyDescent="0.3">
      <c r="B1118" s="6" t="s">
        <v>473</v>
      </c>
      <c r="C1118" s="13"/>
      <c r="D1118" s="13"/>
      <c r="E1118" s="13"/>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c r="BK1118" s="13"/>
      <c r="BL1118" s="13"/>
      <c r="BM1118" s="13"/>
      <c r="BN1118" s="13"/>
      <c r="BO1118" s="13"/>
      <c r="BP1118" s="13"/>
      <c r="BQ1118" s="13"/>
      <c r="BR1118" s="13"/>
      <c r="BS1118" s="13"/>
      <c r="BT1118" s="13"/>
      <c r="BU1118" s="13"/>
      <c r="BV1118" s="13"/>
      <c r="BW1118" s="13"/>
      <c r="BX1118" s="13"/>
      <c r="BY1118" s="13"/>
      <c r="BZ1118" s="13"/>
      <c r="CA1118" s="13"/>
      <c r="CB1118" s="13"/>
      <c r="CC1118" s="13"/>
    </row>
    <row r="1119" spans="2:81" x14ac:dyDescent="0.3">
      <c r="B1119" s="23" t="s">
        <v>196</v>
      </c>
      <c r="C1119" s="13"/>
      <c r="D1119" s="13"/>
      <c r="E1119" s="13"/>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c r="BK1119" s="13"/>
      <c r="BL1119" s="13"/>
      <c r="BM1119" s="13"/>
      <c r="BN1119" s="13"/>
      <c r="BO1119" s="13"/>
      <c r="BP1119" s="13"/>
      <c r="BQ1119" s="13"/>
      <c r="BR1119" s="13"/>
      <c r="BS1119" s="13"/>
      <c r="BT1119" s="13"/>
      <c r="BU1119" s="13"/>
      <c r="BV1119" s="13"/>
      <c r="BW1119" s="13"/>
      <c r="BX1119" s="13"/>
      <c r="BY1119" s="13"/>
      <c r="BZ1119" s="13"/>
      <c r="CA1119" s="13"/>
      <c r="CB1119" s="13"/>
      <c r="CC1119" s="13"/>
    </row>
    <row r="1120" spans="2:81" x14ac:dyDescent="0.3">
      <c r="B1120" t="s">
        <v>413</v>
      </c>
      <c r="C1120" s="13">
        <v>0.23491027732463299</v>
      </c>
      <c r="D1120" s="13">
        <v>0.25337837837837801</v>
      </c>
      <c r="E1120" s="13">
        <v>0.22044728434504801</v>
      </c>
      <c r="F1120" s="13"/>
      <c r="G1120" s="13">
        <v>0.15384615384615399</v>
      </c>
      <c r="H1120" s="13">
        <v>0.31491712707182301</v>
      </c>
      <c r="I1120" s="13">
        <v>0.28318584070796499</v>
      </c>
      <c r="J1120" s="13">
        <v>0.16853932584269701</v>
      </c>
      <c r="K1120" s="13">
        <v>0.173913043478261</v>
      </c>
      <c r="L1120" s="13">
        <v>0.2</v>
      </c>
      <c r="M1120" s="13"/>
      <c r="N1120" s="13">
        <v>0.28806584362139898</v>
      </c>
      <c r="O1120" s="13">
        <v>0.18181818181818199</v>
      </c>
      <c r="P1120" s="13">
        <v>0.225806451612903</v>
      </c>
      <c r="Q1120" s="13">
        <v>0.19047619047618999</v>
      </c>
      <c r="R1120" s="13"/>
      <c r="S1120" s="13">
        <v>0.214285714285714</v>
      </c>
      <c r="T1120" s="13">
        <v>0.213114754098361</v>
      </c>
      <c r="U1120" s="13">
        <v>0.1</v>
      </c>
      <c r="V1120" s="13">
        <v>0.29787234042553201</v>
      </c>
      <c r="W1120" s="13">
        <v>0.20754716981132099</v>
      </c>
      <c r="X1120" s="13">
        <v>0.322033898305085</v>
      </c>
      <c r="Y1120" s="13">
        <v>0.22222222222222199</v>
      </c>
      <c r="Z1120" s="13">
        <v>0.22222222222222199</v>
      </c>
      <c r="AA1120" s="13">
        <v>0.31506849315068503</v>
      </c>
      <c r="AB1120" s="13">
        <v>0.18867924528301899</v>
      </c>
      <c r="AC1120" s="13">
        <v>0.20689655172413801</v>
      </c>
      <c r="AD1120" s="13">
        <v>0.2</v>
      </c>
      <c r="AE1120" s="13"/>
      <c r="AF1120" s="13">
        <v>0.28426395939086302</v>
      </c>
      <c r="AG1120" s="13">
        <v>0.25252525252525299</v>
      </c>
      <c r="AH1120" s="13">
        <v>7.5757575757575801E-2</v>
      </c>
      <c r="AI1120" s="13">
        <v>0.33750000000000002</v>
      </c>
      <c r="AJ1120" s="13">
        <v>0.163636363636364</v>
      </c>
      <c r="AK1120" s="13">
        <v>0.21568627450980399</v>
      </c>
      <c r="AL1120" s="13"/>
      <c r="AM1120" s="13">
        <v>0.27586206896551702</v>
      </c>
      <c r="AN1120" s="13">
        <v>0.20168067226890801</v>
      </c>
      <c r="AO1120" s="13">
        <v>0.20918367346938799</v>
      </c>
      <c r="AP1120" s="13">
        <v>0.28799999999999998</v>
      </c>
      <c r="AQ1120" s="13">
        <v>0.47058823529411797</v>
      </c>
      <c r="AR1120" s="13"/>
      <c r="AS1120" s="13">
        <v>0.23491027732463299</v>
      </c>
      <c r="AT1120" s="13" t="s">
        <v>97</v>
      </c>
      <c r="AU1120" s="13"/>
      <c r="AV1120" s="13">
        <v>0.30102040816326497</v>
      </c>
      <c r="AW1120" s="13">
        <v>0.30434782608695699</v>
      </c>
      <c r="AX1120" s="13">
        <v>0.150579150579151</v>
      </c>
      <c r="AY1120" s="13"/>
      <c r="AZ1120" s="13">
        <v>0.52</v>
      </c>
      <c r="BA1120" s="13">
        <v>0.26190476190476197</v>
      </c>
      <c r="BB1120" s="13">
        <v>0.19658119658119699</v>
      </c>
      <c r="BC1120" s="13"/>
      <c r="BD1120" s="13">
        <v>0.22772277227722801</v>
      </c>
      <c r="BE1120" s="13">
        <v>0.25120772946859898</v>
      </c>
      <c r="BF1120" s="13"/>
      <c r="BG1120" s="13">
        <v>0.26851851851851899</v>
      </c>
      <c r="BH1120" s="13">
        <v>0.21717171717171699</v>
      </c>
      <c r="BI1120" s="13"/>
      <c r="BJ1120" s="13">
        <v>0.221052631578947</v>
      </c>
      <c r="BK1120" s="13">
        <v>0.23904382470119501</v>
      </c>
      <c r="BL1120" s="13"/>
      <c r="BM1120" s="13">
        <v>0.22834645669291301</v>
      </c>
      <c r="BN1120" s="13">
        <v>0.23849372384937201</v>
      </c>
      <c r="BO1120" s="13"/>
      <c r="BP1120" s="13">
        <v>0.17514124293785299</v>
      </c>
      <c r="BQ1120" s="13">
        <v>0.25995316159250598</v>
      </c>
      <c r="BR1120" s="13"/>
      <c r="BS1120" s="13">
        <v>0.25321888412017202</v>
      </c>
      <c r="BT1120" s="13">
        <v>0.22748815165876801</v>
      </c>
      <c r="BU1120" s="13"/>
      <c r="BV1120" s="13">
        <v>0.31168831168831201</v>
      </c>
      <c r="BW1120" s="13">
        <v>0.22435897435897401</v>
      </c>
      <c r="BX1120" s="13"/>
      <c r="BY1120" s="13">
        <v>0.18918918918918901</v>
      </c>
      <c r="BZ1120" s="13">
        <v>0.24007561436673</v>
      </c>
      <c r="CA1120" s="13"/>
      <c r="CB1120" s="13">
        <v>0.21694915254237301</v>
      </c>
      <c r="CC1120" s="13">
        <v>0.25490196078431399</v>
      </c>
    </row>
    <row r="1121" spans="2:81" x14ac:dyDescent="0.3">
      <c r="B1121" t="s">
        <v>84</v>
      </c>
      <c r="C1121" s="13">
        <v>0.288743882544861</v>
      </c>
      <c r="D1121" s="13">
        <v>0.31081081081081102</v>
      </c>
      <c r="E1121" s="13">
        <v>0.26837060702875398</v>
      </c>
      <c r="F1121" s="13"/>
      <c r="G1121" s="13">
        <v>0.25274725274725302</v>
      </c>
      <c r="H1121" s="13">
        <v>0.29834254143646399</v>
      </c>
      <c r="I1121" s="13">
        <v>0.27433628318584102</v>
      </c>
      <c r="J1121" s="13">
        <v>0.30337078651685401</v>
      </c>
      <c r="K1121" s="13">
        <v>0.36231884057970998</v>
      </c>
      <c r="L1121" s="13">
        <v>0.24285714285714299</v>
      </c>
      <c r="M1121" s="13"/>
      <c r="N1121" s="13">
        <v>0.30041152263374499</v>
      </c>
      <c r="O1121" s="13">
        <v>0.27972027972028002</v>
      </c>
      <c r="P1121" s="13">
        <v>0.37634408602150499</v>
      </c>
      <c r="Q1121" s="13">
        <v>0.22222222222222199</v>
      </c>
      <c r="R1121" s="13"/>
      <c r="S1121" s="13">
        <v>0.28571428571428598</v>
      </c>
      <c r="T1121" s="13">
        <v>0.32786885245901598</v>
      </c>
      <c r="U1121" s="13">
        <v>0.266666666666667</v>
      </c>
      <c r="V1121" s="13">
        <v>0.319148936170213</v>
      </c>
      <c r="W1121" s="13">
        <v>0.26415094339622602</v>
      </c>
      <c r="X1121" s="13">
        <v>0.186440677966102</v>
      </c>
      <c r="Y1121" s="13">
        <v>0.296296296296296</v>
      </c>
      <c r="Z1121" s="13">
        <v>0.55555555555555602</v>
      </c>
      <c r="AA1121" s="13">
        <v>0.28767123287671198</v>
      </c>
      <c r="AB1121" s="13">
        <v>0.28301886792452802</v>
      </c>
      <c r="AC1121" s="13">
        <v>0.31034482758620702</v>
      </c>
      <c r="AD1121" s="13">
        <v>0.2</v>
      </c>
      <c r="AE1121" s="13"/>
      <c r="AF1121" s="13">
        <v>0.28934010152284301</v>
      </c>
      <c r="AG1121" s="13">
        <v>0.30303030303030298</v>
      </c>
      <c r="AH1121" s="13">
        <v>0.31818181818181801</v>
      </c>
      <c r="AI1121" s="13">
        <v>0.26250000000000001</v>
      </c>
      <c r="AJ1121" s="13">
        <v>0.236363636363636</v>
      </c>
      <c r="AK1121" s="13">
        <v>0.25490196078431399</v>
      </c>
      <c r="AL1121" s="13"/>
      <c r="AM1121" s="13">
        <v>0.24137931034482801</v>
      </c>
      <c r="AN1121" s="13">
        <v>0.33613445378151302</v>
      </c>
      <c r="AO1121" s="13">
        <v>0.280612244897959</v>
      </c>
      <c r="AP1121" s="13">
        <v>0.24</v>
      </c>
      <c r="AQ1121" s="13">
        <v>0.17647058823529399</v>
      </c>
      <c r="AR1121" s="13"/>
      <c r="AS1121" s="13">
        <v>0.288743882544861</v>
      </c>
      <c r="AT1121" s="13" t="s">
        <v>97</v>
      </c>
      <c r="AU1121" s="13"/>
      <c r="AV1121" s="13">
        <v>0.29081632653061201</v>
      </c>
      <c r="AW1121" s="13">
        <v>0.217391304347826</v>
      </c>
      <c r="AX1121" s="13">
        <v>0.30501930501930502</v>
      </c>
      <c r="AY1121" s="13"/>
      <c r="AZ1121" s="13">
        <v>0.16</v>
      </c>
      <c r="BA1121" s="13">
        <v>0.30952380952380998</v>
      </c>
      <c r="BB1121" s="13">
        <v>0.316239316239316</v>
      </c>
      <c r="BC1121" s="13"/>
      <c r="BD1121" s="13">
        <v>0.28217821782178198</v>
      </c>
      <c r="BE1121" s="13">
        <v>0.30434782608695699</v>
      </c>
      <c r="BF1121" s="13"/>
      <c r="BG1121" s="13">
        <v>0.29166666666666702</v>
      </c>
      <c r="BH1121" s="13">
        <v>0.28787878787878801</v>
      </c>
      <c r="BI1121" s="13"/>
      <c r="BJ1121" s="13">
        <v>0.35789473684210499</v>
      </c>
      <c r="BK1121" s="13">
        <v>0.27689243027888399</v>
      </c>
      <c r="BL1121" s="13"/>
      <c r="BM1121" s="13">
        <v>0.23622047244094499</v>
      </c>
      <c r="BN1121" s="13">
        <v>0.30753138075313802</v>
      </c>
      <c r="BO1121" s="13"/>
      <c r="BP1121" s="13">
        <v>0.23728813559322001</v>
      </c>
      <c r="BQ1121" s="13">
        <v>0.31147540983606598</v>
      </c>
      <c r="BR1121" s="13"/>
      <c r="BS1121" s="13">
        <v>0.30472103004291801</v>
      </c>
      <c r="BT1121" s="13">
        <v>0.28436018957345999</v>
      </c>
      <c r="BU1121" s="13"/>
      <c r="BV1121" s="13">
        <v>0.32467532467532501</v>
      </c>
      <c r="BW1121" s="13">
        <v>0.29487179487179499</v>
      </c>
      <c r="BX1121" s="13"/>
      <c r="BY1121" s="13">
        <v>0.31081081081081102</v>
      </c>
      <c r="BZ1121" s="13">
        <v>0.289224952741021</v>
      </c>
      <c r="CA1121" s="13"/>
      <c r="CB1121" s="13">
        <v>0.26101694915254198</v>
      </c>
      <c r="CC1121" s="13">
        <v>0.32026143790849698</v>
      </c>
    </row>
    <row r="1122" spans="2:81" x14ac:dyDescent="0.3">
      <c r="B1122" t="s">
        <v>414</v>
      </c>
      <c r="C1122" s="13">
        <v>0.19902120717781399</v>
      </c>
      <c r="D1122" s="13">
        <v>0.195945945945946</v>
      </c>
      <c r="E1122" s="13">
        <v>0.201277955271566</v>
      </c>
      <c r="F1122" s="13"/>
      <c r="G1122" s="13">
        <v>0.14285714285714299</v>
      </c>
      <c r="H1122" s="13">
        <v>0.16574585635359099</v>
      </c>
      <c r="I1122" s="13">
        <v>0.19469026548672599</v>
      </c>
      <c r="J1122" s="13">
        <v>0.235955056179775</v>
      </c>
      <c r="K1122" s="13">
        <v>0.24637681159420299</v>
      </c>
      <c r="L1122" s="13">
        <v>0.27142857142857102</v>
      </c>
      <c r="M1122" s="13"/>
      <c r="N1122" s="13">
        <v>0.164609053497942</v>
      </c>
      <c r="O1122" s="13">
        <v>0.21678321678321699</v>
      </c>
      <c r="P1122" s="13">
        <v>0.17204301075268799</v>
      </c>
      <c r="Q1122" s="13">
        <v>0.27777777777777801</v>
      </c>
      <c r="R1122" s="13"/>
      <c r="S1122" s="13">
        <v>0.206349206349206</v>
      </c>
      <c r="T1122" s="13">
        <v>0.18032786885245899</v>
      </c>
      <c r="U1122" s="13">
        <v>0.266666666666667</v>
      </c>
      <c r="V1122" s="13">
        <v>0.10638297872340401</v>
      </c>
      <c r="W1122" s="13">
        <v>0.30188679245283001</v>
      </c>
      <c r="X1122" s="13">
        <v>0.186440677966102</v>
      </c>
      <c r="Y1122" s="13">
        <v>0.203703703703704</v>
      </c>
      <c r="Z1122" s="13">
        <v>0.11111111111111099</v>
      </c>
      <c r="AA1122" s="13">
        <v>0.150684931506849</v>
      </c>
      <c r="AB1122" s="13">
        <v>0.20754716981132099</v>
      </c>
      <c r="AC1122" s="13">
        <v>0.17241379310344801</v>
      </c>
      <c r="AD1122" s="13">
        <v>0.5</v>
      </c>
      <c r="AE1122" s="13"/>
      <c r="AF1122" s="13">
        <v>0.182741116751269</v>
      </c>
      <c r="AG1122" s="13">
        <v>0.21212121212121199</v>
      </c>
      <c r="AH1122" s="13">
        <v>0.24242424242424199</v>
      </c>
      <c r="AI1122" s="13">
        <v>0.1875</v>
      </c>
      <c r="AJ1122" s="13">
        <v>0.145454545454545</v>
      </c>
      <c r="AK1122" s="13">
        <v>0.27450980392156898</v>
      </c>
      <c r="AL1122" s="13"/>
      <c r="AM1122" s="13">
        <v>0.229885057471264</v>
      </c>
      <c r="AN1122" s="13">
        <v>0.20168067226890801</v>
      </c>
      <c r="AO1122" s="13">
        <v>0.183673469387755</v>
      </c>
      <c r="AP1122" s="13">
        <v>0.192</v>
      </c>
      <c r="AQ1122" s="13">
        <v>0.17647058823529399</v>
      </c>
      <c r="AR1122" s="13"/>
      <c r="AS1122" s="13">
        <v>0.19902120717781399</v>
      </c>
      <c r="AT1122" s="13" t="s">
        <v>97</v>
      </c>
      <c r="AU1122" s="13"/>
      <c r="AV1122" s="13">
        <v>0.17346938775510201</v>
      </c>
      <c r="AW1122" s="13">
        <v>0.23913043478260901</v>
      </c>
      <c r="AX1122" s="13">
        <v>0.22007722007722</v>
      </c>
      <c r="AY1122" s="13"/>
      <c r="AZ1122" s="13">
        <v>0.08</v>
      </c>
      <c r="BA1122" s="13">
        <v>0.214285714285714</v>
      </c>
      <c r="BB1122" s="13">
        <v>0.23931623931623899</v>
      </c>
      <c r="BC1122" s="13"/>
      <c r="BD1122" s="13">
        <v>0.18811881188118801</v>
      </c>
      <c r="BE1122" s="13">
        <v>0.217391304347826</v>
      </c>
      <c r="BF1122" s="13"/>
      <c r="BG1122" s="13">
        <v>0.17592592592592601</v>
      </c>
      <c r="BH1122" s="13">
        <v>0.20959595959596</v>
      </c>
      <c r="BI1122" s="13"/>
      <c r="BJ1122" s="13">
        <v>0.157894736842105</v>
      </c>
      <c r="BK1122" s="13">
        <v>0.19920318725099601</v>
      </c>
      <c r="BL1122" s="13"/>
      <c r="BM1122" s="13">
        <v>0.17322834645669299</v>
      </c>
      <c r="BN1122" s="13">
        <v>0.205020920502092</v>
      </c>
      <c r="BO1122" s="13"/>
      <c r="BP1122" s="13">
        <v>0.225988700564972</v>
      </c>
      <c r="BQ1122" s="13">
        <v>0.187353629976581</v>
      </c>
      <c r="BR1122" s="13"/>
      <c r="BS1122" s="13">
        <v>0.184549356223176</v>
      </c>
      <c r="BT1122" s="13">
        <v>0.24170616113744101</v>
      </c>
      <c r="BU1122" s="13"/>
      <c r="BV1122" s="13">
        <v>0.19480519480519501</v>
      </c>
      <c r="BW1122" s="13">
        <v>0.17948717948717899</v>
      </c>
      <c r="BX1122" s="13"/>
      <c r="BY1122" s="13">
        <v>0.20270270270270299</v>
      </c>
      <c r="BZ1122" s="13">
        <v>0.194706994328922</v>
      </c>
      <c r="CA1122" s="13"/>
      <c r="CB1122" s="13">
        <v>0.19661016949152499</v>
      </c>
      <c r="CC1122" s="13">
        <v>0.19281045751633999</v>
      </c>
    </row>
    <row r="1123" spans="2:81" x14ac:dyDescent="0.3">
      <c r="B1123" t="s">
        <v>86</v>
      </c>
      <c r="C1123" s="13">
        <v>0.184339314845024</v>
      </c>
      <c r="D1123" s="13">
        <v>0.16554054054054099</v>
      </c>
      <c r="E1123" s="13">
        <v>0.198083067092652</v>
      </c>
      <c r="F1123" s="13"/>
      <c r="G1123" s="13">
        <v>0.28571428571428598</v>
      </c>
      <c r="H1123" s="13">
        <v>0.149171270718232</v>
      </c>
      <c r="I1123" s="13">
        <v>0.15044247787610601</v>
      </c>
      <c r="J1123" s="13">
        <v>0.213483146067416</v>
      </c>
      <c r="K1123" s="13">
        <v>0.173913043478261</v>
      </c>
      <c r="L1123" s="13">
        <v>0.17142857142857101</v>
      </c>
      <c r="M1123" s="13"/>
      <c r="N1123" s="13">
        <v>0.18106995884773699</v>
      </c>
      <c r="O1123" s="13">
        <v>0.20979020979021001</v>
      </c>
      <c r="P1123" s="13">
        <v>0.13978494623655899</v>
      </c>
      <c r="Q1123" s="13">
        <v>0.182539682539683</v>
      </c>
      <c r="R1123" s="13"/>
      <c r="S1123" s="13">
        <v>0.206349206349206</v>
      </c>
      <c r="T1123" s="13">
        <v>0.19672131147541</v>
      </c>
      <c r="U1123" s="13">
        <v>0.233333333333333</v>
      </c>
      <c r="V1123" s="13">
        <v>0.12765957446808501</v>
      </c>
      <c r="W1123" s="13">
        <v>0.169811320754717</v>
      </c>
      <c r="X1123" s="13">
        <v>0.22033898305084701</v>
      </c>
      <c r="Y1123" s="13">
        <v>0.16666666666666699</v>
      </c>
      <c r="Z1123" s="13">
        <v>0</v>
      </c>
      <c r="AA1123" s="13">
        <v>0.17808219178082199</v>
      </c>
      <c r="AB1123" s="13">
        <v>0.245283018867925</v>
      </c>
      <c r="AC1123" s="13">
        <v>0.13793103448275901</v>
      </c>
      <c r="AD1123" s="13">
        <v>0.1</v>
      </c>
      <c r="AE1123" s="13"/>
      <c r="AF1123" s="13">
        <v>0.13705583756345199</v>
      </c>
      <c r="AG1123" s="13">
        <v>0.20202020202020199</v>
      </c>
      <c r="AH1123" s="13">
        <v>0.31818181818181801</v>
      </c>
      <c r="AI1123" s="13">
        <v>0.15</v>
      </c>
      <c r="AJ1123" s="13">
        <v>0.236363636363636</v>
      </c>
      <c r="AK1123" s="13">
        <v>0.17647058823529399</v>
      </c>
      <c r="AL1123" s="13"/>
      <c r="AM1123" s="13">
        <v>0.13793103448275901</v>
      </c>
      <c r="AN1123" s="13">
        <v>0.14285714285714299</v>
      </c>
      <c r="AO1123" s="13">
        <v>0.22959183673469399</v>
      </c>
      <c r="AP1123" s="13">
        <v>0.20799999999999999</v>
      </c>
      <c r="AQ1123" s="13">
        <v>0.11764705882352899</v>
      </c>
      <c r="AR1123" s="13"/>
      <c r="AS1123" s="13">
        <v>0.184339314845024</v>
      </c>
      <c r="AT1123" s="13" t="s">
        <v>97</v>
      </c>
      <c r="AU1123" s="13"/>
      <c r="AV1123" s="13">
        <v>0.17857142857142899</v>
      </c>
      <c r="AW1123" s="13">
        <v>0.173913043478261</v>
      </c>
      <c r="AX1123" s="13">
        <v>0.193050193050193</v>
      </c>
      <c r="AY1123" s="13"/>
      <c r="AZ1123" s="13">
        <v>0.18</v>
      </c>
      <c r="BA1123" s="13">
        <v>0.214285714285714</v>
      </c>
      <c r="BB1123" s="13">
        <v>0.170940170940171</v>
      </c>
      <c r="BC1123" s="13"/>
      <c r="BD1123" s="13">
        <v>0.212871287128713</v>
      </c>
      <c r="BE1123" s="13">
        <v>0.13043478260869601</v>
      </c>
      <c r="BF1123" s="13"/>
      <c r="BG1123" s="13">
        <v>0.203703703703704</v>
      </c>
      <c r="BH1123" s="13">
        <v>0.174242424242424</v>
      </c>
      <c r="BI1123" s="13"/>
      <c r="BJ1123" s="13">
        <v>0.18947368421052599</v>
      </c>
      <c r="BK1123" s="13">
        <v>0.18725099601593601</v>
      </c>
      <c r="BL1123" s="13"/>
      <c r="BM1123" s="13">
        <v>0.23622047244094499</v>
      </c>
      <c r="BN1123" s="13">
        <v>0.169456066945607</v>
      </c>
      <c r="BO1123" s="13"/>
      <c r="BP1123" s="13">
        <v>0.23728813559322001</v>
      </c>
      <c r="BQ1123" s="13">
        <v>0.16393442622950799</v>
      </c>
      <c r="BR1123" s="13"/>
      <c r="BS1123" s="13">
        <v>0.184549356223176</v>
      </c>
      <c r="BT1123" s="13">
        <v>0.17061611374407601</v>
      </c>
      <c r="BU1123" s="13"/>
      <c r="BV1123" s="13">
        <v>0.11688311688311701</v>
      </c>
      <c r="BW1123" s="13">
        <v>0.21794871794871801</v>
      </c>
      <c r="BX1123" s="13"/>
      <c r="BY1123" s="13">
        <v>0.21621621621621601</v>
      </c>
      <c r="BZ1123" s="13">
        <v>0.17958412098298701</v>
      </c>
      <c r="CA1123" s="13"/>
      <c r="CB1123" s="13">
        <v>0.22033898305084701</v>
      </c>
      <c r="CC1123" s="13">
        <v>0.14705882352941199</v>
      </c>
    </row>
    <row r="1124" spans="2:81" x14ac:dyDescent="0.3">
      <c r="B1124" t="s">
        <v>415</v>
      </c>
      <c r="C1124" s="13">
        <v>7.8303425774877602E-2</v>
      </c>
      <c r="D1124" s="13">
        <v>6.7567567567567599E-2</v>
      </c>
      <c r="E1124" s="13">
        <v>8.9456869009584702E-2</v>
      </c>
      <c r="F1124" s="13"/>
      <c r="G1124" s="13">
        <v>0.13186813186813201</v>
      </c>
      <c r="H1124" s="13">
        <v>7.18232044198895E-2</v>
      </c>
      <c r="I1124" s="13">
        <v>7.9646017699115002E-2</v>
      </c>
      <c r="J1124" s="13">
        <v>4.49438202247191E-2</v>
      </c>
      <c r="K1124" s="13">
        <v>4.3478260869565202E-2</v>
      </c>
      <c r="L1124" s="13">
        <v>0.1</v>
      </c>
      <c r="M1124" s="13"/>
      <c r="N1124" s="13">
        <v>6.1728395061728399E-2</v>
      </c>
      <c r="O1124" s="13">
        <v>0.111888111888112</v>
      </c>
      <c r="P1124" s="13">
        <v>5.3763440860215103E-2</v>
      </c>
      <c r="Q1124" s="13">
        <v>8.7301587301587297E-2</v>
      </c>
      <c r="R1124" s="13"/>
      <c r="S1124" s="13">
        <v>8.7301587301587297E-2</v>
      </c>
      <c r="T1124" s="13">
        <v>3.2786885245901599E-2</v>
      </c>
      <c r="U1124" s="13">
        <v>0.133333333333333</v>
      </c>
      <c r="V1124" s="13">
        <v>0.12765957446808501</v>
      </c>
      <c r="W1124" s="13">
        <v>1.88679245283019E-2</v>
      </c>
      <c r="X1124" s="13">
        <v>8.4745762711864403E-2</v>
      </c>
      <c r="Y1124" s="13">
        <v>9.2592592592592601E-2</v>
      </c>
      <c r="Z1124" s="13">
        <v>0.11111111111111099</v>
      </c>
      <c r="AA1124" s="13">
        <v>5.4794520547945202E-2</v>
      </c>
      <c r="AB1124" s="13">
        <v>7.5471698113207503E-2</v>
      </c>
      <c r="AC1124" s="13">
        <v>0.13793103448275901</v>
      </c>
      <c r="AD1124" s="13">
        <v>0</v>
      </c>
      <c r="AE1124" s="13"/>
      <c r="AF1124" s="13">
        <v>9.6446700507614197E-2</v>
      </c>
      <c r="AG1124" s="13">
        <v>3.03030303030303E-2</v>
      </c>
      <c r="AH1124" s="13">
        <v>4.5454545454545497E-2</v>
      </c>
      <c r="AI1124" s="13">
        <v>2.5000000000000001E-2</v>
      </c>
      <c r="AJ1124" s="13">
        <v>0.18181818181818199</v>
      </c>
      <c r="AK1124" s="13">
        <v>7.8431372549019607E-2</v>
      </c>
      <c r="AL1124" s="13"/>
      <c r="AM1124" s="13">
        <v>6.8965517241379296E-2</v>
      </c>
      <c r="AN1124" s="13">
        <v>0.10084033613445401</v>
      </c>
      <c r="AO1124" s="13">
        <v>8.1632653061224497E-2</v>
      </c>
      <c r="AP1124" s="13">
        <v>7.1999999999999995E-2</v>
      </c>
      <c r="AQ1124" s="13">
        <v>5.8823529411764698E-2</v>
      </c>
      <c r="AR1124" s="13"/>
      <c r="AS1124" s="13">
        <v>7.8303425774877602E-2</v>
      </c>
      <c r="AT1124" s="13" t="s">
        <v>97</v>
      </c>
      <c r="AU1124" s="13"/>
      <c r="AV1124" s="13">
        <v>4.08163265306122E-2</v>
      </c>
      <c r="AW1124" s="13">
        <v>4.3478260869565202E-2</v>
      </c>
      <c r="AX1124" s="13">
        <v>0.111969111969112</v>
      </c>
      <c r="AY1124" s="13"/>
      <c r="AZ1124" s="13">
        <v>0.06</v>
      </c>
      <c r="BA1124" s="13">
        <v>0</v>
      </c>
      <c r="BB1124" s="13">
        <v>5.1282051282051301E-2</v>
      </c>
      <c r="BC1124" s="13"/>
      <c r="BD1124" s="13">
        <v>8.16831683168317E-2</v>
      </c>
      <c r="BE1124" s="13">
        <v>6.7632850241545903E-2</v>
      </c>
      <c r="BF1124" s="13"/>
      <c r="BG1124" s="13">
        <v>6.0185185185185203E-2</v>
      </c>
      <c r="BH1124" s="13">
        <v>8.8383838383838398E-2</v>
      </c>
      <c r="BI1124" s="13"/>
      <c r="BJ1124" s="13">
        <v>6.3157894736842093E-2</v>
      </c>
      <c r="BK1124" s="13">
        <v>8.1673306772908405E-2</v>
      </c>
      <c r="BL1124" s="13"/>
      <c r="BM1124" s="13">
        <v>0.118110236220472</v>
      </c>
      <c r="BN1124" s="13">
        <v>6.4853556485355707E-2</v>
      </c>
      <c r="BO1124" s="13"/>
      <c r="BP1124" s="13">
        <v>0.10734463276836199</v>
      </c>
      <c r="BQ1124" s="13">
        <v>6.5573770491803296E-2</v>
      </c>
      <c r="BR1124" s="13"/>
      <c r="BS1124" s="13">
        <v>5.5793991416309002E-2</v>
      </c>
      <c r="BT1124" s="13">
        <v>5.6872037914691899E-2</v>
      </c>
      <c r="BU1124" s="13"/>
      <c r="BV1124" s="13">
        <v>3.8961038961039002E-2</v>
      </c>
      <c r="BW1124" s="13">
        <v>6.4102564102564097E-2</v>
      </c>
      <c r="BX1124" s="13"/>
      <c r="BY1124" s="13">
        <v>8.1081081081081099E-2</v>
      </c>
      <c r="BZ1124" s="13">
        <v>7.9395085066162593E-2</v>
      </c>
      <c r="CA1124" s="13"/>
      <c r="CB1124" s="13">
        <v>8.8135593220338995E-2</v>
      </c>
      <c r="CC1124" s="13">
        <v>7.1895424836601302E-2</v>
      </c>
    </row>
    <row r="1125" spans="2:81" x14ac:dyDescent="0.3">
      <c r="B1125" t="s">
        <v>106</v>
      </c>
      <c r="C1125" s="13">
        <v>1.46818923327896E-2</v>
      </c>
      <c r="D1125" s="13">
        <v>6.7567567567567597E-3</v>
      </c>
      <c r="E1125" s="13">
        <v>2.23642172523962E-2</v>
      </c>
      <c r="F1125" s="13"/>
      <c r="G1125" s="13">
        <v>3.2967032967033003E-2</v>
      </c>
      <c r="H1125" s="13">
        <v>0</v>
      </c>
      <c r="I1125" s="13">
        <v>1.7699115044247801E-2</v>
      </c>
      <c r="J1125" s="13">
        <v>3.3707865168539297E-2</v>
      </c>
      <c r="K1125" s="13">
        <v>0</v>
      </c>
      <c r="L1125" s="13">
        <v>1.4285714285714299E-2</v>
      </c>
      <c r="M1125" s="13"/>
      <c r="N1125" s="13">
        <v>4.11522633744856E-3</v>
      </c>
      <c r="O1125" s="13">
        <v>0</v>
      </c>
      <c r="P1125" s="13">
        <v>3.2258064516128997E-2</v>
      </c>
      <c r="Q1125" s="13">
        <v>3.9682539682539701E-2</v>
      </c>
      <c r="R1125" s="13"/>
      <c r="S1125" s="13">
        <v>0</v>
      </c>
      <c r="T1125" s="13">
        <v>4.91803278688525E-2</v>
      </c>
      <c r="U1125" s="13">
        <v>0</v>
      </c>
      <c r="V1125" s="13">
        <v>2.1276595744680899E-2</v>
      </c>
      <c r="W1125" s="13">
        <v>3.77358490566038E-2</v>
      </c>
      <c r="X1125" s="13">
        <v>0</v>
      </c>
      <c r="Y1125" s="13">
        <v>1.85185185185185E-2</v>
      </c>
      <c r="Z1125" s="13">
        <v>0</v>
      </c>
      <c r="AA1125" s="13">
        <v>1.3698630136986301E-2</v>
      </c>
      <c r="AB1125" s="13">
        <v>0</v>
      </c>
      <c r="AC1125" s="13">
        <v>3.4482758620689703E-2</v>
      </c>
      <c r="AD1125" s="13">
        <v>0</v>
      </c>
      <c r="AE1125" s="13"/>
      <c r="AF1125" s="13">
        <v>1.01522842639594E-2</v>
      </c>
      <c r="AG1125" s="13">
        <v>0</v>
      </c>
      <c r="AH1125" s="13">
        <v>0</v>
      </c>
      <c r="AI1125" s="13">
        <v>3.7499999999999999E-2</v>
      </c>
      <c r="AJ1125" s="13">
        <v>3.6363636363636397E-2</v>
      </c>
      <c r="AK1125" s="13">
        <v>0</v>
      </c>
      <c r="AL1125" s="13"/>
      <c r="AM1125" s="13">
        <v>4.5977011494252901E-2</v>
      </c>
      <c r="AN1125" s="13">
        <v>1.6806722689075598E-2</v>
      </c>
      <c r="AO1125" s="13">
        <v>1.53061224489796E-2</v>
      </c>
      <c r="AP1125" s="13">
        <v>0</v>
      </c>
      <c r="AQ1125" s="13">
        <v>0</v>
      </c>
      <c r="AR1125" s="13"/>
      <c r="AS1125" s="13">
        <v>1.46818923327896E-2</v>
      </c>
      <c r="AT1125" s="13" t="s">
        <v>97</v>
      </c>
      <c r="AU1125" s="13"/>
      <c r="AV1125" s="13">
        <v>1.53061224489796E-2</v>
      </c>
      <c r="AW1125" s="13">
        <v>2.1739130434782601E-2</v>
      </c>
      <c r="AX1125" s="13">
        <v>1.9305019305019301E-2</v>
      </c>
      <c r="AY1125" s="13"/>
      <c r="AZ1125" s="13">
        <v>0</v>
      </c>
      <c r="BA1125" s="13">
        <v>0</v>
      </c>
      <c r="BB1125" s="13">
        <v>2.5641025641025599E-2</v>
      </c>
      <c r="BC1125" s="13"/>
      <c r="BD1125" s="13">
        <v>7.4257425742574297E-3</v>
      </c>
      <c r="BE1125" s="13">
        <v>2.8985507246376802E-2</v>
      </c>
      <c r="BF1125" s="13"/>
      <c r="BG1125" s="13">
        <v>0</v>
      </c>
      <c r="BH1125" s="13">
        <v>2.27272727272727E-2</v>
      </c>
      <c r="BI1125" s="13"/>
      <c r="BJ1125" s="13">
        <v>1.05263157894737E-2</v>
      </c>
      <c r="BK1125" s="13">
        <v>1.5936254980079698E-2</v>
      </c>
      <c r="BL1125" s="13"/>
      <c r="BM1125" s="13">
        <v>7.8740157480314994E-3</v>
      </c>
      <c r="BN1125" s="13">
        <v>1.46443514644351E-2</v>
      </c>
      <c r="BO1125" s="13"/>
      <c r="BP1125" s="13">
        <v>1.6949152542372899E-2</v>
      </c>
      <c r="BQ1125" s="13">
        <v>1.1709601873536301E-2</v>
      </c>
      <c r="BR1125" s="13"/>
      <c r="BS1125" s="13">
        <v>1.7167381974248899E-2</v>
      </c>
      <c r="BT1125" s="13">
        <v>1.8957345971564E-2</v>
      </c>
      <c r="BU1125" s="13"/>
      <c r="BV1125" s="13">
        <v>1.2987012987013E-2</v>
      </c>
      <c r="BW1125" s="13">
        <v>1.9230769230769201E-2</v>
      </c>
      <c r="BX1125" s="13"/>
      <c r="BY1125" s="13">
        <v>0</v>
      </c>
      <c r="BZ1125" s="13">
        <v>1.70132325141777E-2</v>
      </c>
      <c r="CA1125" s="13"/>
      <c r="CB1125" s="13">
        <v>1.6949152542372899E-2</v>
      </c>
      <c r="CC1125" s="13">
        <v>1.30718954248366E-2</v>
      </c>
    </row>
    <row r="1126" spans="2:81" x14ac:dyDescent="0.3">
      <c r="B1126" t="s">
        <v>89</v>
      </c>
      <c r="C1126" s="13">
        <v>0.52365415986949404</v>
      </c>
      <c r="D1126" s="13">
        <v>0.56418918918918903</v>
      </c>
      <c r="E1126" s="13">
        <v>0.48881789137380199</v>
      </c>
      <c r="F1126" s="13"/>
      <c r="G1126" s="13">
        <v>0.40659340659340698</v>
      </c>
      <c r="H1126" s="13">
        <v>0.61325966850828695</v>
      </c>
      <c r="I1126" s="13">
        <v>0.55752212389380496</v>
      </c>
      <c r="J1126" s="13">
        <v>0.47191011235955099</v>
      </c>
      <c r="K1126" s="13">
        <v>0.53623188405797095</v>
      </c>
      <c r="L1126" s="13">
        <v>0.442857142857143</v>
      </c>
      <c r="M1126" s="13"/>
      <c r="N1126" s="13">
        <v>0.58847736625514402</v>
      </c>
      <c r="O1126" s="13">
        <v>0.46153846153846201</v>
      </c>
      <c r="P1126" s="13">
        <v>0.60215053763440896</v>
      </c>
      <c r="Q1126" s="13">
        <v>0.41269841269841301</v>
      </c>
      <c r="R1126" s="13"/>
      <c r="S1126" s="13">
        <v>0.5</v>
      </c>
      <c r="T1126" s="13">
        <v>0.54098360655737698</v>
      </c>
      <c r="U1126" s="13">
        <v>0.36666666666666697</v>
      </c>
      <c r="V1126" s="13">
        <v>0.61702127659574502</v>
      </c>
      <c r="W1126" s="13">
        <v>0.47169811320754701</v>
      </c>
      <c r="X1126" s="13">
        <v>0.50847457627118597</v>
      </c>
      <c r="Y1126" s="13">
        <v>0.51851851851851805</v>
      </c>
      <c r="Z1126" s="13">
        <v>0.77777777777777801</v>
      </c>
      <c r="AA1126" s="13">
        <v>0.602739726027397</v>
      </c>
      <c r="AB1126" s="13">
        <v>0.47169811320754701</v>
      </c>
      <c r="AC1126" s="13">
        <v>0.51724137931034497</v>
      </c>
      <c r="AD1126" s="13">
        <v>0.4</v>
      </c>
      <c r="AE1126" s="13"/>
      <c r="AF1126" s="13">
        <v>0.57360406091370597</v>
      </c>
      <c r="AG1126" s="13">
        <v>0.55555555555555602</v>
      </c>
      <c r="AH1126" s="13">
        <v>0.39393939393939398</v>
      </c>
      <c r="AI1126" s="13">
        <v>0.6</v>
      </c>
      <c r="AJ1126" s="13">
        <v>0.4</v>
      </c>
      <c r="AK1126" s="13">
        <v>0.47058823529411797</v>
      </c>
      <c r="AL1126" s="13"/>
      <c r="AM1126" s="13">
        <v>0.51724137931034497</v>
      </c>
      <c r="AN1126" s="13">
        <v>0.53781512605042003</v>
      </c>
      <c r="AO1126" s="13">
        <v>0.48979591836734698</v>
      </c>
      <c r="AP1126" s="13">
        <v>0.52800000000000002</v>
      </c>
      <c r="AQ1126" s="13">
        <v>0.64705882352941202</v>
      </c>
      <c r="AR1126" s="13"/>
      <c r="AS1126" s="13">
        <v>0.52365415986949404</v>
      </c>
      <c r="AT1126" s="13" t="s">
        <v>97</v>
      </c>
      <c r="AU1126" s="13"/>
      <c r="AV1126" s="13">
        <v>0.59183673469387799</v>
      </c>
      <c r="AW1126" s="13">
        <v>0.52173913043478304</v>
      </c>
      <c r="AX1126" s="13">
        <v>0.45559845559845602</v>
      </c>
      <c r="AY1126" s="13"/>
      <c r="AZ1126" s="13">
        <v>0.68</v>
      </c>
      <c r="BA1126" s="13">
        <v>0.57142857142857095</v>
      </c>
      <c r="BB1126" s="13">
        <v>0.512820512820513</v>
      </c>
      <c r="BC1126" s="13"/>
      <c r="BD1126" s="13">
        <v>0.50990099009901002</v>
      </c>
      <c r="BE1126" s="13">
        <v>0.55555555555555602</v>
      </c>
      <c r="BF1126" s="13"/>
      <c r="BG1126" s="13">
        <v>0.56018518518518501</v>
      </c>
      <c r="BH1126" s="13">
        <v>0.50505050505050497</v>
      </c>
      <c r="BI1126" s="13"/>
      <c r="BJ1126" s="13">
        <v>0.57894736842105299</v>
      </c>
      <c r="BK1126" s="13">
        <v>0.51593625498008</v>
      </c>
      <c r="BL1126" s="13"/>
      <c r="BM1126" s="13">
        <v>0.464566929133858</v>
      </c>
      <c r="BN1126" s="13">
        <v>0.54602510460250997</v>
      </c>
      <c r="BO1126" s="13"/>
      <c r="BP1126" s="13">
        <v>0.41242937853107298</v>
      </c>
      <c r="BQ1126" s="13">
        <v>0.57142857142857095</v>
      </c>
      <c r="BR1126" s="13"/>
      <c r="BS1126" s="13">
        <v>0.55793991416308997</v>
      </c>
      <c r="BT1126" s="13">
        <v>0.511848341232227</v>
      </c>
      <c r="BU1126" s="13"/>
      <c r="BV1126" s="13">
        <v>0.63636363636363602</v>
      </c>
      <c r="BW1126" s="13">
        <v>0.51923076923076905</v>
      </c>
      <c r="BX1126" s="13"/>
      <c r="BY1126" s="13">
        <v>0.5</v>
      </c>
      <c r="BZ1126" s="13">
        <v>0.52930056710774998</v>
      </c>
      <c r="CA1126" s="13"/>
      <c r="CB1126" s="13">
        <v>0.47796610169491499</v>
      </c>
      <c r="CC1126" s="13">
        <v>0.57516339869280997</v>
      </c>
    </row>
    <row r="1127" spans="2:81" x14ac:dyDescent="0.3">
      <c r="B1127" t="s">
        <v>90</v>
      </c>
      <c r="C1127" s="13">
        <v>0.262642740619902</v>
      </c>
      <c r="D1127" s="13">
        <v>0.233108108108108</v>
      </c>
      <c r="E1127" s="13">
        <v>0.28753993610223599</v>
      </c>
      <c r="F1127" s="13"/>
      <c r="G1127" s="13">
        <v>0.41758241758241799</v>
      </c>
      <c r="H1127" s="13">
        <v>0.22099447513812201</v>
      </c>
      <c r="I1127" s="13">
        <v>0.23008849557522101</v>
      </c>
      <c r="J1127" s="13">
        <v>0.25842696629213502</v>
      </c>
      <c r="K1127" s="13">
        <v>0.217391304347826</v>
      </c>
      <c r="L1127" s="13">
        <v>0.27142857142857102</v>
      </c>
      <c r="M1127" s="13"/>
      <c r="N1127" s="13">
        <v>0.242798353909465</v>
      </c>
      <c r="O1127" s="13">
        <v>0.321678321678322</v>
      </c>
      <c r="P1127" s="13">
        <v>0.19354838709677399</v>
      </c>
      <c r="Q1127" s="13">
        <v>0.26984126984126999</v>
      </c>
      <c r="R1127" s="13"/>
      <c r="S1127" s="13">
        <v>0.293650793650794</v>
      </c>
      <c r="T1127" s="13">
        <v>0.22950819672131101</v>
      </c>
      <c r="U1127" s="13">
        <v>0.36666666666666697</v>
      </c>
      <c r="V1127" s="13">
        <v>0.25531914893617003</v>
      </c>
      <c r="W1127" s="13">
        <v>0.18867924528301899</v>
      </c>
      <c r="X1127" s="13">
        <v>0.305084745762712</v>
      </c>
      <c r="Y1127" s="13">
        <v>0.25925925925925902</v>
      </c>
      <c r="Z1127" s="13">
        <v>0.11111111111111099</v>
      </c>
      <c r="AA1127" s="13">
        <v>0.232876712328767</v>
      </c>
      <c r="AB1127" s="13">
        <v>0.320754716981132</v>
      </c>
      <c r="AC1127" s="13">
        <v>0.27586206896551702</v>
      </c>
      <c r="AD1127" s="13">
        <v>0.1</v>
      </c>
      <c r="AE1127" s="13"/>
      <c r="AF1127" s="13">
        <v>0.233502538071066</v>
      </c>
      <c r="AG1127" s="13">
        <v>0.23232323232323199</v>
      </c>
      <c r="AH1127" s="13">
        <v>0.36363636363636398</v>
      </c>
      <c r="AI1127" s="13">
        <v>0.17499999999999999</v>
      </c>
      <c r="AJ1127" s="13">
        <v>0.41818181818181799</v>
      </c>
      <c r="AK1127" s="13">
        <v>0.25490196078431399</v>
      </c>
      <c r="AL1127" s="13"/>
      <c r="AM1127" s="13">
        <v>0.20689655172413801</v>
      </c>
      <c r="AN1127" s="13">
        <v>0.24369747899159699</v>
      </c>
      <c r="AO1127" s="13">
        <v>0.31122448979591799</v>
      </c>
      <c r="AP1127" s="13">
        <v>0.28000000000000003</v>
      </c>
      <c r="AQ1127" s="13">
        <v>0.17647058823529399</v>
      </c>
      <c r="AR1127" s="13"/>
      <c r="AS1127" s="13">
        <v>0.262642740619902</v>
      </c>
      <c r="AT1127" s="13" t="s">
        <v>97</v>
      </c>
      <c r="AU1127" s="13"/>
      <c r="AV1127" s="13">
        <v>0.219387755102041</v>
      </c>
      <c r="AW1127" s="13">
        <v>0.217391304347826</v>
      </c>
      <c r="AX1127" s="13">
        <v>0.30501930501930502</v>
      </c>
      <c r="AY1127" s="13"/>
      <c r="AZ1127" s="13">
        <v>0.24</v>
      </c>
      <c r="BA1127" s="13">
        <v>0.214285714285714</v>
      </c>
      <c r="BB1127" s="13">
        <v>0.22222222222222199</v>
      </c>
      <c r="BC1127" s="13"/>
      <c r="BD1127" s="13">
        <v>0.29455445544554498</v>
      </c>
      <c r="BE1127" s="13">
        <v>0.19806763285024201</v>
      </c>
      <c r="BF1127" s="13"/>
      <c r="BG1127" s="13">
        <v>0.26388888888888901</v>
      </c>
      <c r="BH1127" s="13">
        <v>0.26262626262626299</v>
      </c>
      <c r="BI1127" s="13"/>
      <c r="BJ1127" s="13">
        <v>0.25263157894736799</v>
      </c>
      <c r="BK1127" s="13">
        <v>0.26892430278884499</v>
      </c>
      <c r="BL1127" s="13"/>
      <c r="BM1127" s="13">
        <v>0.35433070866141703</v>
      </c>
      <c r="BN1127" s="13">
        <v>0.23430962343096201</v>
      </c>
      <c r="BO1127" s="13"/>
      <c r="BP1127" s="13">
        <v>0.34463276836158202</v>
      </c>
      <c r="BQ1127" s="13">
        <v>0.22950819672131101</v>
      </c>
      <c r="BR1127" s="13"/>
      <c r="BS1127" s="13">
        <v>0.24034334763948501</v>
      </c>
      <c r="BT1127" s="13">
        <v>0.22748815165876801</v>
      </c>
      <c r="BU1127" s="13"/>
      <c r="BV1127" s="13">
        <v>0.15584415584415601</v>
      </c>
      <c r="BW1127" s="13">
        <v>0.28205128205128199</v>
      </c>
      <c r="BX1127" s="13"/>
      <c r="BY1127" s="13">
        <v>0.29729729729729698</v>
      </c>
      <c r="BZ1127" s="13">
        <v>0.25897920604914898</v>
      </c>
      <c r="CA1127" s="13"/>
      <c r="CB1127" s="13">
        <v>0.30847457627118602</v>
      </c>
      <c r="CC1127" s="13">
        <v>0.21895424836601299</v>
      </c>
    </row>
    <row r="1128" spans="2:81" x14ac:dyDescent="0.3">
      <c r="B1128" t="s">
        <v>91</v>
      </c>
      <c r="C1128" s="13">
        <v>0.26101141924959198</v>
      </c>
      <c r="D1128" s="13">
        <v>0.33108108108108097</v>
      </c>
      <c r="E1128" s="13">
        <v>0.201277955271566</v>
      </c>
      <c r="F1128" s="13"/>
      <c r="G1128" s="13">
        <v>-1.09890109890109E-2</v>
      </c>
      <c r="H1128" s="13">
        <v>0.39226519337016602</v>
      </c>
      <c r="I1128" s="13">
        <v>0.32743362831858402</v>
      </c>
      <c r="J1128" s="13">
        <v>0.213483146067416</v>
      </c>
      <c r="K1128" s="13">
        <v>0.31884057971014501</v>
      </c>
      <c r="L1128" s="13">
        <v>0.17142857142857101</v>
      </c>
      <c r="M1128" s="13"/>
      <c r="N1128" s="13">
        <v>0.34567901234567899</v>
      </c>
      <c r="O1128" s="13">
        <v>0.13986013986014001</v>
      </c>
      <c r="P1128" s="13">
        <v>0.40860215053763399</v>
      </c>
      <c r="Q1128" s="13">
        <v>0.14285714285714299</v>
      </c>
      <c r="R1128" s="13"/>
      <c r="S1128" s="13">
        <v>0.206349206349206</v>
      </c>
      <c r="T1128" s="13">
        <v>0.31147540983606498</v>
      </c>
      <c r="U1128" s="13">
        <v>0</v>
      </c>
      <c r="V1128" s="13">
        <v>0.36170212765957399</v>
      </c>
      <c r="W1128" s="13">
        <v>0.28301886792452802</v>
      </c>
      <c r="X1128" s="13">
        <v>0.20338983050847501</v>
      </c>
      <c r="Y1128" s="13">
        <v>0.25925925925925902</v>
      </c>
      <c r="Z1128" s="13">
        <v>0.66666666666666696</v>
      </c>
      <c r="AA1128" s="13">
        <v>0.36986301369863001</v>
      </c>
      <c r="AB1128" s="13">
        <v>0.15094339622641501</v>
      </c>
      <c r="AC1128" s="13">
        <v>0.24137931034482801</v>
      </c>
      <c r="AD1128" s="13">
        <v>0.3</v>
      </c>
      <c r="AE1128" s="13"/>
      <c r="AF1128" s="13">
        <v>0.34010152284264</v>
      </c>
      <c r="AG1128" s="13">
        <v>0.32323232323232298</v>
      </c>
      <c r="AH1128" s="13">
        <v>3.03030303030303E-2</v>
      </c>
      <c r="AI1128" s="13">
        <v>0.42499999999999999</v>
      </c>
      <c r="AJ1128" s="13">
        <v>-1.8181818181818198E-2</v>
      </c>
      <c r="AK1128" s="13">
        <v>0.21568627450980399</v>
      </c>
      <c r="AL1128" s="13"/>
      <c r="AM1128" s="13">
        <v>0.31034482758620702</v>
      </c>
      <c r="AN1128" s="13">
        <v>0.29411764705882398</v>
      </c>
      <c r="AO1128" s="13">
        <v>0.17857142857142899</v>
      </c>
      <c r="AP1128" s="13">
        <v>0.248</v>
      </c>
      <c r="AQ1128" s="13">
        <v>0.47058823529411797</v>
      </c>
      <c r="AR1128" s="13"/>
      <c r="AS1128" s="13">
        <v>0.26101141924959198</v>
      </c>
      <c r="AT1128" s="13" t="s">
        <v>97</v>
      </c>
      <c r="AU1128" s="13"/>
      <c r="AV1128" s="13">
        <v>0.37244897959183698</v>
      </c>
      <c r="AW1128" s="13">
        <v>0.30434782608695699</v>
      </c>
      <c r="AX1128" s="13">
        <v>0.150579150579151</v>
      </c>
      <c r="AY1128" s="13"/>
      <c r="AZ1128" s="13">
        <v>0.44</v>
      </c>
      <c r="BA1128" s="13">
        <v>0.35714285714285698</v>
      </c>
      <c r="BB1128" s="13">
        <v>0.29059829059829101</v>
      </c>
      <c r="BC1128" s="13"/>
      <c r="BD1128" s="13">
        <v>0.21534653465346501</v>
      </c>
      <c r="BE1128" s="13">
        <v>0.35748792270531399</v>
      </c>
      <c r="BF1128" s="13"/>
      <c r="BG1128" s="13">
        <v>0.296296296296296</v>
      </c>
      <c r="BH1128" s="13">
        <v>0.24242424242424199</v>
      </c>
      <c r="BI1128" s="13"/>
      <c r="BJ1128" s="13">
        <v>0.326315789473684</v>
      </c>
      <c r="BK1128" s="13">
        <v>0.24701195219123501</v>
      </c>
      <c r="BL1128" s="13"/>
      <c r="BM1128" s="13">
        <v>0.110236220472441</v>
      </c>
      <c r="BN1128" s="13">
        <v>0.31171548117154801</v>
      </c>
      <c r="BO1128" s="13"/>
      <c r="BP1128" s="13">
        <v>6.7796610169491497E-2</v>
      </c>
      <c r="BQ1128" s="13">
        <v>0.34192037470726</v>
      </c>
      <c r="BR1128" s="13"/>
      <c r="BS1128" s="13">
        <v>0.31759656652360502</v>
      </c>
      <c r="BT1128" s="13">
        <v>0.28436018957345999</v>
      </c>
      <c r="BU1128" s="13"/>
      <c r="BV1128" s="13">
        <v>0.48051948051948101</v>
      </c>
      <c r="BW1128" s="13">
        <v>0.237179487179487</v>
      </c>
      <c r="BX1128" s="13"/>
      <c r="BY1128" s="13">
        <v>0.20270270270270299</v>
      </c>
      <c r="BZ1128" s="13">
        <v>0.270321361058601</v>
      </c>
      <c r="CA1128" s="13"/>
      <c r="CB1128" s="13">
        <v>0.169491525423729</v>
      </c>
      <c r="CC1128" s="13">
        <v>0.35620915032679701</v>
      </c>
    </row>
    <row r="1129" spans="2:81" x14ac:dyDescent="0.3">
      <c r="C1129" s="13"/>
      <c r="D1129" s="13"/>
      <c r="E1129" s="13"/>
      <c r="F1129" s="13"/>
      <c r="G1129" s="13"/>
      <c r="H1129" s="13"/>
      <c r="I1129" s="13"/>
      <c r="J1129" s="13"/>
      <c r="K1129" s="13"/>
      <c r="L1129" s="13"/>
      <c r="M1129" s="13"/>
      <c r="N1129" s="13"/>
      <c r="O1129" s="13"/>
      <c r="P1129" s="13"/>
      <c r="Q1129" s="13"/>
      <c r="R1129" s="13"/>
      <c r="S1129" s="13"/>
      <c r="T1129" s="13"/>
      <c r="U1129" s="13"/>
      <c r="V1129" s="13"/>
      <c r="W1129" s="13"/>
      <c r="X1129" s="13"/>
      <c r="Y1129" s="13"/>
      <c r="Z1129" s="13"/>
      <c r="AA1129" s="13"/>
      <c r="AB1129" s="13"/>
      <c r="AC1129" s="13"/>
      <c r="AD1129" s="13"/>
      <c r="AE1129" s="13"/>
      <c r="AF1129" s="13"/>
      <c r="AG1129" s="13"/>
      <c r="AH1129" s="13"/>
      <c r="AI1129" s="13"/>
      <c r="AJ1129" s="13"/>
      <c r="AK1129" s="13"/>
      <c r="AL1129" s="13"/>
      <c r="AM1129" s="13"/>
      <c r="AN1129" s="13"/>
      <c r="AO1129" s="13"/>
      <c r="AP1129" s="13"/>
      <c r="AQ1129" s="13"/>
      <c r="AR1129" s="13"/>
      <c r="AS1129" s="13"/>
      <c r="AT1129" s="13"/>
      <c r="AU1129" s="13"/>
      <c r="AV1129" s="13"/>
      <c r="AW1129" s="13"/>
      <c r="AX1129" s="13"/>
      <c r="AY1129" s="13"/>
      <c r="AZ1129" s="13"/>
      <c r="BA1129" s="13"/>
      <c r="BB1129" s="13"/>
      <c r="BC1129" s="13"/>
      <c r="BD1129" s="13"/>
      <c r="BE1129" s="13"/>
      <c r="BF1129" s="13"/>
      <c r="BG1129" s="13"/>
      <c r="BH1129" s="13"/>
      <c r="BI1129" s="13"/>
      <c r="BJ1129" s="13"/>
      <c r="BK1129" s="13"/>
      <c r="BL1129" s="13"/>
      <c r="BM1129" s="13"/>
      <c r="BN1129" s="13"/>
      <c r="BO1129" s="13"/>
      <c r="BP1129" s="13"/>
      <c r="BQ1129" s="13"/>
      <c r="BR1129" s="13"/>
      <c r="BS1129" s="13"/>
      <c r="BT1129" s="13"/>
      <c r="BU1129" s="13"/>
      <c r="BV1129" s="13"/>
      <c r="BW1129" s="13"/>
      <c r="BX1129" s="13"/>
      <c r="BY1129" s="13"/>
      <c r="BZ1129" s="13"/>
      <c r="CA1129" s="13"/>
      <c r="CB1129" s="13"/>
      <c r="CC1129" s="13"/>
    </row>
    <row r="1130" spans="2:81" x14ac:dyDescent="0.3">
      <c r="B1130" s="6" t="s">
        <v>475</v>
      </c>
      <c r="C1130" s="13"/>
      <c r="D1130" s="13"/>
      <c r="E1130" s="13"/>
      <c r="F1130" s="13"/>
      <c r="G1130" s="13"/>
      <c r="H1130" s="13"/>
      <c r="I1130" s="13"/>
      <c r="J1130" s="13"/>
      <c r="K1130" s="13"/>
      <c r="L1130" s="13"/>
      <c r="M1130" s="13"/>
      <c r="N1130" s="13"/>
      <c r="O1130" s="13"/>
      <c r="P1130" s="13"/>
      <c r="Q1130" s="13"/>
      <c r="R1130" s="13"/>
      <c r="S1130" s="13"/>
      <c r="T1130" s="13"/>
      <c r="U1130" s="13"/>
      <c r="V1130" s="13"/>
      <c r="W1130" s="13"/>
      <c r="X1130" s="13"/>
      <c r="Y1130" s="13"/>
      <c r="Z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c r="BK1130" s="13"/>
      <c r="BL1130" s="13"/>
      <c r="BM1130" s="13"/>
      <c r="BN1130" s="13"/>
      <c r="BO1130" s="13"/>
      <c r="BP1130" s="13"/>
      <c r="BQ1130" s="13"/>
      <c r="BR1130" s="13"/>
      <c r="BS1130" s="13"/>
      <c r="BT1130" s="13"/>
      <c r="BU1130" s="13"/>
      <c r="BV1130" s="13"/>
      <c r="BW1130" s="13"/>
      <c r="BX1130" s="13"/>
      <c r="BY1130" s="13"/>
      <c r="BZ1130" s="13"/>
      <c r="CA1130" s="13"/>
      <c r="CB1130" s="13"/>
      <c r="CC1130" s="13"/>
    </row>
    <row r="1131" spans="2:81" x14ac:dyDescent="0.3">
      <c r="B1131" s="23" t="s">
        <v>196</v>
      </c>
      <c r="C1131" s="13"/>
      <c r="D1131" s="13"/>
      <c r="E1131" s="13"/>
      <c r="F1131" s="13"/>
      <c r="G1131" s="13"/>
      <c r="H1131" s="13"/>
      <c r="I1131" s="13"/>
      <c r="J1131" s="13"/>
      <c r="K1131" s="13"/>
      <c r="L1131" s="13"/>
      <c r="M1131" s="13"/>
      <c r="N1131" s="13"/>
      <c r="O1131" s="13"/>
      <c r="P1131" s="13"/>
      <c r="Q1131" s="13"/>
      <c r="R1131" s="13"/>
      <c r="S1131" s="13"/>
      <c r="T1131" s="13"/>
      <c r="U1131" s="13"/>
      <c r="V1131" s="13"/>
      <c r="W1131" s="13"/>
      <c r="X1131" s="13"/>
      <c r="Y1131" s="13"/>
      <c r="Z1131" s="13"/>
      <c r="AA1131" s="13"/>
      <c r="AB1131" s="13"/>
      <c r="AC1131" s="13"/>
      <c r="AD1131" s="13"/>
      <c r="AE1131" s="13"/>
      <c r="AF1131" s="13"/>
      <c r="AG1131" s="13"/>
      <c r="AH1131" s="13"/>
      <c r="AI1131" s="13"/>
      <c r="AJ1131" s="13"/>
      <c r="AK1131" s="13"/>
      <c r="AL1131" s="13"/>
      <c r="AM1131" s="13"/>
      <c r="AN1131" s="13"/>
      <c r="AO1131" s="13"/>
      <c r="AP1131" s="13"/>
      <c r="AQ1131" s="13"/>
      <c r="AR1131" s="13"/>
      <c r="AS1131" s="13"/>
      <c r="AT1131" s="13"/>
      <c r="AU1131" s="13"/>
      <c r="AV1131" s="13"/>
      <c r="AW1131" s="13"/>
      <c r="AX1131" s="13"/>
      <c r="AY1131" s="13"/>
      <c r="AZ1131" s="13"/>
      <c r="BA1131" s="13"/>
      <c r="BB1131" s="13"/>
      <c r="BC1131" s="13"/>
      <c r="BD1131" s="13"/>
      <c r="BE1131" s="13"/>
      <c r="BF1131" s="13"/>
      <c r="BG1131" s="13"/>
      <c r="BH1131" s="13"/>
      <c r="BI1131" s="13"/>
      <c r="BJ1131" s="13"/>
      <c r="BK1131" s="13"/>
      <c r="BL1131" s="13"/>
      <c r="BM1131" s="13"/>
      <c r="BN1131" s="13"/>
      <c r="BO1131" s="13"/>
      <c r="BP1131" s="13"/>
      <c r="BQ1131" s="13"/>
      <c r="BR1131" s="13"/>
      <c r="BS1131" s="13"/>
      <c r="BT1131" s="13"/>
      <c r="BU1131" s="13"/>
      <c r="BV1131" s="13"/>
      <c r="BW1131" s="13"/>
      <c r="BX1131" s="13"/>
      <c r="BY1131" s="13"/>
      <c r="BZ1131" s="13"/>
      <c r="CA1131" s="13"/>
      <c r="CB1131" s="13"/>
      <c r="CC1131" s="13"/>
    </row>
    <row r="1132" spans="2:81" x14ac:dyDescent="0.3">
      <c r="B1132" t="s">
        <v>413</v>
      </c>
      <c r="C1132" s="13">
        <v>0.233009708737864</v>
      </c>
      <c r="D1132" s="13">
        <v>0.220496894409938</v>
      </c>
      <c r="E1132" s="13">
        <v>0.24489795918367299</v>
      </c>
      <c r="F1132" s="13"/>
      <c r="G1132" s="13">
        <v>0.28235294117647097</v>
      </c>
      <c r="H1132" s="13">
        <v>0.30409356725146203</v>
      </c>
      <c r="I1132" s="13">
        <v>0.20512820512820501</v>
      </c>
      <c r="J1132" s="13">
        <v>0.158415841584158</v>
      </c>
      <c r="K1132" s="13">
        <v>0.17142857142857101</v>
      </c>
      <c r="L1132" s="13">
        <v>0.21621621621621601</v>
      </c>
      <c r="M1132" s="13"/>
      <c r="N1132" s="13">
        <v>0.22553191489361701</v>
      </c>
      <c r="O1132" s="13">
        <v>0.25714285714285701</v>
      </c>
      <c r="P1132" s="13">
        <v>0.21904761904761899</v>
      </c>
      <c r="Q1132" s="13">
        <v>0.22727272727272699</v>
      </c>
      <c r="R1132" s="13"/>
      <c r="S1132" s="13">
        <v>0.17592592592592601</v>
      </c>
      <c r="T1132" s="13">
        <v>0.301369863013699</v>
      </c>
      <c r="U1132" s="13">
        <v>0.119047619047619</v>
      </c>
      <c r="V1132" s="13">
        <v>0.20754716981132099</v>
      </c>
      <c r="W1132" s="13">
        <v>0.14000000000000001</v>
      </c>
      <c r="X1132" s="13">
        <v>0.29824561403508798</v>
      </c>
      <c r="Y1132" s="13">
        <v>0.20833333333333301</v>
      </c>
      <c r="Z1132" s="13">
        <v>0.217391304347826</v>
      </c>
      <c r="AA1132" s="13">
        <v>0.301369863013699</v>
      </c>
      <c r="AB1132" s="13">
        <v>0.3125</v>
      </c>
      <c r="AC1132" s="13">
        <v>0.28125</v>
      </c>
      <c r="AD1132" s="13">
        <v>0.18181818181818199</v>
      </c>
      <c r="AE1132" s="13"/>
      <c r="AF1132" s="13">
        <v>0.29556650246305399</v>
      </c>
      <c r="AG1132" s="13">
        <v>0.201834862385321</v>
      </c>
      <c r="AH1132" s="13">
        <v>0.241935483870968</v>
      </c>
      <c r="AI1132" s="13">
        <v>0.172839506172839</v>
      </c>
      <c r="AJ1132" s="13">
        <v>0.25714285714285701</v>
      </c>
      <c r="AK1132" s="13">
        <v>0.17073170731707299</v>
      </c>
      <c r="AL1132" s="13"/>
      <c r="AM1132" s="13">
        <v>0.21839080459770099</v>
      </c>
      <c r="AN1132" s="13">
        <v>0.22522522522522501</v>
      </c>
      <c r="AO1132" s="13">
        <v>0.25373134328358199</v>
      </c>
      <c r="AP1132" s="13">
        <v>0.23728813559322001</v>
      </c>
      <c r="AQ1132" s="13">
        <v>0.34782608695652201</v>
      </c>
      <c r="AR1132" s="13"/>
      <c r="AS1132" s="13">
        <v>0.233009708737864</v>
      </c>
      <c r="AT1132" s="13" t="s">
        <v>97</v>
      </c>
      <c r="AU1132" s="13"/>
      <c r="AV1132" s="13">
        <v>0.22564102564102601</v>
      </c>
      <c r="AW1132" s="13">
        <v>0.372093023255814</v>
      </c>
      <c r="AX1132" s="13">
        <v>0.21052631578947401</v>
      </c>
      <c r="AY1132" s="13"/>
      <c r="AZ1132" s="13">
        <v>0.33333333333333298</v>
      </c>
      <c r="BA1132" s="13">
        <v>0.232558139534884</v>
      </c>
      <c r="BB1132" s="13">
        <v>0.192660550458716</v>
      </c>
      <c r="BC1132" s="13"/>
      <c r="BD1132" s="13">
        <v>0.255</v>
      </c>
      <c r="BE1132" s="13">
        <v>0.19534883720930199</v>
      </c>
      <c r="BF1132" s="13"/>
      <c r="BG1132" s="13">
        <v>0.28229665071770299</v>
      </c>
      <c r="BH1132" s="13">
        <v>0.20833333333333301</v>
      </c>
      <c r="BI1132" s="13"/>
      <c r="BJ1132" s="13">
        <v>0.268041237113402</v>
      </c>
      <c r="BK1132" s="13">
        <v>0.22879684418146001</v>
      </c>
      <c r="BL1132" s="13"/>
      <c r="BM1132" s="13">
        <v>0.30578512396694202</v>
      </c>
      <c r="BN1132" s="13">
        <v>0.21676891615541899</v>
      </c>
      <c r="BO1132" s="13"/>
      <c r="BP1132" s="13">
        <v>0.23170731707317099</v>
      </c>
      <c r="BQ1132" s="13">
        <v>0.234762979683973</v>
      </c>
      <c r="BR1132" s="13"/>
      <c r="BS1132" s="13">
        <v>0.31481481481481499</v>
      </c>
      <c r="BT1132" s="13">
        <v>0.19004524886877799</v>
      </c>
      <c r="BU1132" s="13"/>
      <c r="BV1132" s="13">
        <v>0.28947368421052599</v>
      </c>
      <c r="BW1132" s="13">
        <v>0.32857142857142901</v>
      </c>
      <c r="BX1132" s="13"/>
      <c r="BY1132" s="13">
        <v>0.29411764705882398</v>
      </c>
      <c r="BZ1132" s="13">
        <v>0.227522935779817</v>
      </c>
      <c r="CA1132" s="13"/>
      <c r="CB1132" s="13">
        <v>0.204697986577181</v>
      </c>
      <c r="CC1132" s="13">
        <v>0.25806451612903197</v>
      </c>
    </row>
    <row r="1133" spans="2:81" x14ac:dyDescent="0.3">
      <c r="B1133" t="s">
        <v>84</v>
      </c>
      <c r="C1133" s="13">
        <v>0.30420711974109998</v>
      </c>
      <c r="D1133" s="13">
        <v>0.29503105590062101</v>
      </c>
      <c r="E1133" s="13">
        <v>0.31632653061224503</v>
      </c>
      <c r="F1133" s="13"/>
      <c r="G1133" s="13">
        <v>0.41176470588235298</v>
      </c>
      <c r="H1133" s="13">
        <v>0.29239766081871299</v>
      </c>
      <c r="I1133" s="13">
        <v>0.37606837606837601</v>
      </c>
      <c r="J1133" s="13">
        <v>0.287128712871287</v>
      </c>
      <c r="K1133" s="13">
        <v>0.157142857142857</v>
      </c>
      <c r="L1133" s="13">
        <v>0.25675675675675702</v>
      </c>
      <c r="M1133" s="13"/>
      <c r="N1133" s="13">
        <v>0.28510638297872298</v>
      </c>
      <c r="O1133" s="13">
        <v>0.25</v>
      </c>
      <c r="P1133" s="13">
        <v>0.29523809523809502</v>
      </c>
      <c r="Q1133" s="13">
        <v>0.39393939393939398</v>
      </c>
      <c r="R1133" s="13"/>
      <c r="S1133" s="13">
        <v>0.35185185185185203</v>
      </c>
      <c r="T1133" s="13">
        <v>0.26027397260273999</v>
      </c>
      <c r="U1133" s="13">
        <v>0.30952380952380998</v>
      </c>
      <c r="V1133" s="13">
        <v>0.28301886792452802</v>
      </c>
      <c r="W1133" s="13">
        <v>0.36</v>
      </c>
      <c r="X1133" s="13">
        <v>0.29824561403508798</v>
      </c>
      <c r="Y1133" s="13">
        <v>0.35416666666666702</v>
      </c>
      <c r="Z1133" s="13">
        <v>0.39130434782608697</v>
      </c>
      <c r="AA1133" s="13">
        <v>0.301369863013699</v>
      </c>
      <c r="AB1133" s="13">
        <v>0.25</v>
      </c>
      <c r="AC1133" s="13">
        <v>0.125</v>
      </c>
      <c r="AD1133" s="13">
        <v>0.36363636363636398</v>
      </c>
      <c r="AE1133" s="13"/>
      <c r="AF1133" s="13">
        <v>0.32512315270935999</v>
      </c>
      <c r="AG1133" s="13">
        <v>0.23853211009174299</v>
      </c>
      <c r="AH1133" s="13">
        <v>0.241935483870968</v>
      </c>
      <c r="AI1133" s="13">
        <v>0.25925925925925902</v>
      </c>
      <c r="AJ1133" s="13">
        <v>0.41428571428571398</v>
      </c>
      <c r="AK1133" s="13">
        <v>0.39024390243902402</v>
      </c>
      <c r="AL1133" s="13"/>
      <c r="AM1133" s="13">
        <v>0.31034482758620702</v>
      </c>
      <c r="AN1133" s="13">
        <v>0.31531531531531498</v>
      </c>
      <c r="AO1133" s="13">
        <v>0.27363184079601999</v>
      </c>
      <c r="AP1133" s="13">
        <v>0.305084745762712</v>
      </c>
      <c r="AQ1133" s="13">
        <v>0.26086956521739102</v>
      </c>
      <c r="AR1133" s="13"/>
      <c r="AS1133" s="13">
        <v>0.30420711974109998</v>
      </c>
      <c r="AT1133" s="13" t="s">
        <v>97</v>
      </c>
      <c r="AU1133" s="13"/>
      <c r="AV1133" s="13">
        <v>0.29230769230769199</v>
      </c>
      <c r="AW1133" s="13">
        <v>0.27906976744186002</v>
      </c>
      <c r="AX1133" s="13">
        <v>0.30827067669172897</v>
      </c>
      <c r="AY1133" s="13"/>
      <c r="AZ1133" s="13">
        <v>0.27777777777777801</v>
      </c>
      <c r="BA1133" s="13">
        <v>0.44186046511627902</v>
      </c>
      <c r="BB1133" s="13">
        <v>0.22935779816513799</v>
      </c>
      <c r="BC1133" s="13"/>
      <c r="BD1133" s="13">
        <v>0.32</v>
      </c>
      <c r="BE1133" s="13">
        <v>0.26976744186046497</v>
      </c>
      <c r="BF1133" s="13"/>
      <c r="BG1133" s="13">
        <v>0.32057416267942601</v>
      </c>
      <c r="BH1133" s="13">
        <v>0.29656862745098</v>
      </c>
      <c r="BI1133" s="13"/>
      <c r="BJ1133" s="13">
        <v>0.31958762886597902</v>
      </c>
      <c r="BK1133" s="13">
        <v>0.30374753451676501</v>
      </c>
      <c r="BL1133" s="13"/>
      <c r="BM1133" s="13">
        <v>0.35537190082644599</v>
      </c>
      <c r="BN1133" s="13">
        <v>0.29038854805726</v>
      </c>
      <c r="BO1133" s="13"/>
      <c r="BP1133" s="13">
        <v>0.29878048780487798</v>
      </c>
      <c r="BQ1133" s="13">
        <v>0.30699774266365698</v>
      </c>
      <c r="BR1133" s="13"/>
      <c r="BS1133" s="13">
        <v>0.31018518518518501</v>
      </c>
      <c r="BT1133" s="13">
        <v>0.28506787330316702</v>
      </c>
      <c r="BU1133" s="13"/>
      <c r="BV1133" s="13">
        <v>0.28947368421052599</v>
      </c>
      <c r="BW1133" s="13">
        <v>0.32142857142857101</v>
      </c>
      <c r="BX1133" s="13"/>
      <c r="BY1133" s="13">
        <v>0.32352941176470601</v>
      </c>
      <c r="BZ1133" s="13">
        <v>0.30091743119266101</v>
      </c>
      <c r="CA1133" s="13"/>
      <c r="CB1133" s="13">
        <v>0.29194630872483202</v>
      </c>
      <c r="CC1133" s="13">
        <v>0.31612903225806399</v>
      </c>
    </row>
    <row r="1134" spans="2:81" x14ac:dyDescent="0.3">
      <c r="B1134" t="s">
        <v>414</v>
      </c>
      <c r="C1134" s="13">
        <v>0.26860841423948201</v>
      </c>
      <c r="D1134" s="13">
        <v>0.28881987577639801</v>
      </c>
      <c r="E1134" s="13">
        <v>0.24489795918367299</v>
      </c>
      <c r="F1134" s="13"/>
      <c r="G1134" s="13">
        <v>0.188235294117647</v>
      </c>
      <c r="H1134" s="13">
        <v>0.24561403508771901</v>
      </c>
      <c r="I1134" s="13">
        <v>0.188034188034188</v>
      </c>
      <c r="J1134" s="13">
        <v>0.29702970297029702</v>
      </c>
      <c r="K1134" s="13">
        <v>0.41428571428571398</v>
      </c>
      <c r="L1134" s="13">
        <v>0.36486486486486502</v>
      </c>
      <c r="M1134" s="13"/>
      <c r="N1134" s="13">
        <v>0.268085106382979</v>
      </c>
      <c r="O1134" s="13">
        <v>0.28571428571428598</v>
      </c>
      <c r="P1134" s="13">
        <v>0.29523809523809502</v>
      </c>
      <c r="Q1134" s="13">
        <v>0.234848484848485</v>
      </c>
      <c r="R1134" s="13"/>
      <c r="S1134" s="13">
        <v>0.296296296296296</v>
      </c>
      <c r="T1134" s="13">
        <v>0.232876712328767</v>
      </c>
      <c r="U1134" s="13">
        <v>0.38095238095238099</v>
      </c>
      <c r="V1134" s="13">
        <v>0.18867924528301899</v>
      </c>
      <c r="W1134" s="13">
        <v>0.32</v>
      </c>
      <c r="X1134" s="13">
        <v>0.21052631578947401</v>
      </c>
      <c r="Y1134" s="13">
        <v>0.29166666666666702</v>
      </c>
      <c r="Z1134" s="13">
        <v>0.217391304347826</v>
      </c>
      <c r="AA1134" s="13">
        <v>0.27397260273972601</v>
      </c>
      <c r="AB1134" s="13">
        <v>0.22916666666666699</v>
      </c>
      <c r="AC1134" s="13">
        <v>0.28125</v>
      </c>
      <c r="AD1134" s="13">
        <v>0.36363636363636398</v>
      </c>
      <c r="AE1134" s="13"/>
      <c r="AF1134" s="13">
        <v>0.21182266009852199</v>
      </c>
      <c r="AG1134" s="13">
        <v>0.33944954128440402</v>
      </c>
      <c r="AH1134" s="13">
        <v>0.33870967741935498</v>
      </c>
      <c r="AI1134" s="13">
        <v>0.234567901234568</v>
      </c>
      <c r="AJ1134" s="13">
        <v>0.17142857142857101</v>
      </c>
      <c r="AK1134" s="13">
        <v>0.34146341463414598</v>
      </c>
      <c r="AL1134" s="13"/>
      <c r="AM1134" s="13">
        <v>0.34482758620689702</v>
      </c>
      <c r="AN1134" s="13">
        <v>0.25225225225225201</v>
      </c>
      <c r="AO1134" s="13">
        <v>0.26368159203980102</v>
      </c>
      <c r="AP1134" s="13">
        <v>0.25423728813559299</v>
      </c>
      <c r="AQ1134" s="13">
        <v>0.173913043478261</v>
      </c>
      <c r="AR1134" s="13"/>
      <c r="AS1134" s="13">
        <v>0.26860841423948201</v>
      </c>
      <c r="AT1134" s="13" t="s">
        <v>97</v>
      </c>
      <c r="AU1134" s="13"/>
      <c r="AV1134" s="13">
        <v>0.256410256410256</v>
      </c>
      <c r="AW1134" s="13">
        <v>0.30232558139534899</v>
      </c>
      <c r="AX1134" s="13">
        <v>0.27443609022556398</v>
      </c>
      <c r="AY1134" s="13"/>
      <c r="AZ1134" s="13">
        <v>0.16666666666666699</v>
      </c>
      <c r="BA1134" s="13">
        <v>0.186046511627907</v>
      </c>
      <c r="BB1134" s="13">
        <v>0.34862385321100903</v>
      </c>
      <c r="BC1134" s="13"/>
      <c r="BD1134" s="13">
        <v>0.2525</v>
      </c>
      <c r="BE1134" s="13">
        <v>0.30232558139534899</v>
      </c>
      <c r="BF1134" s="13"/>
      <c r="BG1134" s="13">
        <v>0.23923444976076599</v>
      </c>
      <c r="BH1134" s="13">
        <v>0.28186274509803899</v>
      </c>
      <c r="BI1134" s="13"/>
      <c r="BJ1134" s="13">
        <v>0.27835051546391798</v>
      </c>
      <c r="BK1134" s="13">
        <v>0.26035502958579898</v>
      </c>
      <c r="BL1134" s="13"/>
      <c r="BM1134" s="13">
        <v>0.19834710743801701</v>
      </c>
      <c r="BN1134" s="13">
        <v>0.28629856850715701</v>
      </c>
      <c r="BO1134" s="13"/>
      <c r="BP1134" s="13">
        <v>0.27439024390243899</v>
      </c>
      <c r="BQ1134" s="13">
        <v>0.2686230248307</v>
      </c>
      <c r="BR1134" s="13"/>
      <c r="BS1134" s="13">
        <v>0.23148148148148101</v>
      </c>
      <c r="BT1134" s="13">
        <v>0.32126696832579199</v>
      </c>
      <c r="BU1134" s="13"/>
      <c r="BV1134" s="13">
        <v>0.23684210526315799</v>
      </c>
      <c r="BW1134" s="13">
        <v>0.22857142857142901</v>
      </c>
      <c r="BX1134" s="13"/>
      <c r="BY1134" s="13">
        <v>0.161764705882353</v>
      </c>
      <c r="BZ1134" s="13">
        <v>0.28073394495412801</v>
      </c>
      <c r="CA1134" s="13"/>
      <c r="CB1134" s="13">
        <v>0.27181208053691303</v>
      </c>
      <c r="CC1134" s="13">
        <v>0.261290322580645</v>
      </c>
    </row>
    <row r="1135" spans="2:81" x14ac:dyDescent="0.3">
      <c r="B1135" t="s">
        <v>86</v>
      </c>
      <c r="C1135" s="13">
        <v>0.113268608414239</v>
      </c>
      <c r="D1135" s="13">
        <v>0.102484472049689</v>
      </c>
      <c r="E1135" s="13">
        <v>0.12585034013605401</v>
      </c>
      <c r="F1135" s="13"/>
      <c r="G1135" s="13">
        <v>8.2352941176470601E-2</v>
      </c>
      <c r="H1135" s="13">
        <v>8.1871345029239803E-2</v>
      </c>
      <c r="I1135" s="13">
        <v>0.145299145299145</v>
      </c>
      <c r="J1135" s="13">
        <v>0.14851485148514901</v>
      </c>
      <c r="K1135" s="13">
        <v>0.14285714285714299</v>
      </c>
      <c r="L1135" s="13">
        <v>9.45945945945946E-2</v>
      </c>
      <c r="M1135" s="13"/>
      <c r="N1135" s="13">
        <v>0.15319148936170199</v>
      </c>
      <c r="O1135" s="13">
        <v>9.2857142857142902E-2</v>
      </c>
      <c r="P1135" s="13">
        <v>0.114285714285714</v>
      </c>
      <c r="Q1135" s="13">
        <v>6.8181818181818205E-2</v>
      </c>
      <c r="R1135" s="13"/>
      <c r="S1135" s="13">
        <v>0.11111111111111099</v>
      </c>
      <c r="T1135" s="13">
        <v>9.5890410958904104E-2</v>
      </c>
      <c r="U1135" s="13">
        <v>9.5238095238095205E-2</v>
      </c>
      <c r="V1135" s="13">
        <v>0.13207547169811301</v>
      </c>
      <c r="W1135" s="13">
        <v>0.1</v>
      </c>
      <c r="X1135" s="13">
        <v>0.105263157894737</v>
      </c>
      <c r="Y1135" s="13">
        <v>0.104166666666667</v>
      </c>
      <c r="Z1135" s="13">
        <v>8.6956521739130405E-2</v>
      </c>
      <c r="AA1135" s="13">
        <v>9.5890410958904104E-2</v>
      </c>
      <c r="AB1135" s="13">
        <v>0.14583333333333301</v>
      </c>
      <c r="AC1135" s="13">
        <v>0.21875</v>
      </c>
      <c r="AD1135" s="13">
        <v>9.0909090909090898E-2</v>
      </c>
      <c r="AE1135" s="13"/>
      <c r="AF1135" s="13">
        <v>9.3596059113300503E-2</v>
      </c>
      <c r="AG1135" s="13">
        <v>0.18348623853210999</v>
      </c>
      <c r="AH1135" s="13">
        <v>0.112903225806452</v>
      </c>
      <c r="AI1135" s="13">
        <v>0.148148148148148</v>
      </c>
      <c r="AJ1135" s="13">
        <v>0.1</v>
      </c>
      <c r="AK1135" s="13">
        <v>4.8780487804878099E-2</v>
      </c>
      <c r="AL1135" s="13"/>
      <c r="AM1135" s="13">
        <v>2.2988505747126398E-2</v>
      </c>
      <c r="AN1135" s="13">
        <v>0.117117117117117</v>
      </c>
      <c r="AO1135" s="13">
        <v>0.134328358208955</v>
      </c>
      <c r="AP1135" s="13">
        <v>0.13559322033898299</v>
      </c>
      <c r="AQ1135" s="13">
        <v>0.13043478260869601</v>
      </c>
      <c r="AR1135" s="13"/>
      <c r="AS1135" s="13">
        <v>0.113268608414239</v>
      </c>
      <c r="AT1135" s="13" t="s">
        <v>97</v>
      </c>
      <c r="AU1135" s="13"/>
      <c r="AV1135" s="13">
        <v>0.138461538461538</v>
      </c>
      <c r="AW1135" s="13">
        <v>2.32558139534884E-2</v>
      </c>
      <c r="AX1135" s="13">
        <v>0.112781954887218</v>
      </c>
      <c r="AY1135" s="13"/>
      <c r="AZ1135" s="13">
        <v>0.12962962962963001</v>
      </c>
      <c r="BA1135" s="13">
        <v>9.3023255813953501E-2</v>
      </c>
      <c r="BB1135" s="13">
        <v>0.146788990825688</v>
      </c>
      <c r="BC1135" s="13"/>
      <c r="BD1135" s="13">
        <v>0.1</v>
      </c>
      <c r="BE1135" s="13">
        <v>0.13488372093023299</v>
      </c>
      <c r="BF1135" s="13"/>
      <c r="BG1135" s="13">
        <v>0.11004784688995201</v>
      </c>
      <c r="BH1135" s="13">
        <v>0.115196078431373</v>
      </c>
      <c r="BI1135" s="13"/>
      <c r="BJ1135" s="13">
        <v>8.2474226804123696E-2</v>
      </c>
      <c r="BK1135" s="13">
        <v>0.12031558185404299</v>
      </c>
      <c r="BL1135" s="13"/>
      <c r="BM1135" s="13">
        <v>7.43801652892562E-2</v>
      </c>
      <c r="BN1135" s="13">
        <v>0.122699386503067</v>
      </c>
      <c r="BO1135" s="13"/>
      <c r="BP1135" s="13">
        <v>9.1463414634146298E-2</v>
      </c>
      <c r="BQ1135" s="13">
        <v>0.117381489841986</v>
      </c>
      <c r="BR1135" s="13"/>
      <c r="BS1135" s="13">
        <v>8.7962962962963007E-2</v>
      </c>
      <c r="BT1135" s="13">
        <v>0.11764705882352899</v>
      </c>
      <c r="BU1135" s="13"/>
      <c r="BV1135" s="13">
        <v>7.8947368421052599E-2</v>
      </c>
      <c r="BW1135" s="13">
        <v>9.2857142857142902E-2</v>
      </c>
      <c r="BX1135" s="13"/>
      <c r="BY1135" s="13">
        <v>0.10294117647058799</v>
      </c>
      <c r="BZ1135" s="13">
        <v>0.113761467889908</v>
      </c>
      <c r="CA1135" s="13"/>
      <c r="CB1135" s="13">
        <v>0.13087248322147699</v>
      </c>
      <c r="CC1135" s="13">
        <v>0.1</v>
      </c>
    </row>
    <row r="1136" spans="2:81" x14ac:dyDescent="0.3">
      <c r="B1136" t="s">
        <v>415</v>
      </c>
      <c r="C1136" s="13">
        <v>5.66343042071197E-2</v>
      </c>
      <c r="D1136" s="13">
        <v>6.2111801242236003E-2</v>
      </c>
      <c r="E1136" s="13">
        <v>5.10204081632653E-2</v>
      </c>
      <c r="F1136" s="13"/>
      <c r="G1136" s="13">
        <v>2.3529411764705899E-2</v>
      </c>
      <c r="H1136" s="13">
        <v>5.2631578947368397E-2</v>
      </c>
      <c r="I1136" s="13">
        <v>6.8376068376068397E-2</v>
      </c>
      <c r="J1136" s="13">
        <v>7.9207920792079195E-2</v>
      </c>
      <c r="K1136" s="13">
        <v>5.7142857142857099E-2</v>
      </c>
      <c r="L1136" s="13">
        <v>5.4054054054054099E-2</v>
      </c>
      <c r="M1136" s="13"/>
      <c r="N1136" s="13">
        <v>4.6808510638297898E-2</v>
      </c>
      <c r="O1136" s="13">
        <v>9.2857142857142902E-2</v>
      </c>
      <c r="P1136" s="13">
        <v>7.6190476190476197E-2</v>
      </c>
      <c r="Q1136" s="13">
        <v>2.27272727272727E-2</v>
      </c>
      <c r="R1136" s="13"/>
      <c r="S1136" s="13">
        <v>3.7037037037037E-2</v>
      </c>
      <c r="T1136" s="13">
        <v>9.5890410958904104E-2</v>
      </c>
      <c r="U1136" s="13">
        <v>7.1428571428571397E-2</v>
      </c>
      <c r="V1136" s="13">
        <v>0.113207547169811</v>
      </c>
      <c r="W1136" s="13">
        <v>0.06</v>
      </c>
      <c r="X1136" s="13">
        <v>3.5087719298245598E-2</v>
      </c>
      <c r="Y1136" s="13">
        <v>2.0833333333333301E-2</v>
      </c>
      <c r="Z1136" s="13">
        <v>4.3478260869565202E-2</v>
      </c>
      <c r="AA1136" s="13">
        <v>2.7397260273972601E-2</v>
      </c>
      <c r="AB1136" s="13">
        <v>6.25E-2</v>
      </c>
      <c r="AC1136" s="13">
        <v>9.375E-2</v>
      </c>
      <c r="AD1136" s="13">
        <v>0</v>
      </c>
      <c r="AE1136" s="13"/>
      <c r="AF1136" s="13">
        <v>4.9261083743842402E-2</v>
      </c>
      <c r="AG1136" s="13">
        <v>9.1743119266055103E-3</v>
      </c>
      <c r="AH1136" s="13">
        <v>6.4516129032258104E-2</v>
      </c>
      <c r="AI1136" s="13">
        <v>0.172839506172839</v>
      </c>
      <c r="AJ1136" s="13">
        <v>2.8571428571428598E-2</v>
      </c>
      <c r="AK1136" s="13">
        <v>2.4390243902439001E-2</v>
      </c>
      <c r="AL1136" s="13"/>
      <c r="AM1136" s="13">
        <v>8.04597701149425E-2</v>
      </c>
      <c r="AN1136" s="13">
        <v>4.5045045045045001E-2</v>
      </c>
      <c r="AO1136" s="13">
        <v>5.4726368159204002E-2</v>
      </c>
      <c r="AP1136" s="13">
        <v>5.93220338983051E-2</v>
      </c>
      <c r="AQ1136" s="13">
        <v>0</v>
      </c>
      <c r="AR1136" s="13"/>
      <c r="AS1136" s="13">
        <v>5.66343042071197E-2</v>
      </c>
      <c r="AT1136" s="13" t="s">
        <v>97</v>
      </c>
      <c r="AU1136" s="13"/>
      <c r="AV1136" s="13">
        <v>6.6666666666666693E-2</v>
      </c>
      <c r="AW1136" s="13">
        <v>2.32558139534884E-2</v>
      </c>
      <c r="AX1136" s="13">
        <v>6.01503759398496E-2</v>
      </c>
      <c r="AY1136" s="13"/>
      <c r="AZ1136" s="13">
        <v>5.5555555555555601E-2</v>
      </c>
      <c r="BA1136" s="13">
        <v>4.6511627906976702E-2</v>
      </c>
      <c r="BB1136" s="13">
        <v>6.4220183486238494E-2</v>
      </c>
      <c r="BC1136" s="13"/>
      <c r="BD1136" s="13">
        <v>4.4999999999999998E-2</v>
      </c>
      <c r="BE1136" s="13">
        <v>7.9069767441860506E-2</v>
      </c>
      <c r="BF1136" s="13"/>
      <c r="BG1136" s="13">
        <v>3.82775119617225E-2</v>
      </c>
      <c r="BH1136" s="13">
        <v>6.6176470588235295E-2</v>
      </c>
      <c r="BI1136" s="13"/>
      <c r="BJ1136" s="13">
        <v>3.09278350515464E-2</v>
      </c>
      <c r="BK1136" s="13">
        <v>6.1143984220907298E-2</v>
      </c>
      <c r="BL1136" s="13"/>
      <c r="BM1136" s="13">
        <v>4.1322314049586799E-2</v>
      </c>
      <c r="BN1136" s="13">
        <v>6.13496932515337E-2</v>
      </c>
      <c r="BO1136" s="13"/>
      <c r="BP1136" s="13">
        <v>5.4878048780487798E-2</v>
      </c>
      <c r="BQ1136" s="13">
        <v>5.8690744920993201E-2</v>
      </c>
      <c r="BR1136" s="13"/>
      <c r="BS1136" s="13">
        <v>4.6296296296296301E-2</v>
      </c>
      <c r="BT1136" s="13">
        <v>5.8823529411764698E-2</v>
      </c>
      <c r="BU1136" s="13"/>
      <c r="BV1136" s="13">
        <v>7.8947368421052599E-2</v>
      </c>
      <c r="BW1136" s="13">
        <v>2.8571428571428598E-2</v>
      </c>
      <c r="BX1136" s="13"/>
      <c r="BY1136" s="13">
        <v>0.10294117647058799</v>
      </c>
      <c r="BZ1136" s="13">
        <v>5.1376146788990801E-2</v>
      </c>
      <c r="CA1136" s="13"/>
      <c r="CB1136" s="13">
        <v>7.3825503355704702E-2</v>
      </c>
      <c r="CC1136" s="13">
        <v>4.1935483870967703E-2</v>
      </c>
    </row>
    <row r="1137" spans="2:81" x14ac:dyDescent="0.3">
      <c r="B1137" t="s">
        <v>106</v>
      </c>
      <c r="C1137" s="13">
        <v>2.4271844660194199E-2</v>
      </c>
      <c r="D1137" s="13">
        <v>3.1055900621118002E-2</v>
      </c>
      <c r="E1137" s="13">
        <v>1.7006802721088399E-2</v>
      </c>
      <c r="F1137" s="13"/>
      <c r="G1137" s="13">
        <v>1.1764705882352899E-2</v>
      </c>
      <c r="H1137" s="13">
        <v>2.3391812865497099E-2</v>
      </c>
      <c r="I1137" s="13">
        <v>1.7094017094017099E-2</v>
      </c>
      <c r="J1137" s="13">
        <v>2.9702970297029702E-2</v>
      </c>
      <c r="K1137" s="13">
        <v>5.7142857142857099E-2</v>
      </c>
      <c r="L1137" s="13">
        <v>1.35135135135135E-2</v>
      </c>
      <c r="M1137" s="13"/>
      <c r="N1137" s="13">
        <v>2.1276595744680899E-2</v>
      </c>
      <c r="O1137" s="13">
        <v>2.1428571428571401E-2</v>
      </c>
      <c r="P1137" s="13">
        <v>0</v>
      </c>
      <c r="Q1137" s="13">
        <v>5.3030303030302997E-2</v>
      </c>
      <c r="R1137" s="13"/>
      <c r="S1137" s="13">
        <v>2.7777777777777801E-2</v>
      </c>
      <c r="T1137" s="13">
        <v>1.3698630136986301E-2</v>
      </c>
      <c r="U1137" s="13">
        <v>2.3809523809523801E-2</v>
      </c>
      <c r="V1137" s="13">
        <v>7.5471698113207503E-2</v>
      </c>
      <c r="W1137" s="13">
        <v>0.02</v>
      </c>
      <c r="X1137" s="13">
        <v>5.2631578947368397E-2</v>
      </c>
      <c r="Y1137" s="13">
        <v>2.0833333333333301E-2</v>
      </c>
      <c r="Z1137" s="13">
        <v>4.3478260869565202E-2</v>
      </c>
      <c r="AA1137" s="13">
        <v>0</v>
      </c>
      <c r="AB1137" s="13">
        <v>0</v>
      </c>
      <c r="AC1137" s="13">
        <v>0</v>
      </c>
      <c r="AD1137" s="13">
        <v>0</v>
      </c>
      <c r="AE1137" s="13"/>
      <c r="AF1137" s="13">
        <v>2.4630541871921201E-2</v>
      </c>
      <c r="AG1137" s="13">
        <v>2.7522935779816501E-2</v>
      </c>
      <c r="AH1137" s="13">
        <v>0</v>
      </c>
      <c r="AI1137" s="13">
        <v>1.2345679012345699E-2</v>
      </c>
      <c r="AJ1137" s="13">
        <v>2.8571428571428598E-2</v>
      </c>
      <c r="AK1137" s="13">
        <v>2.4390243902439001E-2</v>
      </c>
      <c r="AL1137" s="13"/>
      <c r="AM1137" s="13">
        <v>2.2988505747126398E-2</v>
      </c>
      <c r="AN1137" s="13">
        <v>4.5045045045045001E-2</v>
      </c>
      <c r="AO1137" s="13">
        <v>1.99004975124378E-2</v>
      </c>
      <c r="AP1137" s="13">
        <v>8.4745762711864406E-3</v>
      </c>
      <c r="AQ1137" s="13">
        <v>8.6956521739130405E-2</v>
      </c>
      <c r="AR1137" s="13"/>
      <c r="AS1137" s="13">
        <v>2.4271844660194199E-2</v>
      </c>
      <c r="AT1137" s="13" t="s">
        <v>97</v>
      </c>
      <c r="AU1137" s="13"/>
      <c r="AV1137" s="13">
        <v>2.0512820512820499E-2</v>
      </c>
      <c r="AW1137" s="13">
        <v>0</v>
      </c>
      <c r="AX1137" s="13">
        <v>3.3834586466165398E-2</v>
      </c>
      <c r="AY1137" s="13"/>
      <c r="AZ1137" s="13">
        <v>3.7037037037037E-2</v>
      </c>
      <c r="BA1137" s="13">
        <v>0</v>
      </c>
      <c r="BB1137" s="13">
        <v>1.8348623853211E-2</v>
      </c>
      <c r="BC1137" s="13"/>
      <c r="BD1137" s="13">
        <v>2.75E-2</v>
      </c>
      <c r="BE1137" s="13">
        <v>1.8604651162790701E-2</v>
      </c>
      <c r="BF1137" s="13"/>
      <c r="BG1137" s="13">
        <v>9.5693779904306199E-3</v>
      </c>
      <c r="BH1137" s="13">
        <v>3.18627450980392E-2</v>
      </c>
      <c r="BI1137" s="13"/>
      <c r="BJ1137" s="13">
        <v>2.06185567010309E-2</v>
      </c>
      <c r="BK1137" s="13">
        <v>2.5641025641025599E-2</v>
      </c>
      <c r="BL1137" s="13"/>
      <c r="BM1137" s="13">
        <v>2.4793388429752101E-2</v>
      </c>
      <c r="BN1137" s="13">
        <v>2.2494887525562401E-2</v>
      </c>
      <c r="BO1137" s="13"/>
      <c r="BP1137" s="13">
        <v>4.8780487804878099E-2</v>
      </c>
      <c r="BQ1137" s="13">
        <v>1.35440180586907E-2</v>
      </c>
      <c r="BR1137" s="13"/>
      <c r="BS1137" s="13">
        <v>9.2592592592592605E-3</v>
      </c>
      <c r="BT1137" s="13">
        <v>2.7149321266968299E-2</v>
      </c>
      <c r="BU1137" s="13"/>
      <c r="BV1137" s="13">
        <v>2.6315789473684199E-2</v>
      </c>
      <c r="BW1137" s="13">
        <v>0</v>
      </c>
      <c r="BX1137" s="13"/>
      <c r="BY1137" s="13">
        <v>1.4705882352941201E-2</v>
      </c>
      <c r="BZ1137" s="13">
        <v>2.56880733944954E-2</v>
      </c>
      <c r="CA1137" s="13"/>
      <c r="CB1137" s="13">
        <v>2.68456375838926E-2</v>
      </c>
      <c r="CC1137" s="13">
        <v>2.25806451612903E-2</v>
      </c>
    </row>
    <row r="1138" spans="2:81" x14ac:dyDescent="0.3">
      <c r="B1138" t="s">
        <v>89</v>
      </c>
      <c r="C1138" s="13">
        <v>0.53721682847896401</v>
      </c>
      <c r="D1138" s="13">
        <v>0.51552795031055898</v>
      </c>
      <c r="E1138" s="13">
        <v>0.56122448979591799</v>
      </c>
      <c r="F1138" s="13"/>
      <c r="G1138" s="13">
        <v>0.69411764705882395</v>
      </c>
      <c r="H1138" s="13">
        <v>0.59649122807017496</v>
      </c>
      <c r="I1138" s="13">
        <v>0.58119658119658102</v>
      </c>
      <c r="J1138" s="13">
        <v>0.445544554455445</v>
      </c>
      <c r="K1138" s="13">
        <v>0.32857142857142901</v>
      </c>
      <c r="L1138" s="13">
        <v>0.47297297297297303</v>
      </c>
      <c r="M1138" s="13"/>
      <c r="N1138" s="13">
        <v>0.51063829787234005</v>
      </c>
      <c r="O1138" s="13">
        <v>0.50714285714285701</v>
      </c>
      <c r="P1138" s="13">
        <v>0.51428571428571401</v>
      </c>
      <c r="Q1138" s="13">
        <v>0.62121212121212099</v>
      </c>
      <c r="R1138" s="13"/>
      <c r="S1138" s="13">
        <v>0.52777777777777801</v>
      </c>
      <c r="T1138" s="13">
        <v>0.56164383561643805</v>
      </c>
      <c r="U1138" s="13">
        <v>0.42857142857142899</v>
      </c>
      <c r="V1138" s="13">
        <v>0.490566037735849</v>
      </c>
      <c r="W1138" s="13">
        <v>0.5</v>
      </c>
      <c r="X1138" s="13">
        <v>0.59649122807017496</v>
      </c>
      <c r="Y1138" s="13">
        <v>0.5625</v>
      </c>
      <c r="Z1138" s="13">
        <v>0.60869565217391297</v>
      </c>
      <c r="AA1138" s="13">
        <v>0.602739726027397</v>
      </c>
      <c r="AB1138" s="13">
        <v>0.5625</v>
      </c>
      <c r="AC1138" s="13">
        <v>0.40625</v>
      </c>
      <c r="AD1138" s="13">
        <v>0.54545454545454497</v>
      </c>
      <c r="AE1138" s="13"/>
      <c r="AF1138" s="13">
        <v>0.62068965517241403</v>
      </c>
      <c r="AG1138" s="13">
        <v>0.44036697247706402</v>
      </c>
      <c r="AH1138" s="13">
        <v>0.483870967741935</v>
      </c>
      <c r="AI1138" s="13">
        <v>0.43209876543209902</v>
      </c>
      <c r="AJ1138" s="13">
        <v>0.67142857142857104</v>
      </c>
      <c r="AK1138" s="13">
        <v>0.56097560975609795</v>
      </c>
      <c r="AL1138" s="13"/>
      <c r="AM1138" s="13">
        <v>0.52873563218390796</v>
      </c>
      <c r="AN1138" s="13">
        <v>0.54054054054054101</v>
      </c>
      <c r="AO1138" s="13">
        <v>0.52736318407960203</v>
      </c>
      <c r="AP1138" s="13">
        <v>0.54237288135593198</v>
      </c>
      <c r="AQ1138" s="13">
        <v>0.60869565217391297</v>
      </c>
      <c r="AR1138" s="13"/>
      <c r="AS1138" s="13">
        <v>0.53721682847896401</v>
      </c>
      <c r="AT1138" s="13" t="s">
        <v>97</v>
      </c>
      <c r="AU1138" s="13"/>
      <c r="AV1138" s="13">
        <v>0.517948717948718</v>
      </c>
      <c r="AW1138" s="13">
        <v>0.65116279069767402</v>
      </c>
      <c r="AX1138" s="13">
        <v>0.51879699248120303</v>
      </c>
      <c r="AY1138" s="13"/>
      <c r="AZ1138" s="13">
        <v>0.61111111111111105</v>
      </c>
      <c r="BA1138" s="13">
        <v>0.67441860465116299</v>
      </c>
      <c r="BB1138" s="13">
        <v>0.42201834862385301</v>
      </c>
      <c r="BC1138" s="13"/>
      <c r="BD1138" s="13">
        <v>0.57499999999999996</v>
      </c>
      <c r="BE1138" s="13">
        <v>0.46511627906976699</v>
      </c>
      <c r="BF1138" s="13"/>
      <c r="BG1138" s="13">
        <v>0.602870813397129</v>
      </c>
      <c r="BH1138" s="13">
        <v>0.50490196078431404</v>
      </c>
      <c r="BI1138" s="13"/>
      <c r="BJ1138" s="13">
        <v>0.58762886597938102</v>
      </c>
      <c r="BK1138" s="13">
        <v>0.53254437869822502</v>
      </c>
      <c r="BL1138" s="13"/>
      <c r="BM1138" s="13">
        <v>0.661157024793388</v>
      </c>
      <c r="BN1138" s="13">
        <v>0.50715746421267904</v>
      </c>
      <c r="BO1138" s="13"/>
      <c r="BP1138" s="13">
        <v>0.53048780487804903</v>
      </c>
      <c r="BQ1138" s="13">
        <v>0.54176072234762995</v>
      </c>
      <c r="BR1138" s="13"/>
      <c r="BS1138" s="13">
        <v>0.625</v>
      </c>
      <c r="BT1138" s="13">
        <v>0.47511312217194601</v>
      </c>
      <c r="BU1138" s="13"/>
      <c r="BV1138" s="13">
        <v>0.57894736842105299</v>
      </c>
      <c r="BW1138" s="13">
        <v>0.65</v>
      </c>
      <c r="BX1138" s="13"/>
      <c r="BY1138" s="13">
        <v>0.61764705882352899</v>
      </c>
      <c r="BZ1138" s="13">
        <v>0.52844036697247698</v>
      </c>
      <c r="CA1138" s="13"/>
      <c r="CB1138" s="13">
        <v>0.49664429530201298</v>
      </c>
      <c r="CC1138" s="13">
        <v>0.57419354838709702</v>
      </c>
    </row>
    <row r="1139" spans="2:81" x14ac:dyDescent="0.3">
      <c r="B1139" t="s">
        <v>90</v>
      </c>
      <c r="C1139" s="13">
        <v>0.16990291262135901</v>
      </c>
      <c r="D1139" s="13">
        <v>0.164596273291925</v>
      </c>
      <c r="E1139" s="13">
        <v>0.17687074829932001</v>
      </c>
      <c r="F1139" s="13"/>
      <c r="G1139" s="13">
        <v>0.105882352941176</v>
      </c>
      <c r="H1139" s="13">
        <v>0.13450292397660801</v>
      </c>
      <c r="I1139" s="13">
        <v>0.213675213675214</v>
      </c>
      <c r="J1139" s="13">
        <v>0.22772277227722801</v>
      </c>
      <c r="K1139" s="13">
        <v>0.2</v>
      </c>
      <c r="L1139" s="13">
        <v>0.14864864864864899</v>
      </c>
      <c r="M1139" s="13"/>
      <c r="N1139" s="13">
        <v>0.2</v>
      </c>
      <c r="O1139" s="13">
        <v>0.185714285714286</v>
      </c>
      <c r="P1139" s="13">
        <v>0.19047619047618999</v>
      </c>
      <c r="Q1139" s="13">
        <v>9.0909090909090898E-2</v>
      </c>
      <c r="R1139" s="13"/>
      <c r="S1139" s="13">
        <v>0.148148148148148</v>
      </c>
      <c r="T1139" s="13">
        <v>0.19178082191780799</v>
      </c>
      <c r="U1139" s="13">
        <v>0.16666666666666699</v>
      </c>
      <c r="V1139" s="13">
        <v>0.245283018867925</v>
      </c>
      <c r="W1139" s="13">
        <v>0.16</v>
      </c>
      <c r="X1139" s="13">
        <v>0.140350877192982</v>
      </c>
      <c r="Y1139" s="13">
        <v>0.125</v>
      </c>
      <c r="Z1139" s="13">
        <v>0.13043478260869601</v>
      </c>
      <c r="AA1139" s="13">
        <v>0.123287671232877</v>
      </c>
      <c r="AB1139" s="13">
        <v>0.20833333333333301</v>
      </c>
      <c r="AC1139" s="13">
        <v>0.3125</v>
      </c>
      <c r="AD1139" s="13">
        <v>9.0909090909090898E-2</v>
      </c>
      <c r="AE1139" s="13"/>
      <c r="AF1139" s="13">
        <v>0.14285714285714299</v>
      </c>
      <c r="AG1139" s="13">
        <v>0.192660550458716</v>
      </c>
      <c r="AH1139" s="13">
        <v>0.17741935483870999</v>
      </c>
      <c r="AI1139" s="13">
        <v>0.32098765432098803</v>
      </c>
      <c r="AJ1139" s="13">
        <v>0.128571428571429</v>
      </c>
      <c r="AK1139" s="13">
        <v>7.3170731707317097E-2</v>
      </c>
      <c r="AL1139" s="13"/>
      <c r="AM1139" s="13">
        <v>0.10344827586206901</v>
      </c>
      <c r="AN1139" s="13">
        <v>0.162162162162162</v>
      </c>
      <c r="AO1139" s="13">
        <v>0.18905472636815901</v>
      </c>
      <c r="AP1139" s="13">
        <v>0.194915254237288</v>
      </c>
      <c r="AQ1139" s="13">
        <v>0.13043478260869601</v>
      </c>
      <c r="AR1139" s="13"/>
      <c r="AS1139" s="13">
        <v>0.16990291262135901</v>
      </c>
      <c r="AT1139" s="13" t="s">
        <v>97</v>
      </c>
      <c r="AU1139" s="13"/>
      <c r="AV1139" s="13">
        <v>0.20512820512820501</v>
      </c>
      <c r="AW1139" s="13">
        <v>4.6511627906976702E-2</v>
      </c>
      <c r="AX1139" s="13">
        <v>0.17293233082706799</v>
      </c>
      <c r="AY1139" s="13"/>
      <c r="AZ1139" s="13">
        <v>0.18518518518518501</v>
      </c>
      <c r="BA1139" s="13">
        <v>0.13953488372093001</v>
      </c>
      <c r="BB1139" s="13">
        <v>0.21100917431192701</v>
      </c>
      <c r="BC1139" s="13"/>
      <c r="BD1139" s="13">
        <v>0.14499999999999999</v>
      </c>
      <c r="BE1139" s="13">
        <v>0.21395348837209299</v>
      </c>
      <c r="BF1139" s="13"/>
      <c r="BG1139" s="13">
        <v>0.148325358851675</v>
      </c>
      <c r="BH1139" s="13">
        <v>0.181372549019608</v>
      </c>
      <c r="BI1139" s="13"/>
      <c r="BJ1139" s="13">
        <v>0.11340206185567001</v>
      </c>
      <c r="BK1139" s="13">
        <v>0.18145956607495101</v>
      </c>
      <c r="BL1139" s="13"/>
      <c r="BM1139" s="13">
        <v>0.11570247933884301</v>
      </c>
      <c r="BN1139" s="13">
        <v>0.184049079754601</v>
      </c>
      <c r="BO1139" s="13"/>
      <c r="BP1139" s="13">
        <v>0.146341463414634</v>
      </c>
      <c r="BQ1139" s="13">
        <v>0.17607223476298001</v>
      </c>
      <c r="BR1139" s="13"/>
      <c r="BS1139" s="13">
        <v>0.134259259259259</v>
      </c>
      <c r="BT1139" s="13">
        <v>0.17647058823529399</v>
      </c>
      <c r="BU1139" s="13"/>
      <c r="BV1139" s="13">
        <v>0.157894736842105</v>
      </c>
      <c r="BW1139" s="13">
        <v>0.121428571428571</v>
      </c>
      <c r="BX1139" s="13"/>
      <c r="BY1139" s="13">
        <v>0.20588235294117599</v>
      </c>
      <c r="BZ1139" s="13">
        <v>0.16513761467889901</v>
      </c>
      <c r="CA1139" s="13"/>
      <c r="CB1139" s="13">
        <v>0.204697986577181</v>
      </c>
      <c r="CC1139" s="13">
        <v>0.14193548387096799</v>
      </c>
    </row>
    <row r="1140" spans="2:81" x14ac:dyDescent="0.3">
      <c r="B1140" t="s">
        <v>91</v>
      </c>
      <c r="C1140" s="13">
        <v>0.36731391585760498</v>
      </c>
      <c r="D1140" s="13">
        <v>0.35093167701863298</v>
      </c>
      <c r="E1140" s="13">
        <v>0.38435374149659901</v>
      </c>
      <c r="F1140" s="13"/>
      <c r="G1140" s="13">
        <v>0.58823529411764697</v>
      </c>
      <c r="H1140" s="13">
        <v>0.461988304093567</v>
      </c>
      <c r="I1140" s="13">
        <v>0.36752136752136699</v>
      </c>
      <c r="J1140" s="13">
        <v>0.21782178217821799</v>
      </c>
      <c r="K1140" s="13">
        <v>0.128571428571429</v>
      </c>
      <c r="L1140" s="13">
        <v>0.32432432432432401</v>
      </c>
      <c r="M1140" s="13"/>
      <c r="N1140" s="13">
        <v>0.31063829787233999</v>
      </c>
      <c r="O1140" s="13">
        <v>0.32142857142857101</v>
      </c>
      <c r="P1140" s="13">
        <v>0.32380952380952399</v>
      </c>
      <c r="Q1140" s="13">
        <v>0.53030303030303005</v>
      </c>
      <c r="R1140" s="13"/>
      <c r="S1140" s="13">
        <v>0.37962962962962998</v>
      </c>
      <c r="T1140" s="13">
        <v>0.36986301369863001</v>
      </c>
      <c r="U1140" s="13">
        <v>0.26190476190476197</v>
      </c>
      <c r="V1140" s="13">
        <v>0.245283018867925</v>
      </c>
      <c r="W1140" s="13">
        <v>0.34</v>
      </c>
      <c r="X1140" s="13">
        <v>0.45614035087719301</v>
      </c>
      <c r="Y1140" s="13">
        <v>0.4375</v>
      </c>
      <c r="Z1140" s="13">
        <v>0.47826086956521702</v>
      </c>
      <c r="AA1140" s="13">
        <v>0.47945205479452102</v>
      </c>
      <c r="AB1140" s="13">
        <v>0.35416666666666702</v>
      </c>
      <c r="AC1140" s="13">
        <v>9.375E-2</v>
      </c>
      <c r="AD1140" s="13">
        <v>0.45454545454545398</v>
      </c>
      <c r="AE1140" s="13"/>
      <c r="AF1140" s="13">
        <v>0.47783251231527102</v>
      </c>
      <c r="AG1140" s="13">
        <v>0.247706422018349</v>
      </c>
      <c r="AH1140" s="13">
        <v>0.30645161290322598</v>
      </c>
      <c r="AI1140" s="13">
        <v>0.11111111111111099</v>
      </c>
      <c r="AJ1140" s="13">
        <v>0.54285714285714304</v>
      </c>
      <c r="AK1140" s="13">
        <v>0.48780487804878098</v>
      </c>
      <c r="AL1140" s="13"/>
      <c r="AM1140" s="13">
        <v>0.42528735632183901</v>
      </c>
      <c r="AN1140" s="13">
        <v>0.37837837837837801</v>
      </c>
      <c r="AO1140" s="13">
        <v>0.33830845771144302</v>
      </c>
      <c r="AP1140" s="13">
        <v>0.34745762711864397</v>
      </c>
      <c r="AQ1140" s="13">
        <v>0.47826086956521702</v>
      </c>
      <c r="AR1140" s="13"/>
      <c r="AS1140" s="13">
        <v>0.36731391585760498</v>
      </c>
      <c r="AT1140" s="13" t="s">
        <v>97</v>
      </c>
      <c r="AU1140" s="13"/>
      <c r="AV1140" s="13">
        <v>0.31282051282051299</v>
      </c>
      <c r="AW1140" s="13">
        <v>0.60465116279069797</v>
      </c>
      <c r="AX1140" s="13">
        <v>0.34586466165413499</v>
      </c>
      <c r="AY1140" s="13"/>
      <c r="AZ1140" s="13">
        <v>0.42592592592592599</v>
      </c>
      <c r="BA1140" s="13">
        <v>0.53488372093023295</v>
      </c>
      <c r="BB1140" s="13">
        <v>0.21100917431192701</v>
      </c>
      <c r="BC1140" s="13"/>
      <c r="BD1140" s="13">
        <v>0.43</v>
      </c>
      <c r="BE1140" s="13">
        <v>0.251162790697674</v>
      </c>
      <c r="BF1140" s="13"/>
      <c r="BG1140" s="13">
        <v>0.45454545454545497</v>
      </c>
      <c r="BH1140" s="13">
        <v>0.32352941176470601</v>
      </c>
      <c r="BI1140" s="13"/>
      <c r="BJ1140" s="13">
        <v>0.47422680412371099</v>
      </c>
      <c r="BK1140" s="13">
        <v>0.35108481262327401</v>
      </c>
      <c r="BL1140" s="13"/>
      <c r="BM1140" s="13">
        <v>0.54545454545454497</v>
      </c>
      <c r="BN1140" s="13">
        <v>0.32310838445807799</v>
      </c>
      <c r="BO1140" s="13"/>
      <c r="BP1140" s="13">
        <v>0.38414634146341498</v>
      </c>
      <c r="BQ1140" s="13">
        <v>0.36568848758465</v>
      </c>
      <c r="BR1140" s="13"/>
      <c r="BS1140" s="13">
        <v>0.49074074074074098</v>
      </c>
      <c r="BT1140" s="13">
        <v>0.29864253393665202</v>
      </c>
      <c r="BU1140" s="13"/>
      <c r="BV1140" s="13">
        <v>0.42105263157894701</v>
      </c>
      <c r="BW1140" s="13">
        <v>0.52857142857142903</v>
      </c>
      <c r="BX1140" s="13"/>
      <c r="BY1140" s="13">
        <v>0.41176470588235298</v>
      </c>
      <c r="BZ1140" s="13">
        <v>0.363302752293578</v>
      </c>
      <c r="CA1140" s="13"/>
      <c r="CB1140" s="13">
        <v>0.29194630872483202</v>
      </c>
      <c r="CC1140" s="13">
        <v>0.43225806451612903</v>
      </c>
    </row>
    <row r="1141" spans="2:81" x14ac:dyDescent="0.3">
      <c r="C1141" s="13"/>
      <c r="D1141" s="13"/>
      <c r="E1141" s="13"/>
      <c r="F1141" s="13"/>
      <c r="G1141" s="13"/>
      <c r="H1141" s="13"/>
      <c r="I1141" s="13"/>
      <c r="J1141" s="13"/>
      <c r="K1141" s="13"/>
      <c r="L1141" s="13"/>
      <c r="M1141" s="13"/>
      <c r="N1141" s="13"/>
      <c r="O1141" s="13"/>
      <c r="P1141" s="13"/>
      <c r="Q1141" s="13"/>
      <c r="R1141" s="13"/>
      <c r="S1141" s="13"/>
      <c r="T1141" s="13"/>
      <c r="U1141" s="13"/>
      <c r="V1141" s="13"/>
      <c r="W1141" s="13"/>
      <c r="X1141" s="13"/>
      <c r="Y1141" s="13"/>
      <c r="Z1141" s="13"/>
      <c r="AA1141" s="13"/>
      <c r="AB1141" s="13"/>
      <c r="AC1141" s="13"/>
      <c r="AD1141" s="13"/>
      <c r="AE1141" s="13"/>
      <c r="AF1141" s="13"/>
      <c r="AG1141" s="13"/>
      <c r="AH1141" s="13"/>
      <c r="AI1141" s="13"/>
      <c r="AJ1141" s="13"/>
      <c r="AK1141" s="13"/>
      <c r="AL1141" s="13"/>
      <c r="AM1141" s="13"/>
      <c r="AN1141" s="13"/>
      <c r="AO1141" s="13"/>
      <c r="AP1141" s="13"/>
      <c r="AQ1141" s="13"/>
      <c r="AR1141" s="13"/>
      <c r="AS1141" s="13"/>
      <c r="AT1141" s="13"/>
      <c r="AU1141" s="13"/>
      <c r="AV1141" s="13"/>
      <c r="AW1141" s="13"/>
      <c r="AX1141" s="13"/>
      <c r="AY1141" s="13"/>
      <c r="AZ1141" s="13"/>
      <c r="BA1141" s="13"/>
      <c r="BB1141" s="13"/>
      <c r="BC1141" s="13"/>
      <c r="BD1141" s="13"/>
      <c r="BE1141" s="13"/>
      <c r="BF1141" s="13"/>
      <c r="BG1141" s="13"/>
      <c r="BH1141" s="13"/>
      <c r="BI1141" s="13"/>
      <c r="BJ1141" s="13"/>
      <c r="BK1141" s="13"/>
      <c r="BL1141" s="13"/>
      <c r="BM1141" s="13"/>
      <c r="BN1141" s="13"/>
      <c r="BO1141" s="13"/>
      <c r="BP1141" s="13"/>
      <c r="BQ1141" s="13"/>
      <c r="BR1141" s="13"/>
      <c r="BS1141" s="13"/>
      <c r="BT1141" s="13"/>
      <c r="BU1141" s="13"/>
      <c r="BV1141" s="13"/>
      <c r="BW1141" s="13"/>
      <c r="BX1141" s="13"/>
      <c r="BY1141" s="13"/>
      <c r="BZ1141" s="13"/>
      <c r="CA1141" s="13"/>
      <c r="CB1141" s="13"/>
      <c r="CC1141" s="13"/>
    </row>
    <row r="1142" spans="2:81" x14ac:dyDescent="0.3">
      <c r="B1142" s="6" t="s">
        <v>476</v>
      </c>
      <c r="C1142" s="13"/>
      <c r="D1142" s="13"/>
      <c r="E1142" s="13"/>
      <c r="F1142" s="13"/>
      <c r="G1142" s="13"/>
      <c r="H1142" s="13"/>
      <c r="I1142" s="13"/>
      <c r="J1142" s="13"/>
      <c r="K1142" s="13"/>
      <c r="L1142" s="13"/>
      <c r="M1142" s="13"/>
      <c r="N1142" s="13"/>
      <c r="O1142" s="13"/>
      <c r="P1142" s="13"/>
      <c r="Q1142" s="13"/>
      <c r="R1142" s="13"/>
      <c r="S1142" s="13"/>
      <c r="T1142" s="13"/>
      <c r="U1142" s="13"/>
      <c r="V1142" s="13"/>
      <c r="W1142" s="13"/>
      <c r="X1142" s="13"/>
      <c r="Y1142" s="13"/>
      <c r="Z1142" s="13"/>
      <c r="AA1142" s="13"/>
      <c r="AB1142" s="13"/>
      <c r="AC1142" s="13"/>
      <c r="AD1142" s="13"/>
      <c r="AE1142" s="13"/>
      <c r="AF1142" s="13"/>
      <c r="AG1142" s="13"/>
      <c r="AH1142" s="13"/>
      <c r="AI1142" s="13"/>
      <c r="AJ1142" s="13"/>
      <c r="AK1142" s="13"/>
      <c r="AL1142" s="13"/>
      <c r="AM1142" s="13"/>
      <c r="AN1142" s="13"/>
      <c r="AO1142" s="13"/>
      <c r="AP1142" s="13"/>
      <c r="AQ1142" s="13"/>
      <c r="AR1142" s="13"/>
      <c r="AS1142" s="13"/>
      <c r="AT1142" s="13"/>
      <c r="AU1142" s="13"/>
      <c r="AV1142" s="13"/>
      <c r="AW1142" s="13"/>
      <c r="AX1142" s="13"/>
      <c r="AY1142" s="13"/>
      <c r="AZ1142" s="13"/>
      <c r="BA1142" s="13"/>
      <c r="BB1142" s="13"/>
      <c r="BC1142" s="13"/>
      <c r="BD1142" s="13"/>
      <c r="BE1142" s="13"/>
      <c r="BF1142" s="13"/>
      <c r="BG1142" s="13"/>
      <c r="BH1142" s="13"/>
      <c r="BI1142" s="13"/>
      <c r="BJ1142" s="13"/>
      <c r="BK1142" s="13"/>
      <c r="BL1142" s="13"/>
      <c r="BM1142" s="13"/>
      <c r="BN1142" s="13"/>
      <c r="BO1142" s="13"/>
      <c r="BP1142" s="13"/>
      <c r="BQ1142" s="13"/>
      <c r="BR1142" s="13"/>
      <c r="BS1142" s="13"/>
      <c r="BT1142" s="13"/>
      <c r="BU1142" s="13"/>
      <c r="BV1142" s="13"/>
      <c r="BW1142" s="13"/>
      <c r="BX1142" s="13"/>
      <c r="BY1142" s="13"/>
      <c r="BZ1142" s="13"/>
      <c r="CA1142" s="13"/>
      <c r="CB1142" s="13"/>
      <c r="CC1142" s="13"/>
    </row>
    <row r="1143" spans="2:81" x14ac:dyDescent="0.3">
      <c r="B1143" s="23" t="s">
        <v>196</v>
      </c>
      <c r="C1143" s="13"/>
      <c r="D1143" s="13"/>
      <c r="E1143" s="13"/>
      <c r="F1143" s="13"/>
      <c r="G1143" s="13"/>
      <c r="H1143" s="13"/>
      <c r="I1143" s="13"/>
      <c r="J1143" s="13"/>
      <c r="K1143" s="13"/>
      <c r="L1143" s="13"/>
      <c r="M1143" s="13"/>
      <c r="N1143" s="13"/>
      <c r="O1143" s="13"/>
      <c r="P1143" s="13"/>
      <c r="Q1143" s="13"/>
      <c r="R1143" s="13"/>
      <c r="S1143" s="13"/>
      <c r="T1143" s="13"/>
      <c r="U1143" s="13"/>
      <c r="V1143" s="13"/>
      <c r="W1143" s="13"/>
      <c r="X1143" s="13"/>
      <c r="Y1143" s="13"/>
      <c r="Z1143" s="13"/>
      <c r="AA1143" s="13"/>
      <c r="AB1143" s="13"/>
      <c r="AC1143" s="13"/>
      <c r="AD1143" s="13"/>
      <c r="AE1143" s="13"/>
      <c r="AF1143" s="13"/>
      <c r="AG1143" s="13"/>
      <c r="AH1143" s="13"/>
      <c r="AI1143" s="13"/>
      <c r="AJ1143" s="13"/>
      <c r="AK1143" s="13"/>
      <c r="AL1143" s="13"/>
      <c r="AM1143" s="13"/>
      <c r="AN1143" s="13"/>
      <c r="AO1143" s="13"/>
      <c r="AP1143" s="13"/>
      <c r="AQ1143" s="13"/>
      <c r="AR1143" s="13"/>
      <c r="AS1143" s="13"/>
      <c r="AT1143" s="13"/>
      <c r="AU1143" s="13"/>
      <c r="AV1143" s="13"/>
      <c r="AW1143" s="13"/>
      <c r="AX1143" s="13"/>
      <c r="AY1143" s="13"/>
      <c r="AZ1143" s="13"/>
      <c r="BA1143" s="13"/>
      <c r="BB1143" s="13"/>
      <c r="BC1143" s="13"/>
      <c r="BD1143" s="13"/>
      <c r="BE1143" s="13"/>
      <c r="BF1143" s="13"/>
      <c r="BG1143" s="13"/>
      <c r="BH1143" s="13"/>
      <c r="BI1143" s="13"/>
      <c r="BJ1143" s="13"/>
      <c r="BK1143" s="13"/>
      <c r="BL1143" s="13"/>
      <c r="BM1143" s="13"/>
      <c r="BN1143" s="13"/>
      <c r="BO1143" s="13"/>
      <c r="BP1143" s="13"/>
      <c r="BQ1143" s="13"/>
      <c r="BR1143" s="13"/>
      <c r="BS1143" s="13"/>
      <c r="BT1143" s="13"/>
      <c r="BU1143" s="13"/>
      <c r="BV1143" s="13"/>
      <c r="BW1143" s="13"/>
      <c r="BX1143" s="13"/>
      <c r="BY1143" s="13"/>
      <c r="BZ1143" s="13"/>
      <c r="CA1143" s="13"/>
      <c r="CB1143" s="13"/>
      <c r="CC1143" s="13"/>
    </row>
    <row r="1144" spans="2:81" x14ac:dyDescent="0.3">
      <c r="B1144" t="s">
        <v>413</v>
      </c>
      <c r="C1144" s="13">
        <v>0.28640776699029102</v>
      </c>
      <c r="D1144" s="13">
        <v>0.26397515527950299</v>
      </c>
      <c r="E1144" s="13">
        <v>0.312925170068027</v>
      </c>
      <c r="F1144" s="13"/>
      <c r="G1144" s="13">
        <v>0.28235294117647097</v>
      </c>
      <c r="H1144" s="13">
        <v>0.32748538011695899</v>
      </c>
      <c r="I1144" s="13">
        <v>0.29914529914529903</v>
      </c>
      <c r="J1144" s="13">
        <v>0.24752475247524799</v>
      </c>
      <c r="K1144" s="13">
        <v>0.24285714285714299</v>
      </c>
      <c r="L1144" s="13">
        <v>0.27027027027027001</v>
      </c>
      <c r="M1144" s="13"/>
      <c r="N1144" s="13">
        <v>0.31063829787233999</v>
      </c>
      <c r="O1144" s="13">
        <v>0.22857142857142901</v>
      </c>
      <c r="P1144" s="13">
        <v>0.27619047619047599</v>
      </c>
      <c r="Q1144" s="13">
        <v>0.310606060606061</v>
      </c>
      <c r="R1144" s="13"/>
      <c r="S1144" s="13">
        <v>0.30555555555555602</v>
      </c>
      <c r="T1144" s="13">
        <v>0.301369863013699</v>
      </c>
      <c r="U1144" s="13">
        <v>0.30952380952380998</v>
      </c>
      <c r="V1144" s="13">
        <v>0.245283018867925</v>
      </c>
      <c r="W1144" s="13">
        <v>0.3</v>
      </c>
      <c r="X1144" s="13">
        <v>0.28070175438596501</v>
      </c>
      <c r="Y1144" s="13">
        <v>0.22916666666666699</v>
      </c>
      <c r="Z1144" s="13">
        <v>0.173913043478261</v>
      </c>
      <c r="AA1144" s="13">
        <v>0.26027397260273999</v>
      </c>
      <c r="AB1144" s="13">
        <v>0.33333333333333298</v>
      </c>
      <c r="AC1144" s="13">
        <v>0.40625</v>
      </c>
      <c r="AD1144" s="13">
        <v>0.18181818181818199</v>
      </c>
      <c r="AE1144" s="13"/>
      <c r="AF1144" s="13">
        <v>0.31527093596059103</v>
      </c>
      <c r="AG1144" s="13">
        <v>0.33944954128440402</v>
      </c>
      <c r="AH1144" s="13">
        <v>0.27419354838709697</v>
      </c>
      <c r="AI1144" s="13">
        <v>0.19753086419753099</v>
      </c>
      <c r="AJ1144" s="13">
        <v>0.27142857142857102</v>
      </c>
      <c r="AK1144" s="13">
        <v>0.292682926829268</v>
      </c>
      <c r="AL1144" s="13"/>
      <c r="AM1144" s="13">
        <v>0.28735632183908</v>
      </c>
      <c r="AN1144" s="13">
        <v>0.23423423423423401</v>
      </c>
      <c r="AO1144" s="13">
        <v>0.328358208955224</v>
      </c>
      <c r="AP1144" s="13">
        <v>0.305084745762712</v>
      </c>
      <c r="AQ1144" s="13">
        <v>0.30434782608695699</v>
      </c>
      <c r="AR1144" s="13"/>
      <c r="AS1144" s="13">
        <v>0.28640776699029102</v>
      </c>
      <c r="AT1144" s="13" t="s">
        <v>97</v>
      </c>
      <c r="AU1144" s="13"/>
      <c r="AV1144" s="13">
        <v>0.28717948717948699</v>
      </c>
      <c r="AW1144" s="13">
        <v>0.44186046511627902</v>
      </c>
      <c r="AX1144" s="13">
        <v>0.21052631578947401</v>
      </c>
      <c r="AY1144" s="13"/>
      <c r="AZ1144" s="13">
        <v>0.46296296296296302</v>
      </c>
      <c r="BA1144" s="13">
        <v>0.34883720930232598</v>
      </c>
      <c r="BB1144" s="13">
        <v>0.21100917431192701</v>
      </c>
      <c r="BC1144" s="13"/>
      <c r="BD1144" s="13">
        <v>0.30499999999999999</v>
      </c>
      <c r="BE1144" s="13">
        <v>0.25581395348837199</v>
      </c>
      <c r="BF1144" s="13"/>
      <c r="BG1144" s="13">
        <v>0.33492822966507202</v>
      </c>
      <c r="BH1144" s="13">
        <v>0.26225490196078399</v>
      </c>
      <c r="BI1144" s="13"/>
      <c r="BJ1144" s="13">
        <v>0.35051546391752603</v>
      </c>
      <c r="BK1144" s="13">
        <v>0.27416173570019697</v>
      </c>
      <c r="BL1144" s="13"/>
      <c r="BM1144" s="13">
        <v>0.34710743801652899</v>
      </c>
      <c r="BN1144" s="13">
        <v>0.274028629856851</v>
      </c>
      <c r="BO1144" s="13"/>
      <c r="BP1144" s="13">
        <v>0.25609756097560998</v>
      </c>
      <c r="BQ1144" s="13">
        <v>0.30022573363431099</v>
      </c>
      <c r="BR1144" s="13"/>
      <c r="BS1144" s="13">
        <v>0.26388888888888901</v>
      </c>
      <c r="BT1144" s="13">
        <v>0.289592760180996</v>
      </c>
      <c r="BU1144" s="13"/>
      <c r="BV1144" s="13">
        <v>0.25</v>
      </c>
      <c r="BW1144" s="13">
        <v>0.27142857142857102</v>
      </c>
      <c r="BX1144" s="13"/>
      <c r="BY1144" s="13">
        <v>0.25</v>
      </c>
      <c r="BZ1144" s="13">
        <v>0.293577981651376</v>
      </c>
      <c r="CA1144" s="13"/>
      <c r="CB1144" s="13">
        <v>0.24496644295302</v>
      </c>
      <c r="CC1144" s="13">
        <v>0.32903225806451603</v>
      </c>
    </row>
    <row r="1145" spans="2:81" x14ac:dyDescent="0.3">
      <c r="B1145" t="s">
        <v>84</v>
      </c>
      <c r="C1145" s="13">
        <v>0.35760517799352798</v>
      </c>
      <c r="D1145" s="13">
        <v>0.381987577639752</v>
      </c>
      <c r="E1145" s="13">
        <v>0.32653061224489799</v>
      </c>
      <c r="F1145" s="13"/>
      <c r="G1145" s="13">
        <v>0.32941176470588202</v>
      </c>
      <c r="H1145" s="13">
        <v>0.321637426900585</v>
      </c>
      <c r="I1145" s="13">
        <v>0.316239316239316</v>
      </c>
      <c r="J1145" s="13">
        <v>0.396039603960396</v>
      </c>
      <c r="K1145" s="13">
        <v>0.41428571428571398</v>
      </c>
      <c r="L1145" s="13">
        <v>0.43243243243243201</v>
      </c>
      <c r="M1145" s="13"/>
      <c r="N1145" s="13">
        <v>0.34893617021276602</v>
      </c>
      <c r="O1145" s="13">
        <v>0.378571428571429</v>
      </c>
      <c r="P1145" s="13">
        <v>0.35238095238095202</v>
      </c>
      <c r="Q1145" s="13">
        <v>0.34090909090909099</v>
      </c>
      <c r="R1145" s="13"/>
      <c r="S1145" s="13">
        <v>0.342592592592593</v>
      </c>
      <c r="T1145" s="13">
        <v>0.36986301369863001</v>
      </c>
      <c r="U1145" s="13">
        <v>0.19047619047618999</v>
      </c>
      <c r="V1145" s="13">
        <v>0.39622641509433998</v>
      </c>
      <c r="W1145" s="13">
        <v>0.34</v>
      </c>
      <c r="X1145" s="13">
        <v>0.38596491228070201</v>
      </c>
      <c r="Y1145" s="13">
        <v>0.54166666666666696</v>
      </c>
      <c r="Z1145" s="13">
        <v>0.34782608695652201</v>
      </c>
      <c r="AA1145" s="13">
        <v>0.38356164383561597</v>
      </c>
      <c r="AB1145" s="13">
        <v>0.3125</v>
      </c>
      <c r="AC1145" s="13">
        <v>0.21875</v>
      </c>
      <c r="AD1145" s="13">
        <v>0.45454545454545497</v>
      </c>
      <c r="AE1145" s="13"/>
      <c r="AF1145" s="13">
        <v>0.37931034482758602</v>
      </c>
      <c r="AG1145" s="13">
        <v>0.35779816513761498</v>
      </c>
      <c r="AH1145" s="13">
        <v>0.33870967741935498</v>
      </c>
      <c r="AI1145" s="13">
        <v>0.37037037037037002</v>
      </c>
      <c r="AJ1145" s="13">
        <v>0.34285714285714303</v>
      </c>
      <c r="AK1145" s="13">
        <v>0.36585365853658502</v>
      </c>
      <c r="AL1145" s="13"/>
      <c r="AM1145" s="13">
        <v>0.43678160919540199</v>
      </c>
      <c r="AN1145" s="13">
        <v>0.31531531531531498</v>
      </c>
      <c r="AO1145" s="13">
        <v>0.34328358208955201</v>
      </c>
      <c r="AP1145" s="13">
        <v>0.34745762711864397</v>
      </c>
      <c r="AQ1145" s="13">
        <v>0.47826086956521702</v>
      </c>
      <c r="AR1145" s="13"/>
      <c r="AS1145" s="13">
        <v>0.35760517799352798</v>
      </c>
      <c r="AT1145" s="13" t="s">
        <v>97</v>
      </c>
      <c r="AU1145" s="13"/>
      <c r="AV1145" s="13">
        <v>0.38974358974359002</v>
      </c>
      <c r="AW1145" s="13">
        <v>0.32558139534883701</v>
      </c>
      <c r="AX1145" s="13">
        <v>0.35714285714285698</v>
      </c>
      <c r="AY1145" s="13"/>
      <c r="AZ1145" s="13">
        <v>0.31481481481481499</v>
      </c>
      <c r="BA1145" s="13">
        <v>0.372093023255814</v>
      </c>
      <c r="BB1145" s="13">
        <v>0.403669724770642</v>
      </c>
      <c r="BC1145" s="13"/>
      <c r="BD1145" s="13">
        <v>0.33500000000000002</v>
      </c>
      <c r="BE1145" s="13">
        <v>0.39534883720930197</v>
      </c>
      <c r="BF1145" s="13"/>
      <c r="BG1145" s="13">
        <v>0.36363636363636398</v>
      </c>
      <c r="BH1145" s="13">
        <v>0.355392156862745</v>
      </c>
      <c r="BI1145" s="13"/>
      <c r="BJ1145" s="13">
        <v>0.31958762886597902</v>
      </c>
      <c r="BK1145" s="13">
        <v>0.366863905325444</v>
      </c>
      <c r="BL1145" s="13"/>
      <c r="BM1145" s="13">
        <v>0.28925619834710697</v>
      </c>
      <c r="BN1145" s="13">
        <v>0.374233128834356</v>
      </c>
      <c r="BO1145" s="13"/>
      <c r="BP1145" s="13">
        <v>0.34146341463414598</v>
      </c>
      <c r="BQ1145" s="13">
        <v>0.36117381489841999</v>
      </c>
      <c r="BR1145" s="13"/>
      <c r="BS1145" s="13">
        <v>0.37962962962962998</v>
      </c>
      <c r="BT1145" s="13">
        <v>0.35746606334841602</v>
      </c>
      <c r="BU1145" s="13"/>
      <c r="BV1145" s="13">
        <v>0.42105263157894701</v>
      </c>
      <c r="BW1145" s="13">
        <v>0.35714285714285698</v>
      </c>
      <c r="BX1145" s="13"/>
      <c r="BY1145" s="13">
        <v>0.36764705882352899</v>
      </c>
      <c r="BZ1145" s="13">
        <v>0.35963302752293602</v>
      </c>
      <c r="CA1145" s="13"/>
      <c r="CB1145" s="13">
        <v>0.37248322147650997</v>
      </c>
      <c r="CC1145" s="13">
        <v>0.34838709677419399</v>
      </c>
    </row>
    <row r="1146" spans="2:81" x14ac:dyDescent="0.3">
      <c r="B1146" t="s">
        <v>414</v>
      </c>
      <c r="C1146" s="13">
        <v>0.187702265372168</v>
      </c>
      <c r="D1146" s="13">
        <v>0.19254658385093201</v>
      </c>
      <c r="E1146" s="13">
        <v>0.183673469387755</v>
      </c>
      <c r="F1146" s="13"/>
      <c r="G1146" s="13">
        <v>0.188235294117647</v>
      </c>
      <c r="H1146" s="13">
        <v>0.19298245614035101</v>
      </c>
      <c r="I1146" s="13">
        <v>0.145299145299145</v>
      </c>
      <c r="J1146" s="13">
        <v>0.198019801980198</v>
      </c>
      <c r="K1146" s="13">
        <v>0.2</v>
      </c>
      <c r="L1146" s="13">
        <v>0.21621621621621601</v>
      </c>
      <c r="M1146" s="13"/>
      <c r="N1146" s="13">
        <v>0.17872340425531899</v>
      </c>
      <c r="O1146" s="13">
        <v>0.221428571428571</v>
      </c>
      <c r="P1146" s="13">
        <v>0.19047619047618999</v>
      </c>
      <c r="Q1146" s="13">
        <v>0.174242424242424</v>
      </c>
      <c r="R1146" s="13"/>
      <c r="S1146" s="13">
        <v>0.203703703703704</v>
      </c>
      <c r="T1146" s="13">
        <v>0.164383561643836</v>
      </c>
      <c r="U1146" s="13">
        <v>0.214285714285714</v>
      </c>
      <c r="V1146" s="13">
        <v>0.15094339622641501</v>
      </c>
      <c r="W1146" s="13">
        <v>0.18</v>
      </c>
      <c r="X1146" s="13">
        <v>0.21052631578947401</v>
      </c>
      <c r="Y1146" s="13">
        <v>0.125</v>
      </c>
      <c r="Z1146" s="13">
        <v>0.26086956521739102</v>
      </c>
      <c r="AA1146" s="13">
        <v>0.17808219178082199</v>
      </c>
      <c r="AB1146" s="13">
        <v>0.25</v>
      </c>
      <c r="AC1146" s="13">
        <v>0.15625</v>
      </c>
      <c r="AD1146" s="13">
        <v>0.18181818181818199</v>
      </c>
      <c r="AE1146" s="13"/>
      <c r="AF1146" s="13">
        <v>0.17241379310344801</v>
      </c>
      <c r="AG1146" s="13">
        <v>0.155963302752294</v>
      </c>
      <c r="AH1146" s="13">
        <v>0.29032258064516098</v>
      </c>
      <c r="AI1146" s="13">
        <v>0.172839506172839</v>
      </c>
      <c r="AJ1146" s="13">
        <v>0.14285714285714299</v>
      </c>
      <c r="AK1146" s="13">
        <v>0.19512195121951201</v>
      </c>
      <c r="AL1146" s="13"/>
      <c r="AM1146" s="13">
        <v>0.160919540229885</v>
      </c>
      <c r="AN1146" s="13">
        <v>0.23423423423423401</v>
      </c>
      <c r="AO1146" s="13">
        <v>0.154228855721393</v>
      </c>
      <c r="AP1146" s="13">
        <v>0.169491525423729</v>
      </c>
      <c r="AQ1146" s="13">
        <v>8.6956521739130405E-2</v>
      </c>
      <c r="AR1146" s="13"/>
      <c r="AS1146" s="13">
        <v>0.187702265372168</v>
      </c>
      <c r="AT1146" s="13" t="s">
        <v>97</v>
      </c>
      <c r="AU1146" s="13"/>
      <c r="AV1146" s="13">
        <v>0.18974358974359001</v>
      </c>
      <c r="AW1146" s="13">
        <v>6.9767441860465101E-2</v>
      </c>
      <c r="AX1146" s="13">
        <v>0.21804511278195499</v>
      </c>
      <c r="AY1146" s="13"/>
      <c r="AZ1146" s="13">
        <v>0.11111111111111099</v>
      </c>
      <c r="BA1146" s="13">
        <v>0.25581395348837199</v>
      </c>
      <c r="BB1146" s="13">
        <v>0.18348623853210999</v>
      </c>
      <c r="BC1146" s="13"/>
      <c r="BD1146" s="13">
        <v>0.1925</v>
      </c>
      <c r="BE1146" s="13">
        <v>0.18139534883720901</v>
      </c>
      <c r="BF1146" s="13"/>
      <c r="BG1146" s="13">
        <v>0.17703349282296699</v>
      </c>
      <c r="BH1146" s="13">
        <v>0.191176470588235</v>
      </c>
      <c r="BI1146" s="13"/>
      <c r="BJ1146" s="13">
        <v>0.185567010309278</v>
      </c>
      <c r="BK1146" s="13">
        <v>0.183431952662722</v>
      </c>
      <c r="BL1146" s="13"/>
      <c r="BM1146" s="13">
        <v>0.206611570247934</v>
      </c>
      <c r="BN1146" s="13">
        <v>0.184049079754601</v>
      </c>
      <c r="BO1146" s="13"/>
      <c r="BP1146" s="13">
        <v>0.19512195121951201</v>
      </c>
      <c r="BQ1146" s="13">
        <v>0.18510158013544001</v>
      </c>
      <c r="BR1146" s="13"/>
      <c r="BS1146" s="13">
        <v>0.203703703703704</v>
      </c>
      <c r="BT1146" s="13">
        <v>0.194570135746606</v>
      </c>
      <c r="BU1146" s="13"/>
      <c r="BV1146" s="13">
        <v>0.144736842105263</v>
      </c>
      <c r="BW1146" s="13">
        <v>0.23571428571428599</v>
      </c>
      <c r="BX1146" s="13"/>
      <c r="BY1146" s="13">
        <v>0.191176470588235</v>
      </c>
      <c r="BZ1146" s="13">
        <v>0.18348623853210999</v>
      </c>
      <c r="CA1146" s="13"/>
      <c r="CB1146" s="13">
        <v>0.18120805369127499</v>
      </c>
      <c r="CC1146" s="13">
        <v>0.187096774193548</v>
      </c>
    </row>
    <row r="1147" spans="2:81" x14ac:dyDescent="0.3">
      <c r="B1147" t="s">
        <v>86</v>
      </c>
      <c r="C1147" s="13">
        <v>0.10517799352750801</v>
      </c>
      <c r="D1147" s="13">
        <v>0.102484472049689</v>
      </c>
      <c r="E1147" s="13">
        <v>0.108843537414966</v>
      </c>
      <c r="F1147" s="13"/>
      <c r="G1147" s="13">
        <v>0.14117647058823499</v>
      </c>
      <c r="H1147" s="13">
        <v>7.0175438596491196E-2</v>
      </c>
      <c r="I1147" s="13">
        <v>0.170940170940171</v>
      </c>
      <c r="J1147" s="13">
        <v>9.9009900990099001E-2</v>
      </c>
      <c r="K1147" s="13">
        <v>8.5714285714285701E-2</v>
      </c>
      <c r="L1147" s="13">
        <v>6.7567567567567599E-2</v>
      </c>
      <c r="M1147" s="13"/>
      <c r="N1147" s="13">
        <v>0.11063829787234</v>
      </c>
      <c r="O1147" s="13">
        <v>0.107142857142857</v>
      </c>
      <c r="P1147" s="13">
        <v>8.5714285714285701E-2</v>
      </c>
      <c r="Q1147" s="13">
        <v>0.11363636363636399</v>
      </c>
      <c r="R1147" s="13"/>
      <c r="S1147" s="13">
        <v>0.101851851851852</v>
      </c>
      <c r="T1147" s="13">
        <v>8.2191780821917804E-2</v>
      </c>
      <c r="U1147" s="13">
        <v>0.19047619047618999</v>
      </c>
      <c r="V1147" s="13">
        <v>0.169811320754717</v>
      </c>
      <c r="W1147" s="13">
        <v>0.14000000000000001</v>
      </c>
      <c r="X1147" s="13">
        <v>7.0175438596491196E-2</v>
      </c>
      <c r="Y1147" s="13">
        <v>4.1666666666666699E-2</v>
      </c>
      <c r="Z1147" s="13">
        <v>8.6956521739130405E-2</v>
      </c>
      <c r="AA1147" s="13">
        <v>0.10958904109589</v>
      </c>
      <c r="AB1147" s="13">
        <v>8.3333333333333301E-2</v>
      </c>
      <c r="AC1147" s="13">
        <v>6.25E-2</v>
      </c>
      <c r="AD1147" s="13">
        <v>0.18181818181818199</v>
      </c>
      <c r="AE1147" s="13"/>
      <c r="AF1147" s="13">
        <v>8.8669950738916301E-2</v>
      </c>
      <c r="AG1147" s="13">
        <v>9.1743119266055106E-2</v>
      </c>
      <c r="AH1147" s="13">
        <v>6.4516129032258104E-2</v>
      </c>
      <c r="AI1147" s="13">
        <v>0.16049382716049401</v>
      </c>
      <c r="AJ1147" s="13">
        <v>0.114285714285714</v>
      </c>
      <c r="AK1147" s="13">
        <v>0.12195121951219499</v>
      </c>
      <c r="AL1147" s="13"/>
      <c r="AM1147" s="13">
        <v>8.04597701149425E-2</v>
      </c>
      <c r="AN1147" s="13">
        <v>0.108108108108108</v>
      </c>
      <c r="AO1147" s="13">
        <v>0.109452736318408</v>
      </c>
      <c r="AP1147" s="13">
        <v>0.12711864406779699</v>
      </c>
      <c r="AQ1147" s="13">
        <v>8.6956521739130405E-2</v>
      </c>
      <c r="AR1147" s="13"/>
      <c r="AS1147" s="13">
        <v>0.10517799352750801</v>
      </c>
      <c r="AT1147" s="13" t="s">
        <v>97</v>
      </c>
      <c r="AU1147" s="13"/>
      <c r="AV1147" s="13">
        <v>6.6666666666666693E-2</v>
      </c>
      <c r="AW1147" s="13">
        <v>0.13953488372093001</v>
      </c>
      <c r="AX1147" s="13">
        <v>0.13157894736842099</v>
      </c>
      <c r="AY1147" s="13"/>
      <c r="AZ1147" s="13">
        <v>5.5555555555555601E-2</v>
      </c>
      <c r="BA1147" s="13">
        <v>2.32558139534884E-2</v>
      </c>
      <c r="BB1147" s="13">
        <v>0.119266055045872</v>
      </c>
      <c r="BC1147" s="13"/>
      <c r="BD1147" s="13">
        <v>0.1</v>
      </c>
      <c r="BE1147" s="13">
        <v>0.111627906976744</v>
      </c>
      <c r="BF1147" s="13"/>
      <c r="BG1147" s="13">
        <v>9.5693779904306206E-2</v>
      </c>
      <c r="BH1147" s="13">
        <v>0.110294117647059</v>
      </c>
      <c r="BI1147" s="13"/>
      <c r="BJ1147" s="13">
        <v>0.10309278350515499</v>
      </c>
      <c r="BK1147" s="13">
        <v>0.10848126232741601</v>
      </c>
      <c r="BL1147" s="13"/>
      <c r="BM1147" s="13">
        <v>8.2644628099173598E-2</v>
      </c>
      <c r="BN1147" s="13">
        <v>0.110429447852761</v>
      </c>
      <c r="BO1147" s="13"/>
      <c r="BP1147" s="13">
        <v>9.1463414634146298E-2</v>
      </c>
      <c r="BQ1147" s="13">
        <v>0.112866817155756</v>
      </c>
      <c r="BR1147" s="13"/>
      <c r="BS1147" s="13">
        <v>9.7222222222222196E-2</v>
      </c>
      <c r="BT1147" s="13">
        <v>9.9547511312217202E-2</v>
      </c>
      <c r="BU1147" s="13"/>
      <c r="BV1147" s="13">
        <v>0.105263157894737</v>
      </c>
      <c r="BW1147" s="13">
        <v>9.2857142857142902E-2</v>
      </c>
      <c r="BX1147" s="13"/>
      <c r="BY1147" s="13">
        <v>5.8823529411764698E-2</v>
      </c>
      <c r="BZ1147" s="13">
        <v>0.108256880733945</v>
      </c>
      <c r="CA1147" s="13"/>
      <c r="CB1147" s="13">
        <v>0.12080536912751701</v>
      </c>
      <c r="CC1147" s="13">
        <v>8.7096774193548401E-2</v>
      </c>
    </row>
    <row r="1148" spans="2:81" x14ac:dyDescent="0.3">
      <c r="B1148" t="s">
        <v>415</v>
      </c>
      <c r="C1148" s="13">
        <v>4.85436893203883E-2</v>
      </c>
      <c r="D1148" s="13">
        <v>4.9689440993788803E-2</v>
      </c>
      <c r="E1148" s="13">
        <v>4.7619047619047603E-2</v>
      </c>
      <c r="F1148" s="13"/>
      <c r="G1148" s="13">
        <v>4.7058823529411799E-2</v>
      </c>
      <c r="H1148" s="13">
        <v>7.0175438596491196E-2</v>
      </c>
      <c r="I1148" s="13">
        <v>5.9829059829059797E-2</v>
      </c>
      <c r="J1148" s="13">
        <v>2.9702970297029702E-2</v>
      </c>
      <c r="K1148" s="13">
        <v>5.7142857142857099E-2</v>
      </c>
      <c r="L1148" s="13">
        <v>0</v>
      </c>
      <c r="M1148" s="13"/>
      <c r="N1148" s="13">
        <v>4.6808510638297898E-2</v>
      </c>
      <c r="O1148" s="13">
        <v>4.2857142857142899E-2</v>
      </c>
      <c r="P1148" s="13">
        <v>7.6190476190476197E-2</v>
      </c>
      <c r="Q1148" s="13">
        <v>3.7878787878787901E-2</v>
      </c>
      <c r="R1148" s="13"/>
      <c r="S1148" s="13">
        <v>2.7777777777777801E-2</v>
      </c>
      <c r="T1148" s="13">
        <v>5.4794520547945202E-2</v>
      </c>
      <c r="U1148" s="13">
        <v>7.1428571428571397E-2</v>
      </c>
      <c r="V1148" s="13">
        <v>1.88679245283019E-2</v>
      </c>
      <c r="W1148" s="13">
        <v>0.04</v>
      </c>
      <c r="X1148" s="13">
        <v>5.2631578947368397E-2</v>
      </c>
      <c r="Y1148" s="13">
        <v>4.1666666666666699E-2</v>
      </c>
      <c r="Z1148" s="13">
        <v>8.6956521739130405E-2</v>
      </c>
      <c r="AA1148" s="13">
        <v>6.8493150684931503E-2</v>
      </c>
      <c r="AB1148" s="13">
        <v>2.0833333333333301E-2</v>
      </c>
      <c r="AC1148" s="13">
        <v>0.125</v>
      </c>
      <c r="AD1148" s="13">
        <v>0</v>
      </c>
      <c r="AE1148" s="13"/>
      <c r="AF1148" s="13">
        <v>4.4334975369458102E-2</v>
      </c>
      <c r="AG1148" s="13">
        <v>4.5871559633027498E-2</v>
      </c>
      <c r="AH1148" s="13">
        <v>3.2258064516128997E-2</v>
      </c>
      <c r="AI1148" s="13">
        <v>8.6419753086419707E-2</v>
      </c>
      <c r="AJ1148" s="13">
        <v>5.7142857142857099E-2</v>
      </c>
      <c r="AK1148" s="13">
        <v>2.4390243902439001E-2</v>
      </c>
      <c r="AL1148" s="13"/>
      <c r="AM1148" s="13">
        <v>3.4482758620689703E-2</v>
      </c>
      <c r="AN1148" s="13">
        <v>7.2072072072072099E-2</v>
      </c>
      <c r="AO1148" s="13">
        <v>5.4726368159204002E-2</v>
      </c>
      <c r="AP1148" s="13">
        <v>4.2372881355932202E-2</v>
      </c>
      <c r="AQ1148" s="13">
        <v>0</v>
      </c>
      <c r="AR1148" s="13"/>
      <c r="AS1148" s="13">
        <v>4.85436893203883E-2</v>
      </c>
      <c r="AT1148" s="13" t="s">
        <v>97</v>
      </c>
      <c r="AU1148" s="13"/>
      <c r="AV1148" s="13">
        <v>5.6410256410256397E-2</v>
      </c>
      <c r="AW1148" s="13">
        <v>2.32558139534884E-2</v>
      </c>
      <c r="AX1148" s="13">
        <v>6.3909774436090194E-2</v>
      </c>
      <c r="AY1148" s="13"/>
      <c r="AZ1148" s="13">
        <v>3.7037037037037E-2</v>
      </c>
      <c r="BA1148" s="13">
        <v>0</v>
      </c>
      <c r="BB1148" s="13">
        <v>7.3394495412843999E-2</v>
      </c>
      <c r="BC1148" s="13"/>
      <c r="BD1148" s="13">
        <v>4.7500000000000001E-2</v>
      </c>
      <c r="BE1148" s="13">
        <v>5.1162790697674397E-2</v>
      </c>
      <c r="BF1148" s="13"/>
      <c r="BG1148" s="13">
        <v>2.8708133971291901E-2</v>
      </c>
      <c r="BH1148" s="13">
        <v>5.8823529411764698E-2</v>
      </c>
      <c r="BI1148" s="13"/>
      <c r="BJ1148" s="13">
        <v>4.1237113402061903E-2</v>
      </c>
      <c r="BK1148" s="13">
        <v>4.9309664694280102E-2</v>
      </c>
      <c r="BL1148" s="13"/>
      <c r="BM1148" s="13">
        <v>5.7851239669421503E-2</v>
      </c>
      <c r="BN1148" s="13">
        <v>4.4989775051124697E-2</v>
      </c>
      <c r="BO1148" s="13"/>
      <c r="BP1148" s="13">
        <v>7.3170731707317097E-2</v>
      </c>
      <c r="BQ1148" s="13">
        <v>3.8374717832957102E-2</v>
      </c>
      <c r="BR1148" s="13"/>
      <c r="BS1148" s="13">
        <v>4.1666666666666699E-2</v>
      </c>
      <c r="BT1148" s="13">
        <v>5.4298642533936702E-2</v>
      </c>
      <c r="BU1148" s="13"/>
      <c r="BV1148" s="13">
        <v>5.2631578947368397E-2</v>
      </c>
      <c r="BW1148" s="13">
        <v>3.5714285714285698E-2</v>
      </c>
      <c r="BX1148" s="13"/>
      <c r="BY1148" s="13">
        <v>0.11764705882352899</v>
      </c>
      <c r="BZ1148" s="13">
        <v>4.0366972477064202E-2</v>
      </c>
      <c r="CA1148" s="13"/>
      <c r="CB1148" s="13">
        <v>6.0402684563758399E-2</v>
      </c>
      <c r="CC1148" s="13">
        <v>3.8709677419354799E-2</v>
      </c>
    </row>
    <row r="1149" spans="2:81" x14ac:dyDescent="0.3">
      <c r="B1149" t="s">
        <v>106</v>
      </c>
      <c r="C1149" s="13">
        <v>1.45631067961165E-2</v>
      </c>
      <c r="D1149" s="13">
        <v>9.3167701863354005E-3</v>
      </c>
      <c r="E1149" s="13">
        <v>2.04081632653061E-2</v>
      </c>
      <c r="F1149" s="13"/>
      <c r="G1149" s="13">
        <v>1.1764705882352899E-2</v>
      </c>
      <c r="H1149" s="13">
        <v>1.7543859649122799E-2</v>
      </c>
      <c r="I1149" s="13">
        <v>8.5470085470085496E-3</v>
      </c>
      <c r="J1149" s="13">
        <v>2.9702970297029702E-2</v>
      </c>
      <c r="K1149" s="13">
        <v>0</v>
      </c>
      <c r="L1149" s="13">
        <v>1.35135135135135E-2</v>
      </c>
      <c r="M1149" s="13"/>
      <c r="N1149" s="13">
        <v>4.2553191489361703E-3</v>
      </c>
      <c r="O1149" s="13">
        <v>2.1428571428571401E-2</v>
      </c>
      <c r="P1149" s="13">
        <v>1.9047619047619001E-2</v>
      </c>
      <c r="Q1149" s="13">
        <v>2.27272727272727E-2</v>
      </c>
      <c r="R1149" s="13"/>
      <c r="S1149" s="13">
        <v>1.85185185185185E-2</v>
      </c>
      <c r="T1149" s="13">
        <v>2.7397260273972601E-2</v>
      </c>
      <c r="U1149" s="13">
        <v>2.3809523809523801E-2</v>
      </c>
      <c r="V1149" s="13">
        <v>1.88679245283019E-2</v>
      </c>
      <c r="W1149" s="13">
        <v>0</v>
      </c>
      <c r="X1149" s="13">
        <v>0</v>
      </c>
      <c r="Y1149" s="13">
        <v>2.0833333333333301E-2</v>
      </c>
      <c r="Z1149" s="13">
        <v>4.3478260869565202E-2</v>
      </c>
      <c r="AA1149" s="13">
        <v>0</v>
      </c>
      <c r="AB1149" s="13">
        <v>0</v>
      </c>
      <c r="AC1149" s="13">
        <v>3.125E-2</v>
      </c>
      <c r="AD1149" s="13">
        <v>0</v>
      </c>
      <c r="AE1149" s="13"/>
      <c r="AF1149" s="13">
        <v>0</v>
      </c>
      <c r="AG1149" s="13">
        <v>9.1743119266055103E-3</v>
      </c>
      <c r="AH1149" s="13">
        <v>0</v>
      </c>
      <c r="AI1149" s="13">
        <v>1.2345679012345699E-2</v>
      </c>
      <c r="AJ1149" s="13">
        <v>7.1428571428571397E-2</v>
      </c>
      <c r="AK1149" s="13">
        <v>0</v>
      </c>
      <c r="AL1149" s="13"/>
      <c r="AM1149" s="13">
        <v>0</v>
      </c>
      <c r="AN1149" s="13">
        <v>3.6036036036036001E-2</v>
      </c>
      <c r="AO1149" s="13">
        <v>9.9502487562189105E-3</v>
      </c>
      <c r="AP1149" s="13">
        <v>8.4745762711864406E-3</v>
      </c>
      <c r="AQ1149" s="13">
        <v>4.3478260869565202E-2</v>
      </c>
      <c r="AR1149" s="13"/>
      <c r="AS1149" s="13">
        <v>1.45631067961165E-2</v>
      </c>
      <c r="AT1149" s="13" t="s">
        <v>97</v>
      </c>
      <c r="AU1149" s="13"/>
      <c r="AV1149" s="13">
        <v>1.02564102564103E-2</v>
      </c>
      <c r="AW1149" s="13">
        <v>0</v>
      </c>
      <c r="AX1149" s="13">
        <v>1.8796992481203E-2</v>
      </c>
      <c r="AY1149" s="13"/>
      <c r="AZ1149" s="13">
        <v>1.85185185185185E-2</v>
      </c>
      <c r="BA1149" s="13">
        <v>0</v>
      </c>
      <c r="BB1149" s="13">
        <v>9.1743119266055103E-3</v>
      </c>
      <c r="BC1149" s="13"/>
      <c r="BD1149" s="13">
        <v>0.02</v>
      </c>
      <c r="BE1149" s="13">
        <v>4.65116279069767E-3</v>
      </c>
      <c r="BF1149" s="13"/>
      <c r="BG1149" s="13">
        <v>0</v>
      </c>
      <c r="BH1149" s="13">
        <v>2.2058823529411801E-2</v>
      </c>
      <c r="BI1149" s="13"/>
      <c r="BJ1149" s="13">
        <v>0</v>
      </c>
      <c r="BK1149" s="13">
        <v>1.7751479289940801E-2</v>
      </c>
      <c r="BL1149" s="13"/>
      <c r="BM1149" s="13">
        <v>1.6528925619834701E-2</v>
      </c>
      <c r="BN1149" s="13">
        <v>1.22699386503067E-2</v>
      </c>
      <c r="BO1149" s="13"/>
      <c r="BP1149" s="13">
        <v>4.2682926829268303E-2</v>
      </c>
      <c r="BQ1149" s="13">
        <v>2.2573363431151201E-3</v>
      </c>
      <c r="BR1149" s="13"/>
      <c r="BS1149" s="13">
        <v>1.38888888888889E-2</v>
      </c>
      <c r="BT1149" s="13">
        <v>4.5248868778280504E-3</v>
      </c>
      <c r="BU1149" s="13"/>
      <c r="BV1149" s="13">
        <v>2.6315789473684199E-2</v>
      </c>
      <c r="BW1149" s="13">
        <v>7.14285714285714E-3</v>
      </c>
      <c r="BX1149" s="13"/>
      <c r="BY1149" s="13">
        <v>1.4705882352941201E-2</v>
      </c>
      <c r="BZ1149" s="13">
        <v>1.4678899082568799E-2</v>
      </c>
      <c r="CA1149" s="13"/>
      <c r="CB1149" s="13">
        <v>2.01342281879195E-2</v>
      </c>
      <c r="CC1149" s="13">
        <v>9.6774193548387101E-3</v>
      </c>
    </row>
    <row r="1150" spans="2:81" x14ac:dyDescent="0.3">
      <c r="B1150" t="s">
        <v>89</v>
      </c>
      <c r="C1150" s="13">
        <v>0.644012944983819</v>
      </c>
      <c r="D1150" s="13">
        <v>0.64596273291925499</v>
      </c>
      <c r="E1150" s="13">
        <v>0.63945578231292499</v>
      </c>
      <c r="F1150" s="13"/>
      <c r="G1150" s="13">
        <v>0.61176470588235299</v>
      </c>
      <c r="H1150" s="13">
        <v>0.64912280701754399</v>
      </c>
      <c r="I1150" s="13">
        <v>0.61538461538461497</v>
      </c>
      <c r="J1150" s="13">
        <v>0.64356435643564402</v>
      </c>
      <c r="K1150" s="13">
        <v>0.65714285714285703</v>
      </c>
      <c r="L1150" s="13">
        <v>0.70270270270270296</v>
      </c>
      <c r="M1150" s="13"/>
      <c r="N1150" s="13">
        <v>0.659574468085106</v>
      </c>
      <c r="O1150" s="13">
        <v>0.60714285714285698</v>
      </c>
      <c r="P1150" s="13">
        <v>0.628571428571429</v>
      </c>
      <c r="Q1150" s="13">
        <v>0.65151515151515105</v>
      </c>
      <c r="R1150" s="13"/>
      <c r="S1150" s="13">
        <v>0.64814814814814803</v>
      </c>
      <c r="T1150" s="13">
        <v>0.67123287671232901</v>
      </c>
      <c r="U1150" s="13">
        <v>0.5</v>
      </c>
      <c r="V1150" s="13">
        <v>0.64150943396226401</v>
      </c>
      <c r="W1150" s="13">
        <v>0.64</v>
      </c>
      <c r="X1150" s="13">
        <v>0.66666666666666696</v>
      </c>
      <c r="Y1150" s="13">
        <v>0.77083333333333304</v>
      </c>
      <c r="Z1150" s="13">
        <v>0.52173913043478304</v>
      </c>
      <c r="AA1150" s="13">
        <v>0.64383561643835596</v>
      </c>
      <c r="AB1150" s="13">
        <v>0.64583333333333304</v>
      </c>
      <c r="AC1150" s="13">
        <v>0.625</v>
      </c>
      <c r="AD1150" s="13">
        <v>0.63636363636363602</v>
      </c>
      <c r="AE1150" s="13"/>
      <c r="AF1150" s="13">
        <v>0.69458128078817705</v>
      </c>
      <c r="AG1150" s="13">
        <v>0.69724770642201805</v>
      </c>
      <c r="AH1150" s="13">
        <v>0.61290322580645196</v>
      </c>
      <c r="AI1150" s="13">
        <v>0.56790123456790098</v>
      </c>
      <c r="AJ1150" s="13">
        <v>0.61428571428571399</v>
      </c>
      <c r="AK1150" s="13">
        <v>0.65853658536585402</v>
      </c>
      <c r="AL1150" s="13"/>
      <c r="AM1150" s="13">
        <v>0.72413793103448298</v>
      </c>
      <c r="AN1150" s="13">
        <v>0.54954954954954904</v>
      </c>
      <c r="AO1150" s="13">
        <v>0.67164179104477595</v>
      </c>
      <c r="AP1150" s="13">
        <v>0.65254237288135597</v>
      </c>
      <c r="AQ1150" s="13">
        <v>0.78260869565217395</v>
      </c>
      <c r="AR1150" s="13"/>
      <c r="AS1150" s="13">
        <v>0.644012944983819</v>
      </c>
      <c r="AT1150" s="13" t="s">
        <v>97</v>
      </c>
      <c r="AU1150" s="13"/>
      <c r="AV1150" s="13">
        <v>0.67692307692307696</v>
      </c>
      <c r="AW1150" s="13">
        <v>0.76744186046511598</v>
      </c>
      <c r="AX1150" s="13">
        <v>0.56766917293233099</v>
      </c>
      <c r="AY1150" s="13"/>
      <c r="AZ1150" s="13">
        <v>0.77777777777777801</v>
      </c>
      <c r="BA1150" s="13">
        <v>0.72093023255813904</v>
      </c>
      <c r="BB1150" s="13">
        <v>0.61467889908256901</v>
      </c>
      <c r="BC1150" s="13"/>
      <c r="BD1150" s="13">
        <v>0.64</v>
      </c>
      <c r="BE1150" s="13">
        <v>0.65116279069767402</v>
      </c>
      <c r="BF1150" s="13"/>
      <c r="BG1150" s="13">
        <v>0.69856459330143506</v>
      </c>
      <c r="BH1150" s="13">
        <v>0.61764705882352899</v>
      </c>
      <c r="BI1150" s="13"/>
      <c r="BJ1150" s="13">
        <v>0.67010309278350499</v>
      </c>
      <c r="BK1150" s="13">
        <v>0.64102564102564097</v>
      </c>
      <c r="BL1150" s="13"/>
      <c r="BM1150" s="13">
        <v>0.63636363636363602</v>
      </c>
      <c r="BN1150" s="13">
        <v>0.64826175869120695</v>
      </c>
      <c r="BO1150" s="13"/>
      <c r="BP1150" s="13">
        <v>0.59756097560975596</v>
      </c>
      <c r="BQ1150" s="13">
        <v>0.66139954853273097</v>
      </c>
      <c r="BR1150" s="13"/>
      <c r="BS1150" s="13">
        <v>0.64351851851851904</v>
      </c>
      <c r="BT1150" s="13">
        <v>0.64705882352941202</v>
      </c>
      <c r="BU1150" s="13"/>
      <c r="BV1150" s="13">
        <v>0.67105263157894701</v>
      </c>
      <c r="BW1150" s="13">
        <v>0.628571428571429</v>
      </c>
      <c r="BX1150" s="13"/>
      <c r="BY1150" s="13">
        <v>0.61764705882352899</v>
      </c>
      <c r="BZ1150" s="13">
        <v>0.65321100917431196</v>
      </c>
      <c r="CA1150" s="13"/>
      <c r="CB1150" s="13">
        <v>0.61744966442952998</v>
      </c>
      <c r="CC1150" s="13">
        <v>0.67741935483870996</v>
      </c>
    </row>
    <row r="1151" spans="2:81" x14ac:dyDescent="0.3">
      <c r="B1151" t="s">
        <v>90</v>
      </c>
      <c r="C1151" s="13">
        <v>0.153721682847896</v>
      </c>
      <c r="D1151" s="13">
        <v>0.15217391304347799</v>
      </c>
      <c r="E1151" s="13">
        <v>0.156462585034014</v>
      </c>
      <c r="F1151" s="13"/>
      <c r="G1151" s="13">
        <v>0.188235294117647</v>
      </c>
      <c r="H1151" s="13">
        <v>0.140350877192982</v>
      </c>
      <c r="I1151" s="13">
        <v>0.230769230769231</v>
      </c>
      <c r="J1151" s="13">
        <v>0.12871287128712899</v>
      </c>
      <c r="K1151" s="13">
        <v>0.14285714285714299</v>
      </c>
      <c r="L1151" s="13">
        <v>6.7567567567567599E-2</v>
      </c>
      <c r="M1151" s="13"/>
      <c r="N1151" s="13">
        <v>0.157446808510638</v>
      </c>
      <c r="O1151" s="13">
        <v>0.15</v>
      </c>
      <c r="P1151" s="13">
        <v>0.161904761904762</v>
      </c>
      <c r="Q1151" s="13">
        <v>0.15151515151515199</v>
      </c>
      <c r="R1151" s="13"/>
      <c r="S1151" s="13">
        <v>0.12962962962963001</v>
      </c>
      <c r="T1151" s="13">
        <v>0.13698630136986301</v>
      </c>
      <c r="U1151" s="13">
        <v>0.26190476190476197</v>
      </c>
      <c r="V1151" s="13">
        <v>0.18867924528301899</v>
      </c>
      <c r="W1151" s="13">
        <v>0.18</v>
      </c>
      <c r="X1151" s="13">
        <v>0.12280701754386</v>
      </c>
      <c r="Y1151" s="13">
        <v>8.3333333333333301E-2</v>
      </c>
      <c r="Z1151" s="13">
        <v>0.173913043478261</v>
      </c>
      <c r="AA1151" s="13">
        <v>0.17808219178082199</v>
      </c>
      <c r="AB1151" s="13">
        <v>0.104166666666667</v>
      </c>
      <c r="AC1151" s="13">
        <v>0.1875</v>
      </c>
      <c r="AD1151" s="13">
        <v>0.18181818181818199</v>
      </c>
      <c r="AE1151" s="13"/>
      <c r="AF1151" s="13">
        <v>0.133004926108374</v>
      </c>
      <c r="AG1151" s="13">
        <v>0.13761467889908299</v>
      </c>
      <c r="AH1151" s="13">
        <v>9.6774193548387094E-2</v>
      </c>
      <c r="AI1151" s="13">
        <v>0.24691358024691401</v>
      </c>
      <c r="AJ1151" s="13">
        <v>0.17142857142857101</v>
      </c>
      <c r="AK1151" s="13">
        <v>0.146341463414634</v>
      </c>
      <c r="AL1151" s="13"/>
      <c r="AM1151" s="13">
        <v>0.114942528735632</v>
      </c>
      <c r="AN1151" s="13">
        <v>0.18018018018018001</v>
      </c>
      <c r="AO1151" s="13">
        <v>0.164179104477612</v>
      </c>
      <c r="AP1151" s="13">
        <v>0.169491525423729</v>
      </c>
      <c r="AQ1151" s="13">
        <v>8.6956521739130405E-2</v>
      </c>
      <c r="AR1151" s="13"/>
      <c r="AS1151" s="13">
        <v>0.153721682847896</v>
      </c>
      <c r="AT1151" s="13" t="s">
        <v>97</v>
      </c>
      <c r="AU1151" s="13"/>
      <c r="AV1151" s="13">
        <v>0.123076923076923</v>
      </c>
      <c r="AW1151" s="13">
        <v>0.162790697674419</v>
      </c>
      <c r="AX1151" s="13">
        <v>0.19548872180451099</v>
      </c>
      <c r="AY1151" s="13"/>
      <c r="AZ1151" s="13">
        <v>9.2592592592592601E-2</v>
      </c>
      <c r="BA1151" s="13">
        <v>2.32558139534884E-2</v>
      </c>
      <c r="BB1151" s="13">
        <v>0.192660550458716</v>
      </c>
      <c r="BC1151" s="13"/>
      <c r="BD1151" s="13">
        <v>0.14749999999999999</v>
      </c>
      <c r="BE1151" s="13">
        <v>0.162790697674419</v>
      </c>
      <c r="BF1151" s="13"/>
      <c r="BG1151" s="13">
        <v>0.124401913875598</v>
      </c>
      <c r="BH1151" s="13">
        <v>0.16911764705882401</v>
      </c>
      <c r="BI1151" s="13"/>
      <c r="BJ1151" s="13">
        <v>0.14432989690721601</v>
      </c>
      <c r="BK1151" s="13">
        <v>0.157790927021696</v>
      </c>
      <c r="BL1151" s="13"/>
      <c r="BM1151" s="13">
        <v>0.14049586776859499</v>
      </c>
      <c r="BN1151" s="13">
        <v>0.15541922290388499</v>
      </c>
      <c r="BO1151" s="13"/>
      <c r="BP1151" s="13">
        <v>0.16463414634146301</v>
      </c>
      <c r="BQ1151" s="13">
        <v>0.15124153498871301</v>
      </c>
      <c r="BR1151" s="13"/>
      <c r="BS1151" s="13">
        <v>0.13888888888888901</v>
      </c>
      <c r="BT1151" s="13">
        <v>0.15384615384615399</v>
      </c>
      <c r="BU1151" s="13"/>
      <c r="BV1151" s="13">
        <v>0.157894736842105</v>
      </c>
      <c r="BW1151" s="13">
        <v>0.128571428571429</v>
      </c>
      <c r="BX1151" s="13"/>
      <c r="BY1151" s="13">
        <v>0.17647058823529399</v>
      </c>
      <c r="BZ1151" s="13">
        <v>0.14862385321100899</v>
      </c>
      <c r="CA1151" s="13"/>
      <c r="CB1151" s="13">
        <v>0.18120805369127499</v>
      </c>
      <c r="CC1151" s="13">
        <v>0.12580645161290299</v>
      </c>
    </row>
    <row r="1152" spans="2:81" x14ac:dyDescent="0.3">
      <c r="B1152" t="s">
        <v>91</v>
      </c>
      <c r="C1152" s="13">
        <v>0.490291262135922</v>
      </c>
      <c r="D1152" s="13">
        <v>0.493788819875776</v>
      </c>
      <c r="E1152" s="13">
        <v>0.48299319727891199</v>
      </c>
      <c r="F1152" s="13"/>
      <c r="G1152" s="13">
        <v>0.42352941176470599</v>
      </c>
      <c r="H1152" s="13">
        <v>0.50877192982456099</v>
      </c>
      <c r="I1152" s="13">
        <v>0.38461538461538503</v>
      </c>
      <c r="J1152" s="13">
        <v>0.51485148514851498</v>
      </c>
      <c r="K1152" s="13">
        <v>0.51428571428571401</v>
      </c>
      <c r="L1152" s="13">
        <v>0.63513513513513498</v>
      </c>
      <c r="M1152" s="13"/>
      <c r="N1152" s="13">
        <v>0.50212765957446803</v>
      </c>
      <c r="O1152" s="13">
        <v>0.45714285714285702</v>
      </c>
      <c r="P1152" s="13">
        <v>0.46666666666666701</v>
      </c>
      <c r="Q1152" s="13">
        <v>0.5</v>
      </c>
      <c r="R1152" s="13"/>
      <c r="S1152" s="13">
        <v>0.51851851851851805</v>
      </c>
      <c r="T1152" s="13">
        <v>0.534246575342466</v>
      </c>
      <c r="U1152" s="13">
        <v>0.238095238095238</v>
      </c>
      <c r="V1152" s="13">
        <v>0.45283018867924502</v>
      </c>
      <c r="W1152" s="13">
        <v>0.46</v>
      </c>
      <c r="X1152" s="13">
        <v>0.54385964912280704</v>
      </c>
      <c r="Y1152" s="13">
        <v>0.6875</v>
      </c>
      <c r="Z1152" s="13">
        <v>0.34782608695652201</v>
      </c>
      <c r="AA1152" s="13">
        <v>0.465753424657534</v>
      </c>
      <c r="AB1152" s="13">
        <v>0.54166666666666696</v>
      </c>
      <c r="AC1152" s="13">
        <v>0.4375</v>
      </c>
      <c r="AD1152" s="13">
        <v>0.45454545454545497</v>
      </c>
      <c r="AE1152" s="13"/>
      <c r="AF1152" s="13">
        <v>0.56157635467980305</v>
      </c>
      <c r="AG1152" s="13">
        <v>0.55963302752293598</v>
      </c>
      <c r="AH1152" s="13">
        <v>0.51612903225806395</v>
      </c>
      <c r="AI1152" s="13">
        <v>0.32098765432098803</v>
      </c>
      <c r="AJ1152" s="13">
        <v>0.442857142857143</v>
      </c>
      <c r="AK1152" s="13">
        <v>0.51219512195121897</v>
      </c>
      <c r="AL1152" s="13"/>
      <c r="AM1152" s="13">
        <v>0.60919540229885105</v>
      </c>
      <c r="AN1152" s="13">
        <v>0.36936936936936898</v>
      </c>
      <c r="AO1152" s="13">
        <v>0.50746268656716398</v>
      </c>
      <c r="AP1152" s="13">
        <v>0.483050847457627</v>
      </c>
      <c r="AQ1152" s="13">
        <v>0.69565217391304301</v>
      </c>
      <c r="AR1152" s="13"/>
      <c r="AS1152" s="13">
        <v>0.490291262135922</v>
      </c>
      <c r="AT1152" s="13" t="s">
        <v>97</v>
      </c>
      <c r="AU1152" s="13"/>
      <c r="AV1152" s="13">
        <v>0.55384615384615399</v>
      </c>
      <c r="AW1152" s="13">
        <v>0.60465116279069797</v>
      </c>
      <c r="AX1152" s="13">
        <v>0.37218045112782</v>
      </c>
      <c r="AY1152" s="13"/>
      <c r="AZ1152" s="13">
        <v>0.68518518518518501</v>
      </c>
      <c r="BA1152" s="13">
        <v>0.69767441860465096</v>
      </c>
      <c r="BB1152" s="13">
        <v>0.42201834862385301</v>
      </c>
      <c r="BC1152" s="13"/>
      <c r="BD1152" s="13">
        <v>0.49249999999999999</v>
      </c>
      <c r="BE1152" s="13">
        <v>0.48837209302325602</v>
      </c>
      <c r="BF1152" s="13"/>
      <c r="BG1152" s="13">
        <v>0.57416267942583699</v>
      </c>
      <c r="BH1152" s="13">
        <v>0.44852941176470601</v>
      </c>
      <c r="BI1152" s="13"/>
      <c r="BJ1152" s="13">
        <v>0.52577319587628901</v>
      </c>
      <c r="BK1152" s="13">
        <v>0.48323471400394502</v>
      </c>
      <c r="BL1152" s="13"/>
      <c r="BM1152" s="13">
        <v>0.495867768595041</v>
      </c>
      <c r="BN1152" s="13">
        <v>0.49284253578732101</v>
      </c>
      <c r="BO1152" s="13"/>
      <c r="BP1152" s="13">
        <v>0.43292682926829301</v>
      </c>
      <c r="BQ1152" s="13">
        <v>0.51015801354401802</v>
      </c>
      <c r="BR1152" s="13"/>
      <c r="BS1152" s="13">
        <v>0.50462962962962998</v>
      </c>
      <c r="BT1152" s="13">
        <v>0.493212669683258</v>
      </c>
      <c r="BU1152" s="13"/>
      <c r="BV1152" s="13">
        <v>0.51315789473684204</v>
      </c>
      <c r="BW1152" s="13">
        <v>0.5</v>
      </c>
      <c r="BX1152" s="13"/>
      <c r="BY1152" s="13">
        <v>0.441176470588235</v>
      </c>
      <c r="BZ1152" s="13">
        <v>0.50458715596330295</v>
      </c>
      <c r="CA1152" s="13"/>
      <c r="CB1152" s="13">
        <v>0.43624161073825501</v>
      </c>
      <c r="CC1152" s="13">
        <v>0.55161290322580703</v>
      </c>
    </row>
    <row r="1153" spans="2:81" x14ac:dyDescent="0.3">
      <c r="C1153" s="13"/>
      <c r="D1153" s="13"/>
      <c r="E1153" s="13"/>
      <c r="F1153" s="13"/>
      <c r="G1153" s="13"/>
      <c r="H1153" s="13"/>
      <c r="I1153" s="13"/>
      <c r="J1153" s="13"/>
      <c r="K1153" s="13"/>
      <c r="L1153" s="13"/>
      <c r="M1153" s="13"/>
      <c r="N1153" s="13"/>
      <c r="O1153" s="13"/>
      <c r="P1153" s="13"/>
      <c r="Q1153" s="13"/>
      <c r="R1153" s="13"/>
      <c r="S1153" s="13"/>
      <c r="T1153" s="13"/>
      <c r="U1153" s="13"/>
      <c r="V1153" s="13"/>
      <c r="W1153" s="13"/>
      <c r="X1153" s="13"/>
      <c r="Y1153" s="13"/>
      <c r="Z1153" s="13"/>
      <c r="AA1153" s="13"/>
      <c r="AB1153" s="13"/>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c r="BK1153" s="13"/>
      <c r="BL1153" s="13"/>
      <c r="BM1153" s="13"/>
      <c r="BN1153" s="13"/>
      <c r="BO1153" s="13"/>
      <c r="BP1153" s="13"/>
      <c r="BQ1153" s="13"/>
      <c r="BR1153" s="13"/>
      <c r="BS1153" s="13"/>
      <c r="BT1153" s="13"/>
      <c r="BU1153" s="13"/>
      <c r="BV1153" s="13"/>
      <c r="BW1153" s="13"/>
      <c r="BX1153" s="13"/>
      <c r="BY1153" s="13"/>
      <c r="BZ1153" s="13"/>
      <c r="CA1153" s="13"/>
      <c r="CB1153" s="13"/>
      <c r="CC1153" s="13"/>
    </row>
    <row r="1154" spans="2:81" x14ac:dyDescent="0.3">
      <c r="B1154" s="6" t="s">
        <v>477</v>
      </c>
      <c r="C1154" s="13"/>
      <c r="D1154" s="13"/>
      <c r="E1154" s="13"/>
      <c r="F1154" s="13"/>
      <c r="G1154" s="13"/>
      <c r="H1154" s="13"/>
      <c r="I1154" s="13"/>
      <c r="J1154" s="13"/>
      <c r="K1154" s="13"/>
      <c r="L1154" s="13"/>
      <c r="M1154" s="13"/>
      <c r="N1154" s="13"/>
      <c r="O1154" s="13"/>
      <c r="P1154" s="13"/>
      <c r="Q1154" s="13"/>
      <c r="R1154" s="13"/>
      <c r="S1154" s="13"/>
      <c r="T1154" s="13"/>
      <c r="U1154" s="13"/>
      <c r="V1154" s="13"/>
      <c r="W1154" s="13"/>
      <c r="X1154" s="13"/>
      <c r="Y1154" s="13"/>
      <c r="Z1154" s="13"/>
      <c r="AA1154" s="13"/>
      <c r="AB1154" s="13"/>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BQ1154" s="13"/>
      <c r="BR1154" s="13"/>
      <c r="BS1154" s="13"/>
      <c r="BT1154" s="13"/>
      <c r="BU1154" s="13"/>
      <c r="BV1154" s="13"/>
      <c r="BW1154" s="13"/>
      <c r="BX1154" s="13"/>
      <c r="BY1154" s="13"/>
      <c r="BZ1154" s="13"/>
      <c r="CA1154" s="13"/>
      <c r="CB1154" s="13"/>
      <c r="CC1154" s="13"/>
    </row>
    <row r="1155" spans="2:81" x14ac:dyDescent="0.3">
      <c r="B1155" s="23" t="s">
        <v>196</v>
      </c>
      <c r="C1155" s="13"/>
      <c r="D1155" s="13"/>
      <c r="E1155" s="13"/>
      <c r="F1155" s="13"/>
      <c r="G1155" s="13"/>
      <c r="H1155" s="13"/>
      <c r="I1155" s="13"/>
      <c r="J1155" s="13"/>
      <c r="K1155" s="13"/>
      <c r="L1155" s="13"/>
      <c r="M1155" s="13"/>
      <c r="N1155" s="13"/>
      <c r="O1155" s="13"/>
      <c r="P1155" s="13"/>
      <c r="Q1155" s="13"/>
      <c r="R1155" s="13"/>
      <c r="S1155" s="13"/>
      <c r="T1155" s="13"/>
      <c r="U1155" s="13"/>
      <c r="V1155" s="13"/>
      <c r="W1155" s="13"/>
      <c r="X1155" s="13"/>
      <c r="Y1155" s="13"/>
      <c r="Z1155" s="13"/>
      <c r="AA1155" s="13"/>
      <c r="AB1155" s="13"/>
      <c r="AC1155" s="13"/>
      <c r="AD1155" s="13"/>
      <c r="AE1155" s="13"/>
      <c r="AF1155" s="13"/>
      <c r="AG1155" s="13"/>
      <c r="AH1155" s="13"/>
      <c r="AI1155" s="13"/>
      <c r="AJ1155" s="13"/>
      <c r="AK1155" s="13"/>
      <c r="AL1155" s="13"/>
      <c r="AM1155" s="13"/>
      <c r="AN1155" s="13"/>
      <c r="AO1155" s="13"/>
      <c r="AP1155" s="13"/>
      <c r="AQ1155" s="13"/>
      <c r="AR1155" s="13"/>
      <c r="AS1155" s="13"/>
      <c r="AT1155" s="13"/>
      <c r="AU1155" s="13"/>
      <c r="AV1155" s="13"/>
      <c r="AW1155" s="13"/>
      <c r="AX1155" s="13"/>
      <c r="AY1155" s="13"/>
      <c r="AZ1155" s="13"/>
      <c r="BA1155" s="13"/>
      <c r="BB1155" s="13"/>
      <c r="BC1155" s="13"/>
      <c r="BD1155" s="13"/>
      <c r="BE1155" s="13"/>
      <c r="BF1155" s="13"/>
      <c r="BG1155" s="13"/>
      <c r="BH1155" s="13"/>
      <c r="BI1155" s="13"/>
      <c r="BJ1155" s="13"/>
      <c r="BK1155" s="13"/>
      <c r="BL1155" s="13"/>
      <c r="BM1155" s="13"/>
      <c r="BN1155" s="13"/>
      <c r="BO1155" s="13"/>
      <c r="BP1155" s="13"/>
      <c r="BQ1155" s="13"/>
      <c r="BR1155" s="13"/>
      <c r="BS1155" s="13"/>
      <c r="BT1155" s="13"/>
      <c r="BU1155" s="13"/>
      <c r="BV1155" s="13"/>
      <c r="BW1155" s="13"/>
      <c r="BX1155" s="13"/>
      <c r="BY1155" s="13"/>
      <c r="BZ1155" s="13"/>
      <c r="CA1155" s="13"/>
      <c r="CB1155" s="13"/>
      <c r="CC1155" s="13"/>
    </row>
    <row r="1156" spans="2:81" x14ac:dyDescent="0.3">
      <c r="B1156" t="s">
        <v>413</v>
      </c>
      <c r="C1156" s="13">
        <v>0.28964401294498399</v>
      </c>
      <c r="D1156" s="13">
        <v>0.29192546583850898</v>
      </c>
      <c r="E1156" s="13">
        <v>0.28571428571428598</v>
      </c>
      <c r="F1156" s="13"/>
      <c r="G1156" s="13">
        <v>0.28235294117647097</v>
      </c>
      <c r="H1156" s="13">
        <v>0.40935672514619897</v>
      </c>
      <c r="I1156" s="13">
        <v>0.26495726495726502</v>
      </c>
      <c r="J1156" s="13">
        <v>0.17821782178217799</v>
      </c>
      <c r="K1156" s="13">
        <v>0.24285714285714299</v>
      </c>
      <c r="L1156" s="13">
        <v>0.25675675675675702</v>
      </c>
      <c r="M1156" s="13"/>
      <c r="N1156" s="13">
        <v>0.31063829787233999</v>
      </c>
      <c r="O1156" s="13">
        <v>0.23571428571428599</v>
      </c>
      <c r="P1156" s="13">
        <v>0.28571428571428598</v>
      </c>
      <c r="Q1156" s="13">
        <v>0.31818181818181801</v>
      </c>
      <c r="R1156" s="13"/>
      <c r="S1156" s="13">
        <v>0.25</v>
      </c>
      <c r="T1156" s="13">
        <v>0.26027397260273999</v>
      </c>
      <c r="U1156" s="13">
        <v>0.33333333333333298</v>
      </c>
      <c r="V1156" s="13">
        <v>0.30188679245283001</v>
      </c>
      <c r="W1156" s="13">
        <v>0.22</v>
      </c>
      <c r="X1156" s="13">
        <v>0.35087719298245601</v>
      </c>
      <c r="Y1156" s="13">
        <v>0.3125</v>
      </c>
      <c r="Z1156" s="13">
        <v>0.217391304347826</v>
      </c>
      <c r="AA1156" s="13">
        <v>0.31506849315068503</v>
      </c>
      <c r="AB1156" s="13">
        <v>0.35416666666666702</v>
      </c>
      <c r="AC1156" s="13">
        <v>0.28125</v>
      </c>
      <c r="AD1156" s="13">
        <v>0.27272727272727298</v>
      </c>
      <c r="AE1156" s="13"/>
      <c r="AF1156" s="13">
        <v>0.33004926108374399</v>
      </c>
      <c r="AG1156" s="13">
        <v>0.32110091743119301</v>
      </c>
      <c r="AH1156" s="13">
        <v>0.33870967741935498</v>
      </c>
      <c r="AI1156" s="13">
        <v>0.27160493827160498</v>
      </c>
      <c r="AJ1156" s="13">
        <v>0.24285714285714299</v>
      </c>
      <c r="AK1156" s="13">
        <v>0.146341463414634</v>
      </c>
      <c r="AL1156" s="13"/>
      <c r="AM1156" s="13">
        <v>0.28735632183908</v>
      </c>
      <c r="AN1156" s="13">
        <v>0.25225225225225201</v>
      </c>
      <c r="AO1156" s="13">
        <v>0.328358208955224</v>
      </c>
      <c r="AP1156" s="13">
        <v>0.27966101694915302</v>
      </c>
      <c r="AQ1156" s="13">
        <v>0.434782608695652</v>
      </c>
      <c r="AR1156" s="13"/>
      <c r="AS1156" s="13">
        <v>0.28964401294498399</v>
      </c>
      <c r="AT1156" s="13" t="s">
        <v>97</v>
      </c>
      <c r="AU1156" s="13"/>
      <c r="AV1156" s="13">
        <v>0.35384615384615398</v>
      </c>
      <c r="AW1156" s="13">
        <v>0.34883720930232598</v>
      </c>
      <c r="AX1156" s="13">
        <v>0.203007518796992</v>
      </c>
      <c r="AY1156" s="13"/>
      <c r="AZ1156" s="13">
        <v>0.48148148148148101</v>
      </c>
      <c r="BA1156" s="13">
        <v>0.34883720930232598</v>
      </c>
      <c r="BB1156" s="13">
        <v>0.27522935779816499</v>
      </c>
      <c r="BC1156" s="13"/>
      <c r="BD1156" s="13">
        <v>0.32250000000000001</v>
      </c>
      <c r="BE1156" s="13">
        <v>0.232558139534884</v>
      </c>
      <c r="BF1156" s="13"/>
      <c r="BG1156" s="13">
        <v>0.38277511961722499</v>
      </c>
      <c r="BH1156" s="13">
        <v>0.24264705882352899</v>
      </c>
      <c r="BI1156" s="13"/>
      <c r="BJ1156" s="13">
        <v>0.37113402061855699</v>
      </c>
      <c r="BK1156" s="13">
        <v>0.27218934911242598</v>
      </c>
      <c r="BL1156" s="13"/>
      <c r="BM1156" s="13">
        <v>0.330578512396694</v>
      </c>
      <c r="BN1156" s="13">
        <v>0.28220858895705497</v>
      </c>
      <c r="BO1156" s="13"/>
      <c r="BP1156" s="13">
        <v>0.25609756097560998</v>
      </c>
      <c r="BQ1156" s="13">
        <v>0.304740406320542</v>
      </c>
      <c r="BR1156" s="13"/>
      <c r="BS1156" s="13">
        <v>0.31944444444444398</v>
      </c>
      <c r="BT1156" s="13">
        <v>0.25339366515837097</v>
      </c>
      <c r="BU1156" s="13"/>
      <c r="BV1156" s="13">
        <v>0.30263157894736797</v>
      </c>
      <c r="BW1156" s="13">
        <v>0.32857142857142901</v>
      </c>
      <c r="BX1156" s="13"/>
      <c r="BY1156" s="13">
        <v>0.32352941176470601</v>
      </c>
      <c r="BZ1156" s="13">
        <v>0.28807339449541303</v>
      </c>
      <c r="CA1156" s="13"/>
      <c r="CB1156" s="13">
        <v>0.26845637583892601</v>
      </c>
      <c r="CC1156" s="13">
        <v>0.309677419354839</v>
      </c>
    </row>
    <row r="1157" spans="2:81" x14ac:dyDescent="0.3">
      <c r="B1157" t="s">
        <v>84</v>
      </c>
      <c r="C1157" s="13">
        <v>0.365695792880259</v>
      </c>
      <c r="D1157" s="13">
        <v>0.34782608695652201</v>
      </c>
      <c r="E1157" s="13">
        <v>0.38775510204081598</v>
      </c>
      <c r="F1157" s="13"/>
      <c r="G1157" s="13">
        <v>0.34117647058823503</v>
      </c>
      <c r="H1157" s="13">
        <v>0.33333333333333298</v>
      </c>
      <c r="I1157" s="13">
        <v>0.38461538461538503</v>
      </c>
      <c r="J1157" s="13">
        <v>0.396039603960396</v>
      </c>
      <c r="K1157" s="13">
        <v>0.371428571428571</v>
      </c>
      <c r="L1157" s="13">
        <v>0.391891891891892</v>
      </c>
      <c r="M1157" s="13"/>
      <c r="N1157" s="13">
        <v>0.37021276595744701</v>
      </c>
      <c r="O1157" s="13">
        <v>0.41428571428571398</v>
      </c>
      <c r="P1157" s="13">
        <v>0.39047619047618998</v>
      </c>
      <c r="Q1157" s="13">
        <v>0.27272727272727298</v>
      </c>
      <c r="R1157" s="13"/>
      <c r="S1157" s="13">
        <v>0.43518518518518501</v>
      </c>
      <c r="T1157" s="13">
        <v>0.397260273972603</v>
      </c>
      <c r="U1157" s="13">
        <v>0.28571428571428598</v>
      </c>
      <c r="V1157" s="13">
        <v>0.339622641509434</v>
      </c>
      <c r="W1157" s="13">
        <v>0.34</v>
      </c>
      <c r="X1157" s="13">
        <v>0.36842105263157898</v>
      </c>
      <c r="Y1157" s="13">
        <v>0.3125</v>
      </c>
      <c r="Z1157" s="13">
        <v>0.47826086956521702</v>
      </c>
      <c r="AA1157" s="13">
        <v>0.35616438356164398</v>
      </c>
      <c r="AB1157" s="13">
        <v>0.29166666666666702</v>
      </c>
      <c r="AC1157" s="13">
        <v>0.34375</v>
      </c>
      <c r="AD1157" s="13">
        <v>0.45454545454545497</v>
      </c>
      <c r="AE1157" s="13"/>
      <c r="AF1157" s="13">
        <v>0.38916256157635498</v>
      </c>
      <c r="AG1157" s="13">
        <v>0.33027522935779802</v>
      </c>
      <c r="AH1157" s="13">
        <v>0.35483870967741898</v>
      </c>
      <c r="AI1157" s="13">
        <v>0.296296296296296</v>
      </c>
      <c r="AJ1157" s="13">
        <v>0.34285714285714303</v>
      </c>
      <c r="AK1157" s="13">
        <v>0.46341463414634099</v>
      </c>
      <c r="AL1157" s="13"/>
      <c r="AM1157" s="13">
        <v>0.35632183908046</v>
      </c>
      <c r="AN1157" s="13">
        <v>0.35135135135135098</v>
      </c>
      <c r="AO1157" s="13">
        <v>0.35820895522388102</v>
      </c>
      <c r="AP1157" s="13">
        <v>0.38135593220338998</v>
      </c>
      <c r="AQ1157" s="13">
        <v>0.30434782608695699</v>
      </c>
      <c r="AR1157" s="13"/>
      <c r="AS1157" s="13">
        <v>0.365695792880259</v>
      </c>
      <c r="AT1157" s="13" t="s">
        <v>97</v>
      </c>
      <c r="AU1157" s="13"/>
      <c r="AV1157" s="13">
        <v>0.35897435897435898</v>
      </c>
      <c r="AW1157" s="13">
        <v>0.32558139534883701</v>
      </c>
      <c r="AX1157" s="13">
        <v>0.38721804511278202</v>
      </c>
      <c r="AY1157" s="13"/>
      <c r="AZ1157" s="13">
        <v>0.31481481481481499</v>
      </c>
      <c r="BA1157" s="13">
        <v>0.39534883720930197</v>
      </c>
      <c r="BB1157" s="13">
        <v>0.34862385321100903</v>
      </c>
      <c r="BC1157" s="13"/>
      <c r="BD1157" s="13">
        <v>0.35499999999999998</v>
      </c>
      <c r="BE1157" s="13">
        <v>0.38139534883720899</v>
      </c>
      <c r="BF1157" s="13"/>
      <c r="BG1157" s="13">
        <v>0.35885167464114798</v>
      </c>
      <c r="BH1157" s="13">
        <v>0.37009803921568601</v>
      </c>
      <c r="BI1157" s="13"/>
      <c r="BJ1157" s="13">
        <v>0.34020618556700999</v>
      </c>
      <c r="BK1157" s="13">
        <v>0.37672583826430001</v>
      </c>
      <c r="BL1157" s="13"/>
      <c r="BM1157" s="13">
        <v>0.31404958677686001</v>
      </c>
      <c r="BN1157" s="13">
        <v>0.37627811860940702</v>
      </c>
      <c r="BO1157" s="13"/>
      <c r="BP1157" s="13">
        <v>0.353658536585366</v>
      </c>
      <c r="BQ1157" s="13">
        <v>0.37020316027088002</v>
      </c>
      <c r="BR1157" s="13"/>
      <c r="BS1157" s="13">
        <v>0.37037037037037002</v>
      </c>
      <c r="BT1157" s="13">
        <v>0.38009049773755699</v>
      </c>
      <c r="BU1157" s="13"/>
      <c r="BV1157" s="13">
        <v>0.40789473684210498</v>
      </c>
      <c r="BW1157" s="13">
        <v>0.35</v>
      </c>
      <c r="BX1157" s="13"/>
      <c r="BY1157" s="13">
        <v>0.308823529411765</v>
      </c>
      <c r="BZ1157" s="13">
        <v>0.374311926605505</v>
      </c>
      <c r="CA1157" s="13"/>
      <c r="CB1157" s="13">
        <v>0.32885906040268498</v>
      </c>
      <c r="CC1157" s="13">
        <v>0.4</v>
      </c>
    </row>
    <row r="1158" spans="2:81" x14ac:dyDescent="0.3">
      <c r="B1158" t="s">
        <v>414</v>
      </c>
      <c r="C1158" s="13">
        <v>0.121359223300971</v>
      </c>
      <c r="D1158" s="13">
        <v>0.105590062111801</v>
      </c>
      <c r="E1158" s="13">
        <v>0.13945578231292499</v>
      </c>
      <c r="F1158" s="13"/>
      <c r="G1158" s="13">
        <v>8.2352941176470601E-2</v>
      </c>
      <c r="H1158" s="13">
        <v>9.9415204678362595E-2</v>
      </c>
      <c r="I1158" s="13">
        <v>0.11965811965812</v>
      </c>
      <c r="J1158" s="13">
        <v>0.13861386138613899</v>
      </c>
      <c r="K1158" s="13">
        <v>0.17142857142857101</v>
      </c>
      <c r="L1158" s="13">
        <v>0.14864864864864899</v>
      </c>
      <c r="M1158" s="13"/>
      <c r="N1158" s="13">
        <v>0.10638297872340401</v>
      </c>
      <c r="O1158" s="13">
        <v>0.107142857142857</v>
      </c>
      <c r="P1158" s="13">
        <v>0.133333333333333</v>
      </c>
      <c r="Q1158" s="13">
        <v>0.15151515151515199</v>
      </c>
      <c r="R1158" s="13"/>
      <c r="S1158" s="13">
        <v>0.101851851851852</v>
      </c>
      <c r="T1158" s="13">
        <v>9.5890410958904104E-2</v>
      </c>
      <c r="U1158" s="13">
        <v>0.14285714285714299</v>
      </c>
      <c r="V1158" s="13">
        <v>5.6603773584905703E-2</v>
      </c>
      <c r="W1158" s="13">
        <v>0.18</v>
      </c>
      <c r="X1158" s="13">
        <v>0.140350877192982</v>
      </c>
      <c r="Y1158" s="13">
        <v>0.20833333333333301</v>
      </c>
      <c r="Z1158" s="13">
        <v>0.173913043478261</v>
      </c>
      <c r="AA1158" s="13">
        <v>9.5890410958904104E-2</v>
      </c>
      <c r="AB1158" s="13">
        <v>0.16666666666666699</v>
      </c>
      <c r="AC1158" s="13">
        <v>3.125E-2</v>
      </c>
      <c r="AD1158" s="13">
        <v>9.0909090909090898E-2</v>
      </c>
      <c r="AE1158" s="13"/>
      <c r="AF1158" s="13">
        <v>0.108374384236453</v>
      </c>
      <c r="AG1158" s="13">
        <v>0.155963302752294</v>
      </c>
      <c r="AH1158" s="13">
        <v>8.0645161290322606E-2</v>
      </c>
      <c r="AI1158" s="13">
        <v>0.12345679012345701</v>
      </c>
      <c r="AJ1158" s="13">
        <v>7.1428571428571397E-2</v>
      </c>
      <c r="AK1158" s="13">
        <v>0.19512195121951201</v>
      </c>
      <c r="AL1158" s="13"/>
      <c r="AM1158" s="13">
        <v>0.126436781609195</v>
      </c>
      <c r="AN1158" s="13">
        <v>0.144144144144144</v>
      </c>
      <c r="AO1158" s="13">
        <v>0.12935323383084599</v>
      </c>
      <c r="AP1158" s="13">
        <v>0.101694915254237</v>
      </c>
      <c r="AQ1158" s="13">
        <v>0</v>
      </c>
      <c r="AR1158" s="13"/>
      <c r="AS1158" s="13">
        <v>0.121359223300971</v>
      </c>
      <c r="AT1158" s="13" t="s">
        <v>97</v>
      </c>
      <c r="AU1158" s="13"/>
      <c r="AV1158" s="13">
        <v>0.138461538461538</v>
      </c>
      <c r="AW1158" s="13">
        <v>9.3023255813953501E-2</v>
      </c>
      <c r="AX1158" s="13">
        <v>0.12030075187969901</v>
      </c>
      <c r="AY1158" s="13"/>
      <c r="AZ1158" s="13">
        <v>7.4074074074074098E-2</v>
      </c>
      <c r="BA1158" s="13">
        <v>0.162790697674419</v>
      </c>
      <c r="BB1158" s="13">
        <v>0.16513761467889901</v>
      </c>
      <c r="BC1158" s="13"/>
      <c r="BD1158" s="13">
        <v>0.115</v>
      </c>
      <c r="BE1158" s="13">
        <v>0.13488372093023299</v>
      </c>
      <c r="BF1158" s="13"/>
      <c r="BG1158" s="13">
        <v>0.124401913875598</v>
      </c>
      <c r="BH1158" s="13">
        <v>0.11764705882352899</v>
      </c>
      <c r="BI1158" s="13"/>
      <c r="BJ1158" s="13">
        <v>0.10309278350515499</v>
      </c>
      <c r="BK1158" s="13">
        <v>0.12031558185404299</v>
      </c>
      <c r="BL1158" s="13"/>
      <c r="BM1158" s="13">
        <v>0.107438016528926</v>
      </c>
      <c r="BN1158" s="13">
        <v>0.12678936605317001</v>
      </c>
      <c r="BO1158" s="13"/>
      <c r="BP1158" s="13">
        <v>0.109756097560976</v>
      </c>
      <c r="BQ1158" s="13">
        <v>0.121896162528217</v>
      </c>
      <c r="BR1158" s="13"/>
      <c r="BS1158" s="13">
        <v>9.2592592592592601E-2</v>
      </c>
      <c r="BT1158" s="13">
        <v>0.15384615384615399</v>
      </c>
      <c r="BU1158" s="13"/>
      <c r="BV1158" s="13">
        <v>9.2105263157894704E-2</v>
      </c>
      <c r="BW1158" s="13">
        <v>9.2857142857142902E-2</v>
      </c>
      <c r="BX1158" s="13"/>
      <c r="BY1158" s="13">
        <v>0.14705882352941199</v>
      </c>
      <c r="BZ1158" s="13">
        <v>0.113761467889908</v>
      </c>
      <c r="CA1158" s="13"/>
      <c r="CB1158" s="13">
        <v>0.124161073825503</v>
      </c>
      <c r="CC1158" s="13">
        <v>0.112903225806452</v>
      </c>
    </row>
    <row r="1159" spans="2:81" x14ac:dyDescent="0.3">
      <c r="B1159" t="s">
        <v>86</v>
      </c>
      <c r="C1159" s="13">
        <v>0.14077669902912601</v>
      </c>
      <c r="D1159" s="13">
        <v>0.173913043478261</v>
      </c>
      <c r="E1159" s="13">
        <v>0.105442176870748</v>
      </c>
      <c r="F1159" s="13"/>
      <c r="G1159" s="13">
        <v>0.16470588235294101</v>
      </c>
      <c r="H1159" s="13">
        <v>9.3567251461988299E-2</v>
      </c>
      <c r="I1159" s="13">
        <v>0.145299145299145</v>
      </c>
      <c r="J1159" s="13">
        <v>0.17821782178217799</v>
      </c>
      <c r="K1159" s="13">
        <v>0.157142857142857</v>
      </c>
      <c r="L1159" s="13">
        <v>0.14864864864864899</v>
      </c>
      <c r="M1159" s="13"/>
      <c r="N1159" s="13">
        <v>0.157446808510638</v>
      </c>
      <c r="O1159" s="13">
        <v>0.14285714285714299</v>
      </c>
      <c r="P1159" s="13">
        <v>8.5714285714285701E-2</v>
      </c>
      <c r="Q1159" s="13">
        <v>0.15909090909090901</v>
      </c>
      <c r="R1159" s="13"/>
      <c r="S1159" s="13">
        <v>0.148148148148148</v>
      </c>
      <c r="T1159" s="13">
        <v>0.17808219178082199</v>
      </c>
      <c r="U1159" s="13">
        <v>9.5238095238095205E-2</v>
      </c>
      <c r="V1159" s="13">
        <v>0.22641509433962301</v>
      </c>
      <c r="W1159" s="13">
        <v>0.2</v>
      </c>
      <c r="X1159" s="13">
        <v>5.2631578947368397E-2</v>
      </c>
      <c r="Y1159" s="13">
        <v>0.104166666666667</v>
      </c>
      <c r="Z1159" s="13">
        <v>0</v>
      </c>
      <c r="AA1159" s="13">
        <v>0.13698630136986301</v>
      </c>
      <c r="AB1159" s="13">
        <v>0.125</v>
      </c>
      <c r="AC1159" s="13">
        <v>0.21875</v>
      </c>
      <c r="AD1159" s="13">
        <v>9.0909090909090898E-2</v>
      </c>
      <c r="AE1159" s="13"/>
      <c r="AF1159" s="13">
        <v>0.123152709359606</v>
      </c>
      <c r="AG1159" s="13">
        <v>0.12844036697247699</v>
      </c>
      <c r="AH1159" s="13">
        <v>0.16129032258064499</v>
      </c>
      <c r="AI1159" s="13">
        <v>0.16049382716049401</v>
      </c>
      <c r="AJ1159" s="13">
        <v>0.17142857142857101</v>
      </c>
      <c r="AK1159" s="13">
        <v>0.12195121951219499</v>
      </c>
      <c r="AL1159" s="13"/>
      <c r="AM1159" s="13">
        <v>0.14942528735632199</v>
      </c>
      <c r="AN1159" s="13">
        <v>0.108108108108108</v>
      </c>
      <c r="AO1159" s="13">
        <v>0.114427860696517</v>
      </c>
      <c r="AP1159" s="13">
        <v>0.177966101694915</v>
      </c>
      <c r="AQ1159" s="13">
        <v>0.217391304347826</v>
      </c>
      <c r="AR1159" s="13"/>
      <c r="AS1159" s="13">
        <v>0.14077669902912601</v>
      </c>
      <c r="AT1159" s="13" t="s">
        <v>97</v>
      </c>
      <c r="AU1159" s="13"/>
      <c r="AV1159" s="13">
        <v>9.7435897435897395E-2</v>
      </c>
      <c r="AW1159" s="13">
        <v>0.13953488372093001</v>
      </c>
      <c r="AX1159" s="13">
        <v>0.18421052631578899</v>
      </c>
      <c r="AY1159" s="13"/>
      <c r="AZ1159" s="13">
        <v>7.4074074074074098E-2</v>
      </c>
      <c r="BA1159" s="13">
        <v>6.9767441860465101E-2</v>
      </c>
      <c r="BB1159" s="13">
        <v>0.13761467889908299</v>
      </c>
      <c r="BC1159" s="13"/>
      <c r="BD1159" s="13">
        <v>0.115</v>
      </c>
      <c r="BE1159" s="13">
        <v>0.186046511627907</v>
      </c>
      <c r="BF1159" s="13"/>
      <c r="BG1159" s="13">
        <v>8.1339712918660295E-2</v>
      </c>
      <c r="BH1159" s="13">
        <v>0.17156862745098</v>
      </c>
      <c r="BI1159" s="13"/>
      <c r="BJ1159" s="13">
        <v>0.11340206185567001</v>
      </c>
      <c r="BK1159" s="13">
        <v>0.14792899408283999</v>
      </c>
      <c r="BL1159" s="13"/>
      <c r="BM1159" s="13">
        <v>0.14876033057851201</v>
      </c>
      <c r="BN1159" s="13">
        <v>0.13905930470347599</v>
      </c>
      <c r="BO1159" s="13"/>
      <c r="BP1159" s="13">
        <v>0.134146341463415</v>
      </c>
      <c r="BQ1159" s="13">
        <v>0.146726862302483</v>
      </c>
      <c r="BR1159" s="13"/>
      <c r="BS1159" s="13">
        <v>0.13888888888888901</v>
      </c>
      <c r="BT1159" s="13">
        <v>0.13574660633484201</v>
      </c>
      <c r="BU1159" s="13"/>
      <c r="BV1159" s="13">
        <v>0.118421052631579</v>
      </c>
      <c r="BW1159" s="13">
        <v>0.15</v>
      </c>
      <c r="BX1159" s="13"/>
      <c r="BY1159" s="13">
        <v>0.11764705882352899</v>
      </c>
      <c r="BZ1159" s="13">
        <v>0.14311926605504599</v>
      </c>
      <c r="CA1159" s="13"/>
      <c r="CB1159" s="13">
        <v>0.15771812080536901</v>
      </c>
      <c r="CC1159" s="13">
        <v>0.12903225806451599</v>
      </c>
    </row>
    <row r="1160" spans="2:81" x14ac:dyDescent="0.3">
      <c r="B1160" t="s">
        <v>415</v>
      </c>
      <c r="C1160" s="13">
        <v>6.9579288025890002E-2</v>
      </c>
      <c r="D1160" s="13">
        <v>6.8322981366459604E-2</v>
      </c>
      <c r="E1160" s="13">
        <v>7.1428571428571397E-2</v>
      </c>
      <c r="F1160" s="13"/>
      <c r="G1160" s="13">
        <v>0.129411764705882</v>
      </c>
      <c r="H1160" s="13">
        <v>5.2631578947368397E-2</v>
      </c>
      <c r="I1160" s="13">
        <v>7.69230769230769E-2</v>
      </c>
      <c r="J1160" s="13">
        <v>5.9405940594059403E-2</v>
      </c>
      <c r="K1160" s="13">
        <v>5.7142857142857099E-2</v>
      </c>
      <c r="L1160" s="13">
        <v>5.4054054054054099E-2</v>
      </c>
      <c r="M1160" s="13"/>
      <c r="N1160" s="13">
        <v>4.2553191489361701E-2</v>
      </c>
      <c r="O1160" s="13">
        <v>8.5714285714285701E-2</v>
      </c>
      <c r="P1160" s="13">
        <v>0.104761904761905</v>
      </c>
      <c r="Q1160" s="13">
        <v>7.5757575757575801E-2</v>
      </c>
      <c r="R1160" s="13"/>
      <c r="S1160" s="13">
        <v>5.5555555555555601E-2</v>
      </c>
      <c r="T1160" s="13">
        <v>4.1095890410958902E-2</v>
      </c>
      <c r="U1160" s="13">
        <v>0.14285714285714299</v>
      </c>
      <c r="V1160" s="13">
        <v>5.6603773584905703E-2</v>
      </c>
      <c r="W1160" s="13">
        <v>0.04</v>
      </c>
      <c r="X1160" s="13">
        <v>5.2631578947368397E-2</v>
      </c>
      <c r="Y1160" s="13">
        <v>6.25E-2</v>
      </c>
      <c r="Z1160" s="13">
        <v>0.13043478260869601</v>
      </c>
      <c r="AA1160" s="13">
        <v>9.5890410958904104E-2</v>
      </c>
      <c r="AB1160" s="13">
        <v>4.1666666666666699E-2</v>
      </c>
      <c r="AC1160" s="13">
        <v>0.125</v>
      </c>
      <c r="AD1160" s="13">
        <v>9.0909090909090898E-2</v>
      </c>
      <c r="AE1160" s="13"/>
      <c r="AF1160" s="13">
        <v>4.4334975369458102E-2</v>
      </c>
      <c r="AG1160" s="13">
        <v>2.7522935779816501E-2</v>
      </c>
      <c r="AH1160" s="13">
        <v>6.4516129032258104E-2</v>
      </c>
      <c r="AI1160" s="13">
        <v>0.148148148148148</v>
      </c>
      <c r="AJ1160" s="13">
        <v>0.14285714285714299</v>
      </c>
      <c r="AK1160" s="13">
        <v>7.3170731707317097E-2</v>
      </c>
      <c r="AL1160" s="13"/>
      <c r="AM1160" s="13">
        <v>5.7471264367816098E-2</v>
      </c>
      <c r="AN1160" s="13">
        <v>0.126126126126126</v>
      </c>
      <c r="AO1160" s="13">
        <v>5.9701492537313397E-2</v>
      </c>
      <c r="AP1160" s="13">
        <v>5.0847457627118599E-2</v>
      </c>
      <c r="AQ1160" s="13">
        <v>0</v>
      </c>
      <c r="AR1160" s="13"/>
      <c r="AS1160" s="13">
        <v>6.9579288025890002E-2</v>
      </c>
      <c r="AT1160" s="13" t="s">
        <v>97</v>
      </c>
      <c r="AU1160" s="13"/>
      <c r="AV1160" s="13">
        <v>3.5897435897435902E-2</v>
      </c>
      <c r="AW1160" s="13">
        <v>9.3023255813953501E-2</v>
      </c>
      <c r="AX1160" s="13">
        <v>9.3984962406015005E-2</v>
      </c>
      <c r="AY1160" s="13"/>
      <c r="AZ1160" s="13">
        <v>1.85185185185185E-2</v>
      </c>
      <c r="BA1160" s="13">
        <v>2.32558139534884E-2</v>
      </c>
      <c r="BB1160" s="13">
        <v>6.4220183486238494E-2</v>
      </c>
      <c r="BC1160" s="13"/>
      <c r="BD1160" s="13">
        <v>7.4999999999999997E-2</v>
      </c>
      <c r="BE1160" s="13">
        <v>6.0465116279069801E-2</v>
      </c>
      <c r="BF1160" s="13"/>
      <c r="BG1160" s="13">
        <v>3.82775119617225E-2</v>
      </c>
      <c r="BH1160" s="13">
        <v>8.5784313725490197E-2</v>
      </c>
      <c r="BI1160" s="13"/>
      <c r="BJ1160" s="13">
        <v>5.1546391752577303E-2</v>
      </c>
      <c r="BK1160" s="13">
        <v>7.2978303747534501E-2</v>
      </c>
      <c r="BL1160" s="13"/>
      <c r="BM1160" s="13">
        <v>7.43801652892562E-2</v>
      </c>
      <c r="BN1160" s="13">
        <v>6.5439672801635998E-2</v>
      </c>
      <c r="BO1160" s="13"/>
      <c r="BP1160" s="13">
        <v>0.12804878048780499</v>
      </c>
      <c r="BQ1160" s="13">
        <v>4.7404063205417603E-2</v>
      </c>
      <c r="BR1160" s="13"/>
      <c r="BS1160" s="13">
        <v>7.8703703703703706E-2</v>
      </c>
      <c r="BT1160" s="13">
        <v>5.8823529411764698E-2</v>
      </c>
      <c r="BU1160" s="13"/>
      <c r="BV1160" s="13">
        <v>7.8947368421052599E-2</v>
      </c>
      <c r="BW1160" s="13">
        <v>7.8571428571428598E-2</v>
      </c>
      <c r="BX1160" s="13"/>
      <c r="BY1160" s="13">
        <v>8.8235294117647106E-2</v>
      </c>
      <c r="BZ1160" s="13">
        <v>6.7889908256880696E-2</v>
      </c>
      <c r="CA1160" s="13"/>
      <c r="CB1160" s="13">
        <v>0.10738255033557</v>
      </c>
      <c r="CC1160" s="13">
        <v>3.5483870967741901E-2</v>
      </c>
    </row>
    <row r="1161" spans="2:81" x14ac:dyDescent="0.3">
      <c r="B1161" t="s">
        <v>106</v>
      </c>
      <c r="C1161" s="13">
        <v>1.2944983818770199E-2</v>
      </c>
      <c r="D1161" s="13">
        <v>1.2422360248447201E-2</v>
      </c>
      <c r="E1161" s="13">
        <v>1.02040816326531E-2</v>
      </c>
      <c r="F1161" s="13"/>
      <c r="G1161" s="13">
        <v>0</v>
      </c>
      <c r="H1161" s="13">
        <v>1.1695906432748499E-2</v>
      </c>
      <c r="I1161" s="13">
        <v>8.5470085470085496E-3</v>
      </c>
      <c r="J1161" s="13">
        <v>4.95049504950495E-2</v>
      </c>
      <c r="K1161" s="13">
        <v>0</v>
      </c>
      <c r="L1161" s="13">
        <v>0</v>
      </c>
      <c r="M1161" s="13"/>
      <c r="N1161" s="13">
        <v>1.27659574468085E-2</v>
      </c>
      <c r="O1161" s="13">
        <v>1.4285714285714299E-2</v>
      </c>
      <c r="P1161" s="13">
        <v>0</v>
      </c>
      <c r="Q1161" s="13">
        <v>2.27272727272727E-2</v>
      </c>
      <c r="R1161" s="13"/>
      <c r="S1161" s="13">
        <v>9.2592592592592605E-3</v>
      </c>
      <c r="T1161" s="13">
        <v>2.7397260273972601E-2</v>
      </c>
      <c r="U1161" s="13">
        <v>0</v>
      </c>
      <c r="V1161" s="13">
        <v>1.88679245283019E-2</v>
      </c>
      <c r="W1161" s="13">
        <v>0.02</v>
      </c>
      <c r="X1161" s="13">
        <v>3.5087719298245598E-2</v>
      </c>
      <c r="Y1161" s="13">
        <v>0</v>
      </c>
      <c r="Z1161" s="13">
        <v>0</v>
      </c>
      <c r="AA1161" s="13">
        <v>0</v>
      </c>
      <c r="AB1161" s="13">
        <v>2.0833333333333301E-2</v>
      </c>
      <c r="AC1161" s="13">
        <v>0</v>
      </c>
      <c r="AD1161" s="13">
        <v>0</v>
      </c>
      <c r="AE1161" s="13"/>
      <c r="AF1161" s="13">
        <v>4.92610837438424E-3</v>
      </c>
      <c r="AG1161" s="13">
        <v>3.6697247706422E-2</v>
      </c>
      <c r="AH1161" s="13">
        <v>0</v>
      </c>
      <c r="AI1161" s="13">
        <v>0</v>
      </c>
      <c r="AJ1161" s="13">
        <v>2.8571428571428598E-2</v>
      </c>
      <c r="AK1161" s="13">
        <v>0</v>
      </c>
      <c r="AL1161" s="13"/>
      <c r="AM1161" s="13">
        <v>2.2988505747126398E-2</v>
      </c>
      <c r="AN1161" s="13">
        <v>1.8018018018018001E-2</v>
      </c>
      <c r="AO1161" s="13">
        <v>9.9502487562189105E-3</v>
      </c>
      <c r="AP1161" s="13">
        <v>8.4745762711864406E-3</v>
      </c>
      <c r="AQ1161" s="13">
        <v>4.3478260869565202E-2</v>
      </c>
      <c r="AR1161" s="13"/>
      <c r="AS1161" s="13">
        <v>1.2944983818770199E-2</v>
      </c>
      <c r="AT1161" s="13" t="s">
        <v>97</v>
      </c>
      <c r="AU1161" s="13"/>
      <c r="AV1161" s="13">
        <v>1.5384615384615399E-2</v>
      </c>
      <c r="AW1161" s="13">
        <v>0</v>
      </c>
      <c r="AX1161" s="13">
        <v>1.12781954887218E-2</v>
      </c>
      <c r="AY1161" s="13"/>
      <c r="AZ1161" s="13">
        <v>3.7037037037037E-2</v>
      </c>
      <c r="BA1161" s="13">
        <v>0</v>
      </c>
      <c r="BB1161" s="13">
        <v>9.1743119266055103E-3</v>
      </c>
      <c r="BC1161" s="13"/>
      <c r="BD1161" s="13">
        <v>1.7500000000000002E-2</v>
      </c>
      <c r="BE1161" s="13">
        <v>4.65116279069767E-3</v>
      </c>
      <c r="BF1161" s="13"/>
      <c r="BG1161" s="13">
        <v>1.43540669856459E-2</v>
      </c>
      <c r="BH1161" s="13">
        <v>1.22549019607843E-2</v>
      </c>
      <c r="BI1161" s="13"/>
      <c r="BJ1161" s="13">
        <v>2.06185567010309E-2</v>
      </c>
      <c r="BK1161" s="13">
        <v>9.8619329388560193E-3</v>
      </c>
      <c r="BL1161" s="13"/>
      <c r="BM1161" s="13">
        <v>2.4793388429752101E-2</v>
      </c>
      <c r="BN1161" s="13">
        <v>1.02249488752556E-2</v>
      </c>
      <c r="BO1161" s="13"/>
      <c r="BP1161" s="13">
        <v>1.8292682926829298E-2</v>
      </c>
      <c r="BQ1161" s="13">
        <v>9.0293453724604993E-3</v>
      </c>
      <c r="BR1161" s="13"/>
      <c r="BS1161" s="13">
        <v>0</v>
      </c>
      <c r="BT1161" s="13">
        <v>1.8099547511312201E-2</v>
      </c>
      <c r="BU1161" s="13"/>
      <c r="BV1161" s="13">
        <v>0</v>
      </c>
      <c r="BW1161" s="13">
        <v>0</v>
      </c>
      <c r="BX1161" s="13"/>
      <c r="BY1161" s="13">
        <v>1.4705882352941201E-2</v>
      </c>
      <c r="BZ1161" s="13">
        <v>1.28440366972477E-2</v>
      </c>
      <c r="CA1161" s="13"/>
      <c r="CB1161" s="13">
        <v>1.34228187919463E-2</v>
      </c>
      <c r="CC1161" s="13">
        <v>1.2903225806451601E-2</v>
      </c>
    </row>
    <row r="1162" spans="2:81" x14ac:dyDescent="0.3">
      <c r="B1162" t="s">
        <v>89</v>
      </c>
      <c r="C1162" s="13">
        <v>0.65533980582524298</v>
      </c>
      <c r="D1162" s="13">
        <v>0.63975155279503104</v>
      </c>
      <c r="E1162" s="13">
        <v>0.67346938775510201</v>
      </c>
      <c r="F1162" s="13"/>
      <c r="G1162" s="13">
        <v>0.623529411764706</v>
      </c>
      <c r="H1162" s="13">
        <v>0.74269005847953196</v>
      </c>
      <c r="I1162" s="13">
        <v>0.64957264957265004</v>
      </c>
      <c r="J1162" s="13">
        <v>0.57425742574257399</v>
      </c>
      <c r="K1162" s="13">
        <v>0.61428571428571399</v>
      </c>
      <c r="L1162" s="13">
        <v>0.64864864864864902</v>
      </c>
      <c r="M1162" s="13"/>
      <c r="N1162" s="13">
        <v>0.680851063829787</v>
      </c>
      <c r="O1162" s="13">
        <v>0.65</v>
      </c>
      <c r="P1162" s="13">
        <v>0.67619047619047601</v>
      </c>
      <c r="Q1162" s="13">
        <v>0.59090909090909105</v>
      </c>
      <c r="R1162" s="13"/>
      <c r="S1162" s="13">
        <v>0.68518518518518501</v>
      </c>
      <c r="T1162" s="13">
        <v>0.65753424657534199</v>
      </c>
      <c r="U1162" s="13">
        <v>0.61904761904761896</v>
      </c>
      <c r="V1162" s="13">
        <v>0.64150943396226401</v>
      </c>
      <c r="W1162" s="13">
        <v>0.56000000000000005</v>
      </c>
      <c r="X1162" s="13">
        <v>0.71929824561403499</v>
      </c>
      <c r="Y1162" s="13">
        <v>0.625</v>
      </c>
      <c r="Z1162" s="13">
        <v>0.69565217391304301</v>
      </c>
      <c r="AA1162" s="13">
        <v>0.67123287671232901</v>
      </c>
      <c r="AB1162" s="13">
        <v>0.64583333333333304</v>
      </c>
      <c r="AC1162" s="13">
        <v>0.625</v>
      </c>
      <c r="AD1162" s="13">
        <v>0.72727272727272696</v>
      </c>
      <c r="AE1162" s="13"/>
      <c r="AF1162" s="13">
        <v>0.71921182266009898</v>
      </c>
      <c r="AG1162" s="13">
        <v>0.65137614678899103</v>
      </c>
      <c r="AH1162" s="13">
        <v>0.69354838709677402</v>
      </c>
      <c r="AI1162" s="13">
        <v>0.56790123456790098</v>
      </c>
      <c r="AJ1162" s="13">
        <v>0.58571428571428596</v>
      </c>
      <c r="AK1162" s="13">
        <v>0.60975609756097604</v>
      </c>
      <c r="AL1162" s="13"/>
      <c r="AM1162" s="13">
        <v>0.64367816091954</v>
      </c>
      <c r="AN1162" s="13">
        <v>0.60360360360360399</v>
      </c>
      <c r="AO1162" s="13">
        <v>0.68656716417910402</v>
      </c>
      <c r="AP1162" s="13">
        <v>0.66101694915254205</v>
      </c>
      <c r="AQ1162" s="13">
        <v>0.73913043478260898</v>
      </c>
      <c r="AR1162" s="13"/>
      <c r="AS1162" s="13">
        <v>0.65533980582524298</v>
      </c>
      <c r="AT1162" s="13" t="s">
        <v>97</v>
      </c>
      <c r="AU1162" s="13"/>
      <c r="AV1162" s="13">
        <v>0.71282051282051295</v>
      </c>
      <c r="AW1162" s="13">
        <v>0.67441860465116299</v>
      </c>
      <c r="AX1162" s="13">
        <v>0.59022556390977399</v>
      </c>
      <c r="AY1162" s="13"/>
      <c r="AZ1162" s="13">
        <v>0.79629629629629595</v>
      </c>
      <c r="BA1162" s="13">
        <v>0.74418604651162801</v>
      </c>
      <c r="BB1162" s="13">
        <v>0.62385321100917401</v>
      </c>
      <c r="BC1162" s="13"/>
      <c r="BD1162" s="13">
        <v>0.67749999999999999</v>
      </c>
      <c r="BE1162" s="13">
        <v>0.61395348837209296</v>
      </c>
      <c r="BF1162" s="13"/>
      <c r="BG1162" s="13">
        <v>0.74162679425837297</v>
      </c>
      <c r="BH1162" s="13">
        <v>0.61274509803921595</v>
      </c>
      <c r="BI1162" s="13"/>
      <c r="BJ1162" s="13">
        <v>0.71134020618556704</v>
      </c>
      <c r="BK1162" s="13">
        <v>0.64891518737672604</v>
      </c>
      <c r="BL1162" s="13"/>
      <c r="BM1162" s="13">
        <v>0.64462809917355401</v>
      </c>
      <c r="BN1162" s="13">
        <v>0.65848670756646199</v>
      </c>
      <c r="BO1162" s="13"/>
      <c r="BP1162" s="13">
        <v>0.60975609756097604</v>
      </c>
      <c r="BQ1162" s="13">
        <v>0.67494356659142196</v>
      </c>
      <c r="BR1162" s="13"/>
      <c r="BS1162" s="13">
        <v>0.68981481481481499</v>
      </c>
      <c r="BT1162" s="13">
        <v>0.63348416289592802</v>
      </c>
      <c r="BU1162" s="13"/>
      <c r="BV1162" s="13">
        <v>0.71052631578947401</v>
      </c>
      <c r="BW1162" s="13">
        <v>0.67857142857142905</v>
      </c>
      <c r="BX1162" s="13"/>
      <c r="BY1162" s="13">
        <v>0.63235294117647101</v>
      </c>
      <c r="BZ1162" s="13">
        <v>0.66238532110091697</v>
      </c>
      <c r="CA1162" s="13"/>
      <c r="CB1162" s="13">
        <v>0.59731543624161099</v>
      </c>
      <c r="CC1162" s="13">
        <v>0.70967741935483897</v>
      </c>
    </row>
    <row r="1163" spans="2:81" x14ac:dyDescent="0.3">
      <c r="B1163" t="s">
        <v>90</v>
      </c>
      <c r="C1163" s="13">
        <v>0.21035598705501601</v>
      </c>
      <c r="D1163" s="13">
        <v>0.24223602484472101</v>
      </c>
      <c r="E1163" s="13">
        <v>0.17687074829932001</v>
      </c>
      <c r="F1163" s="13"/>
      <c r="G1163" s="13">
        <v>0.29411764705882398</v>
      </c>
      <c r="H1163" s="13">
        <v>0.14619883040935699</v>
      </c>
      <c r="I1163" s="13">
        <v>0.22222222222222199</v>
      </c>
      <c r="J1163" s="13">
        <v>0.237623762376238</v>
      </c>
      <c r="K1163" s="13">
        <v>0.214285714285714</v>
      </c>
      <c r="L1163" s="13">
        <v>0.20270270270270299</v>
      </c>
      <c r="M1163" s="13"/>
      <c r="N1163" s="13">
        <v>0.2</v>
      </c>
      <c r="O1163" s="13">
        <v>0.22857142857142901</v>
      </c>
      <c r="P1163" s="13">
        <v>0.19047619047618999</v>
      </c>
      <c r="Q1163" s="13">
        <v>0.234848484848485</v>
      </c>
      <c r="R1163" s="13"/>
      <c r="S1163" s="13">
        <v>0.203703703703704</v>
      </c>
      <c r="T1163" s="13">
        <v>0.219178082191781</v>
      </c>
      <c r="U1163" s="13">
        <v>0.238095238095238</v>
      </c>
      <c r="V1163" s="13">
        <v>0.28301886792452802</v>
      </c>
      <c r="W1163" s="13">
        <v>0.24</v>
      </c>
      <c r="X1163" s="13">
        <v>0.105263157894737</v>
      </c>
      <c r="Y1163" s="13">
        <v>0.16666666666666699</v>
      </c>
      <c r="Z1163" s="13">
        <v>0.13043478260869601</v>
      </c>
      <c r="AA1163" s="13">
        <v>0.232876712328767</v>
      </c>
      <c r="AB1163" s="13">
        <v>0.16666666666666699</v>
      </c>
      <c r="AC1163" s="13">
        <v>0.34375</v>
      </c>
      <c r="AD1163" s="13">
        <v>0.18181818181818199</v>
      </c>
      <c r="AE1163" s="13"/>
      <c r="AF1163" s="13">
        <v>0.167487684729064</v>
      </c>
      <c r="AG1163" s="13">
        <v>0.155963302752294</v>
      </c>
      <c r="AH1163" s="13">
        <v>0.225806451612903</v>
      </c>
      <c r="AI1163" s="13">
        <v>0.30864197530864201</v>
      </c>
      <c r="AJ1163" s="13">
        <v>0.314285714285714</v>
      </c>
      <c r="AK1163" s="13">
        <v>0.19512195121951201</v>
      </c>
      <c r="AL1163" s="13"/>
      <c r="AM1163" s="13">
        <v>0.20689655172413801</v>
      </c>
      <c r="AN1163" s="13">
        <v>0.23423423423423401</v>
      </c>
      <c r="AO1163" s="13">
        <v>0.174129353233831</v>
      </c>
      <c r="AP1163" s="13">
        <v>0.22881355932203401</v>
      </c>
      <c r="AQ1163" s="13">
        <v>0.217391304347826</v>
      </c>
      <c r="AR1163" s="13"/>
      <c r="AS1163" s="13">
        <v>0.21035598705501601</v>
      </c>
      <c r="AT1163" s="13" t="s">
        <v>97</v>
      </c>
      <c r="AU1163" s="13"/>
      <c r="AV1163" s="13">
        <v>0.133333333333333</v>
      </c>
      <c r="AW1163" s="13">
        <v>0.232558139534884</v>
      </c>
      <c r="AX1163" s="13">
        <v>0.278195488721804</v>
      </c>
      <c r="AY1163" s="13"/>
      <c r="AZ1163" s="13">
        <v>9.2592592592592601E-2</v>
      </c>
      <c r="BA1163" s="13">
        <v>9.3023255813953501E-2</v>
      </c>
      <c r="BB1163" s="13">
        <v>0.201834862385321</v>
      </c>
      <c r="BC1163" s="13"/>
      <c r="BD1163" s="13">
        <v>0.19</v>
      </c>
      <c r="BE1163" s="13">
        <v>0.246511627906977</v>
      </c>
      <c r="BF1163" s="13"/>
      <c r="BG1163" s="13">
        <v>0.119617224880383</v>
      </c>
      <c r="BH1163" s="13">
        <v>0.25735294117647101</v>
      </c>
      <c r="BI1163" s="13"/>
      <c r="BJ1163" s="13">
        <v>0.164948453608247</v>
      </c>
      <c r="BK1163" s="13">
        <v>0.22090729783037499</v>
      </c>
      <c r="BL1163" s="13"/>
      <c r="BM1163" s="13">
        <v>0.22314049586776899</v>
      </c>
      <c r="BN1163" s="13">
        <v>0.20449897750511201</v>
      </c>
      <c r="BO1163" s="13"/>
      <c r="BP1163" s="13">
        <v>0.26219512195122002</v>
      </c>
      <c r="BQ1163" s="13">
        <v>0.19413092550790101</v>
      </c>
      <c r="BR1163" s="13"/>
      <c r="BS1163" s="13">
        <v>0.217592592592593</v>
      </c>
      <c r="BT1163" s="13">
        <v>0.194570135746606</v>
      </c>
      <c r="BU1163" s="13"/>
      <c r="BV1163" s="13">
        <v>0.197368421052632</v>
      </c>
      <c r="BW1163" s="13">
        <v>0.22857142857142901</v>
      </c>
      <c r="BX1163" s="13"/>
      <c r="BY1163" s="13">
        <v>0.20588235294117599</v>
      </c>
      <c r="BZ1163" s="13">
        <v>0.21100917431192701</v>
      </c>
      <c r="CA1163" s="13"/>
      <c r="CB1163" s="13">
        <v>0.26510067114093999</v>
      </c>
      <c r="CC1163" s="13">
        <v>0.16451612903225801</v>
      </c>
    </row>
    <row r="1164" spans="2:81" x14ac:dyDescent="0.3">
      <c r="B1164" t="s">
        <v>91</v>
      </c>
      <c r="C1164" s="13">
        <v>0.44498381877022603</v>
      </c>
      <c r="D1164" s="13">
        <v>0.39751552795031098</v>
      </c>
      <c r="E1164" s="13">
        <v>0.49659863945578198</v>
      </c>
      <c r="F1164" s="13"/>
      <c r="G1164" s="13">
        <v>0.32941176470588202</v>
      </c>
      <c r="H1164" s="13">
        <v>0.59649122807017596</v>
      </c>
      <c r="I1164" s="13">
        <v>0.427350427350427</v>
      </c>
      <c r="J1164" s="13">
        <v>0.33663366336633699</v>
      </c>
      <c r="K1164" s="13">
        <v>0.4</v>
      </c>
      <c r="L1164" s="13">
        <v>0.445945945945946</v>
      </c>
      <c r="M1164" s="13"/>
      <c r="N1164" s="13">
        <v>0.48085106382978698</v>
      </c>
      <c r="O1164" s="13">
        <v>0.42142857142857099</v>
      </c>
      <c r="P1164" s="13">
        <v>0.48571428571428599</v>
      </c>
      <c r="Q1164" s="13">
        <v>0.35606060606060602</v>
      </c>
      <c r="R1164" s="13"/>
      <c r="S1164" s="13">
        <v>0.48148148148148101</v>
      </c>
      <c r="T1164" s="13">
        <v>0.43835616438356201</v>
      </c>
      <c r="U1164" s="13">
        <v>0.38095238095238099</v>
      </c>
      <c r="V1164" s="13">
        <v>0.35849056603773599</v>
      </c>
      <c r="W1164" s="13">
        <v>0.32</v>
      </c>
      <c r="X1164" s="13">
        <v>0.61403508771929804</v>
      </c>
      <c r="Y1164" s="13">
        <v>0.45833333333333298</v>
      </c>
      <c r="Z1164" s="13">
        <v>0.565217391304348</v>
      </c>
      <c r="AA1164" s="13">
        <v>0.43835616438356201</v>
      </c>
      <c r="AB1164" s="13">
        <v>0.47916666666666702</v>
      </c>
      <c r="AC1164" s="13">
        <v>0.28125</v>
      </c>
      <c r="AD1164" s="13">
        <v>0.54545454545454497</v>
      </c>
      <c r="AE1164" s="13"/>
      <c r="AF1164" s="13">
        <v>0.55172413793103403</v>
      </c>
      <c r="AG1164" s="13">
        <v>0.495412844036697</v>
      </c>
      <c r="AH1164" s="13">
        <v>0.467741935483871</v>
      </c>
      <c r="AI1164" s="13">
        <v>0.25925925925925902</v>
      </c>
      <c r="AJ1164" s="13">
        <v>0.27142857142857102</v>
      </c>
      <c r="AK1164" s="13">
        <v>0.41463414634146301</v>
      </c>
      <c r="AL1164" s="13"/>
      <c r="AM1164" s="13">
        <v>0.43678160919540199</v>
      </c>
      <c r="AN1164" s="13">
        <v>0.36936936936936898</v>
      </c>
      <c r="AO1164" s="13">
        <v>0.51243781094527396</v>
      </c>
      <c r="AP1164" s="13">
        <v>0.43220338983050799</v>
      </c>
      <c r="AQ1164" s="13">
        <v>0.52173913043478304</v>
      </c>
      <c r="AR1164" s="13"/>
      <c r="AS1164" s="13">
        <v>0.44498381877022603</v>
      </c>
      <c r="AT1164" s="13" t="s">
        <v>97</v>
      </c>
      <c r="AU1164" s="13"/>
      <c r="AV1164" s="13">
        <v>0.57948717948717998</v>
      </c>
      <c r="AW1164" s="13">
        <v>0.44186046511627902</v>
      </c>
      <c r="AX1164" s="13">
        <v>0.31203007518796999</v>
      </c>
      <c r="AY1164" s="13"/>
      <c r="AZ1164" s="13">
        <v>0.70370370370370405</v>
      </c>
      <c r="BA1164" s="13">
        <v>0.65116279069767402</v>
      </c>
      <c r="BB1164" s="13">
        <v>0.42201834862385301</v>
      </c>
      <c r="BC1164" s="13"/>
      <c r="BD1164" s="13">
        <v>0.48749999999999999</v>
      </c>
      <c r="BE1164" s="13">
        <v>0.36744186046511601</v>
      </c>
      <c r="BF1164" s="13"/>
      <c r="BG1164" s="13">
        <v>0.62200956937799001</v>
      </c>
      <c r="BH1164" s="13">
        <v>0.355392156862745</v>
      </c>
      <c r="BI1164" s="13"/>
      <c r="BJ1164" s="13">
        <v>0.54639175257731998</v>
      </c>
      <c r="BK1164" s="13">
        <v>0.42800788954635099</v>
      </c>
      <c r="BL1164" s="13"/>
      <c r="BM1164" s="13">
        <v>0.421487603305785</v>
      </c>
      <c r="BN1164" s="13">
        <v>0.45398773006135001</v>
      </c>
      <c r="BO1164" s="13"/>
      <c r="BP1164" s="13">
        <v>0.34756097560975602</v>
      </c>
      <c r="BQ1164" s="13">
        <v>0.48081264108352101</v>
      </c>
      <c r="BR1164" s="13"/>
      <c r="BS1164" s="13">
        <v>0.47222222222222199</v>
      </c>
      <c r="BT1164" s="13">
        <v>0.43891402714932098</v>
      </c>
      <c r="BU1164" s="13"/>
      <c r="BV1164" s="13">
        <v>0.51315789473684204</v>
      </c>
      <c r="BW1164" s="13">
        <v>0.45</v>
      </c>
      <c r="BX1164" s="13"/>
      <c r="BY1164" s="13">
        <v>0.42647058823529399</v>
      </c>
      <c r="BZ1164" s="13">
        <v>0.45137614678899102</v>
      </c>
      <c r="CA1164" s="13"/>
      <c r="CB1164" s="13">
        <v>0.33221476510067099</v>
      </c>
      <c r="CC1164" s="13">
        <v>0.54516129032258098</v>
      </c>
    </row>
    <row r="1165" spans="2:81" x14ac:dyDescent="0.3">
      <c r="C1165" s="13"/>
      <c r="D1165" s="13"/>
      <c r="E1165" s="13"/>
      <c r="F1165" s="13"/>
      <c r="G1165" s="13"/>
      <c r="H1165" s="13"/>
      <c r="I1165" s="13"/>
      <c r="J1165" s="13"/>
      <c r="K1165" s="13"/>
      <c r="L1165" s="13"/>
      <c r="M1165" s="13"/>
      <c r="N1165" s="13"/>
      <c r="O1165" s="13"/>
      <c r="P1165" s="13"/>
      <c r="Q1165" s="13"/>
      <c r="R1165" s="13"/>
      <c r="S1165" s="13"/>
      <c r="T1165" s="13"/>
      <c r="U1165" s="13"/>
      <c r="V1165" s="13"/>
      <c r="W1165" s="13"/>
      <c r="X1165" s="13"/>
      <c r="Y1165" s="13"/>
      <c r="Z1165" s="13"/>
      <c r="AA1165" s="13"/>
      <c r="AB1165" s="13"/>
      <c r="AC1165" s="13"/>
      <c r="AD1165" s="13"/>
      <c r="AE1165" s="13"/>
      <c r="AF1165" s="13"/>
      <c r="AG1165" s="13"/>
      <c r="AH1165" s="13"/>
      <c r="AI1165" s="13"/>
      <c r="AJ1165" s="13"/>
      <c r="AK1165" s="13"/>
      <c r="AL1165" s="13"/>
      <c r="AM1165" s="13"/>
      <c r="AN1165" s="13"/>
      <c r="AO1165" s="13"/>
      <c r="AP1165" s="13"/>
      <c r="AQ1165" s="13"/>
      <c r="AR1165" s="13"/>
      <c r="AS1165" s="13"/>
      <c r="AT1165" s="13"/>
      <c r="AU1165" s="13"/>
      <c r="AV1165" s="13"/>
      <c r="AW1165" s="13"/>
      <c r="AX1165" s="13"/>
      <c r="AY1165" s="13"/>
      <c r="AZ1165" s="13"/>
      <c r="BA1165" s="13"/>
      <c r="BB1165" s="13"/>
      <c r="BC1165" s="13"/>
      <c r="BD1165" s="13"/>
      <c r="BE1165" s="13"/>
      <c r="BF1165" s="13"/>
      <c r="BG1165" s="13"/>
      <c r="BH1165" s="13"/>
      <c r="BI1165" s="13"/>
      <c r="BJ1165" s="13"/>
      <c r="BK1165" s="13"/>
      <c r="BL1165" s="13"/>
      <c r="BM1165" s="13"/>
      <c r="BN1165" s="13"/>
      <c r="BO1165" s="13"/>
      <c r="BP1165" s="13"/>
      <c r="BQ1165" s="13"/>
      <c r="BR1165" s="13"/>
      <c r="BS1165" s="13"/>
      <c r="BT1165" s="13"/>
      <c r="BU1165" s="13"/>
      <c r="BV1165" s="13"/>
      <c r="BW1165" s="13"/>
      <c r="BX1165" s="13"/>
      <c r="BY1165" s="13"/>
      <c r="BZ1165" s="13"/>
      <c r="CA1165" s="13"/>
      <c r="CB1165" s="13"/>
      <c r="CC1165" s="13"/>
    </row>
    <row r="1166" spans="2:81" x14ac:dyDescent="0.3">
      <c r="B1166" s="6" t="s">
        <v>478</v>
      </c>
      <c r="C1166" s="13"/>
      <c r="D1166" s="13"/>
      <c r="E1166" s="13"/>
      <c r="F1166" s="13"/>
      <c r="G1166" s="13"/>
      <c r="H1166" s="13"/>
      <c r="I1166" s="13"/>
      <c r="J1166" s="13"/>
      <c r="K1166" s="13"/>
      <c r="L1166" s="13"/>
      <c r="M1166" s="13"/>
      <c r="N1166" s="13"/>
      <c r="O1166" s="13"/>
      <c r="P1166" s="13"/>
      <c r="Q1166" s="13"/>
      <c r="R1166" s="13"/>
      <c r="S1166" s="13"/>
      <c r="T1166" s="13"/>
      <c r="U1166" s="13"/>
      <c r="V1166" s="13"/>
      <c r="W1166" s="13"/>
      <c r="X1166" s="13"/>
      <c r="Y1166" s="13"/>
      <c r="Z1166" s="13"/>
      <c r="AA1166" s="13"/>
      <c r="AB1166" s="13"/>
      <c r="AC1166" s="13"/>
      <c r="AD1166" s="13"/>
      <c r="AE1166" s="13"/>
      <c r="AF1166" s="13"/>
      <c r="AG1166" s="13"/>
      <c r="AH1166" s="13"/>
      <c r="AI1166" s="13"/>
      <c r="AJ1166" s="13"/>
      <c r="AK1166" s="13"/>
      <c r="AL1166" s="13"/>
      <c r="AM1166" s="13"/>
      <c r="AN1166" s="13"/>
      <c r="AO1166" s="13"/>
      <c r="AP1166" s="13"/>
      <c r="AQ1166" s="13"/>
      <c r="AR1166" s="13"/>
      <c r="AS1166" s="13"/>
      <c r="AT1166" s="13"/>
      <c r="AU1166" s="13"/>
      <c r="AV1166" s="13"/>
      <c r="AW1166" s="13"/>
      <c r="AX1166" s="13"/>
      <c r="AY1166" s="13"/>
      <c r="AZ1166" s="13"/>
      <c r="BA1166" s="13"/>
      <c r="BB1166" s="13"/>
      <c r="BC1166" s="13"/>
      <c r="BD1166" s="13"/>
      <c r="BE1166" s="13"/>
      <c r="BF1166" s="13"/>
      <c r="BG1166" s="13"/>
      <c r="BH1166" s="13"/>
      <c r="BI1166" s="13"/>
      <c r="BJ1166" s="13"/>
      <c r="BK1166" s="13"/>
      <c r="BL1166" s="13"/>
      <c r="BM1166" s="13"/>
      <c r="BN1166" s="13"/>
      <c r="BO1166" s="13"/>
      <c r="BP1166" s="13"/>
      <c r="BQ1166" s="13"/>
      <c r="BR1166" s="13"/>
      <c r="BS1166" s="13"/>
      <c r="BT1166" s="13"/>
      <c r="BU1166" s="13"/>
      <c r="BV1166" s="13"/>
      <c r="BW1166" s="13"/>
      <c r="BX1166" s="13"/>
      <c r="BY1166" s="13"/>
      <c r="BZ1166" s="13"/>
      <c r="CA1166" s="13"/>
      <c r="CB1166" s="13"/>
      <c r="CC1166" s="13"/>
    </row>
    <row r="1167" spans="2:81" x14ac:dyDescent="0.3">
      <c r="B1167" s="23" t="s">
        <v>196</v>
      </c>
      <c r="C1167" s="13"/>
      <c r="D1167" s="13"/>
      <c r="E1167" s="13"/>
      <c r="F1167" s="13"/>
      <c r="G1167" s="13"/>
      <c r="H1167" s="13"/>
      <c r="I1167" s="13"/>
      <c r="J1167" s="13"/>
      <c r="K1167" s="13"/>
      <c r="L1167" s="13"/>
      <c r="M1167" s="13"/>
      <c r="N1167" s="13"/>
      <c r="O1167" s="13"/>
      <c r="P1167" s="13"/>
      <c r="Q1167" s="13"/>
      <c r="R1167" s="13"/>
      <c r="S1167" s="13"/>
      <c r="T1167" s="13"/>
      <c r="U1167" s="13"/>
      <c r="V1167" s="13"/>
      <c r="W1167" s="13"/>
      <c r="X1167" s="13"/>
      <c r="Y1167" s="13"/>
      <c r="Z1167" s="13"/>
      <c r="AA1167" s="13"/>
      <c r="AB1167" s="13"/>
      <c r="AC1167" s="13"/>
      <c r="AD1167" s="13"/>
      <c r="AE1167" s="13"/>
      <c r="AF1167" s="13"/>
      <c r="AG1167" s="13"/>
      <c r="AH1167" s="13"/>
      <c r="AI1167" s="13"/>
      <c r="AJ1167" s="13"/>
      <c r="AK1167" s="13"/>
      <c r="AL1167" s="13"/>
      <c r="AM1167" s="13"/>
      <c r="AN1167" s="13"/>
      <c r="AO1167" s="13"/>
      <c r="AP1167" s="13"/>
      <c r="AQ1167" s="13"/>
      <c r="AR1167" s="13"/>
      <c r="AS1167" s="13"/>
      <c r="AT1167" s="13"/>
      <c r="AU1167" s="13"/>
      <c r="AV1167" s="13"/>
      <c r="AW1167" s="13"/>
      <c r="AX1167" s="13"/>
      <c r="AY1167" s="13"/>
      <c r="AZ1167" s="13"/>
      <c r="BA1167" s="13"/>
      <c r="BB1167" s="13"/>
      <c r="BC1167" s="13"/>
      <c r="BD1167" s="13"/>
      <c r="BE1167" s="13"/>
      <c r="BF1167" s="13"/>
      <c r="BG1167" s="13"/>
      <c r="BH1167" s="13"/>
      <c r="BI1167" s="13"/>
      <c r="BJ1167" s="13"/>
      <c r="BK1167" s="13"/>
      <c r="BL1167" s="13"/>
      <c r="BM1167" s="13"/>
      <c r="BN1167" s="13"/>
      <c r="BO1167" s="13"/>
      <c r="BP1167" s="13"/>
      <c r="BQ1167" s="13"/>
      <c r="BR1167" s="13"/>
      <c r="BS1167" s="13"/>
      <c r="BT1167" s="13"/>
      <c r="BU1167" s="13"/>
      <c r="BV1167" s="13"/>
      <c r="BW1167" s="13"/>
      <c r="BX1167" s="13"/>
      <c r="BY1167" s="13"/>
      <c r="BZ1167" s="13"/>
      <c r="CA1167" s="13"/>
      <c r="CB1167" s="13"/>
      <c r="CC1167" s="13"/>
    </row>
    <row r="1168" spans="2:81" x14ac:dyDescent="0.3">
      <c r="B1168" t="s">
        <v>413</v>
      </c>
      <c r="C1168" s="13">
        <v>0.25080906148867299</v>
      </c>
      <c r="D1168" s="13">
        <v>0.22360248447205</v>
      </c>
      <c r="E1168" s="13">
        <v>0.27891156462584998</v>
      </c>
      <c r="F1168" s="13"/>
      <c r="G1168" s="13">
        <v>0.23529411764705899</v>
      </c>
      <c r="H1168" s="13">
        <v>0.33333333333333298</v>
      </c>
      <c r="I1168" s="13">
        <v>0.22222222222222199</v>
      </c>
      <c r="J1168" s="13">
        <v>0.17821782178217799</v>
      </c>
      <c r="K1168" s="13">
        <v>0.22857142857142901</v>
      </c>
      <c r="L1168" s="13">
        <v>0.24324324324324301</v>
      </c>
      <c r="M1168" s="13"/>
      <c r="N1168" s="13">
        <v>0.268085106382979</v>
      </c>
      <c r="O1168" s="13">
        <v>0.20714285714285699</v>
      </c>
      <c r="P1168" s="13">
        <v>0.238095238095238</v>
      </c>
      <c r="Q1168" s="13">
        <v>0.27272727272727298</v>
      </c>
      <c r="R1168" s="13"/>
      <c r="S1168" s="13">
        <v>0.18518518518518501</v>
      </c>
      <c r="T1168" s="13">
        <v>0.24657534246575299</v>
      </c>
      <c r="U1168" s="13">
        <v>0.16666666666666699</v>
      </c>
      <c r="V1168" s="13">
        <v>0.22641509433962301</v>
      </c>
      <c r="W1168" s="13">
        <v>0.24</v>
      </c>
      <c r="X1168" s="13">
        <v>0.33333333333333298</v>
      </c>
      <c r="Y1168" s="13">
        <v>0.22916666666666699</v>
      </c>
      <c r="Z1168" s="13">
        <v>0.13043478260869601</v>
      </c>
      <c r="AA1168" s="13">
        <v>0.31506849315068503</v>
      </c>
      <c r="AB1168" s="13">
        <v>0.375</v>
      </c>
      <c r="AC1168" s="13">
        <v>0.3125</v>
      </c>
      <c r="AD1168" s="13">
        <v>0.18181818181818199</v>
      </c>
      <c r="AE1168" s="13"/>
      <c r="AF1168" s="13">
        <v>0.300492610837438</v>
      </c>
      <c r="AG1168" s="13">
        <v>0.293577981651376</v>
      </c>
      <c r="AH1168" s="13">
        <v>0.25806451612903197</v>
      </c>
      <c r="AI1168" s="13">
        <v>0.234567901234568</v>
      </c>
      <c r="AJ1168" s="13">
        <v>0.17142857142857101</v>
      </c>
      <c r="AK1168" s="13">
        <v>0.19512195121951201</v>
      </c>
      <c r="AL1168" s="13"/>
      <c r="AM1168" s="13">
        <v>0.28735632183908</v>
      </c>
      <c r="AN1168" s="13">
        <v>0.162162162162162</v>
      </c>
      <c r="AO1168" s="13">
        <v>0.27860696517412897</v>
      </c>
      <c r="AP1168" s="13">
        <v>0.27966101694915302</v>
      </c>
      <c r="AQ1168" s="13">
        <v>0.39130434782608697</v>
      </c>
      <c r="AR1168" s="13"/>
      <c r="AS1168" s="13">
        <v>0.25080906148867299</v>
      </c>
      <c r="AT1168" s="13" t="s">
        <v>97</v>
      </c>
      <c r="AU1168" s="13"/>
      <c r="AV1168" s="13">
        <v>0.241025641025641</v>
      </c>
      <c r="AW1168" s="13">
        <v>0.372093023255814</v>
      </c>
      <c r="AX1168" s="13">
        <v>0.19924812030075201</v>
      </c>
      <c r="AY1168" s="13"/>
      <c r="AZ1168" s="13">
        <v>0.46296296296296302</v>
      </c>
      <c r="BA1168" s="13">
        <v>0.25581395348837199</v>
      </c>
      <c r="BB1168" s="13">
        <v>0.146788990825688</v>
      </c>
      <c r="BC1168" s="13"/>
      <c r="BD1168" s="13">
        <v>0.27500000000000002</v>
      </c>
      <c r="BE1168" s="13">
        <v>0.209302325581395</v>
      </c>
      <c r="BF1168" s="13"/>
      <c r="BG1168" s="13">
        <v>0.301435406698565</v>
      </c>
      <c r="BH1168" s="13">
        <v>0.22549019607843099</v>
      </c>
      <c r="BI1168" s="13"/>
      <c r="BJ1168" s="13">
        <v>0.28865979381443302</v>
      </c>
      <c r="BK1168" s="13">
        <v>0.24260355029585801</v>
      </c>
      <c r="BL1168" s="13"/>
      <c r="BM1168" s="13">
        <v>0.28099173553718998</v>
      </c>
      <c r="BN1168" s="13">
        <v>0.243353783231084</v>
      </c>
      <c r="BO1168" s="13"/>
      <c r="BP1168" s="13">
        <v>0.23170731707317099</v>
      </c>
      <c r="BQ1168" s="13">
        <v>0.25959367945823902</v>
      </c>
      <c r="BR1168" s="13"/>
      <c r="BS1168" s="13">
        <v>0.25462962962962998</v>
      </c>
      <c r="BT1168" s="13">
        <v>0.23529411764705899</v>
      </c>
      <c r="BU1168" s="13"/>
      <c r="BV1168" s="13">
        <v>0.26315789473684198</v>
      </c>
      <c r="BW1168" s="13">
        <v>0.25</v>
      </c>
      <c r="BX1168" s="13"/>
      <c r="BY1168" s="13">
        <v>0.23529411764705899</v>
      </c>
      <c r="BZ1168" s="13">
        <v>0.253211009174312</v>
      </c>
      <c r="CA1168" s="13"/>
      <c r="CB1168" s="13">
        <v>0.22483221476510101</v>
      </c>
      <c r="CC1168" s="13">
        <v>0.27419354838709697</v>
      </c>
    </row>
    <row r="1169" spans="2:81" x14ac:dyDescent="0.3">
      <c r="B1169" t="s">
        <v>84</v>
      </c>
      <c r="C1169" s="13">
        <v>0.37216828478964398</v>
      </c>
      <c r="D1169" s="13">
        <v>0.40993788819875798</v>
      </c>
      <c r="E1169" s="13">
        <v>0.32993197278911601</v>
      </c>
      <c r="F1169" s="13"/>
      <c r="G1169" s="13">
        <v>0.34117647058823503</v>
      </c>
      <c r="H1169" s="13">
        <v>0.36257309941520499</v>
      </c>
      <c r="I1169" s="13">
        <v>0.427350427350427</v>
      </c>
      <c r="J1169" s="13">
        <v>0.396039603960396</v>
      </c>
      <c r="K1169" s="13">
        <v>0.3</v>
      </c>
      <c r="L1169" s="13">
        <v>0.37837837837837801</v>
      </c>
      <c r="M1169" s="13"/>
      <c r="N1169" s="13">
        <v>0.37021276595744701</v>
      </c>
      <c r="O1169" s="13">
        <v>0.41428571428571398</v>
      </c>
      <c r="P1169" s="13">
        <v>0.42857142857142899</v>
      </c>
      <c r="Q1169" s="13">
        <v>0.29545454545454503</v>
      </c>
      <c r="R1169" s="13"/>
      <c r="S1169" s="13">
        <v>0.51851851851851805</v>
      </c>
      <c r="T1169" s="13">
        <v>0.36986301369863001</v>
      </c>
      <c r="U1169" s="13">
        <v>0.33333333333333298</v>
      </c>
      <c r="V1169" s="13">
        <v>0.339622641509434</v>
      </c>
      <c r="W1169" s="13">
        <v>0.38</v>
      </c>
      <c r="X1169" s="13">
        <v>0.31578947368421101</v>
      </c>
      <c r="Y1169" s="13">
        <v>0.35416666666666702</v>
      </c>
      <c r="Z1169" s="13">
        <v>0.434782608695652</v>
      </c>
      <c r="AA1169" s="13">
        <v>0.36986301369863001</v>
      </c>
      <c r="AB1169" s="13">
        <v>0.22916666666666699</v>
      </c>
      <c r="AC1169" s="13">
        <v>0.28125</v>
      </c>
      <c r="AD1169" s="13">
        <v>0.36363636363636398</v>
      </c>
      <c r="AE1169" s="13"/>
      <c r="AF1169" s="13">
        <v>0.40886699507389201</v>
      </c>
      <c r="AG1169" s="13">
        <v>0.33027522935779802</v>
      </c>
      <c r="AH1169" s="13">
        <v>0.467741935483871</v>
      </c>
      <c r="AI1169" s="13">
        <v>0.32098765432098803</v>
      </c>
      <c r="AJ1169" s="13">
        <v>0.32857142857142901</v>
      </c>
      <c r="AK1169" s="13">
        <v>0.41463414634146301</v>
      </c>
      <c r="AL1169" s="13"/>
      <c r="AM1169" s="13">
        <v>0.29885057471264398</v>
      </c>
      <c r="AN1169" s="13">
        <v>0.38738738738738698</v>
      </c>
      <c r="AO1169" s="13">
        <v>0.38805970149253699</v>
      </c>
      <c r="AP1169" s="13">
        <v>0.38135593220338998</v>
      </c>
      <c r="AQ1169" s="13">
        <v>0.39130434782608697</v>
      </c>
      <c r="AR1169" s="13"/>
      <c r="AS1169" s="13">
        <v>0.37216828478964398</v>
      </c>
      <c r="AT1169" s="13" t="s">
        <v>97</v>
      </c>
      <c r="AU1169" s="13"/>
      <c r="AV1169" s="13">
        <v>0.43076923076923102</v>
      </c>
      <c r="AW1169" s="13">
        <v>0.34883720930232598</v>
      </c>
      <c r="AX1169" s="13">
        <v>0.35714285714285698</v>
      </c>
      <c r="AY1169" s="13"/>
      <c r="AZ1169" s="13">
        <v>0.35185185185185203</v>
      </c>
      <c r="BA1169" s="13">
        <v>0.53488372093023295</v>
      </c>
      <c r="BB1169" s="13">
        <v>0.41284403669724801</v>
      </c>
      <c r="BC1169" s="13"/>
      <c r="BD1169" s="13">
        <v>0.375</v>
      </c>
      <c r="BE1169" s="13">
        <v>0.36279069767441902</v>
      </c>
      <c r="BF1169" s="13"/>
      <c r="BG1169" s="13">
        <v>0.41148325358851701</v>
      </c>
      <c r="BH1169" s="13">
        <v>0.35294117647058798</v>
      </c>
      <c r="BI1169" s="13"/>
      <c r="BJ1169" s="13">
        <v>0.35051546391752603</v>
      </c>
      <c r="BK1169" s="13">
        <v>0.378698224852071</v>
      </c>
      <c r="BL1169" s="13"/>
      <c r="BM1169" s="13">
        <v>0.37190082644628097</v>
      </c>
      <c r="BN1169" s="13">
        <v>0.374233128834356</v>
      </c>
      <c r="BO1169" s="13"/>
      <c r="BP1169" s="13">
        <v>0.35975609756097598</v>
      </c>
      <c r="BQ1169" s="13">
        <v>0.37471783295711097</v>
      </c>
      <c r="BR1169" s="13"/>
      <c r="BS1169" s="13">
        <v>0.41666666666666702</v>
      </c>
      <c r="BT1169" s="13">
        <v>0.35294117647058798</v>
      </c>
      <c r="BU1169" s="13"/>
      <c r="BV1169" s="13">
        <v>0.34210526315789502</v>
      </c>
      <c r="BW1169" s="13">
        <v>0.45714285714285702</v>
      </c>
      <c r="BX1169" s="13"/>
      <c r="BY1169" s="13">
        <v>0.36764705882352899</v>
      </c>
      <c r="BZ1169" s="13">
        <v>0.374311926605505</v>
      </c>
      <c r="CA1169" s="13"/>
      <c r="CB1169" s="13">
        <v>0.33221476510067099</v>
      </c>
      <c r="CC1169" s="13">
        <v>0.412903225806452</v>
      </c>
    </row>
    <row r="1170" spans="2:81" x14ac:dyDescent="0.3">
      <c r="B1170" t="s">
        <v>414</v>
      </c>
      <c r="C1170" s="13">
        <v>0.168284789644013</v>
      </c>
      <c r="D1170" s="13">
        <v>0.158385093167702</v>
      </c>
      <c r="E1170" s="13">
        <v>0.180272108843537</v>
      </c>
      <c r="F1170" s="13"/>
      <c r="G1170" s="13">
        <v>0.16470588235294101</v>
      </c>
      <c r="H1170" s="13">
        <v>0.15204678362573101</v>
      </c>
      <c r="I1170" s="13">
        <v>0.11965811965812</v>
      </c>
      <c r="J1170" s="13">
        <v>0.198019801980198</v>
      </c>
      <c r="K1170" s="13">
        <v>0.22857142857142901</v>
      </c>
      <c r="L1170" s="13">
        <v>0.18918918918918901</v>
      </c>
      <c r="M1170" s="13"/>
      <c r="N1170" s="13">
        <v>0.170212765957447</v>
      </c>
      <c r="O1170" s="13">
        <v>0.14285714285714299</v>
      </c>
      <c r="P1170" s="13">
        <v>0.104761904761905</v>
      </c>
      <c r="Q1170" s="13">
        <v>0.22727272727272699</v>
      </c>
      <c r="R1170" s="13"/>
      <c r="S1170" s="13">
        <v>0.157407407407407</v>
      </c>
      <c r="T1170" s="13">
        <v>0.19178082191780799</v>
      </c>
      <c r="U1170" s="13">
        <v>7.1428571428571397E-2</v>
      </c>
      <c r="V1170" s="13">
        <v>0.169811320754717</v>
      </c>
      <c r="W1170" s="13">
        <v>0.14000000000000001</v>
      </c>
      <c r="X1170" s="13">
        <v>0.175438596491228</v>
      </c>
      <c r="Y1170" s="13">
        <v>0.22916666666666699</v>
      </c>
      <c r="Z1170" s="13">
        <v>0.173913043478261</v>
      </c>
      <c r="AA1170" s="13">
        <v>0.13698630136986301</v>
      </c>
      <c r="AB1170" s="13">
        <v>0.1875</v>
      </c>
      <c r="AC1170" s="13">
        <v>0.1875</v>
      </c>
      <c r="AD1170" s="13">
        <v>0.36363636363636398</v>
      </c>
      <c r="AE1170" s="13"/>
      <c r="AF1170" s="13">
        <v>0.17241379310344801</v>
      </c>
      <c r="AG1170" s="13">
        <v>0.16513761467889901</v>
      </c>
      <c r="AH1170" s="13">
        <v>0.112903225806452</v>
      </c>
      <c r="AI1170" s="13">
        <v>7.4074074074074098E-2</v>
      </c>
      <c r="AJ1170" s="13">
        <v>0.185714285714286</v>
      </c>
      <c r="AK1170" s="13">
        <v>0.219512195121951</v>
      </c>
      <c r="AL1170" s="13"/>
      <c r="AM1170" s="13">
        <v>0.195402298850575</v>
      </c>
      <c r="AN1170" s="13">
        <v>0.18018018018018001</v>
      </c>
      <c r="AO1170" s="13">
        <v>0.124378109452736</v>
      </c>
      <c r="AP1170" s="13">
        <v>0.169491525423729</v>
      </c>
      <c r="AQ1170" s="13">
        <v>0.13043478260869601</v>
      </c>
      <c r="AR1170" s="13"/>
      <c r="AS1170" s="13">
        <v>0.168284789644013</v>
      </c>
      <c r="AT1170" s="13" t="s">
        <v>97</v>
      </c>
      <c r="AU1170" s="13"/>
      <c r="AV1170" s="13">
        <v>0.133333333333333</v>
      </c>
      <c r="AW1170" s="13">
        <v>0.13953488372093001</v>
      </c>
      <c r="AX1170" s="13">
        <v>0.19924812030075201</v>
      </c>
      <c r="AY1170" s="13"/>
      <c r="AZ1170" s="13">
        <v>5.5555555555555601E-2</v>
      </c>
      <c r="BA1170" s="13">
        <v>0.116279069767442</v>
      </c>
      <c r="BB1170" s="13">
        <v>0.16513761467889901</v>
      </c>
      <c r="BC1170" s="13"/>
      <c r="BD1170" s="13">
        <v>0.17</v>
      </c>
      <c r="BE1170" s="13">
        <v>0.162790697674419</v>
      </c>
      <c r="BF1170" s="13"/>
      <c r="BG1170" s="13">
        <v>0.16267942583732101</v>
      </c>
      <c r="BH1170" s="13">
        <v>0.16911764705882401</v>
      </c>
      <c r="BI1170" s="13"/>
      <c r="BJ1170" s="13">
        <v>0.19587628865979401</v>
      </c>
      <c r="BK1170" s="13">
        <v>0.15976331360946699</v>
      </c>
      <c r="BL1170" s="13"/>
      <c r="BM1170" s="13">
        <v>0.173553719008264</v>
      </c>
      <c r="BN1170" s="13">
        <v>0.167689161554192</v>
      </c>
      <c r="BO1170" s="13"/>
      <c r="BP1170" s="13">
        <v>0.15853658536585399</v>
      </c>
      <c r="BQ1170" s="13">
        <v>0.173814898419865</v>
      </c>
      <c r="BR1170" s="13"/>
      <c r="BS1170" s="13">
        <v>0.16666666666666699</v>
      </c>
      <c r="BT1170" s="13">
        <v>0.17647058823529399</v>
      </c>
      <c r="BU1170" s="13"/>
      <c r="BV1170" s="13">
        <v>0.18421052631578899</v>
      </c>
      <c r="BW1170" s="13">
        <v>0.157142857142857</v>
      </c>
      <c r="BX1170" s="13"/>
      <c r="BY1170" s="13">
        <v>0.11764705882352899</v>
      </c>
      <c r="BZ1170" s="13">
        <v>0.17431192660550501</v>
      </c>
      <c r="CA1170" s="13"/>
      <c r="CB1170" s="13">
        <v>0.18120805369127499</v>
      </c>
      <c r="CC1170" s="13">
        <v>0.15161290322580601</v>
      </c>
    </row>
    <row r="1171" spans="2:81" x14ac:dyDescent="0.3">
      <c r="B1171" t="s">
        <v>86</v>
      </c>
      <c r="C1171" s="13">
        <v>0.13268608414239499</v>
      </c>
      <c r="D1171" s="13">
        <v>0.13664596273291901</v>
      </c>
      <c r="E1171" s="13">
        <v>0.129251700680272</v>
      </c>
      <c r="F1171" s="13"/>
      <c r="G1171" s="13">
        <v>0.188235294117647</v>
      </c>
      <c r="H1171" s="13">
        <v>5.8479532163742701E-2</v>
      </c>
      <c r="I1171" s="13">
        <v>0.16239316239316201</v>
      </c>
      <c r="J1171" s="13">
        <v>9.9009900990099001E-2</v>
      </c>
      <c r="K1171" s="13">
        <v>0.22857142857142901</v>
      </c>
      <c r="L1171" s="13">
        <v>0.14864864864864899</v>
      </c>
      <c r="M1171" s="13"/>
      <c r="N1171" s="13">
        <v>0.136170212765957</v>
      </c>
      <c r="O1171" s="13">
        <v>0.15</v>
      </c>
      <c r="P1171" s="13">
        <v>0.15238095238095201</v>
      </c>
      <c r="Q1171" s="13">
        <v>9.8484848484848495E-2</v>
      </c>
      <c r="R1171" s="13"/>
      <c r="S1171" s="13">
        <v>8.3333333333333301E-2</v>
      </c>
      <c r="T1171" s="13">
        <v>0.123287671232877</v>
      </c>
      <c r="U1171" s="13">
        <v>0.28571428571428598</v>
      </c>
      <c r="V1171" s="13">
        <v>0.20754716981132099</v>
      </c>
      <c r="W1171" s="13">
        <v>0.18</v>
      </c>
      <c r="X1171" s="13">
        <v>0.12280701754386</v>
      </c>
      <c r="Y1171" s="13">
        <v>0.104166666666667</v>
      </c>
      <c r="Z1171" s="13">
        <v>0.13043478260869601</v>
      </c>
      <c r="AA1171" s="13">
        <v>0.123287671232877</v>
      </c>
      <c r="AB1171" s="13">
        <v>0.104166666666667</v>
      </c>
      <c r="AC1171" s="13">
        <v>6.25E-2</v>
      </c>
      <c r="AD1171" s="13">
        <v>9.0909090909090898E-2</v>
      </c>
      <c r="AE1171" s="13"/>
      <c r="AF1171" s="13">
        <v>8.3743842364532001E-2</v>
      </c>
      <c r="AG1171" s="13">
        <v>0.16513761467889901</v>
      </c>
      <c r="AH1171" s="13">
        <v>4.8387096774193498E-2</v>
      </c>
      <c r="AI1171" s="13">
        <v>0.19753086419753099</v>
      </c>
      <c r="AJ1171" s="13">
        <v>0.214285714285714</v>
      </c>
      <c r="AK1171" s="13">
        <v>0.146341463414634</v>
      </c>
      <c r="AL1171" s="13"/>
      <c r="AM1171" s="13">
        <v>0.13793103448275901</v>
      </c>
      <c r="AN1171" s="13">
        <v>0.171171171171171</v>
      </c>
      <c r="AO1171" s="13">
        <v>0.124378109452736</v>
      </c>
      <c r="AP1171" s="13">
        <v>0.101694915254237</v>
      </c>
      <c r="AQ1171" s="13">
        <v>4.3478260869565202E-2</v>
      </c>
      <c r="AR1171" s="13"/>
      <c r="AS1171" s="13">
        <v>0.13268608414239499</v>
      </c>
      <c r="AT1171" s="13" t="s">
        <v>97</v>
      </c>
      <c r="AU1171" s="13"/>
      <c r="AV1171" s="13">
        <v>0.133333333333333</v>
      </c>
      <c r="AW1171" s="13">
        <v>9.3023255813953501E-2</v>
      </c>
      <c r="AX1171" s="13">
        <v>0.139097744360902</v>
      </c>
      <c r="AY1171" s="13"/>
      <c r="AZ1171" s="13">
        <v>7.4074074074074098E-2</v>
      </c>
      <c r="BA1171" s="13">
        <v>4.6511627906976702E-2</v>
      </c>
      <c r="BB1171" s="13">
        <v>0.21100917431192701</v>
      </c>
      <c r="BC1171" s="13"/>
      <c r="BD1171" s="13">
        <v>0.1</v>
      </c>
      <c r="BE1171" s="13">
        <v>0.19534883720930199</v>
      </c>
      <c r="BF1171" s="13"/>
      <c r="BG1171" s="13">
        <v>9.5693779904306206E-2</v>
      </c>
      <c r="BH1171" s="13">
        <v>0.15196078431372501</v>
      </c>
      <c r="BI1171" s="13"/>
      <c r="BJ1171" s="13">
        <v>0.10309278350515499</v>
      </c>
      <c r="BK1171" s="13">
        <v>0.13806706114398401</v>
      </c>
      <c r="BL1171" s="13"/>
      <c r="BM1171" s="13">
        <v>9.9173553719008295E-2</v>
      </c>
      <c r="BN1171" s="13">
        <v>0.14110429447852799</v>
      </c>
      <c r="BO1171" s="13"/>
      <c r="BP1171" s="13">
        <v>0.115853658536585</v>
      </c>
      <c r="BQ1171" s="13">
        <v>0.139954853273138</v>
      </c>
      <c r="BR1171" s="13"/>
      <c r="BS1171" s="13">
        <v>8.7962962962963007E-2</v>
      </c>
      <c r="BT1171" s="13">
        <v>0.15384615384615399</v>
      </c>
      <c r="BU1171" s="13"/>
      <c r="BV1171" s="13">
        <v>7.8947368421052599E-2</v>
      </c>
      <c r="BW1171" s="13">
        <v>9.2857142857142902E-2</v>
      </c>
      <c r="BX1171" s="13"/>
      <c r="BY1171" s="13">
        <v>0.10294117647058799</v>
      </c>
      <c r="BZ1171" s="13">
        <v>0.135779816513761</v>
      </c>
      <c r="CA1171" s="13"/>
      <c r="CB1171" s="13">
        <v>0.16442953020134199</v>
      </c>
      <c r="CC1171" s="13">
        <v>0.103225806451613</v>
      </c>
    </row>
    <row r="1172" spans="2:81" x14ac:dyDescent="0.3">
      <c r="B1172" t="s">
        <v>415</v>
      </c>
      <c r="C1172" s="13">
        <v>6.3106796116504896E-2</v>
      </c>
      <c r="D1172" s="13">
        <v>5.9006211180124203E-2</v>
      </c>
      <c r="E1172" s="13">
        <v>6.8027210884353706E-2</v>
      </c>
      <c r="F1172" s="13"/>
      <c r="G1172" s="13">
        <v>7.0588235294117604E-2</v>
      </c>
      <c r="H1172" s="13">
        <v>6.4327485380116997E-2</v>
      </c>
      <c r="I1172" s="13">
        <v>6.8376068376068397E-2</v>
      </c>
      <c r="J1172" s="13">
        <v>9.9009900990099001E-2</v>
      </c>
      <c r="K1172" s="13">
        <v>1.4285714285714299E-2</v>
      </c>
      <c r="L1172" s="13">
        <v>4.0540540540540501E-2</v>
      </c>
      <c r="M1172" s="13"/>
      <c r="N1172" s="13">
        <v>4.2553191489361701E-2</v>
      </c>
      <c r="O1172" s="13">
        <v>7.8571428571428598E-2</v>
      </c>
      <c r="P1172" s="13">
        <v>5.7142857142857099E-2</v>
      </c>
      <c r="Q1172" s="13">
        <v>9.0909090909090898E-2</v>
      </c>
      <c r="R1172" s="13"/>
      <c r="S1172" s="13">
        <v>4.6296296296296301E-2</v>
      </c>
      <c r="T1172" s="13">
        <v>5.4794520547945202E-2</v>
      </c>
      <c r="U1172" s="13">
        <v>0.119047619047619</v>
      </c>
      <c r="V1172" s="13">
        <v>3.77358490566038E-2</v>
      </c>
      <c r="W1172" s="13">
        <v>0.06</v>
      </c>
      <c r="X1172" s="13">
        <v>3.5087719298245598E-2</v>
      </c>
      <c r="Y1172" s="13">
        <v>6.25E-2</v>
      </c>
      <c r="Z1172" s="13">
        <v>0.13043478260869601</v>
      </c>
      <c r="AA1172" s="13">
        <v>4.1095890410958902E-2</v>
      </c>
      <c r="AB1172" s="13">
        <v>0.104166666666667</v>
      </c>
      <c r="AC1172" s="13">
        <v>0.125</v>
      </c>
      <c r="AD1172" s="13">
        <v>0</v>
      </c>
      <c r="AE1172" s="13"/>
      <c r="AF1172" s="13">
        <v>3.4482758620689703E-2</v>
      </c>
      <c r="AG1172" s="13">
        <v>2.7522935779816501E-2</v>
      </c>
      <c r="AH1172" s="13">
        <v>8.0645161290322606E-2</v>
      </c>
      <c r="AI1172" s="13">
        <v>0.172839506172839</v>
      </c>
      <c r="AJ1172" s="13">
        <v>7.1428571428571397E-2</v>
      </c>
      <c r="AK1172" s="13">
        <v>2.4390243902439001E-2</v>
      </c>
      <c r="AL1172" s="13"/>
      <c r="AM1172" s="13">
        <v>6.8965517241379296E-2</v>
      </c>
      <c r="AN1172" s="13">
        <v>8.1081081081081099E-2</v>
      </c>
      <c r="AO1172" s="13">
        <v>7.9601990049751201E-2</v>
      </c>
      <c r="AP1172" s="13">
        <v>4.2372881355932202E-2</v>
      </c>
      <c r="AQ1172" s="13">
        <v>0</v>
      </c>
      <c r="AR1172" s="13"/>
      <c r="AS1172" s="13">
        <v>6.3106796116504896E-2</v>
      </c>
      <c r="AT1172" s="13" t="s">
        <v>97</v>
      </c>
      <c r="AU1172" s="13"/>
      <c r="AV1172" s="13">
        <v>5.1282051282051301E-2</v>
      </c>
      <c r="AW1172" s="13">
        <v>4.6511627906976702E-2</v>
      </c>
      <c r="AX1172" s="13">
        <v>9.0225563909774403E-2</v>
      </c>
      <c r="AY1172" s="13"/>
      <c r="AZ1172" s="13">
        <v>1.85185185185185E-2</v>
      </c>
      <c r="BA1172" s="13">
        <v>4.6511627906976702E-2</v>
      </c>
      <c r="BB1172" s="13">
        <v>6.4220183486238494E-2</v>
      </c>
      <c r="BC1172" s="13"/>
      <c r="BD1172" s="13">
        <v>6.7500000000000004E-2</v>
      </c>
      <c r="BE1172" s="13">
        <v>5.5813953488372099E-2</v>
      </c>
      <c r="BF1172" s="13"/>
      <c r="BG1172" s="13">
        <v>2.39234449760766E-2</v>
      </c>
      <c r="BH1172" s="13">
        <v>8.3333333333333301E-2</v>
      </c>
      <c r="BI1172" s="13"/>
      <c r="BJ1172" s="13">
        <v>5.1546391752577303E-2</v>
      </c>
      <c r="BK1172" s="13">
        <v>6.7061143984220903E-2</v>
      </c>
      <c r="BL1172" s="13"/>
      <c r="BM1172" s="13">
        <v>5.7851239669421503E-2</v>
      </c>
      <c r="BN1172" s="13">
        <v>6.13496932515337E-2</v>
      </c>
      <c r="BO1172" s="13"/>
      <c r="BP1172" s="13">
        <v>0.115853658536585</v>
      </c>
      <c r="BQ1172" s="13">
        <v>4.2889390519187401E-2</v>
      </c>
      <c r="BR1172" s="13"/>
      <c r="BS1172" s="13">
        <v>6.4814814814814797E-2</v>
      </c>
      <c r="BT1172" s="13">
        <v>7.2398190045248903E-2</v>
      </c>
      <c r="BU1172" s="13"/>
      <c r="BV1172" s="13">
        <v>0.105263157894737</v>
      </c>
      <c r="BW1172" s="13">
        <v>4.2857142857142899E-2</v>
      </c>
      <c r="BX1172" s="13"/>
      <c r="BY1172" s="13">
        <v>0.161764705882353</v>
      </c>
      <c r="BZ1172" s="13">
        <v>4.95412844036697E-2</v>
      </c>
      <c r="CA1172" s="13"/>
      <c r="CB1172" s="13">
        <v>8.0536912751677805E-2</v>
      </c>
      <c r="CC1172" s="13">
        <v>4.8387096774193498E-2</v>
      </c>
    </row>
    <row r="1173" spans="2:81" x14ac:dyDescent="0.3">
      <c r="B1173" t="s">
        <v>106</v>
      </c>
      <c r="C1173" s="13">
        <v>1.2944983818770199E-2</v>
      </c>
      <c r="D1173" s="13">
        <v>1.2422360248447201E-2</v>
      </c>
      <c r="E1173" s="13">
        <v>1.3605442176870699E-2</v>
      </c>
      <c r="F1173" s="13"/>
      <c r="G1173" s="13">
        <v>0</v>
      </c>
      <c r="H1173" s="13">
        <v>2.9239766081871298E-2</v>
      </c>
      <c r="I1173" s="13">
        <v>0</v>
      </c>
      <c r="J1173" s="13">
        <v>2.9702970297029702E-2</v>
      </c>
      <c r="K1173" s="13">
        <v>0</v>
      </c>
      <c r="L1173" s="13">
        <v>0</v>
      </c>
      <c r="M1173" s="13"/>
      <c r="N1173" s="13">
        <v>1.27659574468085E-2</v>
      </c>
      <c r="O1173" s="13">
        <v>7.14285714285714E-3</v>
      </c>
      <c r="P1173" s="13">
        <v>1.9047619047619001E-2</v>
      </c>
      <c r="Q1173" s="13">
        <v>1.5151515151515201E-2</v>
      </c>
      <c r="R1173" s="13"/>
      <c r="S1173" s="13">
        <v>9.2592592592592605E-3</v>
      </c>
      <c r="T1173" s="13">
        <v>1.3698630136986301E-2</v>
      </c>
      <c r="U1173" s="13">
        <v>2.3809523809523801E-2</v>
      </c>
      <c r="V1173" s="13">
        <v>1.88679245283019E-2</v>
      </c>
      <c r="W1173" s="13">
        <v>0</v>
      </c>
      <c r="X1173" s="13">
        <v>1.7543859649122799E-2</v>
      </c>
      <c r="Y1173" s="13">
        <v>2.0833333333333301E-2</v>
      </c>
      <c r="Z1173" s="13">
        <v>0</v>
      </c>
      <c r="AA1173" s="13">
        <v>1.3698630136986301E-2</v>
      </c>
      <c r="AB1173" s="13">
        <v>0</v>
      </c>
      <c r="AC1173" s="13">
        <v>3.125E-2</v>
      </c>
      <c r="AD1173" s="13">
        <v>0</v>
      </c>
      <c r="AE1173" s="13"/>
      <c r="AF1173" s="13">
        <v>0</v>
      </c>
      <c r="AG1173" s="13">
        <v>1.8348623853211E-2</v>
      </c>
      <c r="AH1173" s="13">
        <v>3.2258064516128997E-2</v>
      </c>
      <c r="AI1173" s="13">
        <v>0</v>
      </c>
      <c r="AJ1173" s="13">
        <v>2.8571428571428598E-2</v>
      </c>
      <c r="AK1173" s="13">
        <v>0</v>
      </c>
      <c r="AL1173" s="13"/>
      <c r="AM1173" s="13">
        <v>1.1494252873563199E-2</v>
      </c>
      <c r="AN1173" s="13">
        <v>1.8018018018018001E-2</v>
      </c>
      <c r="AO1173" s="13">
        <v>4.97512437810945E-3</v>
      </c>
      <c r="AP1173" s="13">
        <v>2.5423728813559299E-2</v>
      </c>
      <c r="AQ1173" s="13">
        <v>4.3478260869565202E-2</v>
      </c>
      <c r="AR1173" s="13"/>
      <c r="AS1173" s="13">
        <v>1.2944983818770199E-2</v>
      </c>
      <c r="AT1173" s="13" t="s">
        <v>97</v>
      </c>
      <c r="AU1173" s="13"/>
      <c r="AV1173" s="13">
        <v>1.02564102564103E-2</v>
      </c>
      <c r="AW1173" s="13">
        <v>0</v>
      </c>
      <c r="AX1173" s="13">
        <v>1.50375939849624E-2</v>
      </c>
      <c r="AY1173" s="13"/>
      <c r="AZ1173" s="13">
        <v>3.7037037037037E-2</v>
      </c>
      <c r="BA1173" s="13">
        <v>0</v>
      </c>
      <c r="BB1173" s="13">
        <v>0</v>
      </c>
      <c r="BC1173" s="13"/>
      <c r="BD1173" s="13">
        <v>1.2500000000000001E-2</v>
      </c>
      <c r="BE1173" s="13">
        <v>1.3953488372093001E-2</v>
      </c>
      <c r="BF1173" s="13"/>
      <c r="BG1173" s="13">
        <v>4.78468899521531E-3</v>
      </c>
      <c r="BH1173" s="13">
        <v>1.7156862745097999E-2</v>
      </c>
      <c r="BI1173" s="13"/>
      <c r="BJ1173" s="13">
        <v>1.03092783505155E-2</v>
      </c>
      <c r="BK1173" s="13">
        <v>1.3806706114398401E-2</v>
      </c>
      <c r="BL1173" s="13"/>
      <c r="BM1173" s="13">
        <v>1.6528925619834701E-2</v>
      </c>
      <c r="BN1173" s="13">
        <v>1.22699386503067E-2</v>
      </c>
      <c r="BO1173" s="13"/>
      <c r="BP1173" s="13">
        <v>1.8292682926829298E-2</v>
      </c>
      <c r="BQ1173" s="13">
        <v>9.0293453724604993E-3</v>
      </c>
      <c r="BR1173" s="13"/>
      <c r="BS1173" s="13">
        <v>9.2592592592592605E-3</v>
      </c>
      <c r="BT1173" s="13">
        <v>9.0497737556561094E-3</v>
      </c>
      <c r="BU1173" s="13"/>
      <c r="BV1173" s="13">
        <v>2.6315789473684199E-2</v>
      </c>
      <c r="BW1173" s="13">
        <v>0</v>
      </c>
      <c r="BX1173" s="13"/>
      <c r="BY1173" s="13">
        <v>1.4705882352941201E-2</v>
      </c>
      <c r="BZ1173" s="13">
        <v>1.28440366972477E-2</v>
      </c>
      <c r="CA1173" s="13"/>
      <c r="CB1173" s="13">
        <v>1.67785234899329E-2</v>
      </c>
      <c r="CC1173" s="13">
        <v>9.6774193548387101E-3</v>
      </c>
    </row>
    <row r="1174" spans="2:81" x14ac:dyDescent="0.3">
      <c r="B1174" t="s">
        <v>89</v>
      </c>
      <c r="C1174" s="13">
        <v>0.62297734627831702</v>
      </c>
      <c r="D1174" s="13">
        <v>0.63354037267080698</v>
      </c>
      <c r="E1174" s="13">
        <v>0.608843537414966</v>
      </c>
      <c r="F1174" s="13"/>
      <c r="G1174" s="13">
        <v>0.57647058823529396</v>
      </c>
      <c r="H1174" s="13">
        <v>0.69590643274853803</v>
      </c>
      <c r="I1174" s="13">
        <v>0.64957264957264904</v>
      </c>
      <c r="J1174" s="13">
        <v>0.57425742574257399</v>
      </c>
      <c r="K1174" s="13">
        <v>0.52857142857142903</v>
      </c>
      <c r="L1174" s="13">
        <v>0.62162162162162204</v>
      </c>
      <c r="M1174" s="13"/>
      <c r="N1174" s="13">
        <v>0.63829787234042601</v>
      </c>
      <c r="O1174" s="13">
        <v>0.621428571428571</v>
      </c>
      <c r="P1174" s="13">
        <v>0.66666666666666696</v>
      </c>
      <c r="Q1174" s="13">
        <v>0.56818181818181801</v>
      </c>
      <c r="R1174" s="13"/>
      <c r="S1174" s="13">
        <v>0.70370370370370405</v>
      </c>
      <c r="T1174" s="13">
        <v>0.61643835616438403</v>
      </c>
      <c r="U1174" s="13">
        <v>0.5</v>
      </c>
      <c r="V1174" s="13">
        <v>0.56603773584905703</v>
      </c>
      <c r="W1174" s="13">
        <v>0.62</v>
      </c>
      <c r="X1174" s="13">
        <v>0.64912280701754399</v>
      </c>
      <c r="Y1174" s="13">
        <v>0.58333333333333304</v>
      </c>
      <c r="Z1174" s="13">
        <v>0.565217391304348</v>
      </c>
      <c r="AA1174" s="13">
        <v>0.68493150684931503</v>
      </c>
      <c r="AB1174" s="13">
        <v>0.60416666666666696</v>
      </c>
      <c r="AC1174" s="13">
        <v>0.59375</v>
      </c>
      <c r="AD1174" s="13">
        <v>0.54545454545454497</v>
      </c>
      <c r="AE1174" s="13"/>
      <c r="AF1174" s="13">
        <v>0.70935960591132996</v>
      </c>
      <c r="AG1174" s="13">
        <v>0.62385321100917401</v>
      </c>
      <c r="AH1174" s="13">
        <v>0.72580645161290303</v>
      </c>
      <c r="AI1174" s="13">
        <v>0.55555555555555602</v>
      </c>
      <c r="AJ1174" s="13">
        <v>0.5</v>
      </c>
      <c r="AK1174" s="13">
        <v>0.60975609756097604</v>
      </c>
      <c r="AL1174" s="13"/>
      <c r="AM1174" s="13">
        <v>0.58620689655172398</v>
      </c>
      <c r="AN1174" s="13">
        <v>0.54954954954954904</v>
      </c>
      <c r="AO1174" s="13">
        <v>0.66666666666666696</v>
      </c>
      <c r="AP1174" s="13">
        <v>0.66101694915254205</v>
      </c>
      <c r="AQ1174" s="13">
        <v>0.78260869565217395</v>
      </c>
      <c r="AR1174" s="13"/>
      <c r="AS1174" s="13">
        <v>0.62297734627831702</v>
      </c>
      <c r="AT1174" s="13" t="s">
        <v>97</v>
      </c>
      <c r="AU1174" s="13"/>
      <c r="AV1174" s="13">
        <v>0.67179487179487196</v>
      </c>
      <c r="AW1174" s="13">
        <v>0.72093023255813904</v>
      </c>
      <c r="AX1174" s="13">
        <v>0.55639097744360899</v>
      </c>
      <c r="AY1174" s="13"/>
      <c r="AZ1174" s="13">
        <v>0.81481481481481499</v>
      </c>
      <c r="BA1174" s="13">
        <v>0.79069767441860495</v>
      </c>
      <c r="BB1174" s="13">
        <v>0.55963302752293598</v>
      </c>
      <c r="BC1174" s="13"/>
      <c r="BD1174" s="13">
        <v>0.65</v>
      </c>
      <c r="BE1174" s="13">
        <v>0.57209302325581401</v>
      </c>
      <c r="BF1174" s="13"/>
      <c r="BG1174" s="13">
        <v>0.71291866028708095</v>
      </c>
      <c r="BH1174" s="13">
        <v>0.57843137254902</v>
      </c>
      <c r="BI1174" s="13"/>
      <c r="BJ1174" s="13">
        <v>0.63917525773195905</v>
      </c>
      <c r="BK1174" s="13">
        <v>0.62130177514792895</v>
      </c>
      <c r="BL1174" s="13"/>
      <c r="BM1174" s="13">
        <v>0.65289256198347101</v>
      </c>
      <c r="BN1174" s="13">
        <v>0.61758691206544003</v>
      </c>
      <c r="BO1174" s="13"/>
      <c r="BP1174" s="13">
        <v>0.59146341463414598</v>
      </c>
      <c r="BQ1174" s="13">
        <v>0.63431151241535</v>
      </c>
      <c r="BR1174" s="13"/>
      <c r="BS1174" s="13">
        <v>0.67129629629629595</v>
      </c>
      <c r="BT1174" s="13">
        <v>0.58823529411764697</v>
      </c>
      <c r="BU1174" s="13"/>
      <c r="BV1174" s="13">
        <v>0.60526315789473695</v>
      </c>
      <c r="BW1174" s="13">
        <v>0.70714285714285696</v>
      </c>
      <c r="BX1174" s="13"/>
      <c r="BY1174" s="13">
        <v>0.60294117647058798</v>
      </c>
      <c r="BZ1174" s="13">
        <v>0.62752293577981699</v>
      </c>
      <c r="CA1174" s="13"/>
      <c r="CB1174" s="13">
        <v>0.55704697986577201</v>
      </c>
      <c r="CC1174" s="13">
        <v>0.68709677419354798</v>
      </c>
    </row>
    <row r="1175" spans="2:81" x14ac:dyDescent="0.3">
      <c r="B1175" t="s">
        <v>90</v>
      </c>
      <c r="C1175" s="13">
        <v>0.19579288025889999</v>
      </c>
      <c r="D1175" s="13">
        <v>0.19565217391304299</v>
      </c>
      <c r="E1175" s="13">
        <v>0.19727891156462601</v>
      </c>
      <c r="F1175" s="13"/>
      <c r="G1175" s="13">
        <v>0.25882352941176501</v>
      </c>
      <c r="H1175" s="13">
        <v>0.12280701754386</v>
      </c>
      <c r="I1175" s="13">
        <v>0.230769230769231</v>
      </c>
      <c r="J1175" s="13">
        <v>0.198019801980198</v>
      </c>
      <c r="K1175" s="13">
        <v>0.24285714285714299</v>
      </c>
      <c r="L1175" s="13">
        <v>0.18918918918918901</v>
      </c>
      <c r="M1175" s="13"/>
      <c r="N1175" s="13">
        <v>0.17872340425531899</v>
      </c>
      <c r="O1175" s="13">
        <v>0.22857142857142901</v>
      </c>
      <c r="P1175" s="13">
        <v>0.20952380952381</v>
      </c>
      <c r="Q1175" s="13">
        <v>0.189393939393939</v>
      </c>
      <c r="R1175" s="13"/>
      <c r="S1175" s="13">
        <v>0.12962962962963001</v>
      </c>
      <c r="T1175" s="13">
        <v>0.17808219178082199</v>
      </c>
      <c r="U1175" s="13">
        <v>0.40476190476190499</v>
      </c>
      <c r="V1175" s="13">
        <v>0.245283018867925</v>
      </c>
      <c r="W1175" s="13">
        <v>0.24</v>
      </c>
      <c r="X1175" s="13">
        <v>0.157894736842105</v>
      </c>
      <c r="Y1175" s="13">
        <v>0.16666666666666699</v>
      </c>
      <c r="Z1175" s="13">
        <v>0.26086956521739102</v>
      </c>
      <c r="AA1175" s="13">
        <v>0.164383561643836</v>
      </c>
      <c r="AB1175" s="13">
        <v>0.20833333333333301</v>
      </c>
      <c r="AC1175" s="13">
        <v>0.1875</v>
      </c>
      <c r="AD1175" s="13">
        <v>9.0909090909090898E-2</v>
      </c>
      <c r="AE1175" s="13"/>
      <c r="AF1175" s="13">
        <v>0.118226600985222</v>
      </c>
      <c r="AG1175" s="13">
        <v>0.192660550458716</v>
      </c>
      <c r="AH1175" s="13">
        <v>0.12903225806451599</v>
      </c>
      <c r="AI1175" s="13">
        <v>0.37037037037037002</v>
      </c>
      <c r="AJ1175" s="13">
        <v>0.28571428571428598</v>
      </c>
      <c r="AK1175" s="13">
        <v>0.17073170731707299</v>
      </c>
      <c r="AL1175" s="13"/>
      <c r="AM1175" s="13">
        <v>0.20689655172413801</v>
      </c>
      <c r="AN1175" s="13">
        <v>0.25225225225225201</v>
      </c>
      <c r="AO1175" s="13">
        <v>0.20398009950248799</v>
      </c>
      <c r="AP1175" s="13">
        <v>0.144067796610169</v>
      </c>
      <c r="AQ1175" s="13">
        <v>4.3478260869565202E-2</v>
      </c>
      <c r="AR1175" s="13"/>
      <c r="AS1175" s="13">
        <v>0.19579288025889999</v>
      </c>
      <c r="AT1175" s="13" t="s">
        <v>97</v>
      </c>
      <c r="AU1175" s="13"/>
      <c r="AV1175" s="13">
        <v>0.18461538461538499</v>
      </c>
      <c r="AW1175" s="13">
        <v>0.13953488372093001</v>
      </c>
      <c r="AX1175" s="13">
        <v>0.22932330827067701</v>
      </c>
      <c r="AY1175" s="13"/>
      <c r="AZ1175" s="13">
        <v>9.2592592592592601E-2</v>
      </c>
      <c r="BA1175" s="13">
        <v>9.3023255813953501E-2</v>
      </c>
      <c r="BB1175" s="13">
        <v>0.27522935779816499</v>
      </c>
      <c r="BC1175" s="13"/>
      <c r="BD1175" s="13">
        <v>0.16750000000000001</v>
      </c>
      <c r="BE1175" s="13">
        <v>0.251162790697674</v>
      </c>
      <c r="BF1175" s="13"/>
      <c r="BG1175" s="13">
        <v>0.119617224880383</v>
      </c>
      <c r="BH1175" s="13">
        <v>0.23529411764705899</v>
      </c>
      <c r="BI1175" s="13"/>
      <c r="BJ1175" s="13">
        <v>0.15463917525773199</v>
      </c>
      <c r="BK1175" s="13">
        <v>0.20512820512820501</v>
      </c>
      <c r="BL1175" s="13"/>
      <c r="BM1175" s="13">
        <v>0.15702479338843001</v>
      </c>
      <c r="BN1175" s="13">
        <v>0.20245398773006101</v>
      </c>
      <c r="BO1175" s="13"/>
      <c r="BP1175" s="13">
        <v>0.23170731707317099</v>
      </c>
      <c r="BQ1175" s="13">
        <v>0.182844243792325</v>
      </c>
      <c r="BR1175" s="13"/>
      <c r="BS1175" s="13">
        <v>0.15277777777777801</v>
      </c>
      <c r="BT1175" s="13">
        <v>0.22624434389140299</v>
      </c>
      <c r="BU1175" s="13"/>
      <c r="BV1175" s="13">
        <v>0.18421052631578899</v>
      </c>
      <c r="BW1175" s="13">
        <v>0.13571428571428601</v>
      </c>
      <c r="BX1175" s="13"/>
      <c r="BY1175" s="13">
        <v>0.26470588235294101</v>
      </c>
      <c r="BZ1175" s="13">
        <v>0.18532110091743101</v>
      </c>
      <c r="CA1175" s="13"/>
      <c r="CB1175" s="13">
        <v>0.24496644295302</v>
      </c>
      <c r="CC1175" s="13">
        <v>0.15161290322580601</v>
      </c>
    </row>
    <row r="1176" spans="2:81" x14ac:dyDescent="0.3">
      <c r="B1176" t="s">
        <v>91</v>
      </c>
      <c r="C1176" s="13">
        <v>0.42718446601941801</v>
      </c>
      <c r="D1176" s="13">
        <v>0.43788819875776402</v>
      </c>
      <c r="E1176" s="13">
        <v>0.41156462585033998</v>
      </c>
      <c r="F1176" s="13"/>
      <c r="G1176" s="13">
        <v>0.317647058823529</v>
      </c>
      <c r="H1176" s="13">
        <v>0.573099415204678</v>
      </c>
      <c r="I1176" s="13">
        <v>0.41880341880341898</v>
      </c>
      <c r="J1176" s="13">
        <v>0.37623762376237602</v>
      </c>
      <c r="K1176" s="13">
        <v>0.28571428571428598</v>
      </c>
      <c r="L1176" s="13">
        <v>0.43243243243243301</v>
      </c>
      <c r="M1176" s="13"/>
      <c r="N1176" s="13">
        <v>0.45957446808510599</v>
      </c>
      <c r="O1176" s="13">
        <v>0.39285714285714302</v>
      </c>
      <c r="P1176" s="13">
        <v>0.45714285714285702</v>
      </c>
      <c r="Q1176" s="13">
        <v>0.37878787878787901</v>
      </c>
      <c r="R1176" s="13"/>
      <c r="S1176" s="13">
        <v>0.57407407407407396</v>
      </c>
      <c r="T1176" s="13">
        <v>0.43835616438356201</v>
      </c>
      <c r="U1176" s="13">
        <v>9.5238095238095205E-2</v>
      </c>
      <c r="V1176" s="13">
        <v>0.320754716981132</v>
      </c>
      <c r="W1176" s="13">
        <v>0.38</v>
      </c>
      <c r="X1176" s="13">
        <v>0.49122807017543901</v>
      </c>
      <c r="Y1176" s="13">
        <v>0.41666666666666702</v>
      </c>
      <c r="Z1176" s="13">
        <v>0.30434782608695599</v>
      </c>
      <c r="AA1176" s="13">
        <v>0.52054794520547898</v>
      </c>
      <c r="AB1176" s="13">
        <v>0.39583333333333298</v>
      </c>
      <c r="AC1176" s="13">
        <v>0.40625</v>
      </c>
      <c r="AD1176" s="13">
        <v>0.45454545454545398</v>
      </c>
      <c r="AE1176" s="13"/>
      <c r="AF1176" s="13">
        <v>0.59113300492610799</v>
      </c>
      <c r="AG1176" s="13">
        <v>0.43119266055045902</v>
      </c>
      <c r="AH1176" s="13">
        <v>0.59677419354838701</v>
      </c>
      <c r="AI1176" s="13">
        <v>0.18518518518518501</v>
      </c>
      <c r="AJ1176" s="13">
        <v>0.214285714285714</v>
      </c>
      <c r="AK1176" s="13">
        <v>0.439024390243902</v>
      </c>
      <c r="AL1176" s="13"/>
      <c r="AM1176" s="13">
        <v>0.37931034482758602</v>
      </c>
      <c r="AN1176" s="13">
        <v>0.29729729729729698</v>
      </c>
      <c r="AO1176" s="13">
        <v>0.462686567164179</v>
      </c>
      <c r="AP1176" s="13">
        <v>0.51694915254237295</v>
      </c>
      <c r="AQ1176" s="13">
        <v>0.73913043478260898</v>
      </c>
      <c r="AR1176" s="13"/>
      <c r="AS1176" s="13">
        <v>0.42718446601941801</v>
      </c>
      <c r="AT1176" s="13" t="s">
        <v>97</v>
      </c>
      <c r="AU1176" s="13"/>
      <c r="AV1176" s="13">
        <v>0.487179487179487</v>
      </c>
      <c r="AW1176" s="13">
        <v>0.581395348837209</v>
      </c>
      <c r="AX1176" s="13">
        <v>0.32706766917293201</v>
      </c>
      <c r="AY1176" s="13"/>
      <c r="AZ1176" s="13">
        <v>0.72222222222222199</v>
      </c>
      <c r="BA1176" s="13">
        <v>0.69767441860465096</v>
      </c>
      <c r="BB1176" s="13">
        <v>0.28440366972477099</v>
      </c>
      <c r="BC1176" s="13"/>
      <c r="BD1176" s="13">
        <v>0.48249999999999998</v>
      </c>
      <c r="BE1176" s="13">
        <v>0.32093023255814002</v>
      </c>
      <c r="BF1176" s="13"/>
      <c r="BG1176" s="13">
        <v>0.593301435406699</v>
      </c>
      <c r="BH1176" s="13">
        <v>0.34313725490196101</v>
      </c>
      <c r="BI1176" s="13"/>
      <c r="BJ1176" s="13">
        <v>0.48453608247422703</v>
      </c>
      <c r="BK1176" s="13">
        <v>0.41617357001972399</v>
      </c>
      <c r="BL1176" s="13"/>
      <c r="BM1176" s="13">
        <v>0.495867768595041</v>
      </c>
      <c r="BN1176" s="13">
        <v>0.41513292433537802</v>
      </c>
      <c r="BO1176" s="13"/>
      <c r="BP1176" s="13">
        <v>0.35975609756097598</v>
      </c>
      <c r="BQ1176" s="13">
        <v>0.451467268623025</v>
      </c>
      <c r="BR1176" s="13"/>
      <c r="BS1176" s="13">
        <v>0.51851851851851805</v>
      </c>
      <c r="BT1176" s="13">
        <v>0.361990950226244</v>
      </c>
      <c r="BU1176" s="13"/>
      <c r="BV1176" s="13">
        <v>0.42105263157894701</v>
      </c>
      <c r="BW1176" s="13">
        <v>0.57142857142857095</v>
      </c>
      <c r="BX1176" s="13"/>
      <c r="BY1176" s="13">
        <v>0.33823529411764702</v>
      </c>
      <c r="BZ1176" s="13">
        <v>0.44220183486238501</v>
      </c>
      <c r="CA1176" s="13"/>
      <c r="CB1176" s="13">
        <v>0.312080536912752</v>
      </c>
      <c r="CC1176" s="13">
        <v>0.53548387096774197</v>
      </c>
    </row>
    <row r="1177" spans="2:81" x14ac:dyDescent="0.3">
      <c r="C1177" s="13"/>
      <c r="D1177" s="13"/>
      <c r="E1177" s="13"/>
      <c r="F1177" s="13"/>
      <c r="G1177" s="13"/>
      <c r="H1177" s="13"/>
      <c r="I1177" s="13"/>
      <c r="J1177" s="13"/>
      <c r="K1177" s="13"/>
      <c r="L1177" s="13"/>
      <c r="M1177" s="13"/>
      <c r="N1177" s="13"/>
      <c r="O1177" s="13"/>
      <c r="P1177" s="13"/>
      <c r="Q1177" s="13"/>
      <c r="R1177" s="13"/>
      <c r="S1177" s="13"/>
      <c r="T1177" s="13"/>
      <c r="U1177" s="13"/>
      <c r="V1177" s="13"/>
      <c r="W1177" s="13"/>
      <c r="X1177" s="13"/>
      <c r="Y1177" s="13"/>
      <c r="Z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3"/>
      <c r="BH1177" s="13"/>
      <c r="BI1177" s="13"/>
      <c r="BJ1177" s="13"/>
      <c r="BK1177" s="13"/>
      <c r="BL1177" s="13"/>
      <c r="BM1177" s="13"/>
      <c r="BN1177" s="13"/>
      <c r="BO1177" s="13"/>
      <c r="BP1177" s="13"/>
      <c r="BQ1177" s="13"/>
      <c r="BR1177" s="13"/>
      <c r="BS1177" s="13"/>
      <c r="BT1177" s="13"/>
      <c r="BU1177" s="13"/>
      <c r="BV1177" s="13"/>
      <c r="BW1177" s="13"/>
      <c r="BX1177" s="13"/>
      <c r="BY1177" s="13"/>
      <c r="BZ1177" s="13"/>
      <c r="CA1177" s="13"/>
      <c r="CB1177" s="13"/>
      <c r="CC1177" s="13"/>
    </row>
    <row r="1178" spans="2:81" x14ac:dyDescent="0.3">
      <c r="B1178" s="6" t="s">
        <v>480</v>
      </c>
      <c r="C1178" s="13"/>
      <c r="D1178" s="13"/>
      <c r="E1178" s="13"/>
      <c r="F1178" s="13"/>
      <c r="G1178" s="13"/>
      <c r="H1178" s="13"/>
      <c r="I1178" s="13"/>
      <c r="J1178" s="13"/>
      <c r="K1178" s="13"/>
      <c r="L1178" s="13"/>
      <c r="M1178" s="13"/>
      <c r="N1178" s="13"/>
      <c r="O1178" s="13"/>
      <c r="P1178" s="13"/>
      <c r="Q1178" s="13"/>
      <c r="R1178" s="13"/>
      <c r="S1178" s="13"/>
      <c r="T1178" s="13"/>
      <c r="U1178" s="13"/>
      <c r="V1178" s="13"/>
      <c r="W1178" s="13"/>
      <c r="X1178" s="13"/>
      <c r="Y1178" s="13"/>
      <c r="Z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3"/>
      <c r="BH1178" s="13"/>
      <c r="BI1178" s="13"/>
      <c r="BJ1178" s="13"/>
      <c r="BK1178" s="13"/>
      <c r="BL1178" s="13"/>
      <c r="BM1178" s="13"/>
      <c r="BN1178" s="13"/>
      <c r="BO1178" s="13"/>
      <c r="BP1178" s="13"/>
      <c r="BQ1178" s="13"/>
      <c r="BR1178" s="13"/>
      <c r="BS1178" s="13"/>
      <c r="BT1178" s="13"/>
      <c r="BU1178" s="13"/>
      <c r="BV1178" s="13"/>
      <c r="BW1178" s="13"/>
      <c r="BX1178" s="13"/>
      <c r="BY1178" s="13"/>
      <c r="BZ1178" s="13"/>
      <c r="CA1178" s="13"/>
      <c r="CB1178" s="13"/>
      <c r="CC1178" s="13"/>
    </row>
    <row r="1179" spans="2:81" x14ac:dyDescent="0.3">
      <c r="B1179" s="23" t="s">
        <v>196</v>
      </c>
      <c r="C1179" s="13"/>
      <c r="D1179" s="13"/>
      <c r="E1179" s="13"/>
      <c r="F1179" s="13"/>
      <c r="G1179" s="13"/>
      <c r="H1179" s="13"/>
      <c r="I1179" s="13"/>
      <c r="J1179" s="13"/>
      <c r="K1179" s="13"/>
      <c r="L1179" s="13"/>
      <c r="M1179" s="13"/>
      <c r="N1179" s="13"/>
      <c r="O1179" s="13"/>
      <c r="P1179" s="13"/>
      <c r="Q1179" s="13"/>
      <c r="R1179" s="13"/>
      <c r="S1179" s="13"/>
      <c r="T1179" s="13"/>
      <c r="U1179" s="13"/>
      <c r="V1179" s="13"/>
      <c r="W1179" s="13"/>
      <c r="X1179" s="13"/>
      <c r="Y1179" s="13"/>
      <c r="Z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c r="BK1179" s="13"/>
      <c r="BL1179" s="13"/>
      <c r="BM1179" s="13"/>
      <c r="BN1179" s="13"/>
      <c r="BO1179" s="13"/>
      <c r="BP1179" s="13"/>
      <c r="BQ1179" s="13"/>
      <c r="BR1179" s="13"/>
      <c r="BS1179" s="13"/>
      <c r="BT1179" s="13"/>
      <c r="BU1179" s="13"/>
      <c r="BV1179" s="13"/>
      <c r="BW1179" s="13"/>
      <c r="BX1179" s="13"/>
      <c r="BY1179" s="13"/>
      <c r="BZ1179" s="13"/>
      <c r="CA1179" s="13"/>
      <c r="CB1179" s="13"/>
      <c r="CC1179" s="13"/>
    </row>
    <row r="1180" spans="2:81" x14ac:dyDescent="0.3">
      <c r="B1180" t="s">
        <v>413</v>
      </c>
      <c r="C1180" s="13">
        <v>0.18638573743922199</v>
      </c>
      <c r="D1180" s="13">
        <v>0.196013289036545</v>
      </c>
      <c r="E1180" s="13">
        <v>0.17891373801916899</v>
      </c>
      <c r="F1180" s="13"/>
      <c r="G1180" s="13">
        <v>0.133333333333333</v>
      </c>
      <c r="H1180" s="13">
        <v>0.238709677419355</v>
      </c>
      <c r="I1180" s="13">
        <v>0.23529411764705899</v>
      </c>
      <c r="J1180" s="13">
        <v>0.2</v>
      </c>
      <c r="K1180" s="13">
        <v>9.5890410958904104E-2</v>
      </c>
      <c r="L1180" s="13">
        <v>0.13750000000000001</v>
      </c>
      <c r="M1180" s="13"/>
      <c r="N1180" s="13">
        <v>0.23045267489711899</v>
      </c>
      <c r="O1180" s="13">
        <v>0.165562913907285</v>
      </c>
      <c r="P1180" s="13">
        <v>0.1875</v>
      </c>
      <c r="Q1180" s="13">
        <v>0.12295081967213101</v>
      </c>
      <c r="R1180" s="13"/>
      <c r="S1180" s="13">
        <v>0.23703703703703699</v>
      </c>
      <c r="T1180" s="13">
        <v>0.133333333333333</v>
      </c>
      <c r="U1180" s="13">
        <v>0.19354838709677399</v>
      </c>
      <c r="V1180" s="13">
        <v>0.16</v>
      </c>
      <c r="W1180" s="13">
        <v>0.22222222222222199</v>
      </c>
      <c r="X1180" s="13">
        <v>6.25E-2</v>
      </c>
      <c r="Y1180" s="13">
        <v>0.25</v>
      </c>
      <c r="Z1180" s="13">
        <v>0.18181818181818199</v>
      </c>
      <c r="AA1180" s="13">
        <v>0.15476190476190499</v>
      </c>
      <c r="AB1180" s="13">
        <v>0.1875</v>
      </c>
      <c r="AC1180" s="13">
        <v>0.24</v>
      </c>
      <c r="AD1180" s="13">
        <v>0.125</v>
      </c>
      <c r="AE1180" s="13"/>
      <c r="AF1180" s="13">
        <v>0.26020408163265302</v>
      </c>
      <c r="AG1180" s="13">
        <v>0.21978021978022</v>
      </c>
      <c r="AH1180" s="13">
        <v>0.19696969696969699</v>
      </c>
      <c r="AI1180" s="13">
        <v>0.1125</v>
      </c>
      <c r="AJ1180" s="13">
        <v>9.4339622641509399E-2</v>
      </c>
      <c r="AK1180" s="13">
        <v>0.109375</v>
      </c>
      <c r="AL1180" s="13"/>
      <c r="AM1180" s="13">
        <v>0.17894736842105299</v>
      </c>
      <c r="AN1180" s="13">
        <v>0.114035087719298</v>
      </c>
      <c r="AO1180" s="13">
        <v>0.121052631578947</v>
      </c>
      <c r="AP1180" s="13">
        <v>0.33613445378151302</v>
      </c>
      <c r="AQ1180" s="13">
        <v>0.38095238095238099</v>
      </c>
      <c r="AR1180" s="13"/>
      <c r="AS1180" s="13">
        <v>0.18638573743922199</v>
      </c>
      <c r="AT1180" s="13" t="s">
        <v>97</v>
      </c>
      <c r="AU1180" s="13"/>
      <c r="AV1180" s="13">
        <v>0.190243902439024</v>
      </c>
      <c r="AW1180" s="13">
        <v>0.15686274509803899</v>
      </c>
      <c r="AX1180" s="13">
        <v>0.15953307392996099</v>
      </c>
      <c r="AY1180" s="13"/>
      <c r="AZ1180" s="13">
        <v>0.27272727272727298</v>
      </c>
      <c r="BA1180" s="13">
        <v>0.19148936170212799</v>
      </c>
      <c r="BB1180" s="13">
        <v>0.152542372881356</v>
      </c>
      <c r="BC1180" s="13"/>
      <c r="BD1180" s="13">
        <v>0.20603015075376899</v>
      </c>
      <c r="BE1180" s="13">
        <v>0.15277777777777801</v>
      </c>
      <c r="BF1180" s="13"/>
      <c r="BG1180" s="13">
        <v>0.26470588235294101</v>
      </c>
      <c r="BH1180" s="13">
        <v>0.14805825242718401</v>
      </c>
      <c r="BI1180" s="13"/>
      <c r="BJ1180" s="13">
        <v>0.21505376344086</v>
      </c>
      <c r="BK1180" s="13">
        <v>0.177734375</v>
      </c>
      <c r="BL1180" s="13"/>
      <c r="BM1180" s="13">
        <v>0.14754098360655701</v>
      </c>
      <c r="BN1180" s="13">
        <v>0.197125256673511</v>
      </c>
      <c r="BO1180" s="13"/>
      <c r="BP1180" s="13">
        <v>0.15606936416184999</v>
      </c>
      <c r="BQ1180" s="13">
        <v>0.200923787528868</v>
      </c>
      <c r="BR1180" s="13"/>
      <c r="BS1180" s="13">
        <v>0.21681415929203501</v>
      </c>
      <c r="BT1180" s="13">
        <v>0.145299145299145</v>
      </c>
      <c r="BU1180" s="13"/>
      <c r="BV1180" s="13">
        <v>0.164383561643836</v>
      </c>
      <c r="BW1180" s="13">
        <v>0.24183006535947699</v>
      </c>
      <c r="BX1180" s="13"/>
      <c r="BY1180" s="13">
        <v>0.18666666666666701</v>
      </c>
      <c r="BZ1180" s="13">
        <v>0.18796992481203001</v>
      </c>
      <c r="CA1180" s="13"/>
      <c r="CB1180" s="13">
        <v>0.150170648464164</v>
      </c>
      <c r="CC1180" s="13">
        <v>0.22115384615384601</v>
      </c>
    </row>
    <row r="1181" spans="2:81" x14ac:dyDescent="0.3">
      <c r="B1181" t="s">
        <v>84</v>
      </c>
      <c r="C1181" s="13">
        <v>0.35332252836304701</v>
      </c>
      <c r="D1181" s="13">
        <v>0.33554817275747501</v>
      </c>
      <c r="E1181" s="13">
        <v>0.37060702875399398</v>
      </c>
      <c r="F1181" s="13"/>
      <c r="G1181" s="13">
        <v>0.28888888888888897</v>
      </c>
      <c r="H1181" s="13">
        <v>0.37419354838709701</v>
      </c>
      <c r="I1181" s="13">
        <v>0.31932773109243701</v>
      </c>
      <c r="J1181" s="13">
        <v>0.38</v>
      </c>
      <c r="K1181" s="13">
        <v>0.35616438356164398</v>
      </c>
      <c r="L1181" s="13">
        <v>0.4</v>
      </c>
      <c r="M1181" s="13"/>
      <c r="N1181" s="13">
        <v>0.35390946502057602</v>
      </c>
      <c r="O1181" s="13">
        <v>0.35761589403973498</v>
      </c>
      <c r="P1181" s="13">
        <v>0.375</v>
      </c>
      <c r="Q1181" s="13">
        <v>0.33606557377049201</v>
      </c>
      <c r="R1181" s="13"/>
      <c r="S1181" s="13">
        <v>0.37037037037037002</v>
      </c>
      <c r="T1181" s="13">
        <v>0.28333333333333299</v>
      </c>
      <c r="U1181" s="13">
        <v>0.35483870967741898</v>
      </c>
      <c r="V1181" s="13">
        <v>0.42</v>
      </c>
      <c r="W1181" s="13">
        <v>0.27777777777777801</v>
      </c>
      <c r="X1181" s="13">
        <v>0.39583333333333298</v>
      </c>
      <c r="Y1181" s="13">
        <v>0.25</v>
      </c>
      <c r="Z1181" s="13">
        <v>0.45454545454545497</v>
      </c>
      <c r="AA1181" s="13">
        <v>0.35714285714285698</v>
      </c>
      <c r="AB1181" s="13">
        <v>0.375</v>
      </c>
      <c r="AC1181" s="13">
        <v>0.44</v>
      </c>
      <c r="AD1181" s="13">
        <v>0.375</v>
      </c>
      <c r="AE1181" s="13"/>
      <c r="AF1181" s="13">
        <v>0.352040816326531</v>
      </c>
      <c r="AG1181" s="13">
        <v>0.37362637362637402</v>
      </c>
      <c r="AH1181" s="13">
        <v>0.39393939393939398</v>
      </c>
      <c r="AI1181" s="13">
        <v>0.41249999999999998</v>
      </c>
      <c r="AJ1181" s="13">
        <v>0.37735849056603799</v>
      </c>
      <c r="AK1181" s="13">
        <v>0.25</v>
      </c>
      <c r="AL1181" s="13"/>
      <c r="AM1181" s="13">
        <v>0.24210526315789499</v>
      </c>
      <c r="AN1181" s="13">
        <v>0.359649122807018</v>
      </c>
      <c r="AO1181" s="13">
        <v>0.4</v>
      </c>
      <c r="AP1181" s="13">
        <v>0.34453781512604997</v>
      </c>
      <c r="AQ1181" s="13">
        <v>0.33333333333333298</v>
      </c>
      <c r="AR1181" s="13"/>
      <c r="AS1181" s="13">
        <v>0.35332252836304701</v>
      </c>
      <c r="AT1181" s="13" t="s">
        <v>97</v>
      </c>
      <c r="AU1181" s="13"/>
      <c r="AV1181" s="13">
        <v>0.37560975609756098</v>
      </c>
      <c r="AW1181" s="13">
        <v>0.41176470588235298</v>
      </c>
      <c r="AX1181" s="13">
        <v>0.32684824902723703</v>
      </c>
      <c r="AY1181" s="13"/>
      <c r="AZ1181" s="13">
        <v>0.381818181818182</v>
      </c>
      <c r="BA1181" s="13">
        <v>0.36170212765957399</v>
      </c>
      <c r="BB1181" s="13">
        <v>0.38983050847457601</v>
      </c>
      <c r="BC1181" s="13"/>
      <c r="BD1181" s="13">
        <v>0.34170854271356799</v>
      </c>
      <c r="BE1181" s="13">
        <v>0.37037037037037002</v>
      </c>
      <c r="BF1181" s="13"/>
      <c r="BG1181" s="13">
        <v>0.32352941176470601</v>
      </c>
      <c r="BH1181" s="13">
        <v>0.36650485436893199</v>
      </c>
      <c r="BI1181" s="13"/>
      <c r="BJ1181" s="13">
        <v>0.34408602150537598</v>
      </c>
      <c r="BK1181" s="13">
        <v>0.353515625</v>
      </c>
      <c r="BL1181" s="13"/>
      <c r="BM1181" s="13">
        <v>0.36065573770491799</v>
      </c>
      <c r="BN1181" s="13">
        <v>0.35523613963039002</v>
      </c>
      <c r="BO1181" s="13"/>
      <c r="BP1181" s="13">
        <v>0.34682080924855502</v>
      </c>
      <c r="BQ1181" s="13">
        <v>0.35565819861431902</v>
      </c>
      <c r="BR1181" s="13"/>
      <c r="BS1181" s="13">
        <v>0.34955752212389402</v>
      </c>
      <c r="BT1181" s="13">
        <v>0.35042735042735002</v>
      </c>
      <c r="BU1181" s="13"/>
      <c r="BV1181" s="13">
        <v>0.36986301369863001</v>
      </c>
      <c r="BW1181" s="13">
        <v>0.33986928104575198</v>
      </c>
      <c r="BX1181" s="13"/>
      <c r="BY1181" s="13">
        <v>0.34666666666666701</v>
      </c>
      <c r="BZ1181" s="13">
        <v>0.355263157894737</v>
      </c>
      <c r="CA1181" s="13"/>
      <c r="CB1181" s="13">
        <v>0.38907849829351498</v>
      </c>
      <c r="CC1181" s="13">
        <v>0.32371794871794901</v>
      </c>
    </row>
    <row r="1182" spans="2:81" x14ac:dyDescent="0.3">
      <c r="B1182" t="s">
        <v>414</v>
      </c>
      <c r="C1182" s="13">
        <v>0.20097244732576999</v>
      </c>
      <c r="D1182" s="13">
        <v>0.21262458471760801</v>
      </c>
      <c r="E1182" s="13">
        <v>0.18849840255591099</v>
      </c>
      <c r="F1182" s="13"/>
      <c r="G1182" s="13">
        <v>0.22222222222222199</v>
      </c>
      <c r="H1182" s="13">
        <v>0.154838709677419</v>
      </c>
      <c r="I1182" s="13">
        <v>0.22689075630252101</v>
      </c>
      <c r="J1182" s="13">
        <v>0.19</v>
      </c>
      <c r="K1182" s="13">
        <v>0.26027397260273999</v>
      </c>
      <c r="L1182" s="13">
        <v>0.1875</v>
      </c>
      <c r="M1182" s="13"/>
      <c r="N1182" s="13">
        <v>0.18106995884773699</v>
      </c>
      <c r="O1182" s="13">
        <v>0.185430463576159</v>
      </c>
      <c r="P1182" s="13">
        <v>0.19791666666666699</v>
      </c>
      <c r="Q1182" s="13">
        <v>0.26229508196721302</v>
      </c>
      <c r="R1182" s="13"/>
      <c r="S1182" s="13">
        <v>0.162962962962963</v>
      </c>
      <c r="T1182" s="13">
        <v>0.25</v>
      </c>
      <c r="U1182" s="13">
        <v>0.19354838709677399</v>
      </c>
      <c r="V1182" s="13">
        <v>0.18</v>
      </c>
      <c r="W1182" s="13">
        <v>0.240740740740741</v>
      </c>
      <c r="X1182" s="13">
        <v>0.25</v>
      </c>
      <c r="Y1182" s="13">
        <v>0.269230769230769</v>
      </c>
      <c r="Z1182" s="13">
        <v>9.0909090909090898E-2</v>
      </c>
      <c r="AA1182" s="13">
        <v>0.226190476190476</v>
      </c>
      <c r="AB1182" s="13">
        <v>0.14583333333333301</v>
      </c>
      <c r="AC1182" s="13">
        <v>0.16</v>
      </c>
      <c r="AD1182" s="13">
        <v>0.125</v>
      </c>
      <c r="AE1182" s="13"/>
      <c r="AF1182" s="13">
        <v>0.198979591836735</v>
      </c>
      <c r="AG1182" s="13">
        <v>0.164835164835165</v>
      </c>
      <c r="AH1182" s="13">
        <v>0.16666666666666699</v>
      </c>
      <c r="AI1182" s="13">
        <v>0.13750000000000001</v>
      </c>
      <c r="AJ1182" s="13">
        <v>0.28301886792452802</v>
      </c>
      <c r="AK1182" s="13">
        <v>0.28125</v>
      </c>
      <c r="AL1182" s="13"/>
      <c r="AM1182" s="13">
        <v>0.24210526315789499</v>
      </c>
      <c r="AN1182" s="13">
        <v>0.20175438596491199</v>
      </c>
      <c r="AO1182" s="13">
        <v>0.221052631578947</v>
      </c>
      <c r="AP1182" s="13">
        <v>0.151260504201681</v>
      </c>
      <c r="AQ1182" s="13">
        <v>9.5238095238095205E-2</v>
      </c>
      <c r="AR1182" s="13"/>
      <c r="AS1182" s="13">
        <v>0.20097244732576999</v>
      </c>
      <c r="AT1182" s="13" t="s">
        <v>97</v>
      </c>
      <c r="AU1182" s="13"/>
      <c r="AV1182" s="13">
        <v>0.180487804878049</v>
      </c>
      <c r="AW1182" s="13">
        <v>0.21568627450980399</v>
      </c>
      <c r="AX1182" s="13">
        <v>0.20622568093385199</v>
      </c>
      <c r="AY1182" s="13"/>
      <c r="AZ1182" s="13">
        <v>0.163636363636364</v>
      </c>
      <c r="BA1182" s="13">
        <v>0.19148936170212799</v>
      </c>
      <c r="BB1182" s="13">
        <v>0.177966101694915</v>
      </c>
      <c r="BC1182" s="13"/>
      <c r="BD1182" s="13">
        <v>0.19597989949748701</v>
      </c>
      <c r="BE1182" s="13">
        <v>0.21296296296296299</v>
      </c>
      <c r="BF1182" s="13"/>
      <c r="BG1182" s="13">
        <v>0.181372549019608</v>
      </c>
      <c r="BH1182" s="13">
        <v>0.211165048543689</v>
      </c>
      <c r="BI1182" s="13"/>
      <c r="BJ1182" s="13">
        <v>0.19354838709677399</v>
      </c>
      <c r="BK1182" s="13">
        <v>0.205078125</v>
      </c>
      <c r="BL1182" s="13"/>
      <c r="BM1182" s="13">
        <v>0.22950819672131101</v>
      </c>
      <c r="BN1182" s="13">
        <v>0.193018480492813</v>
      </c>
      <c r="BO1182" s="13"/>
      <c r="BP1182" s="13">
        <v>0.184971098265896</v>
      </c>
      <c r="BQ1182" s="13">
        <v>0.210161662817552</v>
      </c>
      <c r="BR1182" s="13"/>
      <c r="BS1182" s="13">
        <v>0.18141592920353999</v>
      </c>
      <c r="BT1182" s="13">
        <v>0.230769230769231</v>
      </c>
      <c r="BU1182" s="13"/>
      <c r="BV1182" s="13">
        <v>0.19178082191780799</v>
      </c>
      <c r="BW1182" s="13">
        <v>0.17647058823529399</v>
      </c>
      <c r="BX1182" s="13"/>
      <c r="BY1182" s="13">
        <v>0.25333333333333302</v>
      </c>
      <c r="BZ1182" s="13">
        <v>0.18984962406014999</v>
      </c>
      <c r="CA1182" s="13"/>
      <c r="CB1182" s="13">
        <v>0.208191126279863</v>
      </c>
      <c r="CC1182" s="13">
        <v>0.18910256410256401</v>
      </c>
    </row>
    <row r="1183" spans="2:81" x14ac:dyDescent="0.3">
      <c r="B1183" t="s">
        <v>86</v>
      </c>
      <c r="C1183" s="13">
        <v>0.13128038897892999</v>
      </c>
      <c r="D1183" s="13">
        <v>0.12624584717608001</v>
      </c>
      <c r="E1183" s="13">
        <v>0.13418530351437699</v>
      </c>
      <c r="F1183" s="13"/>
      <c r="G1183" s="13">
        <v>0.2</v>
      </c>
      <c r="H1183" s="13">
        <v>0.103225806451613</v>
      </c>
      <c r="I1183" s="13">
        <v>0.126050420168067</v>
      </c>
      <c r="J1183" s="13">
        <v>0.13</v>
      </c>
      <c r="K1183" s="13">
        <v>0.10958904109589</v>
      </c>
      <c r="L1183" s="13">
        <v>0.13750000000000001</v>
      </c>
      <c r="M1183" s="13"/>
      <c r="N1183" s="13">
        <v>0.12345679012345701</v>
      </c>
      <c r="O1183" s="13">
        <v>0.15231788079470199</v>
      </c>
      <c r="P1183" s="13">
        <v>0.125</v>
      </c>
      <c r="Q1183" s="13">
        <v>0.12295081967213101</v>
      </c>
      <c r="R1183" s="13"/>
      <c r="S1183" s="13">
        <v>9.6296296296296297E-2</v>
      </c>
      <c r="T1183" s="13">
        <v>0.21666666666666701</v>
      </c>
      <c r="U1183" s="13">
        <v>6.4516129032258104E-2</v>
      </c>
      <c r="V1183" s="13">
        <v>0.14000000000000001</v>
      </c>
      <c r="W1183" s="13">
        <v>0.12962962962963001</v>
      </c>
      <c r="X1183" s="13">
        <v>0.125</v>
      </c>
      <c r="Y1183" s="13">
        <v>0.134615384615385</v>
      </c>
      <c r="Z1183" s="13">
        <v>0.13636363636363599</v>
      </c>
      <c r="AA1183" s="13">
        <v>0.15476190476190499</v>
      </c>
      <c r="AB1183" s="13">
        <v>0.14583333333333301</v>
      </c>
      <c r="AC1183" s="13">
        <v>0.04</v>
      </c>
      <c r="AD1183" s="13">
        <v>0.25</v>
      </c>
      <c r="AE1183" s="13"/>
      <c r="AF1183" s="13">
        <v>9.6938775510204106E-2</v>
      </c>
      <c r="AG1183" s="13">
        <v>0.15384615384615399</v>
      </c>
      <c r="AH1183" s="13">
        <v>0.15151515151515199</v>
      </c>
      <c r="AI1183" s="13">
        <v>0.13750000000000001</v>
      </c>
      <c r="AJ1183" s="13">
        <v>0.113207547169811</v>
      </c>
      <c r="AK1183" s="13">
        <v>0.1875</v>
      </c>
      <c r="AL1183" s="13"/>
      <c r="AM1183" s="13">
        <v>0.14736842105263201</v>
      </c>
      <c r="AN1183" s="13">
        <v>0.157894736842105</v>
      </c>
      <c r="AO1183" s="13">
        <v>0.13157894736842099</v>
      </c>
      <c r="AP1183" s="13">
        <v>0.11764705882352899</v>
      </c>
      <c r="AQ1183" s="13">
        <v>9.5238095238095205E-2</v>
      </c>
      <c r="AR1183" s="13"/>
      <c r="AS1183" s="13">
        <v>0.13128038897892999</v>
      </c>
      <c r="AT1183" s="13" t="s">
        <v>97</v>
      </c>
      <c r="AU1183" s="13"/>
      <c r="AV1183" s="13">
        <v>0.12682926829268301</v>
      </c>
      <c r="AW1183" s="13">
        <v>0.19607843137254899</v>
      </c>
      <c r="AX1183" s="13">
        <v>0.143968871595331</v>
      </c>
      <c r="AY1183" s="13"/>
      <c r="AZ1183" s="13">
        <v>0.109090909090909</v>
      </c>
      <c r="BA1183" s="13">
        <v>6.3829787234042507E-2</v>
      </c>
      <c r="BB1183" s="13">
        <v>0.169491525423729</v>
      </c>
      <c r="BC1183" s="13"/>
      <c r="BD1183" s="13">
        <v>0.12311557788944701</v>
      </c>
      <c r="BE1183" s="13">
        <v>0.14351851851851899</v>
      </c>
      <c r="BF1183" s="13"/>
      <c r="BG1183" s="13">
        <v>0.12745098039215699</v>
      </c>
      <c r="BH1183" s="13">
        <v>0.13349514563106801</v>
      </c>
      <c r="BI1183" s="13"/>
      <c r="BJ1183" s="13">
        <v>0.13978494623655899</v>
      </c>
      <c r="BK1183" s="13">
        <v>0.1328125</v>
      </c>
      <c r="BL1183" s="13"/>
      <c r="BM1183" s="13">
        <v>0.12295081967213101</v>
      </c>
      <c r="BN1183" s="13">
        <v>0.13141683778234101</v>
      </c>
      <c r="BO1183" s="13"/>
      <c r="BP1183" s="13">
        <v>0.12716763005780299</v>
      </c>
      <c r="BQ1183" s="13">
        <v>0.1270207852194</v>
      </c>
      <c r="BR1183" s="13"/>
      <c r="BS1183" s="13">
        <v>0.14159292035398199</v>
      </c>
      <c r="BT1183" s="13">
        <v>0.13675213675213699</v>
      </c>
      <c r="BU1183" s="13"/>
      <c r="BV1183" s="13">
        <v>0.19178082191780799</v>
      </c>
      <c r="BW1183" s="13">
        <v>0.11764705882352899</v>
      </c>
      <c r="BX1183" s="13"/>
      <c r="BY1183" s="13">
        <v>9.3333333333333296E-2</v>
      </c>
      <c r="BZ1183" s="13">
        <v>0.13721804511278199</v>
      </c>
      <c r="CA1183" s="13"/>
      <c r="CB1183" s="13">
        <v>0.139931740614334</v>
      </c>
      <c r="CC1183" s="13">
        <v>0.121794871794872</v>
      </c>
    </row>
    <row r="1184" spans="2:81" x14ac:dyDescent="0.3">
      <c r="B1184" t="s">
        <v>415</v>
      </c>
      <c r="C1184" s="13">
        <v>8.1037277147487805E-2</v>
      </c>
      <c r="D1184" s="13">
        <v>9.3023255813953501E-2</v>
      </c>
      <c r="E1184" s="13">
        <v>7.0287539936102206E-2</v>
      </c>
      <c r="F1184" s="13"/>
      <c r="G1184" s="13">
        <v>0.11111111111111099</v>
      </c>
      <c r="H1184" s="13">
        <v>9.6774193548387094E-2</v>
      </c>
      <c r="I1184" s="13">
        <v>6.7226890756302504E-2</v>
      </c>
      <c r="J1184" s="13">
        <v>0.05</v>
      </c>
      <c r="K1184" s="13">
        <v>8.2191780821917804E-2</v>
      </c>
      <c r="L1184" s="13">
        <v>7.4999999999999997E-2</v>
      </c>
      <c r="M1184" s="13"/>
      <c r="N1184" s="13">
        <v>7.8189300411522597E-2</v>
      </c>
      <c r="O1184" s="13">
        <v>8.6092715231788103E-2</v>
      </c>
      <c r="P1184" s="13">
        <v>6.25E-2</v>
      </c>
      <c r="Q1184" s="13">
        <v>9.0163934426229497E-2</v>
      </c>
      <c r="R1184" s="13"/>
      <c r="S1184" s="13">
        <v>7.4074074074074098E-2</v>
      </c>
      <c r="T1184" s="13">
        <v>8.3333333333333301E-2</v>
      </c>
      <c r="U1184" s="13">
        <v>3.2258064516128997E-2</v>
      </c>
      <c r="V1184" s="13">
        <v>0.06</v>
      </c>
      <c r="W1184" s="13">
        <v>0.11111111111111099</v>
      </c>
      <c r="X1184" s="13">
        <v>0.125</v>
      </c>
      <c r="Y1184" s="13">
        <v>7.69230769230769E-2</v>
      </c>
      <c r="Z1184" s="13">
        <v>4.5454545454545497E-2</v>
      </c>
      <c r="AA1184" s="13">
        <v>7.1428571428571397E-2</v>
      </c>
      <c r="AB1184" s="13">
        <v>0.125</v>
      </c>
      <c r="AC1184" s="13">
        <v>0.04</v>
      </c>
      <c r="AD1184" s="13">
        <v>0.125</v>
      </c>
      <c r="AE1184" s="13"/>
      <c r="AF1184" s="13">
        <v>5.6122448979591802E-2</v>
      </c>
      <c r="AG1184" s="13">
        <v>6.5934065934065894E-2</v>
      </c>
      <c r="AH1184" s="13">
        <v>7.5757575757575801E-2</v>
      </c>
      <c r="AI1184" s="13">
        <v>0.125</v>
      </c>
      <c r="AJ1184" s="13">
        <v>9.4339622641509399E-2</v>
      </c>
      <c r="AK1184" s="13">
        <v>0.109375</v>
      </c>
      <c r="AL1184" s="13"/>
      <c r="AM1184" s="13">
        <v>0.105263157894737</v>
      </c>
      <c r="AN1184" s="13">
        <v>8.7719298245614002E-2</v>
      </c>
      <c r="AO1184" s="13">
        <v>9.4736842105263203E-2</v>
      </c>
      <c r="AP1184" s="13">
        <v>3.3613445378151301E-2</v>
      </c>
      <c r="AQ1184" s="13">
        <v>9.5238095238095205E-2</v>
      </c>
      <c r="AR1184" s="13"/>
      <c r="AS1184" s="13">
        <v>8.1037277147487805E-2</v>
      </c>
      <c r="AT1184" s="13" t="s">
        <v>97</v>
      </c>
      <c r="AU1184" s="13"/>
      <c r="AV1184" s="13">
        <v>9.2682926829268306E-2</v>
      </c>
      <c r="AW1184" s="13">
        <v>1.9607843137254902E-2</v>
      </c>
      <c r="AX1184" s="13">
        <v>8.9494163424124501E-2</v>
      </c>
      <c r="AY1184" s="13"/>
      <c r="AZ1184" s="13">
        <v>7.2727272727272696E-2</v>
      </c>
      <c r="BA1184" s="13">
        <v>0.14893617021276601</v>
      </c>
      <c r="BB1184" s="13">
        <v>6.7796610169491497E-2</v>
      </c>
      <c r="BC1184" s="13"/>
      <c r="BD1184" s="13">
        <v>9.0452261306532694E-2</v>
      </c>
      <c r="BE1184" s="13">
        <v>6.4814814814814797E-2</v>
      </c>
      <c r="BF1184" s="13"/>
      <c r="BG1184" s="13">
        <v>9.31372549019608E-2</v>
      </c>
      <c r="BH1184" s="13">
        <v>7.5242718446601894E-2</v>
      </c>
      <c r="BI1184" s="13"/>
      <c r="BJ1184" s="13">
        <v>8.6021505376344107E-2</v>
      </c>
      <c r="BK1184" s="13">
        <v>7.8125E-2</v>
      </c>
      <c r="BL1184" s="13"/>
      <c r="BM1184" s="13">
        <v>0.10655737704918</v>
      </c>
      <c r="BN1184" s="13">
        <v>7.3921971252566707E-2</v>
      </c>
      <c r="BO1184" s="13"/>
      <c r="BP1184" s="13">
        <v>0.109826589595376</v>
      </c>
      <c r="BQ1184" s="13">
        <v>6.9284064665127001E-2</v>
      </c>
      <c r="BR1184" s="13"/>
      <c r="BS1184" s="13">
        <v>8.8495575221238895E-2</v>
      </c>
      <c r="BT1184" s="13">
        <v>5.5555555555555601E-2</v>
      </c>
      <c r="BU1184" s="13"/>
      <c r="BV1184" s="13">
        <v>8.2191780821917804E-2</v>
      </c>
      <c r="BW1184" s="13">
        <v>9.1503267973856203E-2</v>
      </c>
      <c r="BX1184" s="13"/>
      <c r="BY1184" s="13">
        <v>9.3333333333333296E-2</v>
      </c>
      <c r="BZ1184" s="13">
        <v>7.8947368421052599E-2</v>
      </c>
      <c r="CA1184" s="13"/>
      <c r="CB1184" s="13">
        <v>8.1911262798634796E-2</v>
      </c>
      <c r="CC1184" s="13">
        <v>8.3333333333333301E-2</v>
      </c>
    </row>
    <row r="1185" spans="2:81" x14ac:dyDescent="0.3">
      <c r="B1185" t="s">
        <v>106</v>
      </c>
      <c r="C1185" s="13">
        <v>4.7001620745542899E-2</v>
      </c>
      <c r="D1185" s="13">
        <v>3.6544850498338902E-2</v>
      </c>
      <c r="E1185" s="13">
        <v>5.7507987220447303E-2</v>
      </c>
      <c r="F1185" s="13"/>
      <c r="G1185" s="13">
        <v>4.4444444444444398E-2</v>
      </c>
      <c r="H1185" s="13">
        <v>3.2258064516128997E-2</v>
      </c>
      <c r="I1185" s="13">
        <v>2.5210084033613401E-2</v>
      </c>
      <c r="J1185" s="13">
        <v>0.05</v>
      </c>
      <c r="K1185" s="13">
        <v>9.5890410958904104E-2</v>
      </c>
      <c r="L1185" s="13">
        <v>6.25E-2</v>
      </c>
      <c r="M1185" s="13"/>
      <c r="N1185" s="13">
        <v>3.2921810699588501E-2</v>
      </c>
      <c r="O1185" s="13">
        <v>5.2980132450331098E-2</v>
      </c>
      <c r="P1185" s="13">
        <v>5.2083333333333301E-2</v>
      </c>
      <c r="Q1185" s="13">
        <v>6.5573770491803296E-2</v>
      </c>
      <c r="R1185" s="13"/>
      <c r="S1185" s="13">
        <v>5.9259259259259303E-2</v>
      </c>
      <c r="T1185" s="13">
        <v>3.3333333333333298E-2</v>
      </c>
      <c r="U1185" s="13">
        <v>0.16129032258064499</v>
      </c>
      <c r="V1185" s="13">
        <v>0.04</v>
      </c>
      <c r="W1185" s="13">
        <v>1.85185185185185E-2</v>
      </c>
      <c r="X1185" s="13">
        <v>4.1666666666666699E-2</v>
      </c>
      <c r="Y1185" s="13">
        <v>1.9230769230769201E-2</v>
      </c>
      <c r="Z1185" s="13">
        <v>9.0909090909090898E-2</v>
      </c>
      <c r="AA1185" s="13">
        <v>3.5714285714285698E-2</v>
      </c>
      <c r="AB1185" s="13">
        <v>2.0833333333333301E-2</v>
      </c>
      <c r="AC1185" s="13">
        <v>0.08</v>
      </c>
      <c r="AD1185" s="13">
        <v>0</v>
      </c>
      <c r="AE1185" s="13"/>
      <c r="AF1185" s="13">
        <v>3.5714285714285698E-2</v>
      </c>
      <c r="AG1185" s="13">
        <v>2.1978021978022001E-2</v>
      </c>
      <c r="AH1185" s="13">
        <v>1.5151515151515201E-2</v>
      </c>
      <c r="AI1185" s="13">
        <v>7.4999999999999997E-2</v>
      </c>
      <c r="AJ1185" s="13">
        <v>3.77358490566038E-2</v>
      </c>
      <c r="AK1185" s="13">
        <v>6.25E-2</v>
      </c>
      <c r="AL1185" s="13"/>
      <c r="AM1185" s="13">
        <v>8.42105263157895E-2</v>
      </c>
      <c r="AN1185" s="13">
        <v>7.8947368421052599E-2</v>
      </c>
      <c r="AO1185" s="13">
        <v>3.1578947368421102E-2</v>
      </c>
      <c r="AP1185" s="13">
        <v>1.6806722689075598E-2</v>
      </c>
      <c r="AQ1185" s="13">
        <v>0</v>
      </c>
      <c r="AR1185" s="13"/>
      <c r="AS1185" s="13">
        <v>4.7001620745542899E-2</v>
      </c>
      <c r="AT1185" s="13" t="s">
        <v>97</v>
      </c>
      <c r="AU1185" s="13"/>
      <c r="AV1185" s="13">
        <v>3.4146341463414602E-2</v>
      </c>
      <c r="AW1185" s="13">
        <v>0</v>
      </c>
      <c r="AX1185" s="13">
        <v>7.3929961089494206E-2</v>
      </c>
      <c r="AY1185" s="13"/>
      <c r="AZ1185" s="13">
        <v>0</v>
      </c>
      <c r="BA1185" s="13">
        <v>4.2553191489361701E-2</v>
      </c>
      <c r="BB1185" s="13">
        <v>4.2372881355932202E-2</v>
      </c>
      <c r="BC1185" s="13"/>
      <c r="BD1185" s="13">
        <v>4.2713567839195998E-2</v>
      </c>
      <c r="BE1185" s="13">
        <v>5.5555555555555601E-2</v>
      </c>
      <c r="BF1185" s="13"/>
      <c r="BG1185" s="13">
        <v>9.8039215686274508E-3</v>
      </c>
      <c r="BH1185" s="13">
        <v>6.5533980582524298E-2</v>
      </c>
      <c r="BI1185" s="13"/>
      <c r="BJ1185" s="13">
        <v>2.1505376344085999E-2</v>
      </c>
      <c r="BK1185" s="13">
        <v>5.2734375E-2</v>
      </c>
      <c r="BL1185" s="13"/>
      <c r="BM1185" s="13">
        <v>3.2786885245901599E-2</v>
      </c>
      <c r="BN1185" s="13">
        <v>4.9281314168377797E-2</v>
      </c>
      <c r="BO1185" s="13"/>
      <c r="BP1185" s="13">
        <v>7.5144508670520194E-2</v>
      </c>
      <c r="BQ1185" s="13">
        <v>3.6951501154734397E-2</v>
      </c>
      <c r="BR1185" s="13"/>
      <c r="BS1185" s="13">
        <v>2.21238938053097E-2</v>
      </c>
      <c r="BT1185" s="13">
        <v>8.11965811965812E-2</v>
      </c>
      <c r="BU1185" s="13"/>
      <c r="BV1185" s="13">
        <v>0</v>
      </c>
      <c r="BW1185" s="13">
        <v>3.2679738562091498E-2</v>
      </c>
      <c r="BX1185" s="13"/>
      <c r="BY1185" s="13">
        <v>2.66666666666667E-2</v>
      </c>
      <c r="BZ1185" s="13">
        <v>5.0751879699248097E-2</v>
      </c>
      <c r="CA1185" s="13"/>
      <c r="CB1185" s="13">
        <v>3.0716723549488099E-2</v>
      </c>
      <c r="CC1185" s="13">
        <v>6.0897435897435903E-2</v>
      </c>
    </row>
    <row r="1186" spans="2:81" x14ac:dyDescent="0.3">
      <c r="B1186" t="s">
        <v>89</v>
      </c>
      <c r="C1186" s="13">
        <v>0.53970826580226905</v>
      </c>
      <c r="D1186" s="13">
        <v>0.53156146179401997</v>
      </c>
      <c r="E1186" s="13">
        <v>0.54952076677316297</v>
      </c>
      <c r="F1186" s="13"/>
      <c r="G1186" s="13">
        <v>0.422222222222222</v>
      </c>
      <c r="H1186" s="13">
        <v>0.61290322580645196</v>
      </c>
      <c r="I1186" s="13">
        <v>0.55462184873949605</v>
      </c>
      <c r="J1186" s="13">
        <v>0.57999999999999996</v>
      </c>
      <c r="K1186" s="13">
        <v>0.45205479452054798</v>
      </c>
      <c r="L1186" s="13">
        <v>0.53749999999999998</v>
      </c>
      <c r="M1186" s="13"/>
      <c r="N1186" s="13">
        <v>0.58436213991769503</v>
      </c>
      <c r="O1186" s="13">
        <v>0.52317880794701999</v>
      </c>
      <c r="P1186" s="13">
        <v>0.5625</v>
      </c>
      <c r="Q1186" s="13">
        <v>0.45901639344262302</v>
      </c>
      <c r="R1186" s="13"/>
      <c r="S1186" s="13">
        <v>0.60740740740740695</v>
      </c>
      <c r="T1186" s="13">
        <v>0.41666666666666702</v>
      </c>
      <c r="U1186" s="13">
        <v>0.54838709677419395</v>
      </c>
      <c r="V1186" s="13">
        <v>0.57999999999999996</v>
      </c>
      <c r="W1186" s="13">
        <v>0.5</v>
      </c>
      <c r="X1186" s="13">
        <v>0.45833333333333298</v>
      </c>
      <c r="Y1186" s="13">
        <v>0.5</v>
      </c>
      <c r="Z1186" s="13">
        <v>0.63636363636363602</v>
      </c>
      <c r="AA1186" s="13">
        <v>0.51190476190476197</v>
      </c>
      <c r="AB1186" s="13">
        <v>0.5625</v>
      </c>
      <c r="AC1186" s="13">
        <v>0.68</v>
      </c>
      <c r="AD1186" s="13">
        <v>0.5</v>
      </c>
      <c r="AE1186" s="13"/>
      <c r="AF1186" s="13">
        <v>0.61224489795918402</v>
      </c>
      <c r="AG1186" s="13">
        <v>0.59340659340659296</v>
      </c>
      <c r="AH1186" s="13">
        <v>0.59090909090909105</v>
      </c>
      <c r="AI1186" s="13">
        <v>0.52500000000000002</v>
      </c>
      <c r="AJ1186" s="13">
        <v>0.47169811320754701</v>
      </c>
      <c r="AK1186" s="13">
        <v>0.359375</v>
      </c>
      <c r="AL1186" s="13"/>
      <c r="AM1186" s="13">
        <v>0.42105263157894701</v>
      </c>
      <c r="AN1186" s="13">
        <v>0.47368421052631599</v>
      </c>
      <c r="AO1186" s="13">
        <v>0.52105263157894699</v>
      </c>
      <c r="AP1186" s="13">
        <v>0.68067226890756305</v>
      </c>
      <c r="AQ1186" s="13">
        <v>0.71428571428571397</v>
      </c>
      <c r="AR1186" s="13"/>
      <c r="AS1186" s="13">
        <v>0.53970826580226905</v>
      </c>
      <c r="AT1186" s="13" t="s">
        <v>97</v>
      </c>
      <c r="AU1186" s="13"/>
      <c r="AV1186" s="13">
        <v>0.56585365853658498</v>
      </c>
      <c r="AW1186" s="13">
        <v>0.56862745098039202</v>
      </c>
      <c r="AX1186" s="13">
        <v>0.48638132295719799</v>
      </c>
      <c r="AY1186" s="13"/>
      <c r="AZ1186" s="13">
        <v>0.65454545454545499</v>
      </c>
      <c r="BA1186" s="13">
        <v>0.55319148936170204</v>
      </c>
      <c r="BB1186" s="13">
        <v>0.54237288135593198</v>
      </c>
      <c r="BC1186" s="13"/>
      <c r="BD1186" s="13">
        <v>0.54773869346733695</v>
      </c>
      <c r="BE1186" s="13">
        <v>0.52314814814814803</v>
      </c>
      <c r="BF1186" s="13"/>
      <c r="BG1186" s="13">
        <v>0.58823529411764697</v>
      </c>
      <c r="BH1186" s="13">
        <v>0.51456310679611605</v>
      </c>
      <c r="BI1186" s="13"/>
      <c r="BJ1186" s="13">
        <v>0.55913978494623695</v>
      </c>
      <c r="BK1186" s="13">
        <v>0.53125</v>
      </c>
      <c r="BL1186" s="13"/>
      <c r="BM1186" s="13">
        <v>0.50819672131147497</v>
      </c>
      <c r="BN1186" s="13">
        <v>0.55236139630390102</v>
      </c>
      <c r="BO1186" s="13"/>
      <c r="BP1186" s="13">
        <v>0.50289017341040498</v>
      </c>
      <c r="BQ1186" s="13">
        <v>0.55658198614318699</v>
      </c>
      <c r="BR1186" s="13"/>
      <c r="BS1186" s="13">
        <v>0.56637168141592897</v>
      </c>
      <c r="BT1186" s="13">
        <v>0.49572649572649602</v>
      </c>
      <c r="BU1186" s="13"/>
      <c r="BV1186" s="13">
        <v>0.534246575342466</v>
      </c>
      <c r="BW1186" s="13">
        <v>0.58169934640522902</v>
      </c>
      <c r="BX1186" s="13"/>
      <c r="BY1186" s="13">
        <v>0.53333333333333299</v>
      </c>
      <c r="BZ1186" s="13">
        <v>0.54323308270676696</v>
      </c>
      <c r="CA1186" s="13"/>
      <c r="CB1186" s="13">
        <v>0.53924914675767899</v>
      </c>
      <c r="CC1186" s="13">
        <v>0.54487179487179505</v>
      </c>
    </row>
    <row r="1187" spans="2:81" x14ac:dyDescent="0.3">
      <c r="B1187" t="s">
        <v>90</v>
      </c>
      <c r="C1187" s="13">
        <v>0.212317666126418</v>
      </c>
      <c r="D1187" s="13">
        <v>0.21926910299003299</v>
      </c>
      <c r="E1187" s="13">
        <v>0.204472843450479</v>
      </c>
      <c r="F1187" s="13"/>
      <c r="G1187" s="13">
        <v>0.31111111111111101</v>
      </c>
      <c r="H1187" s="13">
        <v>0.2</v>
      </c>
      <c r="I1187" s="13">
        <v>0.19327731092437</v>
      </c>
      <c r="J1187" s="13">
        <v>0.18</v>
      </c>
      <c r="K1187" s="13">
        <v>0.19178082191780799</v>
      </c>
      <c r="L1187" s="13">
        <v>0.21249999999999999</v>
      </c>
      <c r="M1187" s="13"/>
      <c r="N1187" s="13">
        <v>0.20164609053497901</v>
      </c>
      <c r="O1187" s="13">
        <v>0.23841059602649001</v>
      </c>
      <c r="P1187" s="13">
        <v>0.1875</v>
      </c>
      <c r="Q1187" s="13">
        <v>0.213114754098361</v>
      </c>
      <c r="R1187" s="13"/>
      <c r="S1187" s="13">
        <v>0.17037037037037001</v>
      </c>
      <c r="T1187" s="13">
        <v>0.3</v>
      </c>
      <c r="U1187" s="13">
        <v>9.6774193548387094E-2</v>
      </c>
      <c r="V1187" s="13">
        <v>0.2</v>
      </c>
      <c r="W1187" s="13">
        <v>0.240740740740741</v>
      </c>
      <c r="X1187" s="13">
        <v>0.25</v>
      </c>
      <c r="Y1187" s="13">
        <v>0.21153846153846201</v>
      </c>
      <c r="Z1187" s="13">
        <v>0.18181818181818199</v>
      </c>
      <c r="AA1187" s="13">
        <v>0.226190476190476</v>
      </c>
      <c r="AB1187" s="13">
        <v>0.27083333333333298</v>
      </c>
      <c r="AC1187" s="13">
        <v>0.08</v>
      </c>
      <c r="AD1187" s="13">
        <v>0.375</v>
      </c>
      <c r="AE1187" s="13"/>
      <c r="AF1187" s="13">
        <v>0.15306122448979601</v>
      </c>
      <c r="AG1187" s="13">
        <v>0.21978021978022</v>
      </c>
      <c r="AH1187" s="13">
        <v>0.22727272727272699</v>
      </c>
      <c r="AI1187" s="13">
        <v>0.26250000000000001</v>
      </c>
      <c r="AJ1187" s="13">
        <v>0.20754716981132099</v>
      </c>
      <c r="AK1187" s="13">
        <v>0.296875</v>
      </c>
      <c r="AL1187" s="13"/>
      <c r="AM1187" s="13">
        <v>0.25263157894736799</v>
      </c>
      <c r="AN1187" s="13">
        <v>0.24561403508771901</v>
      </c>
      <c r="AO1187" s="13">
        <v>0.226315789473684</v>
      </c>
      <c r="AP1187" s="13">
        <v>0.151260504201681</v>
      </c>
      <c r="AQ1187" s="13">
        <v>0.19047619047618999</v>
      </c>
      <c r="AR1187" s="13"/>
      <c r="AS1187" s="13">
        <v>0.212317666126418</v>
      </c>
      <c r="AT1187" s="13" t="s">
        <v>97</v>
      </c>
      <c r="AU1187" s="13"/>
      <c r="AV1187" s="13">
        <v>0.219512195121951</v>
      </c>
      <c r="AW1187" s="13">
        <v>0.21568627450980399</v>
      </c>
      <c r="AX1187" s="13">
        <v>0.23346303501945501</v>
      </c>
      <c r="AY1187" s="13"/>
      <c r="AZ1187" s="13">
        <v>0.18181818181818199</v>
      </c>
      <c r="BA1187" s="13">
        <v>0.21276595744680801</v>
      </c>
      <c r="BB1187" s="13">
        <v>0.23728813559322001</v>
      </c>
      <c r="BC1187" s="13"/>
      <c r="BD1187" s="13">
        <v>0.21356783919597999</v>
      </c>
      <c r="BE1187" s="13">
        <v>0.20833333333333301</v>
      </c>
      <c r="BF1187" s="13"/>
      <c r="BG1187" s="13">
        <v>0.220588235294118</v>
      </c>
      <c r="BH1187" s="13">
        <v>0.20873786407767</v>
      </c>
      <c r="BI1187" s="13"/>
      <c r="BJ1187" s="13">
        <v>0.225806451612903</v>
      </c>
      <c r="BK1187" s="13">
        <v>0.2109375</v>
      </c>
      <c r="BL1187" s="13"/>
      <c r="BM1187" s="13">
        <v>0.22950819672131101</v>
      </c>
      <c r="BN1187" s="13">
        <v>0.205338809034908</v>
      </c>
      <c r="BO1187" s="13"/>
      <c r="BP1187" s="13">
        <v>0.23699421965317899</v>
      </c>
      <c r="BQ1187" s="13">
        <v>0.19630484988452701</v>
      </c>
      <c r="BR1187" s="13"/>
      <c r="BS1187" s="13">
        <v>0.23008849557522101</v>
      </c>
      <c r="BT1187" s="13">
        <v>0.19230769230769201</v>
      </c>
      <c r="BU1187" s="13"/>
      <c r="BV1187" s="13">
        <v>0.27397260273972601</v>
      </c>
      <c r="BW1187" s="13">
        <v>0.20915032679738599</v>
      </c>
      <c r="BX1187" s="13"/>
      <c r="BY1187" s="13">
        <v>0.18666666666666701</v>
      </c>
      <c r="BZ1187" s="13">
        <v>0.216165413533835</v>
      </c>
      <c r="CA1187" s="13"/>
      <c r="CB1187" s="13">
        <v>0.221843003412969</v>
      </c>
      <c r="CC1187" s="13">
        <v>0.20512820512820501</v>
      </c>
    </row>
    <row r="1188" spans="2:81" x14ac:dyDescent="0.3">
      <c r="B1188" t="s">
        <v>91</v>
      </c>
      <c r="C1188" s="13">
        <v>0.32739059967585099</v>
      </c>
      <c r="D1188" s="13">
        <v>0.31229235880398698</v>
      </c>
      <c r="E1188" s="13">
        <v>0.34504792332268402</v>
      </c>
      <c r="F1188" s="13"/>
      <c r="G1188" s="13">
        <v>0.11111111111111099</v>
      </c>
      <c r="H1188" s="13">
        <v>0.412903225806452</v>
      </c>
      <c r="I1188" s="13">
        <v>0.36134453781512599</v>
      </c>
      <c r="J1188" s="13">
        <v>0.4</v>
      </c>
      <c r="K1188" s="13">
        <v>0.26027397260273999</v>
      </c>
      <c r="L1188" s="13">
        <v>0.32500000000000001</v>
      </c>
      <c r="M1188" s="13"/>
      <c r="N1188" s="13">
        <v>0.38271604938271597</v>
      </c>
      <c r="O1188" s="13">
        <v>0.28476821192052998</v>
      </c>
      <c r="P1188" s="13">
        <v>0.375</v>
      </c>
      <c r="Q1188" s="13">
        <v>0.24590163934426201</v>
      </c>
      <c r="R1188" s="13"/>
      <c r="S1188" s="13">
        <v>0.437037037037037</v>
      </c>
      <c r="T1188" s="13">
        <v>0.116666666666667</v>
      </c>
      <c r="U1188" s="13">
        <v>0.45161290322580599</v>
      </c>
      <c r="V1188" s="13">
        <v>0.38</v>
      </c>
      <c r="W1188" s="13">
        <v>0.25925925925925902</v>
      </c>
      <c r="X1188" s="13">
        <v>0.20833333333333301</v>
      </c>
      <c r="Y1188" s="13">
        <v>0.28846153846153799</v>
      </c>
      <c r="Z1188" s="13">
        <v>0.45454545454545497</v>
      </c>
      <c r="AA1188" s="13">
        <v>0.28571428571428598</v>
      </c>
      <c r="AB1188" s="13">
        <v>0.29166666666666702</v>
      </c>
      <c r="AC1188" s="13">
        <v>0.6</v>
      </c>
      <c r="AD1188" s="13">
        <v>0.125</v>
      </c>
      <c r="AE1188" s="13"/>
      <c r="AF1188" s="13">
        <v>0.45918367346938799</v>
      </c>
      <c r="AG1188" s="13">
        <v>0.37362637362637402</v>
      </c>
      <c r="AH1188" s="13">
        <v>0.36363636363636398</v>
      </c>
      <c r="AI1188" s="13">
        <v>0.26250000000000001</v>
      </c>
      <c r="AJ1188" s="13">
        <v>0.26415094339622602</v>
      </c>
      <c r="AK1188" s="13">
        <v>6.25E-2</v>
      </c>
      <c r="AL1188" s="13"/>
      <c r="AM1188" s="13">
        <v>0.168421052631579</v>
      </c>
      <c r="AN1188" s="13">
        <v>0.22807017543859701</v>
      </c>
      <c r="AO1188" s="13">
        <v>0.29473684210526302</v>
      </c>
      <c r="AP1188" s="13">
        <v>0.52941176470588203</v>
      </c>
      <c r="AQ1188" s="13">
        <v>0.52380952380952395</v>
      </c>
      <c r="AR1188" s="13"/>
      <c r="AS1188" s="13">
        <v>0.32739059967585099</v>
      </c>
      <c r="AT1188" s="13" t="s">
        <v>97</v>
      </c>
      <c r="AU1188" s="13"/>
      <c r="AV1188" s="13">
        <v>0.34634146341463401</v>
      </c>
      <c r="AW1188" s="13">
        <v>0.35294117647058798</v>
      </c>
      <c r="AX1188" s="13">
        <v>0.25291828793774301</v>
      </c>
      <c r="AY1188" s="13"/>
      <c r="AZ1188" s="13">
        <v>0.472727272727273</v>
      </c>
      <c r="BA1188" s="13">
        <v>0.340425531914894</v>
      </c>
      <c r="BB1188" s="13">
        <v>0.305084745762712</v>
      </c>
      <c r="BC1188" s="13"/>
      <c r="BD1188" s="13">
        <v>0.33417085427135701</v>
      </c>
      <c r="BE1188" s="13">
        <v>0.31481481481481499</v>
      </c>
      <c r="BF1188" s="13"/>
      <c r="BG1188" s="13">
        <v>0.36764705882352899</v>
      </c>
      <c r="BH1188" s="13">
        <v>0.30582524271844702</v>
      </c>
      <c r="BI1188" s="13"/>
      <c r="BJ1188" s="13">
        <v>0.33333333333333298</v>
      </c>
      <c r="BK1188" s="13">
        <v>0.3203125</v>
      </c>
      <c r="BL1188" s="13"/>
      <c r="BM1188" s="13">
        <v>0.27868852459016402</v>
      </c>
      <c r="BN1188" s="13">
        <v>0.34702258726899399</v>
      </c>
      <c r="BO1188" s="13"/>
      <c r="BP1188" s="13">
        <v>0.26589595375722502</v>
      </c>
      <c r="BQ1188" s="13">
        <v>0.36027713625866098</v>
      </c>
      <c r="BR1188" s="13"/>
      <c r="BS1188" s="13">
        <v>0.33628318584070799</v>
      </c>
      <c r="BT1188" s="13">
        <v>0.30341880341880301</v>
      </c>
      <c r="BU1188" s="13"/>
      <c r="BV1188" s="13">
        <v>0.26027397260273999</v>
      </c>
      <c r="BW1188" s="13">
        <v>0.37254901960784298</v>
      </c>
      <c r="BX1188" s="13"/>
      <c r="BY1188" s="13">
        <v>0.34666666666666701</v>
      </c>
      <c r="BZ1188" s="13">
        <v>0.32706766917293201</v>
      </c>
      <c r="CA1188" s="13"/>
      <c r="CB1188" s="13">
        <v>0.31740614334471001</v>
      </c>
      <c r="CC1188" s="13">
        <v>0.33974358974358998</v>
      </c>
    </row>
    <row r="1189" spans="2:81" x14ac:dyDescent="0.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Q1189" s="13"/>
      <c r="BR1189" s="13"/>
      <c r="BS1189" s="13"/>
      <c r="BT1189" s="13"/>
      <c r="BU1189" s="13"/>
      <c r="BV1189" s="13"/>
      <c r="BW1189" s="13"/>
      <c r="BX1189" s="13"/>
      <c r="BY1189" s="13"/>
      <c r="BZ1189" s="13"/>
      <c r="CA1189" s="13"/>
      <c r="CB1189" s="13"/>
      <c r="CC1189" s="13"/>
    </row>
    <row r="1190" spans="2:81" x14ac:dyDescent="0.3">
      <c r="B1190" s="6" t="s">
        <v>481</v>
      </c>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Q1190" s="13"/>
      <c r="BR1190" s="13"/>
      <c r="BS1190" s="13"/>
      <c r="BT1190" s="13"/>
      <c r="BU1190" s="13"/>
      <c r="BV1190" s="13"/>
      <c r="BW1190" s="13"/>
      <c r="BX1190" s="13"/>
      <c r="BY1190" s="13"/>
      <c r="BZ1190" s="13"/>
      <c r="CA1190" s="13"/>
      <c r="CB1190" s="13"/>
      <c r="CC1190" s="13"/>
    </row>
    <row r="1191" spans="2:81" x14ac:dyDescent="0.3">
      <c r="B1191" s="23" t="s">
        <v>196</v>
      </c>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Q1191" s="13"/>
      <c r="BR1191" s="13"/>
      <c r="BS1191" s="13"/>
      <c r="BT1191" s="13"/>
      <c r="BU1191" s="13"/>
      <c r="BV1191" s="13"/>
      <c r="BW1191" s="13"/>
      <c r="BX1191" s="13"/>
      <c r="BY1191" s="13"/>
      <c r="BZ1191" s="13"/>
      <c r="CA1191" s="13"/>
      <c r="CB1191" s="13"/>
      <c r="CC1191" s="13"/>
    </row>
    <row r="1192" spans="2:81" x14ac:dyDescent="0.3">
      <c r="B1192" t="s">
        <v>413</v>
      </c>
      <c r="C1192" s="13">
        <v>0.213938411669368</v>
      </c>
      <c r="D1192" s="13">
        <v>0.20265780730897001</v>
      </c>
      <c r="E1192" s="13">
        <v>0.22683706070287499</v>
      </c>
      <c r="F1192" s="13"/>
      <c r="G1192" s="13">
        <v>0.14444444444444399</v>
      </c>
      <c r="H1192" s="13">
        <v>0.27741935483871</v>
      </c>
      <c r="I1192" s="13">
        <v>0.17647058823529399</v>
      </c>
      <c r="J1192" s="13">
        <v>0.25</v>
      </c>
      <c r="K1192" s="13">
        <v>0.13698630136986301</v>
      </c>
      <c r="L1192" s="13">
        <v>0.25</v>
      </c>
      <c r="M1192" s="13"/>
      <c r="N1192" s="13">
        <v>0.24691358024691401</v>
      </c>
      <c r="O1192" s="13">
        <v>0.17880794701986799</v>
      </c>
      <c r="P1192" s="13">
        <v>0.20833333333333301</v>
      </c>
      <c r="Q1192" s="13">
        <v>0.19672131147541</v>
      </c>
      <c r="R1192" s="13"/>
      <c r="S1192" s="13">
        <v>0.25185185185185199</v>
      </c>
      <c r="T1192" s="13">
        <v>0.2</v>
      </c>
      <c r="U1192" s="13">
        <v>0.25806451612903197</v>
      </c>
      <c r="V1192" s="13">
        <v>0.2</v>
      </c>
      <c r="W1192" s="13">
        <v>0.27777777777777801</v>
      </c>
      <c r="X1192" s="13">
        <v>0.14583333333333301</v>
      </c>
      <c r="Y1192" s="13">
        <v>0.17307692307692299</v>
      </c>
      <c r="Z1192" s="13">
        <v>0.13636363636363599</v>
      </c>
      <c r="AA1192" s="13">
        <v>0.16666666666666699</v>
      </c>
      <c r="AB1192" s="13">
        <v>0.27083333333333298</v>
      </c>
      <c r="AC1192" s="13">
        <v>0.2</v>
      </c>
      <c r="AD1192" s="13">
        <v>0.25</v>
      </c>
      <c r="AE1192" s="13"/>
      <c r="AF1192" s="13">
        <v>0.214285714285714</v>
      </c>
      <c r="AG1192" s="13">
        <v>0.30769230769230799</v>
      </c>
      <c r="AH1192" s="13">
        <v>0.22727272727272699</v>
      </c>
      <c r="AI1192" s="13">
        <v>0.2</v>
      </c>
      <c r="AJ1192" s="13">
        <v>0.169811320754717</v>
      </c>
      <c r="AK1192" s="13">
        <v>0.140625</v>
      </c>
      <c r="AL1192" s="13"/>
      <c r="AM1192" s="13">
        <v>0.168421052631579</v>
      </c>
      <c r="AN1192" s="13">
        <v>0.175438596491228</v>
      </c>
      <c r="AO1192" s="13">
        <v>0.17894736842105299</v>
      </c>
      <c r="AP1192" s="13">
        <v>0.30252100840336099</v>
      </c>
      <c r="AQ1192" s="13">
        <v>0.42857142857142899</v>
      </c>
      <c r="AR1192" s="13"/>
      <c r="AS1192" s="13">
        <v>0.213938411669368</v>
      </c>
      <c r="AT1192" s="13" t="s">
        <v>97</v>
      </c>
      <c r="AU1192" s="13"/>
      <c r="AV1192" s="13">
        <v>0.23414634146341501</v>
      </c>
      <c r="AW1192" s="13">
        <v>0.25490196078431399</v>
      </c>
      <c r="AX1192" s="13">
        <v>0.18287937743190699</v>
      </c>
      <c r="AY1192" s="13"/>
      <c r="AZ1192" s="13">
        <v>0.32727272727272699</v>
      </c>
      <c r="BA1192" s="13">
        <v>0.19148936170212799</v>
      </c>
      <c r="BB1192" s="13">
        <v>0.186440677966102</v>
      </c>
      <c r="BC1192" s="13"/>
      <c r="BD1192" s="13">
        <v>0.21356783919597999</v>
      </c>
      <c r="BE1192" s="13">
        <v>0.21296296296296299</v>
      </c>
      <c r="BF1192" s="13"/>
      <c r="BG1192" s="13">
        <v>0.24509803921568599</v>
      </c>
      <c r="BH1192" s="13">
        <v>0.19902912621359201</v>
      </c>
      <c r="BI1192" s="13"/>
      <c r="BJ1192" s="13">
        <v>0.15053763440860199</v>
      </c>
      <c r="BK1192" s="13">
        <v>0.2265625</v>
      </c>
      <c r="BL1192" s="13"/>
      <c r="BM1192" s="13">
        <v>0.204918032786885</v>
      </c>
      <c r="BN1192" s="13">
        <v>0.219712525667351</v>
      </c>
      <c r="BO1192" s="13"/>
      <c r="BP1192" s="13">
        <v>0.184971098265896</v>
      </c>
      <c r="BQ1192" s="13">
        <v>0.22401847575057701</v>
      </c>
      <c r="BR1192" s="13"/>
      <c r="BS1192" s="13">
        <v>0.20796460176991099</v>
      </c>
      <c r="BT1192" s="13">
        <v>0.21794871794871801</v>
      </c>
      <c r="BU1192" s="13"/>
      <c r="BV1192" s="13">
        <v>0.219178082191781</v>
      </c>
      <c r="BW1192" s="13">
        <v>0.20261437908496699</v>
      </c>
      <c r="BX1192" s="13"/>
      <c r="BY1192" s="13">
        <v>0.30666666666666698</v>
      </c>
      <c r="BZ1192" s="13">
        <v>0.203007518796992</v>
      </c>
      <c r="CA1192" s="13"/>
      <c r="CB1192" s="13">
        <v>0.221843003412969</v>
      </c>
      <c r="CC1192" s="13">
        <v>0.21153846153846201</v>
      </c>
    </row>
    <row r="1193" spans="2:81" x14ac:dyDescent="0.3">
      <c r="B1193" t="s">
        <v>84</v>
      </c>
      <c r="C1193" s="13">
        <v>0.37763371150729302</v>
      </c>
      <c r="D1193" s="13">
        <v>0.38870431893687701</v>
      </c>
      <c r="E1193" s="13">
        <v>0.36741214057507998</v>
      </c>
      <c r="F1193" s="13"/>
      <c r="G1193" s="13">
        <v>0.36666666666666697</v>
      </c>
      <c r="H1193" s="13">
        <v>0.36129032258064497</v>
      </c>
      <c r="I1193" s="13">
        <v>0.41176470588235298</v>
      </c>
      <c r="J1193" s="13">
        <v>0.38</v>
      </c>
      <c r="K1193" s="13">
        <v>0.397260273972603</v>
      </c>
      <c r="L1193" s="13">
        <v>0.35</v>
      </c>
      <c r="M1193" s="13"/>
      <c r="N1193" s="13">
        <v>0.36213991769547299</v>
      </c>
      <c r="O1193" s="13">
        <v>0.38410596026490101</v>
      </c>
      <c r="P1193" s="13">
        <v>0.42708333333333298</v>
      </c>
      <c r="Q1193" s="13">
        <v>0.37704918032786899</v>
      </c>
      <c r="R1193" s="13"/>
      <c r="S1193" s="13">
        <v>0.37777777777777799</v>
      </c>
      <c r="T1193" s="13">
        <v>0.3</v>
      </c>
      <c r="U1193" s="13">
        <v>0.45161290322580599</v>
      </c>
      <c r="V1193" s="13">
        <v>0.44</v>
      </c>
      <c r="W1193" s="13">
        <v>0.25925925925925902</v>
      </c>
      <c r="X1193" s="13">
        <v>0.33333333333333298</v>
      </c>
      <c r="Y1193" s="13">
        <v>0.40384615384615402</v>
      </c>
      <c r="Z1193" s="13">
        <v>0.5</v>
      </c>
      <c r="AA1193" s="13">
        <v>0.476190476190476</v>
      </c>
      <c r="AB1193" s="13">
        <v>0.25</v>
      </c>
      <c r="AC1193" s="13">
        <v>0.52</v>
      </c>
      <c r="AD1193" s="13">
        <v>0.125</v>
      </c>
      <c r="AE1193" s="13"/>
      <c r="AF1193" s="13">
        <v>0.47448979591836699</v>
      </c>
      <c r="AG1193" s="13">
        <v>0.27472527472527503</v>
      </c>
      <c r="AH1193" s="13">
        <v>0.36363636363636398</v>
      </c>
      <c r="AI1193" s="13">
        <v>0.35</v>
      </c>
      <c r="AJ1193" s="13">
        <v>0.39622641509433998</v>
      </c>
      <c r="AK1193" s="13">
        <v>0.375</v>
      </c>
      <c r="AL1193" s="13"/>
      <c r="AM1193" s="13">
        <v>0.30526315789473701</v>
      </c>
      <c r="AN1193" s="13">
        <v>0.36842105263157898</v>
      </c>
      <c r="AO1193" s="13">
        <v>0.41578947368421099</v>
      </c>
      <c r="AP1193" s="13">
        <v>0.41176470588235298</v>
      </c>
      <c r="AQ1193" s="13">
        <v>0.19047619047618999</v>
      </c>
      <c r="AR1193" s="13"/>
      <c r="AS1193" s="13">
        <v>0.37763371150729302</v>
      </c>
      <c r="AT1193" s="13" t="s">
        <v>97</v>
      </c>
      <c r="AU1193" s="13"/>
      <c r="AV1193" s="13">
        <v>0.4</v>
      </c>
      <c r="AW1193" s="13">
        <v>0.33333333333333298</v>
      </c>
      <c r="AX1193" s="13">
        <v>0.35408560311283999</v>
      </c>
      <c r="AY1193" s="13"/>
      <c r="AZ1193" s="13">
        <v>0.4</v>
      </c>
      <c r="BA1193" s="13">
        <v>0.38297872340425498</v>
      </c>
      <c r="BB1193" s="13">
        <v>0.42372881355932202</v>
      </c>
      <c r="BC1193" s="13"/>
      <c r="BD1193" s="13">
        <v>0.37437185929648198</v>
      </c>
      <c r="BE1193" s="13">
        <v>0.38425925925925902</v>
      </c>
      <c r="BF1193" s="13"/>
      <c r="BG1193" s="13">
        <v>0.36274509803921601</v>
      </c>
      <c r="BH1193" s="13">
        <v>0.38592233009708699</v>
      </c>
      <c r="BI1193" s="13"/>
      <c r="BJ1193" s="13">
        <v>0.41935483870967699</v>
      </c>
      <c r="BK1193" s="13">
        <v>0.373046875</v>
      </c>
      <c r="BL1193" s="13"/>
      <c r="BM1193" s="13">
        <v>0.34426229508196698</v>
      </c>
      <c r="BN1193" s="13">
        <v>0.38603696098562601</v>
      </c>
      <c r="BO1193" s="13"/>
      <c r="BP1193" s="13">
        <v>0.39884393063583801</v>
      </c>
      <c r="BQ1193" s="13">
        <v>0.37182448036951499</v>
      </c>
      <c r="BR1193" s="13"/>
      <c r="BS1193" s="13">
        <v>0.38938053097345099</v>
      </c>
      <c r="BT1193" s="13">
        <v>0.38461538461538503</v>
      </c>
      <c r="BU1193" s="13"/>
      <c r="BV1193" s="13">
        <v>0.34246575342465801</v>
      </c>
      <c r="BW1193" s="13">
        <v>0.41176470588235298</v>
      </c>
      <c r="BX1193" s="13"/>
      <c r="BY1193" s="13">
        <v>0.34666666666666701</v>
      </c>
      <c r="BZ1193" s="13">
        <v>0.38533834586466198</v>
      </c>
      <c r="CA1193" s="13"/>
      <c r="CB1193" s="13">
        <v>0.37201365187713298</v>
      </c>
      <c r="CC1193" s="13">
        <v>0.381410256410256</v>
      </c>
    </row>
    <row r="1194" spans="2:81" x14ac:dyDescent="0.3">
      <c r="B1194" t="s">
        <v>414</v>
      </c>
      <c r="C1194" s="13">
        <v>0.21880064829821699</v>
      </c>
      <c r="D1194" s="13">
        <v>0.22591362126245801</v>
      </c>
      <c r="E1194" s="13">
        <v>0.21086261980830701</v>
      </c>
      <c r="F1194" s="13"/>
      <c r="G1194" s="13">
        <v>0.233333333333333</v>
      </c>
      <c r="H1194" s="13">
        <v>0.174193548387097</v>
      </c>
      <c r="I1194" s="13">
        <v>0.22689075630252101</v>
      </c>
      <c r="J1194" s="13">
        <v>0.2</v>
      </c>
      <c r="K1194" s="13">
        <v>0.301369863013699</v>
      </c>
      <c r="L1194" s="13">
        <v>0.22500000000000001</v>
      </c>
      <c r="M1194" s="13"/>
      <c r="N1194" s="13">
        <v>0.18930041152263399</v>
      </c>
      <c r="O1194" s="13">
        <v>0.278145695364238</v>
      </c>
      <c r="P1194" s="13">
        <v>0.17708333333333301</v>
      </c>
      <c r="Q1194" s="13">
        <v>0.22950819672131101</v>
      </c>
      <c r="R1194" s="13"/>
      <c r="S1194" s="13">
        <v>0.18518518518518501</v>
      </c>
      <c r="T1194" s="13">
        <v>0.28333333333333299</v>
      </c>
      <c r="U1194" s="13">
        <v>0.19354838709677399</v>
      </c>
      <c r="V1194" s="13">
        <v>0.22</v>
      </c>
      <c r="W1194" s="13">
        <v>0.203703703703704</v>
      </c>
      <c r="X1194" s="13">
        <v>0.25</v>
      </c>
      <c r="Y1194" s="13">
        <v>0.21153846153846201</v>
      </c>
      <c r="Z1194" s="13">
        <v>0.13636363636363599</v>
      </c>
      <c r="AA1194" s="13">
        <v>0.226190476190476</v>
      </c>
      <c r="AB1194" s="13">
        <v>0.29166666666666702</v>
      </c>
      <c r="AC1194" s="13">
        <v>0.16</v>
      </c>
      <c r="AD1194" s="13">
        <v>0.25</v>
      </c>
      <c r="AE1194" s="13"/>
      <c r="AF1194" s="13">
        <v>0.147959183673469</v>
      </c>
      <c r="AG1194" s="13">
        <v>0.25274725274725302</v>
      </c>
      <c r="AH1194" s="13">
        <v>0.28787878787878801</v>
      </c>
      <c r="AI1194" s="13">
        <v>0.22500000000000001</v>
      </c>
      <c r="AJ1194" s="13">
        <v>0.18867924528301899</v>
      </c>
      <c r="AK1194" s="13">
        <v>0.296875</v>
      </c>
      <c r="AL1194" s="13"/>
      <c r="AM1194" s="13">
        <v>0.231578947368421</v>
      </c>
      <c r="AN1194" s="13">
        <v>0.27192982456140402</v>
      </c>
      <c r="AO1194" s="13">
        <v>0.20526315789473701</v>
      </c>
      <c r="AP1194" s="13">
        <v>0.184873949579832</v>
      </c>
      <c r="AQ1194" s="13">
        <v>0.14285714285714299</v>
      </c>
      <c r="AR1194" s="13"/>
      <c r="AS1194" s="13">
        <v>0.21880064829821699</v>
      </c>
      <c r="AT1194" s="13" t="s">
        <v>97</v>
      </c>
      <c r="AU1194" s="13"/>
      <c r="AV1194" s="13">
        <v>0.16585365853658501</v>
      </c>
      <c r="AW1194" s="13">
        <v>0.21568627450980399</v>
      </c>
      <c r="AX1194" s="13">
        <v>0.26459143968871601</v>
      </c>
      <c r="AY1194" s="13"/>
      <c r="AZ1194" s="13">
        <v>9.0909090909090898E-2</v>
      </c>
      <c r="BA1194" s="13">
        <v>0.27659574468085102</v>
      </c>
      <c r="BB1194" s="13">
        <v>0.161016949152542</v>
      </c>
      <c r="BC1194" s="13"/>
      <c r="BD1194" s="13">
        <v>0.221105527638191</v>
      </c>
      <c r="BE1194" s="13">
        <v>0.21296296296296299</v>
      </c>
      <c r="BF1194" s="13"/>
      <c r="BG1194" s="13">
        <v>0.20588235294117599</v>
      </c>
      <c r="BH1194" s="13">
        <v>0.223300970873786</v>
      </c>
      <c r="BI1194" s="13"/>
      <c r="BJ1194" s="13">
        <v>0.225806451612903</v>
      </c>
      <c r="BK1194" s="13">
        <v>0.21484375</v>
      </c>
      <c r="BL1194" s="13"/>
      <c r="BM1194" s="13">
        <v>0.25409836065573799</v>
      </c>
      <c r="BN1194" s="13">
        <v>0.207392197125257</v>
      </c>
      <c r="BO1194" s="13"/>
      <c r="BP1194" s="13">
        <v>0.225433526011561</v>
      </c>
      <c r="BQ1194" s="13">
        <v>0.219399538106236</v>
      </c>
      <c r="BR1194" s="13"/>
      <c r="BS1194" s="13">
        <v>0.221238938053097</v>
      </c>
      <c r="BT1194" s="13">
        <v>0.213675213675214</v>
      </c>
      <c r="BU1194" s="13"/>
      <c r="BV1194" s="13">
        <v>0.26027397260273999</v>
      </c>
      <c r="BW1194" s="13">
        <v>0.20261437908496699</v>
      </c>
      <c r="BX1194" s="13"/>
      <c r="BY1194" s="13">
        <v>0.18666666666666701</v>
      </c>
      <c r="BZ1194" s="13">
        <v>0.219924812030075</v>
      </c>
      <c r="CA1194" s="13"/>
      <c r="CB1194" s="13">
        <v>0.225255972696246</v>
      </c>
      <c r="CC1194" s="13">
        <v>0.21153846153846201</v>
      </c>
    </row>
    <row r="1195" spans="2:81" x14ac:dyDescent="0.3">
      <c r="B1195" t="s">
        <v>86</v>
      </c>
      <c r="C1195" s="13">
        <v>7.9416531604538099E-2</v>
      </c>
      <c r="D1195" s="13">
        <v>7.6411960132890394E-2</v>
      </c>
      <c r="E1195" s="13">
        <v>8.3067092651757199E-2</v>
      </c>
      <c r="F1195" s="13"/>
      <c r="G1195" s="13">
        <v>0.11111111111111099</v>
      </c>
      <c r="H1195" s="13">
        <v>7.09677419354839E-2</v>
      </c>
      <c r="I1195" s="13">
        <v>7.5630252100840303E-2</v>
      </c>
      <c r="J1195" s="13">
        <v>0.08</v>
      </c>
      <c r="K1195" s="13">
        <v>9.5890410958904104E-2</v>
      </c>
      <c r="L1195" s="13">
        <v>0.05</v>
      </c>
      <c r="M1195" s="13"/>
      <c r="N1195" s="13">
        <v>9.46502057613169E-2</v>
      </c>
      <c r="O1195" s="13">
        <v>5.9602649006622502E-2</v>
      </c>
      <c r="P1195" s="13">
        <v>7.2916666666666699E-2</v>
      </c>
      <c r="Q1195" s="13">
        <v>7.3770491803278701E-2</v>
      </c>
      <c r="R1195" s="13"/>
      <c r="S1195" s="13">
        <v>9.6296296296296297E-2</v>
      </c>
      <c r="T1195" s="13">
        <v>8.3333333333333301E-2</v>
      </c>
      <c r="U1195" s="13">
        <v>6.4516129032258104E-2</v>
      </c>
      <c r="V1195" s="13">
        <v>0.06</v>
      </c>
      <c r="W1195" s="13">
        <v>7.4074074074074098E-2</v>
      </c>
      <c r="X1195" s="13">
        <v>0.104166666666667</v>
      </c>
      <c r="Y1195" s="13">
        <v>9.6153846153846201E-2</v>
      </c>
      <c r="Z1195" s="13">
        <v>9.0909090909090898E-2</v>
      </c>
      <c r="AA1195" s="13">
        <v>2.3809523809523801E-2</v>
      </c>
      <c r="AB1195" s="13">
        <v>0.14583333333333301</v>
      </c>
      <c r="AC1195" s="13">
        <v>0</v>
      </c>
      <c r="AD1195" s="13">
        <v>0.125</v>
      </c>
      <c r="AE1195" s="13"/>
      <c r="AF1195" s="13">
        <v>6.6326530612244902E-2</v>
      </c>
      <c r="AG1195" s="13">
        <v>9.8901098901098897E-2</v>
      </c>
      <c r="AH1195" s="13">
        <v>6.0606060606060601E-2</v>
      </c>
      <c r="AI1195" s="13">
        <v>6.25E-2</v>
      </c>
      <c r="AJ1195" s="13">
        <v>0.113207547169811</v>
      </c>
      <c r="AK1195" s="13">
        <v>7.8125E-2</v>
      </c>
      <c r="AL1195" s="13"/>
      <c r="AM1195" s="13">
        <v>0.105263157894737</v>
      </c>
      <c r="AN1195" s="13">
        <v>4.3859649122807001E-2</v>
      </c>
      <c r="AO1195" s="13">
        <v>8.9473684210526302E-2</v>
      </c>
      <c r="AP1195" s="13">
        <v>5.8823529411764698E-2</v>
      </c>
      <c r="AQ1195" s="13">
        <v>0.14285714285714299</v>
      </c>
      <c r="AR1195" s="13"/>
      <c r="AS1195" s="13">
        <v>7.9416531604538099E-2</v>
      </c>
      <c r="AT1195" s="13" t="s">
        <v>97</v>
      </c>
      <c r="AU1195" s="13"/>
      <c r="AV1195" s="13">
        <v>9.2682926829268306E-2</v>
      </c>
      <c r="AW1195" s="13">
        <v>0.15686274509803899</v>
      </c>
      <c r="AX1195" s="13">
        <v>6.6147859922179003E-2</v>
      </c>
      <c r="AY1195" s="13"/>
      <c r="AZ1195" s="13">
        <v>9.0909090909090898E-2</v>
      </c>
      <c r="BA1195" s="13">
        <v>6.3829787234042507E-2</v>
      </c>
      <c r="BB1195" s="13">
        <v>0.11864406779661001</v>
      </c>
      <c r="BC1195" s="13"/>
      <c r="BD1195" s="13">
        <v>7.2864321608040197E-2</v>
      </c>
      <c r="BE1195" s="13">
        <v>9.2592592592592601E-2</v>
      </c>
      <c r="BF1195" s="13"/>
      <c r="BG1195" s="13">
        <v>8.8235294117647106E-2</v>
      </c>
      <c r="BH1195" s="13">
        <v>7.5242718446601894E-2</v>
      </c>
      <c r="BI1195" s="13"/>
      <c r="BJ1195" s="13">
        <v>7.5268817204301106E-2</v>
      </c>
      <c r="BK1195" s="13">
        <v>7.8125E-2</v>
      </c>
      <c r="BL1195" s="13"/>
      <c r="BM1195" s="13">
        <v>4.91803278688525E-2</v>
      </c>
      <c r="BN1195" s="13">
        <v>8.6242299794661206E-2</v>
      </c>
      <c r="BO1195" s="13"/>
      <c r="BP1195" s="13">
        <v>5.7803468208092498E-2</v>
      </c>
      <c r="BQ1195" s="13">
        <v>8.3140877598152405E-2</v>
      </c>
      <c r="BR1195" s="13"/>
      <c r="BS1195" s="13">
        <v>7.5221238938053103E-2</v>
      </c>
      <c r="BT1195" s="13">
        <v>8.54700854700855E-2</v>
      </c>
      <c r="BU1195" s="13"/>
      <c r="BV1195" s="13">
        <v>9.5890410958904104E-2</v>
      </c>
      <c r="BW1195" s="13">
        <v>6.5359477124182996E-2</v>
      </c>
      <c r="BX1195" s="13"/>
      <c r="BY1195" s="13">
        <v>5.3333333333333302E-2</v>
      </c>
      <c r="BZ1195" s="13">
        <v>8.08270676691729E-2</v>
      </c>
      <c r="CA1195" s="13"/>
      <c r="CB1195" s="13">
        <v>7.8498293515358405E-2</v>
      </c>
      <c r="CC1195" s="13">
        <v>7.3717948717948706E-2</v>
      </c>
    </row>
    <row r="1196" spans="2:81" x14ac:dyDescent="0.3">
      <c r="B1196" t="s">
        <v>415</v>
      </c>
      <c r="C1196" s="13">
        <v>6.6450567260939994E-2</v>
      </c>
      <c r="D1196" s="13">
        <v>7.3089700996677706E-2</v>
      </c>
      <c r="E1196" s="13">
        <v>5.7507987220447303E-2</v>
      </c>
      <c r="F1196" s="13"/>
      <c r="G1196" s="13">
        <v>7.7777777777777807E-2</v>
      </c>
      <c r="H1196" s="13">
        <v>9.0322580645161299E-2</v>
      </c>
      <c r="I1196" s="13">
        <v>7.5630252100840303E-2</v>
      </c>
      <c r="J1196" s="13">
        <v>0.04</v>
      </c>
      <c r="K1196" s="13">
        <v>2.7397260273972601E-2</v>
      </c>
      <c r="L1196" s="13">
        <v>6.25E-2</v>
      </c>
      <c r="M1196" s="13"/>
      <c r="N1196" s="13">
        <v>7.4074074074074098E-2</v>
      </c>
      <c r="O1196" s="13">
        <v>4.6357615894039701E-2</v>
      </c>
      <c r="P1196" s="13">
        <v>8.3333333333333301E-2</v>
      </c>
      <c r="Q1196" s="13">
        <v>5.7377049180327898E-2</v>
      </c>
      <c r="R1196" s="13"/>
      <c r="S1196" s="13">
        <v>5.9259259259259303E-2</v>
      </c>
      <c r="T1196" s="13">
        <v>0.05</v>
      </c>
      <c r="U1196" s="13">
        <v>3.2258064516128997E-2</v>
      </c>
      <c r="V1196" s="13">
        <v>0.04</v>
      </c>
      <c r="W1196" s="13">
        <v>0.11111111111111099</v>
      </c>
      <c r="X1196" s="13">
        <v>0.14583333333333301</v>
      </c>
      <c r="Y1196" s="13">
        <v>5.7692307692307702E-2</v>
      </c>
      <c r="Z1196" s="13">
        <v>9.0909090909090898E-2</v>
      </c>
      <c r="AA1196" s="13">
        <v>5.95238095238095E-2</v>
      </c>
      <c r="AB1196" s="13">
        <v>2.0833333333333301E-2</v>
      </c>
      <c r="AC1196" s="13">
        <v>0.04</v>
      </c>
      <c r="AD1196" s="13">
        <v>0.25</v>
      </c>
      <c r="AE1196" s="13"/>
      <c r="AF1196" s="13">
        <v>7.6530612244898003E-2</v>
      </c>
      <c r="AG1196" s="13">
        <v>4.3956043956044001E-2</v>
      </c>
      <c r="AH1196" s="13">
        <v>0</v>
      </c>
      <c r="AI1196" s="13">
        <v>0.1125</v>
      </c>
      <c r="AJ1196" s="13">
        <v>9.4339622641509399E-2</v>
      </c>
      <c r="AK1196" s="13">
        <v>4.6875E-2</v>
      </c>
      <c r="AL1196" s="13"/>
      <c r="AM1196" s="13">
        <v>8.42105263157895E-2</v>
      </c>
      <c r="AN1196" s="13">
        <v>7.8947368421052599E-2</v>
      </c>
      <c r="AO1196" s="13">
        <v>7.8947368421052599E-2</v>
      </c>
      <c r="AP1196" s="13">
        <v>3.3613445378151301E-2</v>
      </c>
      <c r="AQ1196" s="13">
        <v>9.5238095238095205E-2</v>
      </c>
      <c r="AR1196" s="13"/>
      <c r="AS1196" s="13">
        <v>6.6450567260939994E-2</v>
      </c>
      <c r="AT1196" s="13" t="s">
        <v>97</v>
      </c>
      <c r="AU1196" s="13"/>
      <c r="AV1196" s="13">
        <v>8.2926829268292701E-2</v>
      </c>
      <c r="AW1196" s="13">
        <v>1.9607843137254902E-2</v>
      </c>
      <c r="AX1196" s="13">
        <v>5.83657587548638E-2</v>
      </c>
      <c r="AY1196" s="13"/>
      <c r="AZ1196" s="13">
        <v>9.0909090909090898E-2</v>
      </c>
      <c r="BA1196" s="13">
        <v>6.3829787234042507E-2</v>
      </c>
      <c r="BB1196" s="13">
        <v>6.7796610169491497E-2</v>
      </c>
      <c r="BC1196" s="13"/>
      <c r="BD1196" s="13">
        <v>7.5376884422110504E-2</v>
      </c>
      <c r="BE1196" s="13">
        <v>5.0925925925925902E-2</v>
      </c>
      <c r="BF1196" s="13"/>
      <c r="BG1196" s="13">
        <v>6.8627450980392204E-2</v>
      </c>
      <c r="BH1196" s="13">
        <v>6.5533980582524298E-2</v>
      </c>
      <c r="BI1196" s="13"/>
      <c r="BJ1196" s="13">
        <v>9.6774193548387094E-2</v>
      </c>
      <c r="BK1196" s="13">
        <v>6.25E-2</v>
      </c>
      <c r="BL1196" s="13"/>
      <c r="BM1196" s="13">
        <v>9.0163934426229497E-2</v>
      </c>
      <c r="BN1196" s="13">
        <v>6.1601642710472297E-2</v>
      </c>
      <c r="BO1196" s="13"/>
      <c r="BP1196" s="13">
        <v>8.0924855491329495E-2</v>
      </c>
      <c r="BQ1196" s="13">
        <v>6.23556581986143E-2</v>
      </c>
      <c r="BR1196" s="13"/>
      <c r="BS1196" s="13">
        <v>7.0796460176991094E-2</v>
      </c>
      <c r="BT1196" s="13">
        <v>3.4188034188034198E-2</v>
      </c>
      <c r="BU1196" s="13"/>
      <c r="BV1196" s="13">
        <v>6.8493150684931503E-2</v>
      </c>
      <c r="BW1196" s="13">
        <v>7.1895424836601302E-2</v>
      </c>
      <c r="BX1196" s="13"/>
      <c r="BY1196" s="13">
        <v>0.08</v>
      </c>
      <c r="BZ1196" s="13">
        <v>6.3909774436090194E-2</v>
      </c>
      <c r="CA1196" s="13"/>
      <c r="CB1196" s="13">
        <v>6.4846416382252595E-2</v>
      </c>
      <c r="CC1196" s="13">
        <v>7.0512820512820498E-2</v>
      </c>
    </row>
    <row r="1197" spans="2:81" x14ac:dyDescent="0.3">
      <c r="B1197" t="s">
        <v>106</v>
      </c>
      <c r="C1197" s="13">
        <v>4.3760129659643397E-2</v>
      </c>
      <c r="D1197" s="13">
        <v>3.32225913621262E-2</v>
      </c>
      <c r="E1197" s="13">
        <v>5.4313099041533502E-2</v>
      </c>
      <c r="F1197" s="13"/>
      <c r="G1197" s="13">
        <v>6.6666666666666693E-2</v>
      </c>
      <c r="H1197" s="13">
        <v>2.5806451612903201E-2</v>
      </c>
      <c r="I1197" s="13">
        <v>3.3613445378151301E-2</v>
      </c>
      <c r="J1197" s="13">
        <v>0.05</v>
      </c>
      <c r="K1197" s="13">
        <v>4.1095890410958902E-2</v>
      </c>
      <c r="L1197" s="13">
        <v>6.25E-2</v>
      </c>
      <c r="M1197" s="13"/>
      <c r="N1197" s="13">
        <v>3.2921810699588501E-2</v>
      </c>
      <c r="O1197" s="13">
        <v>5.2980132450331098E-2</v>
      </c>
      <c r="P1197" s="13">
        <v>3.125E-2</v>
      </c>
      <c r="Q1197" s="13">
        <v>6.5573770491803296E-2</v>
      </c>
      <c r="R1197" s="13"/>
      <c r="S1197" s="13">
        <v>2.96296296296296E-2</v>
      </c>
      <c r="T1197" s="13">
        <v>8.3333333333333301E-2</v>
      </c>
      <c r="U1197" s="13">
        <v>0</v>
      </c>
      <c r="V1197" s="13">
        <v>0.04</v>
      </c>
      <c r="W1197" s="13">
        <v>7.4074074074074098E-2</v>
      </c>
      <c r="X1197" s="13">
        <v>2.0833333333333301E-2</v>
      </c>
      <c r="Y1197" s="13">
        <v>5.7692307692307702E-2</v>
      </c>
      <c r="Z1197" s="13">
        <v>4.5454545454545497E-2</v>
      </c>
      <c r="AA1197" s="13">
        <v>4.7619047619047603E-2</v>
      </c>
      <c r="AB1197" s="13">
        <v>2.0833333333333301E-2</v>
      </c>
      <c r="AC1197" s="13">
        <v>0.08</v>
      </c>
      <c r="AD1197" s="13">
        <v>0</v>
      </c>
      <c r="AE1197" s="13"/>
      <c r="AF1197" s="13">
        <v>2.04081632653061E-2</v>
      </c>
      <c r="AG1197" s="13">
        <v>2.1978021978022001E-2</v>
      </c>
      <c r="AH1197" s="13">
        <v>6.0606060606060601E-2</v>
      </c>
      <c r="AI1197" s="13">
        <v>0.05</v>
      </c>
      <c r="AJ1197" s="13">
        <v>3.77358490566038E-2</v>
      </c>
      <c r="AK1197" s="13">
        <v>6.25E-2</v>
      </c>
      <c r="AL1197" s="13"/>
      <c r="AM1197" s="13">
        <v>0.105263157894737</v>
      </c>
      <c r="AN1197" s="13">
        <v>6.14035087719298E-2</v>
      </c>
      <c r="AO1197" s="13">
        <v>3.1578947368421102E-2</v>
      </c>
      <c r="AP1197" s="13">
        <v>8.4033613445378096E-3</v>
      </c>
      <c r="AQ1197" s="13">
        <v>0</v>
      </c>
      <c r="AR1197" s="13"/>
      <c r="AS1197" s="13">
        <v>4.3760129659643397E-2</v>
      </c>
      <c r="AT1197" s="13" t="s">
        <v>97</v>
      </c>
      <c r="AU1197" s="13"/>
      <c r="AV1197" s="13">
        <v>2.4390243902439001E-2</v>
      </c>
      <c r="AW1197" s="13">
        <v>1.9607843137254902E-2</v>
      </c>
      <c r="AX1197" s="13">
        <v>7.3929961089494206E-2</v>
      </c>
      <c r="AY1197" s="13"/>
      <c r="AZ1197" s="13">
        <v>0</v>
      </c>
      <c r="BA1197" s="13">
        <v>2.1276595744680899E-2</v>
      </c>
      <c r="BB1197" s="13">
        <v>4.2372881355932202E-2</v>
      </c>
      <c r="BC1197" s="13"/>
      <c r="BD1197" s="13">
        <v>4.2713567839195998E-2</v>
      </c>
      <c r="BE1197" s="13">
        <v>4.6296296296296301E-2</v>
      </c>
      <c r="BF1197" s="13"/>
      <c r="BG1197" s="13">
        <v>2.9411764705882401E-2</v>
      </c>
      <c r="BH1197" s="13">
        <v>5.09708737864078E-2</v>
      </c>
      <c r="BI1197" s="13"/>
      <c r="BJ1197" s="13">
        <v>3.2258064516128997E-2</v>
      </c>
      <c r="BK1197" s="13">
        <v>4.4921875E-2</v>
      </c>
      <c r="BL1197" s="13"/>
      <c r="BM1197" s="13">
        <v>5.7377049180327898E-2</v>
      </c>
      <c r="BN1197" s="13">
        <v>3.9014373716632397E-2</v>
      </c>
      <c r="BO1197" s="13"/>
      <c r="BP1197" s="13">
        <v>5.2023121387283197E-2</v>
      </c>
      <c r="BQ1197" s="13">
        <v>3.9260969976905299E-2</v>
      </c>
      <c r="BR1197" s="13"/>
      <c r="BS1197" s="13">
        <v>3.5398230088495602E-2</v>
      </c>
      <c r="BT1197" s="13">
        <v>6.4102564102564097E-2</v>
      </c>
      <c r="BU1197" s="13"/>
      <c r="BV1197" s="13">
        <v>1.3698630136986301E-2</v>
      </c>
      <c r="BW1197" s="13">
        <v>4.5751633986928102E-2</v>
      </c>
      <c r="BX1197" s="13"/>
      <c r="BY1197" s="13">
        <v>2.66666666666667E-2</v>
      </c>
      <c r="BZ1197" s="13">
        <v>4.6992481203007502E-2</v>
      </c>
      <c r="CA1197" s="13"/>
      <c r="CB1197" s="13">
        <v>3.7542662116041001E-2</v>
      </c>
      <c r="CC1197" s="13">
        <v>5.1282051282051301E-2</v>
      </c>
    </row>
    <row r="1198" spans="2:81" x14ac:dyDescent="0.3">
      <c r="B1198" t="s">
        <v>89</v>
      </c>
      <c r="C1198" s="13">
        <v>0.59157212317666097</v>
      </c>
      <c r="D1198" s="13">
        <v>0.59136212624584705</v>
      </c>
      <c r="E1198" s="13">
        <v>0.594249201277955</v>
      </c>
      <c r="F1198" s="13"/>
      <c r="G1198" s="13">
        <v>0.51111111111111096</v>
      </c>
      <c r="H1198" s="13">
        <v>0.63870967741935503</v>
      </c>
      <c r="I1198" s="13">
        <v>0.58823529411764697</v>
      </c>
      <c r="J1198" s="13">
        <v>0.63</v>
      </c>
      <c r="K1198" s="13">
        <v>0.534246575342466</v>
      </c>
      <c r="L1198" s="13">
        <v>0.6</v>
      </c>
      <c r="M1198" s="13"/>
      <c r="N1198" s="13">
        <v>0.60905349794238695</v>
      </c>
      <c r="O1198" s="13">
        <v>0.56291390728476798</v>
      </c>
      <c r="P1198" s="13">
        <v>0.63541666666666696</v>
      </c>
      <c r="Q1198" s="13">
        <v>0.57377049180327899</v>
      </c>
      <c r="R1198" s="13"/>
      <c r="S1198" s="13">
        <v>0.62962962962962998</v>
      </c>
      <c r="T1198" s="13">
        <v>0.5</v>
      </c>
      <c r="U1198" s="13">
        <v>0.70967741935483897</v>
      </c>
      <c r="V1198" s="13">
        <v>0.64</v>
      </c>
      <c r="W1198" s="13">
        <v>0.53703703703703698</v>
      </c>
      <c r="X1198" s="13">
        <v>0.47916666666666702</v>
      </c>
      <c r="Y1198" s="13">
        <v>0.57692307692307698</v>
      </c>
      <c r="Z1198" s="13">
        <v>0.63636363636363602</v>
      </c>
      <c r="AA1198" s="13">
        <v>0.64285714285714302</v>
      </c>
      <c r="AB1198" s="13">
        <v>0.52083333333333304</v>
      </c>
      <c r="AC1198" s="13">
        <v>0.72</v>
      </c>
      <c r="AD1198" s="13">
        <v>0.375</v>
      </c>
      <c r="AE1198" s="13"/>
      <c r="AF1198" s="13">
        <v>0.68877551020408201</v>
      </c>
      <c r="AG1198" s="13">
        <v>0.58241758241758201</v>
      </c>
      <c r="AH1198" s="13">
        <v>0.59090909090909105</v>
      </c>
      <c r="AI1198" s="13">
        <v>0.55000000000000004</v>
      </c>
      <c r="AJ1198" s="13">
        <v>0.56603773584905703</v>
      </c>
      <c r="AK1198" s="13">
        <v>0.515625</v>
      </c>
      <c r="AL1198" s="13"/>
      <c r="AM1198" s="13">
        <v>0.47368421052631599</v>
      </c>
      <c r="AN1198" s="13">
        <v>0.54385964912280704</v>
      </c>
      <c r="AO1198" s="13">
        <v>0.59473684210526301</v>
      </c>
      <c r="AP1198" s="13">
        <v>0.71428571428571397</v>
      </c>
      <c r="AQ1198" s="13">
        <v>0.61904761904761896</v>
      </c>
      <c r="AR1198" s="13"/>
      <c r="AS1198" s="13">
        <v>0.59157212317666097</v>
      </c>
      <c r="AT1198" s="13" t="s">
        <v>97</v>
      </c>
      <c r="AU1198" s="13"/>
      <c r="AV1198" s="13">
        <v>0.63414634146341498</v>
      </c>
      <c r="AW1198" s="13">
        <v>0.58823529411764697</v>
      </c>
      <c r="AX1198" s="13">
        <v>0.53696498054474695</v>
      </c>
      <c r="AY1198" s="13"/>
      <c r="AZ1198" s="13">
        <v>0.72727272727272696</v>
      </c>
      <c r="BA1198" s="13">
        <v>0.57446808510638303</v>
      </c>
      <c r="BB1198" s="13">
        <v>0.61016949152542399</v>
      </c>
      <c r="BC1198" s="13"/>
      <c r="BD1198" s="13">
        <v>0.58793969849246197</v>
      </c>
      <c r="BE1198" s="13">
        <v>0.59722222222222199</v>
      </c>
      <c r="BF1198" s="13"/>
      <c r="BG1198" s="13">
        <v>0.60784313725490202</v>
      </c>
      <c r="BH1198" s="13">
        <v>0.58495145631068002</v>
      </c>
      <c r="BI1198" s="13"/>
      <c r="BJ1198" s="13">
        <v>0.56989247311827995</v>
      </c>
      <c r="BK1198" s="13">
        <v>0.599609375</v>
      </c>
      <c r="BL1198" s="13"/>
      <c r="BM1198" s="13">
        <v>0.54918032786885296</v>
      </c>
      <c r="BN1198" s="13">
        <v>0.60574948665297701</v>
      </c>
      <c r="BO1198" s="13"/>
      <c r="BP1198" s="13">
        <v>0.58381502890173398</v>
      </c>
      <c r="BQ1198" s="13">
        <v>0.59584295612009197</v>
      </c>
      <c r="BR1198" s="13"/>
      <c r="BS1198" s="13">
        <v>0.59734513274336298</v>
      </c>
      <c r="BT1198" s="13">
        <v>0.60256410256410298</v>
      </c>
      <c r="BU1198" s="13"/>
      <c r="BV1198" s="13">
        <v>0.56164383561643805</v>
      </c>
      <c r="BW1198" s="13">
        <v>0.61437908496731997</v>
      </c>
      <c r="BX1198" s="13"/>
      <c r="BY1198" s="13">
        <v>0.65333333333333299</v>
      </c>
      <c r="BZ1198" s="13">
        <v>0.58834586466165395</v>
      </c>
      <c r="CA1198" s="13"/>
      <c r="CB1198" s="13">
        <v>0.59385665529010201</v>
      </c>
      <c r="CC1198" s="13">
        <v>0.59294871794871795</v>
      </c>
    </row>
    <row r="1199" spans="2:81" x14ac:dyDescent="0.3">
      <c r="B1199" t="s">
        <v>90</v>
      </c>
      <c r="C1199" s="13">
        <v>0.145867098865478</v>
      </c>
      <c r="D1199" s="13">
        <v>0.149501661129568</v>
      </c>
      <c r="E1199" s="13">
        <v>0.140575079872204</v>
      </c>
      <c r="F1199" s="13"/>
      <c r="G1199" s="13">
        <v>0.18888888888888899</v>
      </c>
      <c r="H1199" s="13">
        <v>0.16129032258064499</v>
      </c>
      <c r="I1199" s="13">
        <v>0.151260504201681</v>
      </c>
      <c r="J1199" s="13">
        <v>0.12</v>
      </c>
      <c r="K1199" s="13">
        <v>0.123287671232877</v>
      </c>
      <c r="L1199" s="13">
        <v>0.1125</v>
      </c>
      <c r="M1199" s="13"/>
      <c r="N1199" s="13">
        <v>0.16872427983539101</v>
      </c>
      <c r="O1199" s="13">
        <v>0.105960264900662</v>
      </c>
      <c r="P1199" s="13">
        <v>0.15625</v>
      </c>
      <c r="Q1199" s="13">
        <v>0.13114754098360701</v>
      </c>
      <c r="R1199" s="13"/>
      <c r="S1199" s="13">
        <v>0.155555555555556</v>
      </c>
      <c r="T1199" s="13">
        <v>0.133333333333333</v>
      </c>
      <c r="U1199" s="13">
        <v>9.6774193548387094E-2</v>
      </c>
      <c r="V1199" s="13">
        <v>0.1</v>
      </c>
      <c r="W1199" s="13">
        <v>0.18518518518518501</v>
      </c>
      <c r="X1199" s="13">
        <v>0.25</v>
      </c>
      <c r="Y1199" s="13">
        <v>0.15384615384615399</v>
      </c>
      <c r="Z1199" s="13">
        <v>0.18181818181818199</v>
      </c>
      <c r="AA1199" s="13">
        <v>8.3333333333333301E-2</v>
      </c>
      <c r="AB1199" s="13">
        <v>0.16666666666666699</v>
      </c>
      <c r="AC1199" s="13">
        <v>0.04</v>
      </c>
      <c r="AD1199" s="13">
        <v>0.375</v>
      </c>
      <c r="AE1199" s="13"/>
      <c r="AF1199" s="13">
        <v>0.14285714285714299</v>
      </c>
      <c r="AG1199" s="13">
        <v>0.14285714285714299</v>
      </c>
      <c r="AH1199" s="13">
        <v>6.0606060606060601E-2</v>
      </c>
      <c r="AI1199" s="13">
        <v>0.17499999999999999</v>
      </c>
      <c r="AJ1199" s="13">
        <v>0.20754716981132099</v>
      </c>
      <c r="AK1199" s="13">
        <v>0.125</v>
      </c>
      <c r="AL1199" s="13"/>
      <c r="AM1199" s="13">
        <v>0.18947368421052599</v>
      </c>
      <c r="AN1199" s="13">
        <v>0.12280701754386</v>
      </c>
      <c r="AO1199" s="13">
        <v>0.168421052631579</v>
      </c>
      <c r="AP1199" s="13">
        <v>9.2436974789915999E-2</v>
      </c>
      <c r="AQ1199" s="13">
        <v>0.238095238095238</v>
      </c>
      <c r="AR1199" s="13"/>
      <c r="AS1199" s="13">
        <v>0.145867098865478</v>
      </c>
      <c r="AT1199" s="13" t="s">
        <v>97</v>
      </c>
      <c r="AU1199" s="13"/>
      <c r="AV1199" s="13">
        <v>0.17560975609756099</v>
      </c>
      <c r="AW1199" s="13">
        <v>0.17647058823529399</v>
      </c>
      <c r="AX1199" s="13">
        <v>0.124513618677043</v>
      </c>
      <c r="AY1199" s="13"/>
      <c r="AZ1199" s="13">
        <v>0.18181818181818199</v>
      </c>
      <c r="BA1199" s="13">
        <v>0.12765957446808501</v>
      </c>
      <c r="BB1199" s="13">
        <v>0.186440677966102</v>
      </c>
      <c r="BC1199" s="13"/>
      <c r="BD1199" s="13">
        <v>0.14824120603015101</v>
      </c>
      <c r="BE1199" s="13">
        <v>0.14351851851851899</v>
      </c>
      <c r="BF1199" s="13"/>
      <c r="BG1199" s="13">
        <v>0.15686274509803899</v>
      </c>
      <c r="BH1199" s="13">
        <v>0.14077669902912601</v>
      </c>
      <c r="BI1199" s="13"/>
      <c r="BJ1199" s="13">
        <v>0.17204301075268799</v>
      </c>
      <c r="BK1199" s="13">
        <v>0.140625</v>
      </c>
      <c r="BL1199" s="13"/>
      <c r="BM1199" s="13">
        <v>0.13934426229508201</v>
      </c>
      <c r="BN1199" s="13">
        <v>0.147843942505133</v>
      </c>
      <c r="BO1199" s="13"/>
      <c r="BP1199" s="13">
        <v>0.13872832369942201</v>
      </c>
      <c r="BQ1199" s="13">
        <v>0.145496535796767</v>
      </c>
      <c r="BR1199" s="13"/>
      <c r="BS1199" s="13">
        <v>0.146017699115044</v>
      </c>
      <c r="BT1199" s="13">
        <v>0.11965811965812</v>
      </c>
      <c r="BU1199" s="13"/>
      <c r="BV1199" s="13">
        <v>0.164383561643836</v>
      </c>
      <c r="BW1199" s="13">
        <v>0.13725490196078399</v>
      </c>
      <c r="BX1199" s="13"/>
      <c r="BY1199" s="13">
        <v>0.133333333333333</v>
      </c>
      <c r="BZ1199" s="13">
        <v>0.144736842105263</v>
      </c>
      <c r="CA1199" s="13"/>
      <c r="CB1199" s="13">
        <v>0.143344709897611</v>
      </c>
      <c r="CC1199" s="13">
        <v>0.144230769230769</v>
      </c>
    </row>
    <row r="1200" spans="2:81" x14ac:dyDescent="0.3">
      <c r="B1200" t="s">
        <v>91</v>
      </c>
      <c r="C1200" s="13">
        <v>0.44570502431118297</v>
      </c>
      <c r="D1200" s="13">
        <v>0.44186046511627902</v>
      </c>
      <c r="E1200" s="13">
        <v>0.45367412140575097</v>
      </c>
      <c r="F1200" s="13"/>
      <c r="G1200" s="13">
        <v>0.32222222222222202</v>
      </c>
      <c r="H1200" s="13">
        <v>0.47741935483871001</v>
      </c>
      <c r="I1200" s="13">
        <v>0.436974789915966</v>
      </c>
      <c r="J1200" s="13">
        <v>0.51</v>
      </c>
      <c r="K1200" s="13">
        <v>0.41095890410958902</v>
      </c>
      <c r="L1200" s="13">
        <v>0.48749999999999999</v>
      </c>
      <c r="M1200" s="13"/>
      <c r="N1200" s="13">
        <v>0.44032921810699599</v>
      </c>
      <c r="O1200" s="13">
        <v>0.45695364238410602</v>
      </c>
      <c r="P1200" s="13">
        <v>0.47916666666666702</v>
      </c>
      <c r="Q1200" s="13">
        <v>0.44262295081967201</v>
      </c>
      <c r="R1200" s="13"/>
      <c r="S1200" s="13">
        <v>0.47407407407407398</v>
      </c>
      <c r="T1200" s="13">
        <v>0.36666666666666697</v>
      </c>
      <c r="U1200" s="13">
        <v>0.61290322580645196</v>
      </c>
      <c r="V1200" s="13">
        <v>0.54</v>
      </c>
      <c r="W1200" s="13">
        <v>0.35185185185185203</v>
      </c>
      <c r="X1200" s="13">
        <v>0.22916666666666699</v>
      </c>
      <c r="Y1200" s="13">
        <v>0.42307692307692302</v>
      </c>
      <c r="Z1200" s="13">
        <v>0.45454545454545497</v>
      </c>
      <c r="AA1200" s="13">
        <v>0.55952380952380898</v>
      </c>
      <c r="AB1200" s="13">
        <v>0.35416666666666702</v>
      </c>
      <c r="AC1200" s="13">
        <v>0.68</v>
      </c>
      <c r="AD1200" s="13">
        <v>0</v>
      </c>
      <c r="AE1200" s="13"/>
      <c r="AF1200" s="13">
        <v>0.54591836734693899</v>
      </c>
      <c r="AG1200" s="13">
        <v>0.43956043956044</v>
      </c>
      <c r="AH1200" s="13">
        <v>0.53030303030303005</v>
      </c>
      <c r="AI1200" s="13">
        <v>0.375</v>
      </c>
      <c r="AJ1200" s="13">
        <v>0.35849056603773599</v>
      </c>
      <c r="AK1200" s="13">
        <v>0.390625</v>
      </c>
      <c r="AL1200" s="13"/>
      <c r="AM1200" s="13">
        <v>0.28421052631579002</v>
      </c>
      <c r="AN1200" s="13">
        <v>0.42105263157894701</v>
      </c>
      <c r="AO1200" s="13">
        <v>0.42631578947368398</v>
      </c>
      <c r="AP1200" s="13">
        <v>0.621848739495798</v>
      </c>
      <c r="AQ1200" s="13">
        <v>0.38095238095238099</v>
      </c>
      <c r="AR1200" s="13"/>
      <c r="AS1200" s="13">
        <v>0.44570502431118297</v>
      </c>
      <c r="AT1200" s="13" t="s">
        <v>97</v>
      </c>
      <c r="AU1200" s="13"/>
      <c r="AV1200" s="13">
        <v>0.45853658536585401</v>
      </c>
      <c r="AW1200" s="13">
        <v>0.41176470588235298</v>
      </c>
      <c r="AX1200" s="13">
        <v>0.41245136186770398</v>
      </c>
      <c r="AY1200" s="13"/>
      <c r="AZ1200" s="13">
        <v>0.54545454545454497</v>
      </c>
      <c r="BA1200" s="13">
        <v>0.44680851063829802</v>
      </c>
      <c r="BB1200" s="13">
        <v>0.42372881355932202</v>
      </c>
      <c r="BC1200" s="13"/>
      <c r="BD1200" s="13">
        <v>0.43969849246231202</v>
      </c>
      <c r="BE1200" s="13">
        <v>0.453703703703704</v>
      </c>
      <c r="BF1200" s="13"/>
      <c r="BG1200" s="13">
        <v>0.45098039215686297</v>
      </c>
      <c r="BH1200" s="13">
        <v>0.44417475728155298</v>
      </c>
      <c r="BI1200" s="13"/>
      <c r="BJ1200" s="13">
        <v>0.39784946236559099</v>
      </c>
      <c r="BK1200" s="13">
        <v>0.458984375</v>
      </c>
      <c r="BL1200" s="13"/>
      <c r="BM1200" s="13">
        <v>0.409836065573771</v>
      </c>
      <c r="BN1200" s="13">
        <v>0.45790554414784401</v>
      </c>
      <c r="BO1200" s="13"/>
      <c r="BP1200" s="13">
        <v>0.44508670520231203</v>
      </c>
      <c r="BQ1200" s="13">
        <v>0.450346420323326</v>
      </c>
      <c r="BR1200" s="13"/>
      <c r="BS1200" s="13">
        <v>0.45132743362831901</v>
      </c>
      <c r="BT1200" s="13">
        <v>0.48290598290598302</v>
      </c>
      <c r="BU1200" s="13"/>
      <c r="BV1200" s="13">
        <v>0.397260273972603</v>
      </c>
      <c r="BW1200" s="13">
        <v>0.47712418300653597</v>
      </c>
      <c r="BX1200" s="13"/>
      <c r="BY1200" s="13">
        <v>0.52</v>
      </c>
      <c r="BZ1200" s="13">
        <v>0.44360902255639101</v>
      </c>
      <c r="CA1200" s="13"/>
      <c r="CB1200" s="13">
        <v>0.45051194539249101</v>
      </c>
      <c r="CC1200" s="13">
        <v>0.44871794871794901</v>
      </c>
    </row>
    <row r="1201" spans="2:81" x14ac:dyDescent="0.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Q1201" s="13"/>
      <c r="BR1201" s="13"/>
      <c r="BS1201" s="13"/>
      <c r="BT1201" s="13"/>
      <c r="BU1201" s="13"/>
      <c r="BV1201" s="13"/>
      <c r="BW1201" s="13"/>
      <c r="BX1201" s="13"/>
      <c r="BY1201" s="13"/>
      <c r="BZ1201" s="13"/>
      <c r="CA1201" s="13"/>
      <c r="CB1201" s="13"/>
      <c r="CC1201" s="13"/>
    </row>
    <row r="1202" spans="2:81" x14ac:dyDescent="0.3">
      <c r="B1202" s="6" t="s">
        <v>482</v>
      </c>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Q1202" s="13"/>
      <c r="BR1202" s="13"/>
      <c r="BS1202" s="13"/>
      <c r="BT1202" s="13"/>
      <c r="BU1202" s="13"/>
      <c r="BV1202" s="13"/>
      <c r="BW1202" s="13"/>
      <c r="BX1202" s="13"/>
      <c r="BY1202" s="13"/>
      <c r="BZ1202" s="13"/>
      <c r="CA1202" s="13"/>
      <c r="CB1202" s="13"/>
      <c r="CC1202" s="13"/>
    </row>
    <row r="1203" spans="2:81" x14ac:dyDescent="0.3">
      <c r="B1203" s="23" t="s">
        <v>196</v>
      </c>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Q1203" s="13"/>
      <c r="BR1203" s="13"/>
      <c r="BS1203" s="13"/>
      <c r="BT1203" s="13"/>
      <c r="BU1203" s="13"/>
      <c r="BV1203" s="13"/>
      <c r="BW1203" s="13"/>
      <c r="BX1203" s="13"/>
      <c r="BY1203" s="13"/>
      <c r="BZ1203" s="13"/>
      <c r="CA1203" s="13"/>
      <c r="CB1203" s="13"/>
      <c r="CC1203" s="13"/>
    </row>
    <row r="1204" spans="2:81" x14ac:dyDescent="0.3">
      <c r="B1204" t="s">
        <v>413</v>
      </c>
      <c r="C1204" s="13">
        <v>0.20907617504051901</v>
      </c>
      <c r="D1204" s="13">
        <v>0.20598006644518299</v>
      </c>
      <c r="E1204" s="13">
        <v>0.21086261980830701</v>
      </c>
      <c r="F1204" s="13"/>
      <c r="G1204" s="13">
        <v>0.17777777777777801</v>
      </c>
      <c r="H1204" s="13">
        <v>0.25806451612903197</v>
      </c>
      <c r="I1204" s="13">
        <v>0.16806722689075601</v>
      </c>
      <c r="J1204" s="13">
        <v>0.21</v>
      </c>
      <c r="K1204" s="13">
        <v>0.13698630136986301</v>
      </c>
      <c r="L1204" s="13">
        <v>0.27500000000000002</v>
      </c>
      <c r="M1204" s="13"/>
      <c r="N1204" s="13">
        <v>0.25925925925925902</v>
      </c>
      <c r="O1204" s="13">
        <v>0.165562913907285</v>
      </c>
      <c r="P1204" s="13">
        <v>0.19791666666666699</v>
      </c>
      <c r="Q1204" s="13">
        <v>0.17213114754098399</v>
      </c>
      <c r="R1204" s="13"/>
      <c r="S1204" s="13">
        <v>0.22962962962962999</v>
      </c>
      <c r="T1204" s="13">
        <v>0.21666666666666701</v>
      </c>
      <c r="U1204" s="13">
        <v>0.19354838709677399</v>
      </c>
      <c r="V1204" s="13">
        <v>0.18</v>
      </c>
      <c r="W1204" s="13">
        <v>0.27777777777777801</v>
      </c>
      <c r="X1204" s="13">
        <v>0.16666666666666699</v>
      </c>
      <c r="Y1204" s="13">
        <v>0.19230769230769201</v>
      </c>
      <c r="Z1204" s="13">
        <v>0.13636363636363599</v>
      </c>
      <c r="AA1204" s="13">
        <v>0.214285714285714</v>
      </c>
      <c r="AB1204" s="13">
        <v>0.22916666666666699</v>
      </c>
      <c r="AC1204" s="13">
        <v>0.16</v>
      </c>
      <c r="AD1204" s="13">
        <v>0.125</v>
      </c>
      <c r="AE1204" s="13"/>
      <c r="AF1204" s="13">
        <v>0.23469387755102</v>
      </c>
      <c r="AG1204" s="13">
        <v>0.26373626373626402</v>
      </c>
      <c r="AH1204" s="13">
        <v>0.25757575757575801</v>
      </c>
      <c r="AI1204" s="13">
        <v>0.13750000000000001</v>
      </c>
      <c r="AJ1204" s="13">
        <v>0.18867924528301899</v>
      </c>
      <c r="AK1204" s="13">
        <v>0.125</v>
      </c>
      <c r="AL1204" s="13"/>
      <c r="AM1204" s="13">
        <v>0.18947368421052599</v>
      </c>
      <c r="AN1204" s="13">
        <v>0.21052631578947401</v>
      </c>
      <c r="AO1204" s="13">
        <v>0.173684210526316</v>
      </c>
      <c r="AP1204" s="13">
        <v>0.26890756302521002</v>
      </c>
      <c r="AQ1204" s="13">
        <v>0.33333333333333298</v>
      </c>
      <c r="AR1204" s="13"/>
      <c r="AS1204" s="13">
        <v>0.20907617504051901</v>
      </c>
      <c r="AT1204" s="13" t="s">
        <v>97</v>
      </c>
      <c r="AU1204" s="13"/>
      <c r="AV1204" s="13">
        <v>0.219512195121951</v>
      </c>
      <c r="AW1204" s="13">
        <v>0.23529411764705899</v>
      </c>
      <c r="AX1204" s="13">
        <v>0.167315175097276</v>
      </c>
      <c r="AY1204" s="13"/>
      <c r="AZ1204" s="13">
        <v>0.30909090909090903</v>
      </c>
      <c r="BA1204" s="13">
        <v>0.21276595744680901</v>
      </c>
      <c r="BB1204" s="13">
        <v>0.194915254237288</v>
      </c>
      <c r="BC1204" s="13"/>
      <c r="BD1204" s="13">
        <v>0.20854271356783899</v>
      </c>
      <c r="BE1204" s="13">
        <v>0.21296296296296299</v>
      </c>
      <c r="BF1204" s="13"/>
      <c r="BG1204" s="13">
        <v>0.25</v>
      </c>
      <c r="BH1204" s="13">
        <v>0.18932038834951501</v>
      </c>
      <c r="BI1204" s="13"/>
      <c r="BJ1204" s="13">
        <v>0.13978494623655899</v>
      </c>
      <c r="BK1204" s="13">
        <v>0.220703125</v>
      </c>
      <c r="BL1204" s="13"/>
      <c r="BM1204" s="13">
        <v>0.204918032786885</v>
      </c>
      <c r="BN1204" s="13">
        <v>0.21355236139630401</v>
      </c>
      <c r="BO1204" s="13"/>
      <c r="BP1204" s="13">
        <v>0.179190751445087</v>
      </c>
      <c r="BQ1204" s="13">
        <v>0.22632794457274799</v>
      </c>
      <c r="BR1204" s="13"/>
      <c r="BS1204" s="13">
        <v>0.172566371681416</v>
      </c>
      <c r="BT1204" s="13">
        <v>0.213675213675214</v>
      </c>
      <c r="BU1204" s="13"/>
      <c r="BV1204" s="13">
        <v>0.123287671232877</v>
      </c>
      <c r="BW1204" s="13">
        <v>0.19607843137254899</v>
      </c>
      <c r="BX1204" s="13"/>
      <c r="BY1204" s="13">
        <v>0.32</v>
      </c>
      <c r="BZ1204" s="13">
        <v>0.19548872180451099</v>
      </c>
      <c r="CA1204" s="13"/>
      <c r="CB1204" s="13">
        <v>0.18771331058020499</v>
      </c>
      <c r="CC1204" s="13">
        <v>0.230769230769231</v>
      </c>
    </row>
    <row r="1205" spans="2:81" x14ac:dyDescent="0.3">
      <c r="B1205" t="s">
        <v>84</v>
      </c>
      <c r="C1205" s="13">
        <v>0.38411669367909201</v>
      </c>
      <c r="D1205" s="13">
        <v>0.37541528239202698</v>
      </c>
      <c r="E1205" s="13">
        <v>0.39297124600639</v>
      </c>
      <c r="F1205" s="13"/>
      <c r="G1205" s="13">
        <v>0.37777777777777799</v>
      </c>
      <c r="H1205" s="13">
        <v>0.38709677419354799</v>
      </c>
      <c r="I1205" s="13">
        <v>0.42016806722689098</v>
      </c>
      <c r="J1205" s="13">
        <v>0.39</v>
      </c>
      <c r="K1205" s="13">
        <v>0.397260273972603</v>
      </c>
      <c r="L1205" s="13">
        <v>0.3125</v>
      </c>
      <c r="M1205" s="13"/>
      <c r="N1205" s="13">
        <v>0.32510288065843601</v>
      </c>
      <c r="O1205" s="13">
        <v>0.45033112582781498</v>
      </c>
      <c r="P1205" s="13">
        <v>0.4375</v>
      </c>
      <c r="Q1205" s="13">
        <v>0.38524590163934402</v>
      </c>
      <c r="R1205" s="13"/>
      <c r="S1205" s="13">
        <v>0.37777777777777799</v>
      </c>
      <c r="T1205" s="13">
        <v>0.3</v>
      </c>
      <c r="U1205" s="13">
        <v>0.58064516129032295</v>
      </c>
      <c r="V1205" s="13">
        <v>0.4</v>
      </c>
      <c r="W1205" s="13">
        <v>0.31481481481481499</v>
      </c>
      <c r="X1205" s="13">
        <v>0.33333333333333298</v>
      </c>
      <c r="Y1205" s="13">
        <v>0.36538461538461497</v>
      </c>
      <c r="Z1205" s="13">
        <v>0.54545454545454497</v>
      </c>
      <c r="AA1205" s="13">
        <v>0.44047619047619002</v>
      </c>
      <c r="AB1205" s="13">
        <v>0.35416666666666702</v>
      </c>
      <c r="AC1205" s="13">
        <v>0.4</v>
      </c>
      <c r="AD1205" s="13">
        <v>0.25</v>
      </c>
      <c r="AE1205" s="13"/>
      <c r="AF1205" s="13">
        <v>0.39285714285714302</v>
      </c>
      <c r="AG1205" s="13">
        <v>0.35164835164835201</v>
      </c>
      <c r="AH1205" s="13">
        <v>0.37878787878787901</v>
      </c>
      <c r="AI1205" s="13">
        <v>0.36249999999999999</v>
      </c>
      <c r="AJ1205" s="13">
        <v>0.37735849056603799</v>
      </c>
      <c r="AK1205" s="13">
        <v>0.484375</v>
      </c>
      <c r="AL1205" s="13"/>
      <c r="AM1205" s="13">
        <v>0.26315789473684198</v>
      </c>
      <c r="AN1205" s="13">
        <v>0.394736842105263</v>
      </c>
      <c r="AO1205" s="13">
        <v>0.42631578947368398</v>
      </c>
      <c r="AP1205" s="13">
        <v>0.42857142857142899</v>
      </c>
      <c r="AQ1205" s="13">
        <v>0.28571428571428598</v>
      </c>
      <c r="AR1205" s="13"/>
      <c r="AS1205" s="13">
        <v>0.38411669367909201</v>
      </c>
      <c r="AT1205" s="13" t="s">
        <v>97</v>
      </c>
      <c r="AU1205" s="13"/>
      <c r="AV1205" s="13">
        <v>0.404878048780488</v>
      </c>
      <c r="AW1205" s="13">
        <v>0.31372549019607798</v>
      </c>
      <c r="AX1205" s="13">
        <v>0.39688715953307402</v>
      </c>
      <c r="AY1205" s="13"/>
      <c r="AZ1205" s="13">
        <v>0.381818181818182</v>
      </c>
      <c r="BA1205" s="13">
        <v>0.40425531914893598</v>
      </c>
      <c r="BB1205" s="13">
        <v>0.39830508474576298</v>
      </c>
      <c r="BC1205" s="13"/>
      <c r="BD1205" s="13">
        <v>0.38944723618090499</v>
      </c>
      <c r="BE1205" s="13">
        <v>0.37037037037037002</v>
      </c>
      <c r="BF1205" s="13"/>
      <c r="BG1205" s="13">
        <v>0.34313725490196101</v>
      </c>
      <c r="BH1205" s="13">
        <v>0.40533980582524298</v>
      </c>
      <c r="BI1205" s="13"/>
      <c r="BJ1205" s="13">
        <v>0.38709677419354799</v>
      </c>
      <c r="BK1205" s="13">
        <v>0.390625</v>
      </c>
      <c r="BL1205" s="13"/>
      <c r="BM1205" s="13">
        <v>0.38524590163934402</v>
      </c>
      <c r="BN1205" s="13">
        <v>0.38193018480492802</v>
      </c>
      <c r="BO1205" s="13"/>
      <c r="BP1205" s="13">
        <v>0.410404624277457</v>
      </c>
      <c r="BQ1205" s="13">
        <v>0.36951501154734401</v>
      </c>
      <c r="BR1205" s="13"/>
      <c r="BS1205" s="13">
        <v>0.42920353982300902</v>
      </c>
      <c r="BT1205" s="13">
        <v>0.36752136752136799</v>
      </c>
      <c r="BU1205" s="13"/>
      <c r="BV1205" s="13">
        <v>0.397260273972603</v>
      </c>
      <c r="BW1205" s="13">
        <v>0.44444444444444398</v>
      </c>
      <c r="BX1205" s="13"/>
      <c r="BY1205" s="13">
        <v>0.266666666666667</v>
      </c>
      <c r="BZ1205" s="13">
        <v>0.40413533834586501</v>
      </c>
      <c r="CA1205" s="13"/>
      <c r="CB1205" s="13">
        <v>0.39590443686006799</v>
      </c>
      <c r="CC1205" s="13">
        <v>0.381410256410256</v>
      </c>
    </row>
    <row r="1206" spans="2:81" x14ac:dyDescent="0.3">
      <c r="B1206" t="s">
        <v>414</v>
      </c>
      <c r="C1206" s="13">
        <v>0.22042139384116699</v>
      </c>
      <c r="D1206" s="13">
        <v>0.232558139534884</v>
      </c>
      <c r="E1206" s="13">
        <v>0.21086261980830701</v>
      </c>
      <c r="F1206" s="13"/>
      <c r="G1206" s="13">
        <v>0.22222222222222199</v>
      </c>
      <c r="H1206" s="13">
        <v>0.187096774193548</v>
      </c>
      <c r="I1206" s="13">
        <v>0.22689075630252101</v>
      </c>
      <c r="J1206" s="13">
        <v>0.21</v>
      </c>
      <c r="K1206" s="13">
        <v>0.301369863013699</v>
      </c>
      <c r="L1206" s="13">
        <v>0.21249999999999999</v>
      </c>
      <c r="M1206" s="13"/>
      <c r="N1206" s="13">
        <v>0.22222222222222199</v>
      </c>
      <c r="O1206" s="13">
        <v>0.205298013245033</v>
      </c>
      <c r="P1206" s="13">
        <v>0.22916666666666699</v>
      </c>
      <c r="Q1206" s="13">
        <v>0.23770491803278701</v>
      </c>
      <c r="R1206" s="13"/>
      <c r="S1206" s="13">
        <v>0.21481481481481501</v>
      </c>
      <c r="T1206" s="13">
        <v>0.28333333333333299</v>
      </c>
      <c r="U1206" s="13">
        <v>0.12903225806451599</v>
      </c>
      <c r="V1206" s="13">
        <v>0.24</v>
      </c>
      <c r="W1206" s="13">
        <v>0.203703703703704</v>
      </c>
      <c r="X1206" s="13">
        <v>0.22916666666666699</v>
      </c>
      <c r="Y1206" s="13">
        <v>0.269230769230769</v>
      </c>
      <c r="Z1206" s="13">
        <v>0.22727272727272699</v>
      </c>
      <c r="AA1206" s="13">
        <v>0.15476190476190499</v>
      </c>
      <c r="AB1206" s="13">
        <v>0.22916666666666699</v>
      </c>
      <c r="AC1206" s="13">
        <v>0.24</v>
      </c>
      <c r="AD1206" s="13">
        <v>0.375</v>
      </c>
      <c r="AE1206" s="13"/>
      <c r="AF1206" s="13">
        <v>0.214285714285714</v>
      </c>
      <c r="AG1206" s="13">
        <v>0.21978021978022</v>
      </c>
      <c r="AH1206" s="13">
        <v>0.24242424242424199</v>
      </c>
      <c r="AI1206" s="13">
        <v>0.21249999999999999</v>
      </c>
      <c r="AJ1206" s="13">
        <v>0.169811320754717</v>
      </c>
      <c r="AK1206" s="13">
        <v>0.234375</v>
      </c>
      <c r="AL1206" s="13"/>
      <c r="AM1206" s="13">
        <v>0.30526315789473701</v>
      </c>
      <c r="AN1206" s="13">
        <v>0.21052631578947401</v>
      </c>
      <c r="AO1206" s="13">
        <v>0.21052631578947401</v>
      </c>
      <c r="AP1206" s="13">
        <v>0.159663865546218</v>
      </c>
      <c r="AQ1206" s="13">
        <v>0.19047619047618999</v>
      </c>
      <c r="AR1206" s="13"/>
      <c r="AS1206" s="13">
        <v>0.22042139384116699</v>
      </c>
      <c r="AT1206" s="13" t="s">
        <v>97</v>
      </c>
      <c r="AU1206" s="13"/>
      <c r="AV1206" s="13">
        <v>0.2</v>
      </c>
      <c r="AW1206" s="13">
        <v>0.23529411764705899</v>
      </c>
      <c r="AX1206" s="13">
        <v>0.22178988326848201</v>
      </c>
      <c r="AY1206" s="13"/>
      <c r="AZ1206" s="13">
        <v>0.163636363636364</v>
      </c>
      <c r="BA1206" s="13">
        <v>0.19148936170212799</v>
      </c>
      <c r="BB1206" s="13">
        <v>0.22033898305084701</v>
      </c>
      <c r="BC1206" s="13"/>
      <c r="BD1206" s="13">
        <v>0.20854271356783899</v>
      </c>
      <c r="BE1206" s="13">
        <v>0.240740740740741</v>
      </c>
      <c r="BF1206" s="13"/>
      <c r="BG1206" s="13">
        <v>0.22549019607843099</v>
      </c>
      <c r="BH1206" s="13">
        <v>0.216019417475728</v>
      </c>
      <c r="BI1206" s="13"/>
      <c r="BJ1206" s="13">
        <v>0.26881720430107497</v>
      </c>
      <c r="BK1206" s="13">
        <v>0.20703125</v>
      </c>
      <c r="BL1206" s="13"/>
      <c r="BM1206" s="13">
        <v>0.22950819672131101</v>
      </c>
      <c r="BN1206" s="13">
        <v>0.219712525667351</v>
      </c>
      <c r="BO1206" s="13"/>
      <c r="BP1206" s="13">
        <v>0.20231213872832399</v>
      </c>
      <c r="BQ1206" s="13">
        <v>0.228637413394919</v>
      </c>
      <c r="BR1206" s="13"/>
      <c r="BS1206" s="13">
        <v>0.221238938053097</v>
      </c>
      <c r="BT1206" s="13">
        <v>0.226495726495726</v>
      </c>
      <c r="BU1206" s="13"/>
      <c r="BV1206" s="13">
        <v>0.26027397260273999</v>
      </c>
      <c r="BW1206" s="13">
        <v>0.20261437908496699</v>
      </c>
      <c r="BX1206" s="13"/>
      <c r="BY1206" s="13">
        <v>0.22666666666666699</v>
      </c>
      <c r="BZ1206" s="13">
        <v>0.216165413533835</v>
      </c>
      <c r="CA1206" s="13"/>
      <c r="CB1206" s="13">
        <v>0.225255972696246</v>
      </c>
      <c r="CC1206" s="13">
        <v>0.20833333333333301</v>
      </c>
    </row>
    <row r="1207" spans="2:81" x14ac:dyDescent="0.3">
      <c r="B1207" t="s">
        <v>86</v>
      </c>
      <c r="C1207" s="13">
        <v>9.07617504051864E-2</v>
      </c>
      <c r="D1207" s="13">
        <v>8.3056478405315604E-2</v>
      </c>
      <c r="E1207" s="13">
        <v>9.5846645367412095E-2</v>
      </c>
      <c r="F1207" s="13"/>
      <c r="G1207" s="13">
        <v>0.122222222222222</v>
      </c>
      <c r="H1207" s="13">
        <v>8.3870967741935504E-2</v>
      </c>
      <c r="I1207" s="13">
        <v>7.5630252100840303E-2</v>
      </c>
      <c r="J1207" s="13">
        <v>0.11</v>
      </c>
      <c r="K1207" s="13">
        <v>8.2191780821917804E-2</v>
      </c>
      <c r="L1207" s="13">
        <v>7.4999999999999997E-2</v>
      </c>
      <c r="M1207" s="13"/>
      <c r="N1207" s="13">
        <v>0.102880658436214</v>
      </c>
      <c r="O1207" s="13">
        <v>9.9337748344370896E-2</v>
      </c>
      <c r="P1207" s="13">
        <v>6.25E-2</v>
      </c>
      <c r="Q1207" s="13">
        <v>7.3770491803278701E-2</v>
      </c>
      <c r="R1207" s="13"/>
      <c r="S1207" s="13">
        <v>8.1481481481481502E-2</v>
      </c>
      <c r="T1207" s="13">
        <v>6.6666666666666693E-2</v>
      </c>
      <c r="U1207" s="13">
        <v>3.2258064516128997E-2</v>
      </c>
      <c r="V1207" s="13">
        <v>0.1</v>
      </c>
      <c r="W1207" s="13">
        <v>0.11111111111111099</v>
      </c>
      <c r="X1207" s="13">
        <v>8.3333333333333301E-2</v>
      </c>
      <c r="Y1207" s="13">
        <v>5.7692307692307702E-2</v>
      </c>
      <c r="Z1207" s="13">
        <v>4.5454545454545497E-2</v>
      </c>
      <c r="AA1207" s="13">
        <v>0.107142857142857</v>
      </c>
      <c r="AB1207" s="13">
        <v>0.14583333333333301</v>
      </c>
      <c r="AC1207" s="13">
        <v>0.12</v>
      </c>
      <c r="AD1207" s="13">
        <v>0.25</v>
      </c>
      <c r="AE1207" s="13"/>
      <c r="AF1207" s="13">
        <v>7.6530612244898003E-2</v>
      </c>
      <c r="AG1207" s="13">
        <v>9.8901098901098897E-2</v>
      </c>
      <c r="AH1207" s="13">
        <v>6.0606060606060601E-2</v>
      </c>
      <c r="AI1207" s="13">
        <v>0.125</v>
      </c>
      <c r="AJ1207" s="13">
        <v>0.15094339622641501</v>
      </c>
      <c r="AK1207" s="13">
        <v>7.8125E-2</v>
      </c>
      <c r="AL1207" s="13"/>
      <c r="AM1207" s="13">
        <v>9.4736842105263203E-2</v>
      </c>
      <c r="AN1207" s="13">
        <v>7.8947368421052599E-2</v>
      </c>
      <c r="AO1207" s="13">
        <v>0.105263157894737</v>
      </c>
      <c r="AP1207" s="13">
        <v>8.40336134453782E-2</v>
      </c>
      <c r="AQ1207" s="13">
        <v>4.7619047619047603E-2</v>
      </c>
      <c r="AR1207" s="13"/>
      <c r="AS1207" s="13">
        <v>9.07617504051864E-2</v>
      </c>
      <c r="AT1207" s="13" t="s">
        <v>97</v>
      </c>
      <c r="AU1207" s="13"/>
      <c r="AV1207" s="13">
        <v>8.2926829268292701E-2</v>
      </c>
      <c r="AW1207" s="13">
        <v>0.15686274509803899</v>
      </c>
      <c r="AX1207" s="13">
        <v>0.101167315175097</v>
      </c>
      <c r="AY1207" s="13"/>
      <c r="AZ1207" s="13">
        <v>5.4545454545454501E-2</v>
      </c>
      <c r="BA1207" s="13">
        <v>8.5106382978723402E-2</v>
      </c>
      <c r="BB1207" s="13">
        <v>9.3220338983050793E-2</v>
      </c>
      <c r="BC1207" s="13"/>
      <c r="BD1207" s="13">
        <v>9.5477386934673406E-2</v>
      </c>
      <c r="BE1207" s="13">
        <v>8.3333333333333301E-2</v>
      </c>
      <c r="BF1207" s="13"/>
      <c r="BG1207" s="13">
        <v>8.8235294117647106E-2</v>
      </c>
      <c r="BH1207" s="13">
        <v>9.2233009708737906E-2</v>
      </c>
      <c r="BI1207" s="13"/>
      <c r="BJ1207" s="13">
        <v>9.6774193548387094E-2</v>
      </c>
      <c r="BK1207" s="13">
        <v>8.7890625E-2</v>
      </c>
      <c r="BL1207" s="13"/>
      <c r="BM1207" s="13">
        <v>9.8360655737704902E-2</v>
      </c>
      <c r="BN1207" s="13">
        <v>8.8295687885010299E-2</v>
      </c>
      <c r="BO1207" s="13"/>
      <c r="BP1207" s="13">
        <v>0.115606936416185</v>
      </c>
      <c r="BQ1207" s="13">
        <v>7.8521939953810599E-2</v>
      </c>
      <c r="BR1207" s="13"/>
      <c r="BS1207" s="13">
        <v>0.106194690265487</v>
      </c>
      <c r="BT1207" s="13">
        <v>8.9743589743589702E-2</v>
      </c>
      <c r="BU1207" s="13"/>
      <c r="BV1207" s="13">
        <v>0.150684931506849</v>
      </c>
      <c r="BW1207" s="13">
        <v>8.4967320261437898E-2</v>
      </c>
      <c r="BX1207" s="13"/>
      <c r="BY1207" s="13">
        <v>9.3333333333333296E-2</v>
      </c>
      <c r="BZ1207" s="13">
        <v>8.8345864661654103E-2</v>
      </c>
      <c r="CA1207" s="13"/>
      <c r="CB1207" s="13">
        <v>0.109215017064846</v>
      </c>
      <c r="CC1207" s="13">
        <v>7.0512820512820498E-2</v>
      </c>
    </row>
    <row r="1208" spans="2:81" x14ac:dyDescent="0.3">
      <c r="B1208" t="s">
        <v>415</v>
      </c>
      <c r="C1208" s="13">
        <v>5.9967585089140997E-2</v>
      </c>
      <c r="D1208" s="13">
        <v>7.3089700996677706E-2</v>
      </c>
      <c r="E1208" s="13">
        <v>4.7923322683706103E-2</v>
      </c>
      <c r="F1208" s="13"/>
      <c r="G1208" s="13">
        <v>6.6666666666666693E-2</v>
      </c>
      <c r="H1208" s="13">
        <v>7.09677419354839E-2</v>
      </c>
      <c r="I1208" s="13">
        <v>6.7226890756302504E-2</v>
      </c>
      <c r="J1208" s="13">
        <v>0.03</v>
      </c>
      <c r="K1208" s="13">
        <v>4.1095890410958902E-2</v>
      </c>
      <c r="L1208" s="13">
        <v>7.4999999999999997E-2</v>
      </c>
      <c r="M1208" s="13"/>
      <c r="N1208" s="13">
        <v>6.5843621399177002E-2</v>
      </c>
      <c r="O1208" s="13">
        <v>3.9735099337748297E-2</v>
      </c>
      <c r="P1208" s="13">
        <v>5.2083333333333301E-2</v>
      </c>
      <c r="Q1208" s="13">
        <v>7.3770491803278701E-2</v>
      </c>
      <c r="R1208" s="13"/>
      <c r="S1208" s="13">
        <v>6.6666666666666693E-2</v>
      </c>
      <c r="T1208" s="13">
        <v>0.05</v>
      </c>
      <c r="U1208" s="13">
        <v>3.2258064516128997E-2</v>
      </c>
      <c r="V1208" s="13">
        <v>0.04</v>
      </c>
      <c r="W1208" s="13">
        <v>5.5555555555555601E-2</v>
      </c>
      <c r="X1208" s="13">
        <v>0.125</v>
      </c>
      <c r="Y1208" s="13">
        <v>9.6153846153846201E-2</v>
      </c>
      <c r="Z1208" s="13">
        <v>0</v>
      </c>
      <c r="AA1208" s="13">
        <v>5.95238095238095E-2</v>
      </c>
      <c r="AB1208" s="13">
        <v>4.1666666666666699E-2</v>
      </c>
      <c r="AC1208" s="13">
        <v>0.04</v>
      </c>
      <c r="AD1208" s="13">
        <v>0</v>
      </c>
      <c r="AE1208" s="13"/>
      <c r="AF1208" s="13">
        <v>6.6326530612244902E-2</v>
      </c>
      <c r="AG1208" s="13">
        <v>4.3956043956044001E-2</v>
      </c>
      <c r="AH1208" s="13">
        <v>1.5151515151515201E-2</v>
      </c>
      <c r="AI1208" s="13">
        <v>0.1125</v>
      </c>
      <c r="AJ1208" s="13">
        <v>9.4339622641509399E-2</v>
      </c>
      <c r="AK1208" s="13">
        <v>3.125E-2</v>
      </c>
      <c r="AL1208" s="13"/>
      <c r="AM1208" s="13">
        <v>6.3157894736842093E-2</v>
      </c>
      <c r="AN1208" s="13">
        <v>8.7719298245614002E-2</v>
      </c>
      <c r="AO1208" s="13">
        <v>5.7894736842105297E-2</v>
      </c>
      <c r="AP1208" s="13">
        <v>4.20168067226891E-2</v>
      </c>
      <c r="AQ1208" s="13">
        <v>9.5238095238095205E-2</v>
      </c>
      <c r="AR1208" s="13"/>
      <c r="AS1208" s="13">
        <v>5.9967585089140997E-2</v>
      </c>
      <c r="AT1208" s="13" t="s">
        <v>97</v>
      </c>
      <c r="AU1208" s="13"/>
      <c r="AV1208" s="13">
        <v>6.8292682926829301E-2</v>
      </c>
      <c r="AW1208" s="13">
        <v>1.9607843137254902E-2</v>
      </c>
      <c r="AX1208" s="13">
        <v>5.83657587548638E-2</v>
      </c>
      <c r="AY1208" s="13"/>
      <c r="AZ1208" s="13">
        <v>9.0909090909090898E-2</v>
      </c>
      <c r="BA1208" s="13">
        <v>6.3829787234042507E-2</v>
      </c>
      <c r="BB1208" s="13">
        <v>5.0847457627118599E-2</v>
      </c>
      <c r="BC1208" s="13"/>
      <c r="BD1208" s="13">
        <v>7.0351758793969807E-2</v>
      </c>
      <c r="BE1208" s="13">
        <v>4.1666666666666699E-2</v>
      </c>
      <c r="BF1208" s="13"/>
      <c r="BG1208" s="13">
        <v>6.3725490196078399E-2</v>
      </c>
      <c r="BH1208" s="13">
        <v>5.8252427184466E-2</v>
      </c>
      <c r="BI1208" s="13"/>
      <c r="BJ1208" s="13">
        <v>8.6021505376344107E-2</v>
      </c>
      <c r="BK1208" s="13">
        <v>5.46875E-2</v>
      </c>
      <c r="BL1208" s="13"/>
      <c r="BM1208" s="13">
        <v>6.5573770491803296E-2</v>
      </c>
      <c r="BN1208" s="13">
        <v>5.9548254620123198E-2</v>
      </c>
      <c r="BO1208" s="13"/>
      <c r="BP1208" s="13">
        <v>6.9364161849711004E-2</v>
      </c>
      <c r="BQ1208" s="13">
        <v>5.7736720554272501E-2</v>
      </c>
      <c r="BR1208" s="13"/>
      <c r="BS1208" s="13">
        <v>5.3097345132743397E-2</v>
      </c>
      <c r="BT1208" s="13">
        <v>4.2735042735042701E-2</v>
      </c>
      <c r="BU1208" s="13"/>
      <c r="BV1208" s="13">
        <v>4.1095890410958902E-2</v>
      </c>
      <c r="BW1208" s="13">
        <v>5.8823529411764698E-2</v>
      </c>
      <c r="BX1208" s="13"/>
      <c r="BY1208" s="13">
        <v>0.08</v>
      </c>
      <c r="BZ1208" s="13">
        <v>5.6390977443608999E-2</v>
      </c>
      <c r="CA1208" s="13"/>
      <c r="CB1208" s="13">
        <v>5.8020477815699703E-2</v>
      </c>
      <c r="CC1208" s="13">
        <v>6.4102564102564097E-2</v>
      </c>
    </row>
    <row r="1209" spans="2:81" x14ac:dyDescent="0.3">
      <c r="B1209" t="s">
        <v>106</v>
      </c>
      <c r="C1209" s="13">
        <v>3.5656401944894701E-2</v>
      </c>
      <c r="D1209" s="13">
        <v>2.9900332225913599E-2</v>
      </c>
      <c r="E1209" s="13">
        <v>4.1533546325878599E-2</v>
      </c>
      <c r="F1209" s="13"/>
      <c r="G1209" s="13">
        <v>3.3333333333333298E-2</v>
      </c>
      <c r="H1209" s="13">
        <v>1.2903225806451601E-2</v>
      </c>
      <c r="I1209" s="13">
        <v>4.20168067226891E-2</v>
      </c>
      <c r="J1209" s="13">
        <v>0.05</v>
      </c>
      <c r="K1209" s="13">
        <v>4.1095890410958902E-2</v>
      </c>
      <c r="L1209" s="13">
        <v>0.05</v>
      </c>
      <c r="M1209" s="13"/>
      <c r="N1209" s="13">
        <v>2.4691358024691398E-2</v>
      </c>
      <c r="O1209" s="13">
        <v>3.9735099337748297E-2</v>
      </c>
      <c r="P1209" s="13">
        <v>2.0833333333333301E-2</v>
      </c>
      <c r="Q1209" s="13">
        <v>5.7377049180327898E-2</v>
      </c>
      <c r="R1209" s="13"/>
      <c r="S1209" s="13">
        <v>2.96296296296296E-2</v>
      </c>
      <c r="T1209" s="13">
        <v>8.3333333333333301E-2</v>
      </c>
      <c r="U1209" s="13">
        <v>3.2258064516128997E-2</v>
      </c>
      <c r="V1209" s="13">
        <v>0.04</v>
      </c>
      <c r="W1209" s="13">
        <v>3.7037037037037E-2</v>
      </c>
      <c r="X1209" s="13">
        <v>6.25E-2</v>
      </c>
      <c r="Y1209" s="13">
        <v>1.9230769230769201E-2</v>
      </c>
      <c r="Z1209" s="13">
        <v>4.5454545454545497E-2</v>
      </c>
      <c r="AA1209" s="13">
        <v>2.3809523809523801E-2</v>
      </c>
      <c r="AB1209" s="13">
        <v>0</v>
      </c>
      <c r="AC1209" s="13">
        <v>0.04</v>
      </c>
      <c r="AD1209" s="13">
        <v>0</v>
      </c>
      <c r="AE1209" s="13"/>
      <c r="AF1209" s="13">
        <v>1.53061224489796E-2</v>
      </c>
      <c r="AG1209" s="13">
        <v>2.1978021978022001E-2</v>
      </c>
      <c r="AH1209" s="13">
        <v>4.5454545454545497E-2</v>
      </c>
      <c r="AI1209" s="13">
        <v>0.05</v>
      </c>
      <c r="AJ1209" s="13">
        <v>1.88679245283019E-2</v>
      </c>
      <c r="AK1209" s="13">
        <v>4.6875E-2</v>
      </c>
      <c r="AL1209" s="13"/>
      <c r="AM1209" s="13">
        <v>8.42105263157895E-2</v>
      </c>
      <c r="AN1209" s="13">
        <v>1.7543859649122799E-2</v>
      </c>
      <c r="AO1209" s="13">
        <v>2.6315789473684199E-2</v>
      </c>
      <c r="AP1209" s="13">
        <v>1.6806722689075598E-2</v>
      </c>
      <c r="AQ1209" s="13">
        <v>4.7619047619047603E-2</v>
      </c>
      <c r="AR1209" s="13"/>
      <c r="AS1209" s="13">
        <v>3.5656401944894701E-2</v>
      </c>
      <c r="AT1209" s="13" t="s">
        <v>97</v>
      </c>
      <c r="AU1209" s="13"/>
      <c r="AV1209" s="13">
        <v>2.4390243902439001E-2</v>
      </c>
      <c r="AW1209" s="13">
        <v>3.9215686274509803E-2</v>
      </c>
      <c r="AX1209" s="13">
        <v>5.4474708171206199E-2</v>
      </c>
      <c r="AY1209" s="13"/>
      <c r="AZ1209" s="13">
        <v>0</v>
      </c>
      <c r="BA1209" s="13">
        <v>4.2553191489361701E-2</v>
      </c>
      <c r="BB1209" s="13">
        <v>4.2372881355932202E-2</v>
      </c>
      <c r="BC1209" s="13"/>
      <c r="BD1209" s="13">
        <v>2.7638190954773899E-2</v>
      </c>
      <c r="BE1209" s="13">
        <v>5.0925925925925902E-2</v>
      </c>
      <c r="BF1209" s="13"/>
      <c r="BG1209" s="13">
        <v>2.9411764705882401E-2</v>
      </c>
      <c r="BH1209" s="13">
        <v>3.8834951456310697E-2</v>
      </c>
      <c r="BI1209" s="13"/>
      <c r="BJ1209" s="13">
        <v>2.1505376344085999E-2</v>
      </c>
      <c r="BK1209" s="13">
        <v>3.90625E-2</v>
      </c>
      <c r="BL1209" s="13"/>
      <c r="BM1209" s="13">
        <v>1.63934426229508E-2</v>
      </c>
      <c r="BN1209" s="13">
        <v>3.6960985626283402E-2</v>
      </c>
      <c r="BO1209" s="13"/>
      <c r="BP1209" s="13">
        <v>2.3121387283237E-2</v>
      </c>
      <c r="BQ1209" s="13">
        <v>3.9260969976905299E-2</v>
      </c>
      <c r="BR1209" s="13"/>
      <c r="BS1209" s="13">
        <v>1.7699115044247801E-2</v>
      </c>
      <c r="BT1209" s="13">
        <v>5.9829059829059797E-2</v>
      </c>
      <c r="BU1209" s="13"/>
      <c r="BV1209" s="13">
        <v>2.7397260273972601E-2</v>
      </c>
      <c r="BW1209" s="13">
        <v>1.30718954248366E-2</v>
      </c>
      <c r="BX1209" s="13"/>
      <c r="BY1209" s="13">
        <v>1.3333333333333299E-2</v>
      </c>
      <c r="BZ1209" s="13">
        <v>3.94736842105263E-2</v>
      </c>
      <c r="CA1209" s="13"/>
      <c r="CB1209" s="13">
        <v>2.38907849829352E-2</v>
      </c>
      <c r="CC1209" s="13">
        <v>4.48717948717949E-2</v>
      </c>
    </row>
    <row r="1210" spans="2:81" x14ac:dyDescent="0.3">
      <c r="B1210" t="s">
        <v>89</v>
      </c>
      <c r="C1210" s="13">
        <v>0.59319286871961097</v>
      </c>
      <c r="D1210" s="13">
        <v>0.581395348837209</v>
      </c>
      <c r="E1210" s="13">
        <v>0.603833865814696</v>
      </c>
      <c r="F1210" s="13"/>
      <c r="G1210" s="13">
        <v>0.55555555555555602</v>
      </c>
      <c r="H1210" s="13">
        <v>0.64516129032258096</v>
      </c>
      <c r="I1210" s="13">
        <v>0.58823529411764697</v>
      </c>
      <c r="J1210" s="13">
        <v>0.6</v>
      </c>
      <c r="K1210" s="13">
        <v>0.534246575342466</v>
      </c>
      <c r="L1210" s="13">
        <v>0.58750000000000002</v>
      </c>
      <c r="M1210" s="13"/>
      <c r="N1210" s="13">
        <v>0.58436213991769503</v>
      </c>
      <c r="O1210" s="13">
        <v>0.61589403973509904</v>
      </c>
      <c r="P1210" s="13">
        <v>0.63541666666666696</v>
      </c>
      <c r="Q1210" s="13">
        <v>0.55737704918032804</v>
      </c>
      <c r="R1210" s="13"/>
      <c r="S1210" s="13">
        <v>0.60740740740740695</v>
      </c>
      <c r="T1210" s="13">
        <v>0.51666666666666705</v>
      </c>
      <c r="U1210" s="13">
        <v>0.77419354838709697</v>
      </c>
      <c r="V1210" s="13">
        <v>0.57999999999999996</v>
      </c>
      <c r="W1210" s="13">
        <v>0.592592592592593</v>
      </c>
      <c r="X1210" s="13">
        <v>0.5</v>
      </c>
      <c r="Y1210" s="13">
        <v>0.55769230769230804</v>
      </c>
      <c r="Z1210" s="13">
        <v>0.68181818181818199</v>
      </c>
      <c r="AA1210" s="13">
        <v>0.65476190476190499</v>
      </c>
      <c r="AB1210" s="13">
        <v>0.58333333333333304</v>
      </c>
      <c r="AC1210" s="13">
        <v>0.56000000000000005</v>
      </c>
      <c r="AD1210" s="13">
        <v>0.375</v>
      </c>
      <c r="AE1210" s="13"/>
      <c r="AF1210" s="13">
        <v>0.62755102040816302</v>
      </c>
      <c r="AG1210" s="13">
        <v>0.61538461538461497</v>
      </c>
      <c r="AH1210" s="13">
        <v>0.63636363636363602</v>
      </c>
      <c r="AI1210" s="13">
        <v>0.5</v>
      </c>
      <c r="AJ1210" s="13">
        <v>0.56603773584905703</v>
      </c>
      <c r="AK1210" s="13">
        <v>0.609375</v>
      </c>
      <c r="AL1210" s="13"/>
      <c r="AM1210" s="13">
        <v>0.452631578947368</v>
      </c>
      <c r="AN1210" s="13">
        <v>0.60526315789473695</v>
      </c>
      <c r="AO1210" s="13">
        <v>0.6</v>
      </c>
      <c r="AP1210" s="13">
        <v>0.69747899159663895</v>
      </c>
      <c r="AQ1210" s="13">
        <v>0.61904761904761896</v>
      </c>
      <c r="AR1210" s="13"/>
      <c r="AS1210" s="13">
        <v>0.59319286871961097</v>
      </c>
      <c r="AT1210" s="13" t="s">
        <v>97</v>
      </c>
      <c r="AU1210" s="13"/>
      <c r="AV1210" s="13">
        <v>0.62439024390243902</v>
      </c>
      <c r="AW1210" s="13">
        <v>0.54901960784313697</v>
      </c>
      <c r="AX1210" s="13">
        <v>0.56420233463034997</v>
      </c>
      <c r="AY1210" s="13"/>
      <c r="AZ1210" s="13">
        <v>0.69090909090909103</v>
      </c>
      <c r="BA1210" s="13">
        <v>0.61702127659574502</v>
      </c>
      <c r="BB1210" s="13">
        <v>0.59322033898305104</v>
      </c>
      <c r="BC1210" s="13"/>
      <c r="BD1210" s="13">
        <v>0.59798994974874398</v>
      </c>
      <c r="BE1210" s="13">
        <v>0.58333333333333304</v>
      </c>
      <c r="BF1210" s="13"/>
      <c r="BG1210" s="13">
        <v>0.59313725490196101</v>
      </c>
      <c r="BH1210" s="13">
        <v>0.59466019417475702</v>
      </c>
      <c r="BI1210" s="13"/>
      <c r="BJ1210" s="13">
        <v>0.52688172043010795</v>
      </c>
      <c r="BK1210" s="13">
        <v>0.611328125</v>
      </c>
      <c r="BL1210" s="13"/>
      <c r="BM1210" s="13">
        <v>0.59016393442622905</v>
      </c>
      <c r="BN1210" s="13">
        <v>0.59548254620123198</v>
      </c>
      <c r="BO1210" s="13"/>
      <c r="BP1210" s="13">
        <v>0.58959537572254295</v>
      </c>
      <c r="BQ1210" s="13">
        <v>0.59584295612009197</v>
      </c>
      <c r="BR1210" s="13"/>
      <c r="BS1210" s="13">
        <v>0.60176991150442505</v>
      </c>
      <c r="BT1210" s="13">
        <v>0.58119658119658102</v>
      </c>
      <c r="BU1210" s="13"/>
      <c r="BV1210" s="13">
        <v>0.52054794520547898</v>
      </c>
      <c r="BW1210" s="13">
        <v>0.64052287581699296</v>
      </c>
      <c r="BX1210" s="13"/>
      <c r="BY1210" s="13">
        <v>0.586666666666667</v>
      </c>
      <c r="BZ1210" s="13">
        <v>0.59962406015037595</v>
      </c>
      <c r="CA1210" s="13"/>
      <c r="CB1210" s="13">
        <v>0.58361774744027295</v>
      </c>
      <c r="CC1210" s="13">
        <v>0.612179487179487</v>
      </c>
    </row>
    <row r="1211" spans="2:81" x14ac:dyDescent="0.3">
      <c r="B1211" t="s">
        <v>90</v>
      </c>
      <c r="C1211" s="13">
        <v>0.15072933549432699</v>
      </c>
      <c r="D1211" s="13">
        <v>0.15614617940199299</v>
      </c>
      <c r="E1211" s="13">
        <v>0.143769968051118</v>
      </c>
      <c r="F1211" s="13"/>
      <c r="G1211" s="13">
        <v>0.18888888888888899</v>
      </c>
      <c r="H1211" s="13">
        <v>0.154838709677419</v>
      </c>
      <c r="I1211" s="13">
        <v>0.14285714285714299</v>
      </c>
      <c r="J1211" s="13">
        <v>0.14000000000000001</v>
      </c>
      <c r="K1211" s="13">
        <v>0.123287671232877</v>
      </c>
      <c r="L1211" s="13">
        <v>0.15</v>
      </c>
      <c r="M1211" s="13"/>
      <c r="N1211" s="13">
        <v>0.16872427983539101</v>
      </c>
      <c r="O1211" s="13">
        <v>0.139072847682119</v>
      </c>
      <c r="P1211" s="13">
        <v>0.114583333333333</v>
      </c>
      <c r="Q1211" s="13">
        <v>0.14754098360655701</v>
      </c>
      <c r="R1211" s="13"/>
      <c r="S1211" s="13">
        <v>0.148148148148148</v>
      </c>
      <c r="T1211" s="13">
        <v>0.116666666666667</v>
      </c>
      <c r="U1211" s="13">
        <v>6.4516129032258104E-2</v>
      </c>
      <c r="V1211" s="13">
        <v>0.14000000000000001</v>
      </c>
      <c r="W1211" s="13">
        <v>0.16666666666666699</v>
      </c>
      <c r="X1211" s="13">
        <v>0.20833333333333301</v>
      </c>
      <c r="Y1211" s="13">
        <v>0.15384615384615399</v>
      </c>
      <c r="Z1211" s="13">
        <v>4.5454545454545497E-2</v>
      </c>
      <c r="AA1211" s="13">
        <v>0.16666666666666699</v>
      </c>
      <c r="AB1211" s="13">
        <v>0.1875</v>
      </c>
      <c r="AC1211" s="13">
        <v>0.16</v>
      </c>
      <c r="AD1211" s="13">
        <v>0.25</v>
      </c>
      <c r="AE1211" s="13"/>
      <c r="AF1211" s="13">
        <v>0.14285714285714299</v>
      </c>
      <c r="AG1211" s="13">
        <v>0.14285714285714299</v>
      </c>
      <c r="AH1211" s="13">
        <v>7.5757575757575801E-2</v>
      </c>
      <c r="AI1211" s="13">
        <v>0.23749999999999999</v>
      </c>
      <c r="AJ1211" s="13">
        <v>0.245283018867925</v>
      </c>
      <c r="AK1211" s="13">
        <v>0.109375</v>
      </c>
      <c r="AL1211" s="13"/>
      <c r="AM1211" s="13">
        <v>0.157894736842105</v>
      </c>
      <c r="AN1211" s="13">
        <v>0.16666666666666699</v>
      </c>
      <c r="AO1211" s="13">
        <v>0.163157894736842</v>
      </c>
      <c r="AP1211" s="13">
        <v>0.126050420168067</v>
      </c>
      <c r="AQ1211" s="13">
        <v>0.14285714285714299</v>
      </c>
      <c r="AR1211" s="13"/>
      <c r="AS1211" s="13">
        <v>0.15072933549432699</v>
      </c>
      <c r="AT1211" s="13" t="s">
        <v>97</v>
      </c>
      <c r="AU1211" s="13"/>
      <c r="AV1211" s="13">
        <v>0.151219512195122</v>
      </c>
      <c r="AW1211" s="13">
        <v>0.17647058823529399</v>
      </c>
      <c r="AX1211" s="13">
        <v>0.15953307392996099</v>
      </c>
      <c r="AY1211" s="13"/>
      <c r="AZ1211" s="13">
        <v>0.145454545454545</v>
      </c>
      <c r="BA1211" s="13">
        <v>0.14893617021276601</v>
      </c>
      <c r="BB1211" s="13">
        <v>0.144067796610169</v>
      </c>
      <c r="BC1211" s="13"/>
      <c r="BD1211" s="13">
        <v>0.16582914572864299</v>
      </c>
      <c r="BE1211" s="13">
        <v>0.125</v>
      </c>
      <c r="BF1211" s="13"/>
      <c r="BG1211" s="13">
        <v>0.15196078431372601</v>
      </c>
      <c r="BH1211" s="13">
        <v>0.15048543689320401</v>
      </c>
      <c r="BI1211" s="13"/>
      <c r="BJ1211" s="13">
        <v>0.18279569892473099</v>
      </c>
      <c r="BK1211" s="13">
        <v>0.142578125</v>
      </c>
      <c r="BL1211" s="13"/>
      <c r="BM1211" s="13">
        <v>0.16393442622950799</v>
      </c>
      <c r="BN1211" s="13">
        <v>0.147843942505133</v>
      </c>
      <c r="BO1211" s="13"/>
      <c r="BP1211" s="13">
        <v>0.184971098265896</v>
      </c>
      <c r="BQ1211" s="13">
        <v>0.136258660508083</v>
      </c>
      <c r="BR1211" s="13"/>
      <c r="BS1211" s="13">
        <v>0.15929203539823</v>
      </c>
      <c r="BT1211" s="13">
        <v>0.13247863247863201</v>
      </c>
      <c r="BU1211" s="13"/>
      <c r="BV1211" s="13">
        <v>0.19178082191780799</v>
      </c>
      <c r="BW1211" s="13">
        <v>0.14379084967320299</v>
      </c>
      <c r="BX1211" s="13"/>
      <c r="BY1211" s="13">
        <v>0.17333333333333301</v>
      </c>
      <c r="BZ1211" s="13">
        <v>0.144736842105263</v>
      </c>
      <c r="CA1211" s="13"/>
      <c r="CB1211" s="13">
        <v>0.16723549488054601</v>
      </c>
      <c r="CC1211" s="13">
        <v>0.134615384615385</v>
      </c>
    </row>
    <row r="1212" spans="2:81" x14ac:dyDescent="0.3">
      <c r="B1212" t="s">
        <v>91</v>
      </c>
      <c r="C1212" s="13">
        <v>0.44246353322528398</v>
      </c>
      <c r="D1212" s="13">
        <v>0.42524916943521601</v>
      </c>
      <c r="E1212" s="13">
        <v>0.46006389776357798</v>
      </c>
      <c r="F1212" s="13"/>
      <c r="G1212" s="13">
        <v>0.36666666666666697</v>
      </c>
      <c r="H1212" s="13">
        <v>0.49032258064516099</v>
      </c>
      <c r="I1212" s="13">
        <v>0.44537815126050401</v>
      </c>
      <c r="J1212" s="13">
        <v>0.46</v>
      </c>
      <c r="K1212" s="13">
        <v>0.41095890410958902</v>
      </c>
      <c r="L1212" s="13">
        <v>0.4375</v>
      </c>
      <c r="M1212" s="13"/>
      <c r="N1212" s="13">
        <v>0.41563786008230502</v>
      </c>
      <c r="O1212" s="13">
        <v>0.47682119205298001</v>
      </c>
      <c r="P1212" s="13">
        <v>0.52083333333333304</v>
      </c>
      <c r="Q1212" s="13">
        <v>0.40983606557377</v>
      </c>
      <c r="R1212" s="13"/>
      <c r="S1212" s="13">
        <v>0.45925925925925898</v>
      </c>
      <c r="T1212" s="13">
        <v>0.4</v>
      </c>
      <c r="U1212" s="13">
        <v>0.70967741935483897</v>
      </c>
      <c r="V1212" s="13">
        <v>0.44</v>
      </c>
      <c r="W1212" s="13">
        <v>0.42592592592592599</v>
      </c>
      <c r="X1212" s="13">
        <v>0.29166666666666702</v>
      </c>
      <c r="Y1212" s="13">
        <v>0.40384615384615402</v>
      </c>
      <c r="Z1212" s="13">
        <v>0.63636363636363602</v>
      </c>
      <c r="AA1212" s="13">
        <v>0.48809523809523803</v>
      </c>
      <c r="AB1212" s="13">
        <v>0.39583333333333298</v>
      </c>
      <c r="AC1212" s="13">
        <v>0.4</v>
      </c>
      <c r="AD1212" s="13">
        <v>0.125</v>
      </c>
      <c r="AE1212" s="13"/>
      <c r="AF1212" s="13">
        <v>0.48469387755102</v>
      </c>
      <c r="AG1212" s="13">
        <v>0.47252747252747301</v>
      </c>
      <c r="AH1212" s="13">
        <v>0.560606060606061</v>
      </c>
      <c r="AI1212" s="13">
        <v>0.26250000000000001</v>
      </c>
      <c r="AJ1212" s="13">
        <v>0.320754716981132</v>
      </c>
      <c r="AK1212" s="13">
        <v>0.5</v>
      </c>
      <c r="AL1212" s="13"/>
      <c r="AM1212" s="13">
        <v>0.29473684210526302</v>
      </c>
      <c r="AN1212" s="13">
        <v>0.43859649122806998</v>
      </c>
      <c r="AO1212" s="13">
        <v>0.43684210526315798</v>
      </c>
      <c r="AP1212" s="13">
        <v>0.57142857142857095</v>
      </c>
      <c r="AQ1212" s="13">
        <v>0.476190476190476</v>
      </c>
      <c r="AR1212" s="13"/>
      <c r="AS1212" s="13">
        <v>0.44246353322528398</v>
      </c>
      <c r="AT1212" s="13" t="s">
        <v>97</v>
      </c>
      <c r="AU1212" s="13"/>
      <c r="AV1212" s="13">
        <v>0.47317073170731699</v>
      </c>
      <c r="AW1212" s="13">
        <v>0.37254901960784298</v>
      </c>
      <c r="AX1212" s="13">
        <v>0.404669260700389</v>
      </c>
      <c r="AY1212" s="13"/>
      <c r="AZ1212" s="13">
        <v>0.54545454545454497</v>
      </c>
      <c r="BA1212" s="13">
        <v>0.46808510638297901</v>
      </c>
      <c r="BB1212" s="13">
        <v>0.44915254237288099</v>
      </c>
      <c r="BC1212" s="13"/>
      <c r="BD1212" s="13">
        <v>0.43216080402010099</v>
      </c>
      <c r="BE1212" s="13">
        <v>0.45833333333333298</v>
      </c>
      <c r="BF1212" s="13"/>
      <c r="BG1212" s="13">
        <v>0.441176470588235</v>
      </c>
      <c r="BH1212" s="13">
        <v>0.44417475728155298</v>
      </c>
      <c r="BI1212" s="13"/>
      <c r="BJ1212" s="13">
        <v>0.34408602150537598</v>
      </c>
      <c r="BK1212" s="13">
        <v>0.46875</v>
      </c>
      <c r="BL1212" s="13"/>
      <c r="BM1212" s="13">
        <v>0.42622950819672101</v>
      </c>
      <c r="BN1212" s="13">
        <v>0.44763860369609898</v>
      </c>
      <c r="BO1212" s="13"/>
      <c r="BP1212" s="13">
        <v>0.40462427745664697</v>
      </c>
      <c r="BQ1212" s="13">
        <v>0.45958429561200898</v>
      </c>
      <c r="BR1212" s="13"/>
      <c r="BS1212" s="13">
        <v>0.44247787610619499</v>
      </c>
      <c r="BT1212" s="13">
        <v>0.44871794871794901</v>
      </c>
      <c r="BU1212" s="13"/>
      <c r="BV1212" s="13">
        <v>0.32876712328767099</v>
      </c>
      <c r="BW1212" s="13">
        <v>0.49673202614379097</v>
      </c>
      <c r="BX1212" s="13"/>
      <c r="BY1212" s="13">
        <v>0.413333333333333</v>
      </c>
      <c r="BZ1212" s="13">
        <v>0.45488721804511301</v>
      </c>
      <c r="CA1212" s="13"/>
      <c r="CB1212" s="13">
        <v>0.416382252559727</v>
      </c>
      <c r="CC1212" s="13">
        <v>0.47756410256410298</v>
      </c>
    </row>
    <row r="1213" spans="2:81" x14ac:dyDescent="0.3">
      <c r="C1213" s="13"/>
      <c r="D1213" s="13"/>
      <c r="E1213" s="13"/>
      <c r="F1213" s="13"/>
      <c r="G1213" s="13"/>
      <c r="H1213" s="13"/>
      <c r="I1213" s="13"/>
      <c r="J1213" s="13"/>
      <c r="K1213" s="13"/>
      <c r="L1213" s="13"/>
      <c r="M1213" s="13"/>
      <c r="N1213" s="13"/>
      <c r="O1213" s="13"/>
      <c r="P1213" s="13"/>
      <c r="Q1213" s="13"/>
      <c r="R1213" s="13"/>
      <c r="S1213" s="13"/>
      <c r="T1213" s="13"/>
      <c r="U1213" s="13"/>
      <c r="V1213" s="13"/>
      <c r="W1213" s="13"/>
      <c r="X1213" s="13"/>
      <c r="Y1213" s="13"/>
      <c r="Z1213" s="13"/>
      <c r="AA1213" s="13"/>
      <c r="AB1213" s="13"/>
      <c r="AC1213" s="13"/>
      <c r="AD1213" s="13"/>
      <c r="AE1213" s="13"/>
      <c r="AF1213" s="13"/>
      <c r="AG1213" s="13"/>
      <c r="AH1213" s="13"/>
      <c r="AI1213" s="13"/>
      <c r="AJ1213" s="13"/>
      <c r="AK1213" s="13"/>
      <c r="AL1213" s="13"/>
      <c r="AM1213" s="13"/>
      <c r="AN1213" s="13"/>
      <c r="AO1213" s="13"/>
      <c r="AP1213" s="13"/>
      <c r="AQ1213" s="13"/>
      <c r="AR1213" s="13"/>
      <c r="AS1213" s="13"/>
      <c r="AT1213" s="13"/>
      <c r="AU1213" s="13"/>
      <c r="AV1213" s="13"/>
      <c r="AW1213" s="13"/>
      <c r="AX1213" s="13"/>
      <c r="AY1213" s="13"/>
      <c r="AZ1213" s="13"/>
      <c r="BA1213" s="13"/>
      <c r="BB1213" s="13"/>
      <c r="BC1213" s="13"/>
      <c r="BD1213" s="13"/>
      <c r="BE1213" s="13"/>
      <c r="BF1213" s="13"/>
      <c r="BG1213" s="13"/>
      <c r="BH1213" s="13"/>
      <c r="BI1213" s="13"/>
      <c r="BJ1213" s="13"/>
      <c r="BK1213" s="13"/>
      <c r="BL1213" s="13"/>
      <c r="BM1213" s="13"/>
      <c r="BN1213" s="13"/>
      <c r="BO1213" s="13"/>
      <c r="BP1213" s="13"/>
      <c r="BQ1213" s="13"/>
      <c r="BR1213" s="13"/>
      <c r="BS1213" s="13"/>
      <c r="BT1213" s="13"/>
      <c r="BU1213" s="13"/>
      <c r="BV1213" s="13"/>
      <c r="BW1213" s="13"/>
      <c r="BX1213" s="13"/>
      <c r="BY1213" s="13"/>
      <c r="BZ1213" s="13"/>
      <c r="CA1213" s="13"/>
      <c r="CB1213" s="13"/>
      <c r="CC1213" s="13"/>
    </row>
    <row r="1214" spans="2:81" x14ac:dyDescent="0.3">
      <c r="B1214" s="6" t="s">
        <v>483</v>
      </c>
      <c r="C1214" s="13"/>
      <c r="D1214" s="13"/>
      <c r="E1214" s="13"/>
      <c r="F1214" s="13"/>
      <c r="G1214" s="13"/>
      <c r="H1214" s="13"/>
      <c r="I1214" s="13"/>
      <c r="J1214" s="13"/>
      <c r="K1214" s="13"/>
      <c r="L1214" s="13"/>
      <c r="M1214" s="13"/>
      <c r="N1214" s="13"/>
      <c r="O1214" s="13"/>
      <c r="P1214" s="13"/>
      <c r="Q1214" s="13"/>
      <c r="R1214" s="13"/>
      <c r="S1214" s="13"/>
      <c r="T1214" s="13"/>
      <c r="U1214" s="13"/>
      <c r="V1214" s="13"/>
      <c r="W1214" s="13"/>
      <c r="X1214" s="13"/>
      <c r="Y1214" s="13"/>
      <c r="Z1214" s="13"/>
      <c r="AA1214" s="13"/>
      <c r="AB1214" s="13"/>
      <c r="AC1214" s="13"/>
      <c r="AD1214" s="13"/>
      <c r="AE1214" s="13"/>
      <c r="AF1214" s="13"/>
      <c r="AG1214" s="13"/>
      <c r="AH1214" s="13"/>
      <c r="AI1214" s="13"/>
      <c r="AJ1214" s="13"/>
      <c r="AK1214" s="13"/>
      <c r="AL1214" s="13"/>
      <c r="AM1214" s="13"/>
      <c r="AN1214" s="13"/>
      <c r="AO1214" s="13"/>
      <c r="AP1214" s="13"/>
      <c r="AQ1214" s="13"/>
      <c r="AR1214" s="13"/>
      <c r="AS1214" s="13"/>
      <c r="AT1214" s="13"/>
      <c r="AU1214" s="13"/>
      <c r="AV1214" s="13"/>
      <c r="AW1214" s="13"/>
      <c r="AX1214" s="13"/>
      <c r="AY1214" s="13"/>
      <c r="AZ1214" s="13"/>
      <c r="BA1214" s="13"/>
      <c r="BB1214" s="13"/>
      <c r="BC1214" s="13"/>
      <c r="BD1214" s="13"/>
      <c r="BE1214" s="13"/>
      <c r="BF1214" s="13"/>
      <c r="BG1214" s="13"/>
      <c r="BH1214" s="13"/>
      <c r="BI1214" s="13"/>
      <c r="BJ1214" s="13"/>
      <c r="BK1214" s="13"/>
      <c r="BL1214" s="13"/>
      <c r="BM1214" s="13"/>
      <c r="BN1214" s="13"/>
      <c r="BO1214" s="13"/>
      <c r="BP1214" s="13"/>
      <c r="BQ1214" s="13"/>
      <c r="BR1214" s="13"/>
      <c r="BS1214" s="13"/>
      <c r="BT1214" s="13"/>
      <c r="BU1214" s="13"/>
      <c r="BV1214" s="13"/>
      <c r="BW1214" s="13"/>
      <c r="BX1214" s="13"/>
      <c r="BY1214" s="13"/>
      <c r="BZ1214" s="13"/>
      <c r="CA1214" s="13"/>
      <c r="CB1214" s="13"/>
      <c r="CC1214" s="13"/>
    </row>
    <row r="1215" spans="2:81" x14ac:dyDescent="0.3">
      <c r="B1215" s="23" t="s">
        <v>196</v>
      </c>
      <c r="C1215" s="13"/>
      <c r="D1215" s="13"/>
      <c r="E1215" s="13"/>
      <c r="F1215" s="13"/>
      <c r="G1215" s="13"/>
      <c r="H1215" s="13"/>
      <c r="I1215" s="13"/>
      <c r="J1215" s="13"/>
      <c r="K1215" s="13"/>
      <c r="L1215" s="13"/>
      <c r="M1215" s="13"/>
      <c r="N1215" s="13"/>
      <c r="O1215" s="13"/>
      <c r="P1215" s="13"/>
      <c r="Q1215" s="13"/>
      <c r="R1215" s="13"/>
      <c r="S1215" s="13"/>
      <c r="T1215" s="13"/>
      <c r="U1215" s="13"/>
      <c r="V1215" s="13"/>
      <c r="W1215" s="13"/>
      <c r="X1215" s="13"/>
      <c r="Y1215" s="13"/>
      <c r="Z1215" s="13"/>
      <c r="AA1215" s="13"/>
      <c r="AB1215" s="13"/>
      <c r="AC1215" s="13"/>
      <c r="AD1215" s="13"/>
      <c r="AE1215" s="13"/>
      <c r="AF1215" s="13"/>
      <c r="AG1215" s="13"/>
      <c r="AH1215" s="13"/>
      <c r="AI1215" s="13"/>
      <c r="AJ1215" s="13"/>
      <c r="AK1215" s="13"/>
      <c r="AL1215" s="13"/>
      <c r="AM1215" s="13"/>
      <c r="AN1215" s="13"/>
      <c r="AO1215" s="13"/>
      <c r="AP1215" s="13"/>
      <c r="AQ1215" s="13"/>
      <c r="AR1215" s="13"/>
      <c r="AS1215" s="13"/>
      <c r="AT1215" s="13"/>
      <c r="AU1215" s="13"/>
      <c r="AV1215" s="13"/>
      <c r="AW1215" s="13"/>
      <c r="AX1215" s="13"/>
      <c r="AY1215" s="13"/>
      <c r="AZ1215" s="13"/>
      <c r="BA1215" s="13"/>
      <c r="BB1215" s="13"/>
      <c r="BC1215" s="13"/>
      <c r="BD1215" s="13"/>
      <c r="BE1215" s="13"/>
      <c r="BF1215" s="13"/>
      <c r="BG1215" s="13"/>
      <c r="BH1215" s="13"/>
      <c r="BI1215" s="13"/>
      <c r="BJ1215" s="13"/>
      <c r="BK1215" s="13"/>
      <c r="BL1215" s="13"/>
      <c r="BM1215" s="13"/>
      <c r="BN1215" s="13"/>
      <c r="BO1215" s="13"/>
      <c r="BP1215" s="13"/>
      <c r="BQ1215" s="13"/>
      <c r="BR1215" s="13"/>
      <c r="BS1215" s="13"/>
      <c r="BT1215" s="13"/>
      <c r="BU1215" s="13"/>
      <c r="BV1215" s="13"/>
      <c r="BW1215" s="13"/>
      <c r="BX1215" s="13"/>
      <c r="BY1215" s="13"/>
      <c r="BZ1215" s="13"/>
      <c r="CA1215" s="13"/>
      <c r="CB1215" s="13"/>
      <c r="CC1215" s="13"/>
    </row>
    <row r="1216" spans="2:81" x14ac:dyDescent="0.3">
      <c r="B1216" t="s">
        <v>413</v>
      </c>
      <c r="C1216" s="13">
        <v>0.22366288492706601</v>
      </c>
      <c r="D1216" s="13">
        <v>0.25249169435215901</v>
      </c>
      <c r="E1216" s="13">
        <v>0.194888178913738</v>
      </c>
      <c r="F1216" s="13"/>
      <c r="G1216" s="13">
        <v>0.22222222222222199</v>
      </c>
      <c r="H1216" s="13">
        <v>0.26451612903225802</v>
      </c>
      <c r="I1216" s="13">
        <v>0.28571428571428598</v>
      </c>
      <c r="J1216" s="13">
        <v>0.19</v>
      </c>
      <c r="K1216" s="13">
        <v>0.13698630136986301</v>
      </c>
      <c r="L1216" s="13">
        <v>0.17499999999999999</v>
      </c>
      <c r="M1216" s="13"/>
      <c r="N1216" s="13">
        <v>0.27572016460905402</v>
      </c>
      <c r="O1216" s="13">
        <v>0.165562913907285</v>
      </c>
      <c r="P1216" s="13">
        <v>0.1875</v>
      </c>
      <c r="Q1216" s="13">
        <v>0.204918032786885</v>
      </c>
      <c r="R1216" s="13"/>
      <c r="S1216" s="13">
        <v>0.23703703703703699</v>
      </c>
      <c r="T1216" s="13">
        <v>0.25</v>
      </c>
      <c r="U1216" s="13">
        <v>0.16129032258064499</v>
      </c>
      <c r="V1216" s="13">
        <v>0.22</v>
      </c>
      <c r="W1216" s="13">
        <v>0.18518518518518501</v>
      </c>
      <c r="X1216" s="13">
        <v>0.25</v>
      </c>
      <c r="Y1216" s="13">
        <v>0.230769230769231</v>
      </c>
      <c r="Z1216" s="13">
        <v>0.22727272727272699</v>
      </c>
      <c r="AA1216" s="13">
        <v>0.214285714285714</v>
      </c>
      <c r="AB1216" s="13">
        <v>0.27083333333333298</v>
      </c>
      <c r="AC1216" s="13">
        <v>0.16</v>
      </c>
      <c r="AD1216" s="13">
        <v>0.125</v>
      </c>
      <c r="AE1216" s="13"/>
      <c r="AF1216" s="13">
        <v>0.280612244897959</v>
      </c>
      <c r="AG1216" s="13">
        <v>0.19780219780219799</v>
      </c>
      <c r="AH1216" s="13">
        <v>0.15151515151515199</v>
      </c>
      <c r="AI1216" s="13">
        <v>0.2</v>
      </c>
      <c r="AJ1216" s="13">
        <v>0.28301886792452802</v>
      </c>
      <c r="AK1216" s="13">
        <v>0.203125</v>
      </c>
      <c r="AL1216" s="13"/>
      <c r="AM1216" s="13">
        <v>0.221052631578947</v>
      </c>
      <c r="AN1216" s="13">
        <v>0.157894736842105</v>
      </c>
      <c r="AO1216" s="13">
        <v>0.226315789473684</v>
      </c>
      <c r="AP1216" s="13">
        <v>0.23529411764705899</v>
      </c>
      <c r="AQ1216" s="13">
        <v>0.476190476190476</v>
      </c>
      <c r="AR1216" s="13"/>
      <c r="AS1216" s="13">
        <v>0.22366288492706601</v>
      </c>
      <c r="AT1216" s="13" t="s">
        <v>97</v>
      </c>
      <c r="AU1216" s="13"/>
      <c r="AV1216" s="13">
        <v>0.27317073170731698</v>
      </c>
      <c r="AW1216" s="13">
        <v>0.21568627450980399</v>
      </c>
      <c r="AX1216" s="13">
        <v>0.17509727626459101</v>
      </c>
      <c r="AY1216" s="13"/>
      <c r="AZ1216" s="13">
        <v>0.32727272727272699</v>
      </c>
      <c r="BA1216" s="13">
        <v>0.340425531914894</v>
      </c>
      <c r="BB1216" s="13">
        <v>0.22881355932203401</v>
      </c>
      <c r="BC1216" s="13"/>
      <c r="BD1216" s="13">
        <v>0.25628140703517599</v>
      </c>
      <c r="BE1216" s="13">
        <v>0.16666666666666699</v>
      </c>
      <c r="BF1216" s="13"/>
      <c r="BG1216" s="13">
        <v>0.31372549019607798</v>
      </c>
      <c r="BH1216" s="13">
        <v>0.17961165048543701</v>
      </c>
      <c r="BI1216" s="13"/>
      <c r="BJ1216" s="13">
        <v>0.26881720430107497</v>
      </c>
      <c r="BK1216" s="13">
        <v>0.21875</v>
      </c>
      <c r="BL1216" s="13"/>
      <c r="BM1216" s="13">
        <v>0.26229508196721302</v>
      </c>
      <c r="BN1216" s="13">
        <v>0.21560574948665301</v>
      </c>
      <c r="BO1216" s="13"/>
      <c r="BP1216" s="13">
        <v>0.219653179190751</v>
      </c>
      <c r="BQ1216" s="13">
        <v>0.22401847575057701</v>
      </c>
      <c r="BR1216" s="13"/>
      <c r="BS1216" s="13">
        <v>0.261061946902655</v>
      </c>
      <c r="BT1216" s="13">
        <v>0.15384615384615399</v>
      </c>
      <c r="BU1216" s="13"/>
      <c r="BV1216" s="13">
        <v>0.24657534246575299</v>
      </c>
      <c r="BW1216" s="13">
        <v>0.26797385620914999</v>
      </c>
      <c r="BX1216" s="13"/>
      <c r="BY1216" s="13">
        <v>0.24</v>
      </c>
      <c r="BZ1216" s="13">
        <v>0.21804511278195499</v>
      </c>
      <c r="CA1216" s="13"/>
      <c r="CB1216" s="13">
        <v>0.16723549488054601</v>
      </c>
      <c r="CC1216" s="13">
        <v>0.27243589743589702</v>
      </c>
    </row>
    <row r="1217" spans="2:81" x14ac:dyDescent="0.3">
      <c r="B1217" t="s">
        <v>84</v>
      </c>
      <c r="C1217" s="13">
        <v>0.33549432739059998</v>
      </c>
      <c r="D1217" s="13">
        <v>0.28571428571428598</v>
      </c>
      <c r="E1217" s="13">
        <v>0.38019169329073499</v>
      </c>
      <c r="F1217" s="13"/>
      <c r="G1217" s="13">
        <v>0.44444444444444398</v>
      </c>
      <c r="H1217" s="13">
        <v>0.36774193548387102</v>
      </c>
      <c r="I1217" s="13">
        <v>0.35294117647058798</v>
      </c>
      <c r="J1217" s="13">
        <v>0.23</v>
      </c>
      <c r="K1217" s="13">
        <v>0.31506849315068503</v>
      </c>
      <c r="L1217" s="13">
        <v>0.27500000000000002</v>
      </c>
      <c r="M1217" s="13"/>
      <c r="N1217" s="13">
        <v>0.30452674897119297</v>
      </c>
      <c r="O1217" s="13">
        <v>0.43708609271523202</v>
      </c>
      <c r="P1217" s="13">
        <v>0.36458333333333298</v>
      </c>
      <c r="Q1217" s="13">
        <v>0.24590163934426201</v>
      </c>
      <c r="R1217" s="13"/>
      <c r="S1217" s="13">
        <v>0.36296296296296299</v>
      </c>
      <c r="T1217" s="13">
        <v>0.4</v>
      </c>
      <c r="U1217" s="13">
        <v>0.25806451612903197</v>
      </c>
      <c r="V1217" s="13">
        <v>0.4</v>
      </c>
      <c r="W1217" s="13">
        <v>0.35185185185185203</v>
      </c>
      <c r="X1217" s="13">
        <v>0.35416666666666702</v>
      </c>
      <c r="Y1217" s="13">
        <v>0.36538461538461497</v>
      </c>
      <c r="Z1217" s="13">
        <v>0.22727272727272699</v>
      </c>
      <c r="AA1217" s="13">
        <v>0.30952380952380998</v>
      </c>
      <c r="AB1217" s="13">
        <v>0.29166666666666702</v>
      </c>
      <c r="AC1217" s="13">
        <v>0.16</v>
      </c>
      <c r="AD1217" s="13">
        <v>0.25</v>
      </c>
      <c r="AE1217" s="13"/>
      <c r="AF1217" s="13">
        <v>0.36224489795918402</v>
      </c>
      <c r="AG1217" s="13">
        <v>0.30769230769230799</v>
      </c>
      <c r="AH1217" s="13">
        <v>0.37878787878787901</v>
      </c>
      <c r="AI1217" s="13">
        <v>0.33750000000000002</v>
      </c>
      <c r="AJ1217" s="13">
        <v>0.28301886792452802</v>
      </c>
      <c r="AK1217" s="13">
        <v>0.375</v>
      </c>
      <c r="AL1217" s="13"/>
      <c r="AM1217" s="13">
        <v>0.28421052631578902</v>
      </c>
      <c r="AN1217" s="13">
        <v>0.359649122807018</v>
      </c>
      <c r="AO1217" s="13">
        <v>0.336842105263158</v>
      </c>
      <c r="AP1217" s="13">
        <v>0.378151260504202</v>
      </c>
      <c r="AQ1217" s="13">
        <v>0.14285714285714299</v>
      </c>
      <c r="AR1217" s="13"/>
      <c r="AS1217" s="13">
        <v>0.33549432739059998</v>
      </c>
      <c r="AT1217" s="13" t="s">
        <v>97</v>
      </c>
      <c r="AU1217" s="13"/>
      <c r="AV1217" s="13">
        <v>0.31707317073170699</v>
      </c>
      <c r="AW1217" s="13">
        <v>0.39215686274509798</v>
      </c>
      <c r="AX1217" s="13">
        <v>0.36186770428015602</v>
      </c>
      <c r="AY1217" s="13"/>
      <c r="AZ1217" s="13">
        <v>0.43636363636363601</v>
      </c>
      <c r="BA1217" s="13">
        <v>0.27659574468085102</v>
      </c>
      <c r="BB1217" s="13">
        <v>0.29661016949152502</v>
      </c>
      <c r="BC1217" s="13"/>
      <c r="BD1217" s="13">
        <v>0.33417085427135701</v>
      </c>
      <c r="BE1217" s="13">
        <v>0.33333333333333298</v>
      </c>
      <c r="BF1217" s="13"/>
      <c r="BG1217" s="13">
        <v>0.38235294117647101</v>
      </c>
      <c r="BH1217" s="13">
        <v>0.31067961165048502</v>
      </c>
      <c r="BI1217" s="13"/>
      <c r="BJ1217" s="13">
        <v>0.34408602150537598</v>
      </c>
      <c r="BK1217" s="13">
        <v>0.330078125</v>
      </c>
      <c r="BL1217" s="13"/>
      <c r="BM1217" s="13">
        <v>0.286885245901639</v>
      </c>
      <c r="BN1217" s="13">
        <v>0.340862422997947</v>
      </c>
      <c r="BO1217" s="13"/>
      <c r="BP1217" s="13">
        <v>0.300578034682081</v>
      </c>
      <c r="BQ1217" s="13">
        <v>0.34411085450346401</v>
      </c>
      <c r="BR1217" s="13"/>
      <c r="BS1217" s="13">
        <v>0.38053097345132703</v>
      </c>
      <c r="BT1217" s="13">
        <v>0.316239316239316</v>
      </c>
      <c r="BU1217" s="13"/>
      <c r="BV1217" s="13">
        <v>0.41095890410958902</v>
      </c>
      <c r="BW1217" s="13">
        <v>0.36601307189542498</v>
      </c>
      <c r="BX1217" s="13"/>
      <c r="BY1217" s="13">
        <v>0.266666666666667</v>
      </c>
      <c r="BZ1217" s="13">
        <v>0.349624060150376</v>
      </c>
      <c r="CA1217" s="13"/>
      <c r="CB1217" s="13">
        <v>0.36177474402730397</v>
      </c>
      <c r="CC1217" s="13">
        <v>0.31730769230769201</v>
      </c>
    </row>
    <row r="1218" spans="2:81" x14ac:dyDescent="0.3">
      <c r="B1218" t="s">
        <v>414</v>
      </c>
      <c r="C1218" s="13">
        <v>0.247974068071313</v>
      </c>
      <c r="D1218" s="13">
        <v>0.25913621262458503</v>
      </c>
      <c r="E1218" s="13">
        <v>0.23961661341852999</v>
      </c>
      <c r="F1218" s="13"/>
      <c r="G1218" s="13">
        <v>0.2</v>
      </c>
      <c r="H1218" s="13">
        <v>0.21290322580645199</v>
      </c>
      <c r="I1218" s="13">
        <v>0.20168067226890801</v>
      </c>
      <c r="J1218" s="13">
        <v>0.36</v>
      </c>
      <c r="K1218" s="13">
        <v>0.31506849315068503</v>
      </c>
      <c r="L1218" s="13">
        <v>0.23749999999999999</v>
      </c>
      <c r="M1218" s="13"/>
      <c r="N1218" s="13">
        <v>0.20576131687242799</v>
      </c>
      <c r="O1218" s="13">
        <v>0.258278145695364</v>
      </c>
      <c r="P1218" s="13">
        <v>0.25</v>
      </c>
      <c r="Q1218" s="13">
        <v>0.32786885245901598</v>
      </c>
      <c r="R1218" s="13"/>
      <c r="S1218" s="13">
        <v>0.24444444444444399</v>
      </c>
      <c r="T1218" s="13">
        <v>0.2</v>
      </c>
      <c r="U1218" s="13">
        <v>0.29032258064516098</v>
      </c>
      <c r="V1218" s="13">
        <v>0.22</v>
      </c>
      <c r="W1218" s="13">
        <v>0.203703703703704</v>
      </c>
      <c r="X1218" s="13">
        <v>0.1875</v>
      </c>
      <c r="Y1218" s="13">
        <v>0.19230769230769201</v>
      </c>
      <c r="Z1218" s="13">
        <v>0.22727272727272699</v>
      </c>
      <c r="AA1218" s="13">
        <v>0.32142857142857101</v>
      </c>
      <c r="AB1218" s="13">
        <v>0.27083333333333298</v>
      </c>
      <c r="AC1218" s="13">
        <v>0.36</v>
      </c>
      <c r="AD1218" s="13">
        <v>0.5</v>
      </c>
      <c r="AE1218" s="13"/>
      <c r="AF1218" s="13">
        <v>0.198979591836735</v>
      </c>
      <c r="AG1218" s="13">
        <v>0.26373626373626402</v>
      </c>
      <c r="AH1218" s="13">
        <v>0.28787878787878801</v>
      </c>
      <c r="AI1218" s="13">
        <v>0.21249999999999999</v>
      </c>
      <c r="AJ1218" s="13">
        <v>0.28301886792452802</v>
      </c>
      <c r="AK1218" s="13">
        <v>0.234375</v>
      </c>
      <c r="AL1218" s="13"/>
      <c r="AM1218" s="13">
        <v>0.29473684210526302</v>
      </c>
      <c r="AN1218" s="13">
        <v>0.27192982456140402</v>
      </c>
      <c r="AO1218" s="13">
        <v>0.27368421052631597</v>
      </c>
      <c r="AP1218" s="13">
        <v>0.184873949579832</v>
      </c>
      <c r="AQ1218" s="13">
        <v>0.19047619047618999</v>
      </c>
      <c r="AR1218" s="13"/>
      <c r="AS1218" s="13">
        <v>0.247974068071313</v>
      </c>
      <c r="AT1218" s="13" t="s">
        <v>97</v>
      </c>
      <c r="AU1218" s="13"/>
      <c r="AV1218" s="13">
        <v>0.25365853658536602</v>
      </c>
      <c r="AW1218" s="13">
        <v>0.29411764705882398</v>
      </c>
      <c r="AX1218" s="13">
        <v>0.25291828793774301</v>
      </c>
      <c r="AY1218" s="13"/>
      <c r="AZ1218" s="13">
        <v>0.163636363636364</v>
      </c>
      <c r="BA1218" s="13">
        <v>0.25531914893617003</v>
      </c>
      <c r="BB1218" s="13">
        <v>0.27966101694915302</v>
      </c>
      <c r="BC1218" s="13"/>
      <c r="BD1218" s="13">
        <v>0.24120603015075401</v>
      </c>
      <c r="BE1218" s="13">
        <v>0.25925925925925902</v>
      </c>
      <c r="BF1218" s="13"/>
      <c r="BG1218" s="13">
        <v>0.14705882352941199</v>
      </c>
      <c r="BH1218" s="13">
        <v>0.29854368932038799</v>
      </c>
      <c r="BI1218" s="13"/>
      <c r="BJ1218" s="13">
        <v>0.21505376344086</v>
      </c>
      <c r="BK1218" s="13">
        <v>0.25390625</v>
      </c>
      <c r="BL1218" s="13"/>
      <c r="BM1218" s="13">
        <v>0.31147540983606598</v>
      </c>
      <c r="BN1218" s="13">
        <v>0.23613963039014399</v>
      </c>
      <c r="BO1218" s="13"/>
      <c r="BP1218" s="13">
        <v>0.31213872832369899</v>
      </c>
      <c r="BQ1218" s="13">
        <v>0.22632794457274799</v>
      </c>
      <c r="BR1218" s="13"/>
      <c r="BS1218" s="13">
        <v>0.238938053097345</v>
      </c>
      <c r="BT1218" s="13">
        <v>0.29059829059829101</v>
      </c>
      <c r="BU1218" s="13"/>
      <c r="BV1218" s="13">
        <v>0.28767123287671198</v>
      </c>
      <c r="BW1218" s="13">
        <v>0.21568627450980399</v>
      </c>
      <c r="BX1218" s="13"/>
      <c r="BY1218" s="13">
        <v>0.21333333333333299</v>
      </c>
      <c r="BZ1218" s="13">
        <v>0.25187969924811998</v>
      </c>
      <c r="CA1218" s="13"/>
      <c r="CB1218" s="13">
        <v>0.26279863481228699</v>
      </c>
      <c r="CC1218" s="13">
        <v>0.230769230769231</v>
      </c>
    </row>
    <row r="1219" spans="2:81" x14ac:dyDescent="0.3">
      <c r="B1219" t="s">
        <v>86</v>
      </c>
      <c r="C1219" s="13">
        <v>0.11183144246353301</v>
      </c>
      <c r="D1219" s="13">
        <v>0.12956810631229199</v>
      </c>
      <c r="E1219" s="13">
        <v>9.5846645367412095E-2</v>
      </c>
      <c r="F1219" s="13"/>
      <c r="G1219" s="13">
        <v>6.6666666666666693E-2</v>
      </c>
      <c r="H1219" s="13">
        <v>9.0322580645161299E-2</v>
      </c>
      <c r="I1219" s="13">
        <v>9.2436974789915999E-2</v>
      </c>
      <c r="J1219" s="13">
        <v>0.14000000000000001</v>
      </c>
      <c r="K1219" s="13">
        <v>0.123287671232877</v>
      </c>
      <c r="L1219" s="13">
        <v>0.1875</v>
      </c>
      <c r="M1219" s="13"/>
      <c r="N1219" s="13">
        <v>0.12757201646090499</v>
      </c>
      <c r="O1219" s="13">
        <v>7.9470198675496706E-2</v>
      </c>
      <c r="P1219" s="13">
        <v>0.125</v>
      </c>
      <c r="Q1219" s="13">
        <v>0.114754098360656</v>
      </c>
      <c r="R1219" s="13"/>
      <c r="S1219" s="13">
        <v>8.1481481481481502E-2</v>
      </c>
      <c r="T1219" s="13">
        <v>6.6666666666666693E-2</v>
      </c>
      <c r="U1219" s="13">
        <v>0.16129032258064499</v>
      </c>
      <c r="V1219" s="13">
        <v>0.12</v>
      </c>
      <c r="W1219" s="13">
        <v>0.12962962962963001</v>
      </c>
      <c r="X1219" s="13">
        <v>0.16666666666666699</v>
      </c>
      <c r="Y1219" s="13">
        <v>0.17307692307692299</v>
      </c>
      <c r="Z1219" s="13">
        <v>0.18181818181818199</v>
      </c>
      <c r="AA1219" s="13">
        <v>4.7619047619047603E-2</v>
      </c>
      <c r="AB1219" s="13">
        <v>0.104166666666667</v>
      </c>
      <c r="AC1219" s="13">
        <v>0.2</v>
      </c>
      <c r="AD1219" s="13">
        <v>0.125</v>
      </c>
      <c r="AE1219" s="13"/>
      <c r="AF1219" s="13">
        <v>0.107142857142857</v>
      </c>
      <c r="AG1219" s="13">
        <v>0.14285714285714299</v>
      </c>
      <c r="AH1219" s="13">
        <v>0.10606060606060599</v>
      </c>
      <c r="AI1219" s="13">
        <v>0.15</v>
      </c>
      <c r="AJ1219" s="13">
        <v>9.4339622641509399E-2</v>
      </c>
      <c r="AK1219" s="13">
        <v>7.8125E-2</v>
      </c>
      <c r="AL1219" s="13"/>
      <c r="AM1219" s="13">
        <v>6.3157894736842093E-2</v>
      </c>
      <c r="AN1219" s="13">
        <v>0.13157894736842099</v>
      </c>
      <c r="AO1219" s="13">
        <v>0.110526315789474</v>
      </c>
      <c r="AP1219" s="13">
        <v>0.126050420168067</v>
      </c>
      <c r="AQ1219" s="13">
        <v>9.5238095238095205E-2</v>
      </c>
      <c r="AR1219" s="13"/>
      <c r="AS1219" s="13">
        <v>0.11183144246353301</v>
      </c>
      <c r="AT1219" s="13" t="s">
        <v>97</v>
      </c>
      <c r="AU1219" s="13"/>
      <c r="AV1219" s="13">
        <v>9.2682926829268306E-2</v>
      </c>
      <c r="AW1219" s="13">
        <v>5.8823529411764698E-2</v>
      </c>
      <c r="AX1219" s="13">
        <v>0.11284046692607</v>
      </c>
      <c r="AY1219" s="13"/>
      <c r="AZ1219" s="13">
        <v>1.8181818181818198E-2</v>
      </c>
      <c r="BA1219" s="13">
        <v>8.5106382978723402E-2</v>
      </c>
      <c r="BB1219" s="13">
        <v>0.12711864406779699</v>
      </c>
      <c r="BC1219" s="13"/>
      <c r="BD1219" s="13">
        <v>9.5477386934673406E-2</v>
      </c>
      <c r="BE1219" s="13">
        <v>0.14351851851851899</v>
      </c>
      <c r="BF1219" s="13"/>
      <c r="BG1219" s="13">
        <v>0.10784313725490199</v>
      </c>
      <c r="BH1219" s="13">
        <v>0.114077669902913</v>
      </c>
      <c r="BI1219" s="13"/>
      <c r="BJ1219" s="13">
        <v>9.6774193548387094E-2</v>
      </c>
      <c r="BK1219" s="13">
        <v>0.1171875</v>
      </c>
      <c r="BL1219" s="13"/>
      <c r="BM1219" s="13">
        <v>6.5573770491803296E-2</v>
      </c>
      <c r="BN1219" s="13">
        <v>0.12525667351129399</v>
      </c>
      <c r="BO1219" s="13"/>
      <c r="BP1219" s="13">
        <v>6.9364161849711004E-2</v>
      </c>
      <c r="BQ1219" s="13">
        <v>0.12933025404157</v>
      </c>
      <c r="BR1219" s="13"/>
      <c r="BS1219" s="13">
        <v>6.6371681415929196E-2</v>
      </c>
      <c r="BT1219" s="13">
        <v>0.141025641025641</v>
      </c>
      <c r="BU1219" s="13"/>
      <c r="BV1219" s="13">
        <v>2.7397260273972601E-2</v>
      </c>
      <c r="BW1219" s="13">
        <v>8.4967320261437898E-2</v>
      </c>
      <c r="BX1219" s="13"/>
      <c r="BY1219" s="13">
        <v>0.21333333333333299</v>
      </c>
      <c r="BZ1219" s="13">
        <v>9.9624060150375907E-2</v>
      </c>
      <c r="CA1219" s="13"/>
      <c r="CB1219" s="13">
        <v>0.12969283276450499</v>
      </c>
      <c r="CC1219" s="13">
        <v>9.6153846153846201E-2</v>
      </c>
    </row>
    <row r="1220" spans="2:81" x14ac:dyDescent="0.3">
      <c r="B1220" t="s">
        <v>415</v>
      </c>
      <c r="C1220" s="13">
        <v>4.0518638573743902E-2</v>
      </c>
      <c r="D1220" s="13">
        <v>4.3189368770764097E-2</v>
      </c>
      <c r="E1220" s="13">
        <v>3.8338658146964903E-2</v>
      </c>
      <c r="F1220" s="13"/>
      <c r="G1220" s="13">
        <v>3.3333333333333298E-2</v>
      </c>
      <c r="H1220" s="13">
        <v>4.5161290322580601E-2</v>
      </c>
      <c r="I1220" s="13">
        <v>4.20168067226891E-2</v>
      </c>
      <c r="J1220" s="13">
        <v>0.03</v>
      </c>
      <c r="K1220" s="13">
        <v>4.1095890410958902E-2</v>
      </c>
      <c r="L1220" s="13">
        <v>0.05</v>
      </c>
      <c r="M1220" s="13"/>
      <c r="N1220" s="13">
        <v>5.3497942386831303E-2</v>
      </c>
      <c r="O1220" s="13">
        <v>1.9867549668874201E-2</v>
      </c>
      <c r="P1220" s="13">
        <v>3.125E-2</v>
      </c>
      <c r="Q1220" s="13">
        <v>4.91803278688525E-2</v>
      </c>
      <c r="R1220" s="13"/>
      <c r="S1220" s="13">
        <v>2.96296296296296E-2</v>
      </c>
      <c r="T1220" s="13">
        <v>0.05</v>
      </c>
      <c r="U1220" s="13">
        <v>3.2258064516128997E-2</v>
      </c>
      <c r="V1220" s="13">
        <v>0.02</v>
      </c>
      <c r="W1220" s="13">
        <v>7.4074074074074098E-2</v>
      </c>
      <c r="X1220" s="13">
        <v>2.0833333333333301E-2</v>
      </c>
      <c r="Y1220" s="13">
        <v>1.9230769230769201E-2</v>
      </c>
      <c r="Z1220" s="13">
        <v>4.5454545454545497E-2</v>
      </c>
      <c r="AA1220" s="13">
        <v>5.95238095238095E-2</v>
      </c>
      <c r="AB1220" s="13">
        <v>6.25E-2</v>
      </c>
      <c r="AC1220" s="13">
        <v>0.04</v>
      </c>
      <c r="AD1220" s="13">
        <v>0</v>
      </c>
      <c r="AE1220" s="13"/>
      <c r="AF1220" s="13">
        <v>3.5714285714285698E-2</v>
      </c>
      <c r="AG1220" s="13">
        <v>5.4945054945054903E-2</v>
      </c>
      <c r="AH1220" s="13">
        <v>4.5454545454545497E-2</v>
      </c>
      <c r="AI1220" s="13">
        <v>0.05</v>
      </c>
      <c r="AJ1220" s="13">
        <v>5.6603773584905703E-2</v>
      </c>
      <c r="AK1220" s="13">
        <v>1.5625E-2</v>
      </c>
      <c r="AL1220" s="13"/>
      <c r="AM1220" s="13">
        <v>4.2105263157894701E-2</v>
      </c>
      <c r="AN1220" s="13">
        <v>4.3859649122807001E-2</v>
      </c>
      <c r="AO1220" s="13">
        <v>3.1578947368421102E-2</v>
      </c>
      <c r="AP1220" s="13">
        <v>5.0420168067226899E-2</v>
      </c>
      <c r="AQ1220" s="13">
        <v>9.5238095238095205E-2</v>
      </c>
      <c r="AR1220" s="13"/>
      <c r="AS1220" s="13">
        <v>4.0518638573743902E-2</v>
      </c>
      <c r="AT1220" s="13" t="s">
        <v>97</v>
      </c>
      <c r="AU1220" s="13"/>
      <c r="AV1220" s="13">
        <v>3.9024390243902397E-2</v>
      </c>
      <c r="AW1220" s="13">
        <v>1.9607843137254902E-2</v>
      </c>
      <c r="AX1220" s="13">
        <v>3.5019455252918302E-2</v>
      </c>
      <c r="AY1220" s="13"/>
      <c r="AZ1220" s="13">
        <v>5.4545454545454501E-2</v>
      </c>
      <c r="BA1220" s="13">
        <v>0</v>
      </c>
      <c r="BB1220" s="13">
        <v>3.3898305084745797E-2</v>
      </c>
      <c r="BC1220" s="13"/>
      <c r="BD1220" s="13">
        <v>3.5175879396984903E-2</v>
      </c>
      <c r="BE1220" s="13">
        <v>5.0925925925925902E-2</v>
      </c>
      <c r="BF1220" s="13"/>
      <c r="BG1220" s="13">
        <v>2.4509803921568599E-2</v>
      </c>
      <c r="BH1220" s="13">
        <v>4.85436893203883E-2</v>
      </c>
      <c r="BI1220" s="13"/>
      <c r="BJ1220" s="13">
        <v>4.3010752688171998E-2</v>
      </c>
      <c r="BK1220" s="13">
        <v>3.90625E-2</v>
      </c>
      <c r="BL1220" s="13"/>
      <c r="BM1220" s="13">
        <v>5.7377049180327898E-2</v>
      </c>
      <c r="BN1220" s="13">
        <v>3.6960985626283402E-2</v>
      </c>
      <c r="BO1220" s="13"/>
      <c r="BP1220" s="13">
        <v>4.6242774566474E-2</v>
      </c>
      <c r="BQ1220" s="13">
        <v>3.9260969976905299E-2</v>
      </c>
      <c r="BR1220" s="13"/>
      <c r="BS1220" s="13">
        <v>3.09734513274336E-2</v>
      </c>
      <c r="BT1220" s="13">
        <v>2.5641025641025599E-2</v>
      </c>
      <c r="BU1220" s="13"/>
      <c r="BV1220" s="13">
        <v>1.3698630136986301E-2</v>
      </c>
      <c r="BW1220" s="13">
        <v>3.9215686274509803E-2</v>
      </c>
      <c r="BX1220" s="13"/>
      <c r="BY1220" s="13">
        <v>0.04</v>
      </c>
      <c r="BZ1220" s="13">
        <v>3.7593984962405999E-2</v>
      </c>
      <c r="CA1220" s="13"/>
      <c r="CB1220" s="13">
        <v>5.4607508532423202E-2</v>
      </c>
      <c r="CC1220" s="13">
        <v>2.8846153846153799E-2</v>
      </c>
    </row>
    <row r="1221" spans="2:81" x14ac:dyDescent="0.3">
      <c r="B1221" t="s">
        <v>106</v>
      </c>
      <c r="C1221" s="13">
        <v>4.0518638573743902E-2</v>
      </c>
      <c r="D1221" s="13">
        <v>2.9900332225913599E-2</v>
      </c>
      <c r="E1221" s="13">
        <v>5.1118210862619799E-2</v>
      </c>
      <c r="F1221" s="13"/>
      <c r="G1221" s="13">
        <v>3.3333333333333298E-2</v>
      </c>
      <c r="H1221" s="13">
        <v>1.9354838709677399E-2</v>
      </c>
      <c r="I1221" s="13">
        <v>2.5210084033613401E-2</v>
      </c>
      <c r="J1221" s="13">
        <v>0.05</v>
      </c>
      <c r="K1221" s="13">
        <v>6.8493150684931503E-2</v>
      </c>
      <c r="L1221" s="13">
        <v>7.4999999999999997E-2</v>
      </c>
      <c r="M1221" s="13"/>
      <c r="N1221" s="13">
        <v>3.2921810699588501E-2</v>
      </c>
      <c r="O1221" s="13">
        <v>3.9735099337748297E-2</v>
      </c>
      <c r="P1221" s="13">
        <v>4.1666666666666699E-2</v>
      </c>
      <c r="Q1221" s="13">
        <v>5.7377049180327898E-2</v>
      </c>
      <c r="R1221" s="13"/>
      <c r="S1221" s="13">
        <v>4.4444444444444398E-2</v>
      </c>
      <c r="T1221" s="13">
        <v>3.3333333333333298E-2</v>
      </c>
      <c r="U1221" s="13">
        <v>9.6774193548387094E-2</v>
      </c>
      <c r="V1221" s="13">
        <v>0.02</v>
      </c>
      <c r="W1221" s="13">
        <v>5.5555555555555601E-2</v>
      </c>
      <c r="X1221" s="13">
        <v>2.0833333333333301E-2</v>
      </c>
      <c r="Y1221" s="13">
        <v>1.9230769230769201E-2</v>
      </c>
      <c r="Z1221" s="13">
        <v>9.0909090909090898E-2</v>
      </c>
      <c r="AA1221" s="13">
        <v>4.7619047619047603E-2</v>
      </c>
      <c r="AB1221" s="13">
        <v>0</v>
      </c>
      <c r="AC1221" s="13">
        <v>0.08</v>
      </c>
      <c r="AD1221" s="13">
        <v>0</v>
      </c>
      <c r="AE1221" s="13"/>
      <c r="AF1221" s="13">
        <v>1.53061224489796E-2</v>
      </c>
      <c r="AG1221" s="13">
        <v>3.2967032967033003E-2</v>
      </c>
      <c r="AH1221" s="13">
        <v>3.03030303030303E-2</v>
      </c>
      <c r="AI1221" s="13">
        <v>0.05</v>
      </c>
      <c r="AJ1221" s="13">
        <v>0</v>
      </c>
      <c r="AK1221" s="13">
        <v>9.375E-2</v>
      </c>
      <c r="AL1221" s="13"/>
      <c r="AM1221" s="13">
        <v>9.4736842105263203E-2</v>
      </c>
      <c r="AN1221" s="13">
        <v>3.5087719298245598E-2</v>
      </c>
      <c r="AO1221" s="13">
        <v>2.1052631578947399E-2</v>
      </c>
      <c r="AP1221" s="13">
        <v>2.5210084033613401E-2</v>
      </c>
      <c r="AQ1221" s="13">
        <v>0</v>
      </c>
      <c r="AR1221" s="13"/>
      <c r="AS1221" s="13">
        <v>4.0518638573743902E-2</v>
      </c>
      <c r="AT1221" s="13" t="s">
        <v>97</v>
      </c>
      <c r="AU1221" s="13"/>
      <c r="AV1221" s="13">
        <v>2.4390243902439001E-2</v>
      </c>
      <c r="AW1221" s="13">
        <v>1.9607843137254902E-2</v>
      </c>
      <c r="AX1221" s="13">
        <v>6.2256809338521402E-2</v>
      </c>
      <c r="AY1221" s="13"/>
      <c r="AZ1221" s="13">
        <v>0</v>
      </c>
      <c r="BA1221" s="13">
        <v>4.2553191489361701E-2</v>
      </c>
      <c r="BB1221" s="13">
        <v>3.3898305084745797E-2</v>
      </c>
      <c r="BC1221" s="13"/>
      <c r="BD1221" s="13">
        <v>3.7688442211055301E-2</v>
      </c>
      <c r="BE1221" s="13">
        <v>4.6296296296296301E-2</v>
      </c>
      <c r="BF1221" s="13"/>
      <c r="BG1221" s="13">
        <v>2.4509803921568599E-2</v>
      </c>
      <c r="BH1221" s="13">
        <v>4.85436893203883E-2</v>
      </c>
      <c r="BI1221" s="13"/>
      <c r="BJ1221" s="13">
        <v>3.2258064516128997E-2</v>
      </c>
      <c r="BK1221" s="13">
        <v>4.1015625E-2</v>
      </c>
      <c r="BL1221" s="13"/>
      <c r="BM1221" s="13">
        <v>1.63934426229508E-2</v>
      </c>
      <c r="BN1221" s="13">
        <v>4.5174537987679703E-2</v>
      </c>
      <c r="BO1221" s="13"/>
      <c r="BP1221" s="13">
        <v>5.2023121387283197E-2</v>
      </c>
      <c r="BQ1221" s="13">
        <v>3.6951501154734397E-2</v>
      </c>
      <c r="BR1221" s="13"/>
      <c r="BS1221" s="13">
        <v>2.21238938053097E-2</v>
      </c>
      <c r="BT1221" s="13">
        <v>7.2649572649572697E-2</v>
      </c>
      <c r="BU1221" s="13"/>
      <c r="BV1221" s="13">
        <v>1.3698630136986301E-2</v>
      </c>
      <c r="BW1221" s="13">
        <v>2.61437908496732E-2</v>
      </c>
      <c r="BX1221" s="13"/>
      <c r="BY1221" s="13">
        <v>2.66666666666667E-2</v>
      </c>
      <c r="BZ1221" s="13">
        <v>4.3233082706766901E-2</v>
      </c>
      <c r="CA1221" s="13"/>
      <c r="CB1221" s="13">
        <v>2.38907849829352E-2</v>
      </c>
      <c r="CC1221" s="13">
        <v>5.4487179487179502E-2</v>
      </c>
    </row>
    <row r="1222" spans="2:81" x14ac:dyDescent="0.3">
      <c r="B1222" t="s">
        <v>89</v>
      </c>
      <c r="C1222" s="13">
        <v>0.55915721231766602</v>
      </c>
      <c r="D1222" s="13">
        <v>0.53820598006644504</v>
      </c>
      <c r="E1222" s="13">
        <v>0.57507987220447299</v>
      </c>
      <c r="F1222" s="13"/>
      <c r="G1222" s="13">
        <v>0.66666666666666696</v>
      </c>
      <c r="H1222" s="13">
        <v>0.63225806451612898</v>
      </c>
      <c r="I1222" s="13">
        <v>0.63865546218487401</v>
      </c>
      <c r="J1222" s="13">
        <v>0.42</v>
      </c>
      <c r="K1222" s="13">
        <v>0.45205479452054798</v>
      </c>
      <c r="L1222" s="13">
        <v>0.45</v>
      </c>
      <c r="M1222" s="13"/>
      <c r="N1222" s="13">
        <v>0.58024691358024705</v>
      </c>
      <c r="O1222" s="13">
        <v>0.60264900662251697</v>
      </c>
      <c r="P1222" s="13">
        <v>0.55208333333333304</v>
      </c>
      <c r="Q1222" s="13">
        <v>0.45081967213114799</v>
      </c>
      <c r="R1222" s="13"/>
      <c r="S1222" s="13">
        <v>0.6</v>
      </c>
      <c r="T1222" s="13">
        <v>0.65</v>
      </c>
      <c r="U1222" s="13">
        <v>0.41935483870967699</v>
      </c>
      <c r="V1222" s="13">
        <v>0.62</v>
      </c>
      <c r="W1222" s="13">
        <v>0.53703703703703698</v>
      </c>
      <c r="X1222" s="13">
        <v>0.60416666666666696</v>
      </c>
      <c r="Y1222" s="13">
        <v>0.59615384615384603</v>
      </c>
      <c r="Z1222" s="13">
        <v>0.45454545454545497</v>
      </c>
      <c r="AA1222" s="13">
        <v>0.52380952380952395</v>
      </c>
      <c r="AB1222" s="13">
        <v>0.5625</v>
      </c>
      <c r="AC1222" s="13">
        <v>0.32</v>
      </c>
      <c r="AD1222" s="13">
        <v>0.375</v>
      </c>
      <c r="AE1222" s="13"/>
      <c r="AF1222" s="13">
        <v>0.64285714285714302</v>
      </c>
      <c r="AG1222" s="13">
        <v>0.50549450549450503</v>
      </c>
      <c r="AH1222" s="13">
        <v>0.53030303030303005</v>
      </c>
      <c r="AI1222" s="13">
        <v>0.53749999999999998</v>
      </c>
      <c r="AJ1222" s="13">
        <v>0.56603773584905703</v>
      </c>
      <c r="AK1222" s="13">
        <v>0.578125</v>
      </c>
      <c r="AL1222" s="13"/>
      <c r="AM1222" s="13">
        <v>0.50526315789473697</v>
      </c>
      <c r="AN1222" s="13">
        <v>0.51754385964912297</v>
      </c>
      <c r="AO1222" s="13">
        <v>0.56315789473684197</v>
      </c>
      <c r="AP1222" s="13">
        <v>0.61344537815126099</v>
      </c>
      <c r="AQ1222" s="13">
        <v>0.61904761904761896</v>
      </c>
      <c r="AR1222" s="13"/>
      <c r="AS1222" s="13">
        <v>0.55915721231766602</v>
      </c>
      <c r="AT1222" s="13" t="s">
        <v>97</v>
      </c>
      <c r="AU1222" s="13"/>
      <c r="AV1222" s="13">
        <v>0.59024390243902403</v>
      </c>
      <c r="AW1222" s="13">
        <v>0.60784313725490202</v>
      </c>
      <c r="AX1222" s="13">
        <v>0.53696498054474695</v>
      </c>
      <c r="AY1222" s="13"/>
      <c r="AZ1222" s="13">
        <v>0.763636363636364</v>
      </c>
      <c r="BA1222" s="13">
        <v>0.61702127659574502</v>
      </c>
      <c r="BB1222" s="13">
        <v>0.52542372881355903</v>
      </c>
      <c r="BC1222" s="13"/>
      <c r="BD1222" s="13">
        <v>0.59045226130653305</v>
      </c>
      <c r="BE1222" s="13">
        <v>0.5</v>
      </c>
      <c r="BF1222" s="13"/>
      <c r="BG1222" s="13">
        <v>0.69607843137254899</v>
      </c>
      <c r="BH1222" s="13">
        <v>0.490291262135922</v>
      </c>
      <c r="BI1222" s="13"/>
      <c r="BJ1222" s="13">
        <v>0.61290322580645196</v>
      </c>
      <c r="BK1222" s="13">
        <v>0.548828125</v>
      </c>
      <c r="BL1222" s="13"/>
      <c r="BM1222" s="13">
        <v>0.54918032786885296</v>
      </c>
      <c r="BN1222" s="13">
        <v>0.55646817248460001</v>
      </c>
      <c r="BO1222" s="13"/>
      <c r="BP1222" s="13">
        <v>0.520231213872832</v>
      </c>
      <c r="BQ1222" s="13">
        <v>0.568129330254042</v>
      </c>
      <c r="BR1222" s="13"/>
      <c r="BS1222" s="13">
        <v>0.64159292035398197</v>
      </c>
      <c r="BT1222" s="13">
        <v>0.47008547008547003</v>
      </c>
      <c r="BU1222" s="13"/>
      <c r="BV1222" s="13">
        <v>0.65753424657534199</v>
      </c>
      <c r="BW1222" s="13">
        <v>0.63398692810457502</v>
      </c>
      <c r="BX1222" s="13"/>
      <c r="BY1222" s="13">
        <v>0.50666666666666704</v>
      </c>
      <c r="BZ1222" s="13">
        <v>0.56766917293233099</v>
      </c>
      <c r="CA1222" s="13"/>
      <c r="CB1222" s="13">
        <v>0.52901023890785004</v>
      </c>
      <c r="CC1222" s="13">
        <v>0.58974358974358998</v>
      </c>
    </row>
    <row r="1223" spans="2:81" x14ac:dyDescent="0.3">
      <c r="B1223" t="s">
        <v>90</v>
      </c>
      <c r="C1223" s="13">
        <v>0.15235008103727701</v>
      </c>
      <c r="D1223" s="13">
        <v>0.172757475083056</v>
      </c>
      <c r="E1223" s="13">
        <v>0.13418530351437699</v>
      </c>
      <c r="F1223" s="13"/>
      <c r="G1223" s="13">
        <v>0.1</v>
      </c>
      <c r="H1223" s="13">
        <v>0.135483870967742</v>
      </c>
      <c r="I1223" s="13">
        <v>0.13445378151260501</v>
      </c>
      <c r="J1223" s="13">
        <v>0.17</v>
      </c>
      <c r="K1223" s="13">
        <v>0.164383561643836</v>
      </c>
      <c r="L1223" s="13">
        <v>0.23749999999999999</v>
      </c>
      <c r="M1223" s="13"/>
      <c r="N1223" s="13">
        <v>0.18106995884773699</v>
      </c>
      <c r="O1223" s="13">
        <v>9.9337748344370896E-2</v>
      </c>
      <c r="P1223" s="13">
        <v>0.15625</v>
      </c>
      <c r="Q1223" s="13">
        <v>0.16393442622950799</v>
      </c>
      <c r="R1223" s="13"/>
      <c r="S1223" s="13">
        <v>0.11111111111111099</v>
      </c>
      <c r="T1223" s="13">
        <v>0.116666666666667</v>
      </c>
      <c r="U1223" s="13">
        <v>0.19354838709677399</v>
      </c>
      <c r="V1223" s="13">
        <v>0.14000000000000001</v>
      </c>
      <c r="W1223" s="13">
        <v>0.203703703703704</v>
      </c>
      <c r="X1223" s="13">
        <v>0.1875</v>
      </c>
      <c r="Y1223" s="13">
        <v>0.19230769230769201</v>
      </c>
      <c r="Z1223" s="13">
        <v>0.22727272727272699</v>
      </c>
      <c r="AA1223" s="13">
        <v>0.107142857142857</v>
      </c>
      <c r="AB1223" s="13">
        <v>0.16666666666666699</v>
      </c>
      <c r="AC1223" s="13">
        <v>0.24</v>
      </c>
      <c r="AD1223" s="13">
        <v>0.125</v>
      </c>
      <c r="AE1223" s="13"/>
      <c r="AF1223" s="13">
        <v>0.14285714285714299</v>
      </c>
      <c r="AG1223" s="13">
        <v>0.19780219780219799</v>
      </c>
      <c r="AH1223" s="13">
        <v>0.15151515151515199</v>
      </c>
      <c r="AI1223" s="13">
        <v>0.2</v>
      </c>
      <c r="AJ1223" s="13">
        <v>0.15094339622641501</v>
      </c>
      <c r="AK1223" s="13">
        <v>9.375E-2</v>
      </c>
      <c r="AL1223" s="13"/>
      <c r="AM1223" s="13">
        <v>0.105263157894737</v>
      </c>
      <c r="AN1223" s="13">
        <v>0.175438596491228</v>
      </c>
      <c r="AO1223" s="13">
        <v>0.14210526315789501</v>
      </c>
      <c r="AP1223" s="13">
        <v>0.17647058823529399</v>
      </c>
      <c r="AQ1223" s="13">
        <v>0.19047619047618999</v>
      </c>
      <c r="AR1223" s="13"/>
      <c r="AS1223" s="13">
        <v>0.15235008103727701</v>
      </c>
      <c r="AT1223" s="13" t="s">
        <v>97</v>
      </c>
      <c r="AU1223" s="13"/>
      <c r="AV1223" s="13">
        <v>0.13170731707317099</v>
      </c>
      <c r="AW1223" s="13">
        <v>7.8431372549019607E-2</v>
      </c>
      <c r="AX1223" s="13">
        <v>0.147859922178988</v>
      </c>
      <c r="AY1223" s="13"/>
      <c r="AZ1223" s="13">
        <v>7.2727272727272696E-2</v>
      </c>
      <c r="BA1223" s="13">
        <v>8.5106382978723402E-2</v>
      </c>
      <c r="BB1223" s="13">
        <v>0.161016949152542</v>
      </c>
      <c r="BC1223" s="13"/>
      <c r="BD1223" s="13">
        <v>0.130653266331658</v>
      </c>
      <c r="BE1223" s="13">
        <v>0.194444444444444</v>
      </c>
      <c r="BF1223" s="13"/>
      <c r="BG1223" s="13">
        <v>0.13235294117647101</v>
      </c>
      <c r="BH1223" s="13">
        <v>0.16262135922330101</v>
      </c>
      <c r="BI1223" s="13"/>
      <c r="BJ1223" s="13">
        <v>0.13978494623655899</v>
      </c>
      <c r="BK1223" s="13">
        <v>0.15625</v>
      </c>
      <c r="BL1223" s="13"/>
      <c r="BM1223" s="13">
        <v>0.12295081967213101</v>
      </c>
      <c r="BN1223" s="13">
        <v>0.16221765913757699</v>
      </c>
      <c r="BO1223" s="13"/>
      <c r="BP1223" s="13">
        <v>0.115606936416185</v>
      </c>
      <c r="BQ1223" s="13">
        <v>0.16859122401847601</v>
      </c>
      <c r="BR1223" s="13"/>
      <c r="BS1223" s="13">
        <v>9.7345132743362803E-2</v>
      </c>
      <c r="BT1223" s="13">
        <v>0.16666666666666699</v>
      </c>
      <c r="BU1223" s="13"/>
      <c r="BV1223" s="13">
        <v>4.1095890410958902E-2</v>
      </c>
      <c r="BW1223" s="13">
        <v>0.12418300653594801</v>
      </c>
      <c r="BX1223" s="13"/>
      <c r="BY1223" s="13">
        <v>0.25333333333333302</v>
      </c>
      <c r="BZ1223" s="13">
        <v>0.13721804511278199</v>
      </c>
      <c r="CA1223" s="13"/>
      <c r="CB1223" s="13">
        <v>0.18430034129692799</v>
      </c>
      <c r="CC1223" s="13">
        <v>0.125</v>
      </c>
    </row>
    <row r="1224" spans="2:81" x14ac:dyDescent="0.3">
      <c r="B1224" t="s">
        <v>91</v>
      </c>
      <c r="C1224" s="13">
        <v>0.40680713128038898</v>
      </c>
      <c r="D1224" s="13">
        <v>0.36544850498338899</v>
      </c>
      <c r="E1224" s="13">
        <v>0.44089456869009602</v>
      </c>
      <c r="F1224" s="13"/>
      <c r="G1224" s="13">
        <v>0.56666666666666698</v>
      </c>
      <c r="H1224" s="13">
        <v>0.49677419354838698</v>
      </c>
      <c r="I1224" s="13">
        <v>0.504201680672269</v>
      </c>
      <c r="J1224" s="13">
        <v>0.25</v>
      </c>
      <c r="K1224" s="13">
        <v>0.28767123287671198</v>
      </c>
      <c r="L1224" s="13">
        <v>0.21249999999999999</v>
      </c>
      <c r="M1224" s="13"/>
      <c r="N1224" s="13">
        <v>0.39917695473251003</v>
      </c>
      <c r="O1224" s="13">
        <v>0.50331125827814605</v>
      </c>
      <c r="P1224" s="13">
        <v>0.39583333333333298</v>
      </c>
      <c r="Q1224" s="13">
        <v>0.286885245901639</v>
      </c>
      <c r="R1224" s="13"/>
      <c r="S1224" s="13">
        <v>0.48888888888888898</v>
      </c>
      <c r="T1224" s="13">
        <v>0.53333333333333299</v>
      </c>
      <c r="U1224" s="13">
        <v>0.225806451612903</v>
      </c>
      <c r="V1224" s="13">
        <v>0.48</v>
      </c>
      <c r="W1224" s="13">
        <v>0.33333333333333298</v>
      </c>
      <c r="X1224" s="13">
        <v>0.41666666666666702</v>
      </c>
      <c r="Y1224" s="13">
        <v>0.40384615384615402</v>
      </c>
      <c r="Z1224" s="13">
        <v>0.22727272727272699</v>
      </c>
      <c r="AA1224" s="13">
        <v>0.41666666666666702</v>
      </c>
      <c r="AB1224" s="13">
        <v>0.39583333333333298</v>
      </c>
      <c r="AC1224" s="13">
        <v>0.08</v>
      </c>
      <c r="AD1224" s="13">
        <v>0.25</v>
      </c>
      <c r="AE1224" s="13"/>
      <c r="AF1224" s="13">
        <v>0.5</v>
      </c>
      <c r="AG1224" s="13">
        <v>0.30769230769230799</v>
      </c>
      <c r="AH1224" s="13">
        <v>0.37878787878787901</v>
      </c>
      <c r="AI1224" s="13">
        <v>0.33750000000000002</v>
      </c>
      <c r="AJ1224" s="13">
        <v>0.41509433962264097</v>
      </c>
      <c r="AK1224" s="13">
        <v>0.484375</v>
      </c>
      <c r="AL1224" s="13"/>
      <c r="AM1224" s="13">
        <v>0.4</v>
      </c>
      <c r="AN1224" s="13">
        <v>0.34210526315789502</v>
      </c>
      <c r="AO1224" s="13">
        <v>0.42105263157894701</v>
      </c>
      <c r="AP1224" s="13">
        <v>0.436974789915966</v>
      </c>
      <c r="AQ1224" s="13">
        <v>0.42857142857142899</v>
      </c>
      <c r="AR1224" s="13"/>
      <c r="AS1224" s="13">
        <v>0.40680713128038898</v>
      </c>
      <c r="AT1224" s="13" t="s">
        <v>97</v>
      </c>
      <c r="AU1224" s="13"/>
      <c r="AV1224" s="13">
        <v>0.45853658536585401</v>
      </c>
      <c r="AW1224" s="13">
        <v>0.52941176470588203</v>
      </c>
      <c r="AX1224" s="13">
        <v>0.38910505836575898</v>
      </c>
      <c r="AY1224" s="13"/>
      <c r="AZ1224" s="13">
        <v>0.69090909090909103</v>
      </c>
      <c r="BA1224" s="13">
        <v>0.53191489361702105</v>
      </c>
      <c r="BB1224" s="13">
        <v>0.36440677966101698</v>
      </c>
      <c r="BC1224" s="13"/>
      <c r="BD1224" s="13">
        <v>0.45979899497487398</v>
      </c>
      <c r="BE1224" s="13">
        <v>0.30555555555555602</v>
      </c>
      <c r="BF1224" s="13"/>
      <c r="BG1224" s="13">
        <v>0.56372549019607798</v>
      </c>
      <c r="BH1224" s="13">
        <v>0.32766990291262099</v>
      </c>
      <c r="BI1224" s="13"/>
      <c r="BJ1224" s="13">
        <v>0.473118279569892</v>
      </c>
      <c r="BK1224" s="13">
        <v>0.392578125</v>
      </c>
      <c r="BL1224" s="13"/>
      <c r="BM1224" s="13">
        <v>0.42622950819672101</v>
      </c>
      <c r="BN1224" s="13">
        <v>0.39425051334702299</v>
      </c>
      <c r="BO1224" s="13"/>
      <c r="BP1224" s="13">
        <v>0.40462427745664697</v>
      </c>
      <c r="BQ1224" s="13">
        <v>0.39953810623556602</v>
      </c>
      <c r="BR1224" s="13"/>
      <c r="BS1224" s="13">
        <v>0.54424778761061898</v>
      </c>
      <c r="BT1224" s="13">
        <v>0.30341880341880301</v>
      </c>
      <c r="BU1224" s="13"/>
      <c r="BV1224" s="13">
        <v>0.61643835616438403</v>
      </c>
      <c r="BW1224" s="13">
        <v>0.50980392156862697</v>
      </c>
      <c r="BX1224" s="13"/>
      <c r="BY1224" s="13">
        <v>0.25333333333333302</v>
      </c>
      <c r="BZ1224" s="13">
        <v>0.43045112781954897</v>
      </c>
      <c r="CA1224" s="13"/>
      <c r="CB1224" s="13">
        <v>0.34470989761092202</v>
      </c>
      <c r="CC1224" s="13">
        <v>0.46474358974358998</v>
      </c>
    </row>
    <row r="1225" spans="2:81" x14ac:dyDescent="0.3">
      <c r="C1225" s="13"/>
      <c r="D1225" s="13"/>
      <c r="E1225" s="13"/>
      <c r="F1225" s="13"/>
      <c r="G1225" s="13"/>
      <c r="H1225" s="13"/>
      <c r="I1225" s="13"/>
      <c r="J1225" s="13"/>
      <c r="K1225" s="13"/>
      <c r="L1225" s="13"/>
      <c r="M1225" s="13"/>
      <c r="N1225" s="13"/>
      <c r="O1225" s="13"/>
      <c r="P1225" s="13"/>
      <c r="Q1225" s="13"/>
      <c r="R1225" s="13"/>
      <c r="S1225" s="13"/>
      <c r="T1225" s="13"/>
      <c r="U1225" s="13"/>
      <c r="V1225" s="13"/>
      <c r="W1225" s="13"/>
      <c r="X1225" s="13"/>
      <c r="Y1225" s="13"/>
      <c r="Z1225" s="13"/>
      <c r="AA1225" s="13"/>
      <c r="AB1225" s="13"/>
      <c r="AC1225" s="13"/>
      <c r="AD1225" s="13"/>
      <c r="AE1225" s="13"/>
      <c r="AF1225" s="13"/>
      <c r="AG1225" s="13"/>
      <c r="AH1225" s="13"/>
      <c r="AI1225" s="13"/>
      <c r="AJ1225" s="13"/>
      <c r="AK1225" s="13"/>
      <c r="AL1225" s="13"/>
      <c r="AM1225" s="13"/>
      <c r="AN1225" s="13"/>
      <c r="AO1225" s="13"/>
      <c r="AP1225" s="13"/>
      <c r="AQ1225" s="13"/>
      <c r="AR1225" s="13"/>
      <c r="AS1225" s="13"/>
      <c r="AT1225" s="13"/>
      <c r="AU1225" s="13"/>
      <c r="AV1225" s="13"/>
      <c r="AW1225" s="13"/>
      <c r="AX1225" s="13"/>
      <c r="AY1225" s="13"/>
      <c r="AZ1225" s="13"/>
      <c r="BA1225" s="13"/>
      <c r="BB1225" s="13"/>
      <c r="BC1225" s="13"/>
      <c r="BD1225" s="13"/>
      <c r="BE1225" s="13"/>
      <c r="BF1225" s="13"/>
      <c r="BG1225" s="13"/>
      <c r="BH1225" s="13"/>
      <c r="BI1225" s="13"/>
      <c r="BJ1225" s="13"/>
      <c r="BK1225" s="13"/>
      <c r="BL1225" s="13"/>
      <c r="BM1225" s="13"/>
      <c r="BN1225" s="13"/>
      <c r="BO1225" s="13"/>
      <c r="BP1225" s="13"/>
      <c r="BQ1225" s="13"/>
      <c r="BR1225" s="13"/>
      <c r="BS1225" s="13"/>
      <c r="BT1225" s="13"/>
      <c r="BU1225" s="13"/>
      <c r="BV1225" s="13"/>
      <c r="BW1225" s="13"/>
      <c r="BX1225" s="13"/>
      <c r="BY1225" s="13"/>
      <c r="BZ1225" s="13"/>
      <c r="CA1225" s="13"/>
      <c r="CB1225" s="13"/>
      <c r="CC1225" s="13"/>
    </row>
    <row r="1226" spans="2:81" x14ac:dyDescent="0.3">
      <c r="B1226" s="6" t="s">
        <v>492</v>
      </c>
      <c r="C1226" s="13"/>
      <c r="D1226" s="13"/>
      <c r="E1226" s="13"/>
      <c r="F1226" s="13"/>
      <c r="G1226" s="13"/>
      <c r="H1226" s="13"/>
      <c r="I1226" s="13"/>
      <c r="J1226" s="13"/>
      <c r="K1226" s="13"/>
      <c r="L1226" s="13"/>
      <c r="M1226" s="13"/>
      <c r="N1226" s="13"/>
      <c r="O1226" s="13"/>
      <c r="P1226" s="13"/>
      <c r="Q1226" s="13"/>
      <c r="R1226" s="13"/>
      <c r="S1226" s="13"/>
      <c r="T1226" s="13"/>
      <c r="U1226" s="13"/>
      <c r="V1226" s="13"/>
      <c r="W1226" s="13"/>
      <c r="X1226" s="13"/>
      <c r="Y1226" s="13"/>
      <c r="Z1226" s="13"/>
      <c r="AA1226" s="13"/>
      <c r="AB1226" s="13"/>
      <c r="AC1226" s="13"/>
      <c r="AD1226" s="13"/>
      <c r="AE1226" s="13"/>
      <c r="AF1226" s="13"/>
      <c r="AG1226" s="13"/>
      <c r="AH1226" s="13"/>
      <c r="AI1226" s="13"/>
      <c r="AJ1226" s="13"/>
      <c r="AK1226" s="13"/>
      <c r="AL1226" s="13"/>
      <c r="AM1226" s="13"/>
      <c r="AN1226" s="13"/>
      <c r="AO1226" s="13"/>
      <c r="AP1226" s="13"/>
      <c r="AQ1226" s="13"/>
      <c r="AR1226" s="13"/>
      <c r="AS1226" s="13"/>
      <c r="AT1226" s="13"/>
      <c r="AU1226" s="13"/>
      <c r="AV1226" s="13"/>
      <c r="AW1226" s="13"/>
      <c r="AX1226" s="13"/>
      <c r="AY1226" s="13"/>
      <c r="AZ1226" s="13"/>
      <c r="BA1226" s="13"/>
      <c r="BB1226" s="13"/>
      <c r="BC1226" s="13"/>
      <c r="BD1226" s="13"/>
      <c r="BE1226" s="13"/>
      <c r="BF1226" s="13"/>
      <c r="BG1226" s="13"/>
      <c r="BH1226" s="13"/>
      <c r="BI1226" s="13"/>
      <c r="BJ1226" s="13"/>
      <c r="BK1226" s="13"/>
      <c r="BL1226" s="13"/>
      <c r="BM1226" s="13"/>
      <c r="BN1226" s="13"/>
      <c r="BO1226" s="13"/>
      <c r="BP1226" s="13"/>
      <c r="BQ1226" s="13"/>
      <c r="BR1226" s="13"/>
      <c r="BS1226" s="13"/>
      <c r="BT1226" s="13"/>
      <c r="BU1226" s="13"/>
      <c r="BV1226" s="13"/>
      <c r="BW1226" s="13"/>
      <c r="BX1226" s="13"/>
      <c r="BY1226" s="13"/>
      <c r="BZ1226" s="13"/>
      <c r="CA1226" s="13"/>
      <c r="CB1226" s="13"/>
      <c r="CC1226" s="13"/>
    </row>
    <row r="1227" spans="2:81" x14ac:dyDescent="0.3">
      <c r="B1227" s="23" t="s">
        <v>196</v>
      </c>
      <c r="C1227" s="13"/>
      <c r="D1227" s="13"/>
      <c r="E1227" s="13"/>
      <c r="F1227" s="13"/>
      <c r="G1227" s="13"/>
      <c r="H1227" s="13"/>
      <c r="I1227" s="13"/>
      <c r="J1227" s="13"/>
      <c r="K1227" s="13"/>
      <c r="L1227" s="13"/>
      <c r="M1227" s="13"/>
      <c r="N1227" s="13"/>
      <c r="O1227" s="13"/>
      <c r="P1227" s="13"/>
      <c r="Q1227" s="13"/>
      <c r="R1227" s="13"/>
      <c r="S1227" s="13"/>
      <c r="T1227" s="13"/>
      <c r="U1227" s="13"/>
      <c r="V1227" s="13"/>
      <c r="W1227" s="13"/>
      <c r="X1227" s="13"/>
      <c r="Y1227" s="13"/>
      <c r="Z1227" s="13"/>
      <c r="AA1227" s="13"/>
      <c r="AB1227" s="13"/>
      <c r="AC1227" s="13"/>
      <c r="AD1227" s="13"/>
      <c r="AE1227" s="13"/>
      <c r="AF1227" s="13"/>
      <c r="AG1227" s="13"/>
      <c r="AH1227" s="13"/>
      <c r="AI1227" s="13"/>
      <c r="AJ1227" s="13"/>
      <c r="AK1227" s="13"/>
      <c r="AL1227" s="13"/>
      <c r="AM1227" s="13"/>
      <c r="AN1227" s="13"/>
      <c r="AO1227" s="13"/>
      <c r="AP1227" s="13"/>
      <c r="AQ1227" s="13"/>
      <c r="AR1227" s="13"/>
      <c r="AS1227" s="13"/>
      <c r="AT1227" s="13"/>
      <c r="AU1227" s="13"/>
      <c r="AV1227" s="13"/>
      <c r="AW1227" s="13"/>
      <c r="AX1227" s="13"/>
      <c r="AY1227" s="13"/>
      <c r="AZ1227" s="13"/>
      <c r="BA1227" s="13"/>
      <c r="BB1227" s="13"/>
      <c r="BC1227" s="13"/>
      <c r="BD1227" s="13"/>
      <c r="BE1227" s="13"/>
      <c r="BF1227" s="13"/>
      <c r="BG1227" s="13"/>
      <c r="BH1227" s="13"/>
      <c r="BI1227" s="13"/>
      <c r="BJ1227" s="13"/>
      <c r="BK1227" s="13"/>
      <c r="BL1227" s="13"/>
      <c r="BM1227" s="13"/>
      <c r="BN1227" s="13"/>
      <c r="BO1227" s="13"/>
      <c r="BP1227" s="13"/>
      <c r="BQ1227" s="13"/>
      <c r="BR1227" s="13"/>
      <c r="BS1227" s="13"/>
      <c r="BT1227" s="13"/>
      <c r="BU1227" s="13"/>
      <c r="BV1227" s="13"/>
      <c r="BW1227" s="13"/>
      <c r="BX1227" s="13"/>
      <c r="BY1227" s="13"/>
      <c r="BZ1227" s="13"/>
      <c r="CA1227" s="13"/>
      <c r="CB1227" s="13"/>
      <c r="CC1227" s="13"/>
    </row>
    <row r="1228" spans="2:81" x14ac:dyDescent="0.3">
      <c r="B1228" t="s">
        <v>489</v>
      </c>
      <c r="C1228" s="13">
        <v>0.31519999999999998</v>
      </c>
      <c r="D1228" s="13">
        <v>0.29968454258675098</v>
      </c>
      <c r="E1228" s="13">
        <v>0.33333333333333298</v>
      </c>
      <c r="F1228" s="13"/>
      <c r="G1228" s="13">
        <v>0.34736842105263199</v>
      </c>
      <c r="H1228" s="13">
        <v>0.42499999999999999</v>
      </c>
      <c r="I1228" s="13">
        <v>0.28244274809160302</v>
      </c>
      <c r="J1228" s="13">
        <v>0.221052631578947</v>
      </c>
      <c r="K1228" s="13">
        <v>0.314285714285714</v>
      </c>
      <c r="L1228" s="13">
        <v>0.21621621621621601</v>
      </c>
      <c r="M1228" s="13"/>
      <c r="N1228" s="13">
        <v>0.33620689655172398</v>
      </c>
      <c r="O1228" s="13">
        <v>0.29375000000000001</v>
      </c>
      <c r="P1228" s="13">
        <v>0.30526315789473701</v>
      </c>
      <c r="Q1228" s="13">
        <v>0.30827067669172897</v>
      </c>
      <c r="R1228" s="13"/>
      <c r="S1228" s="13">
        <v>0.34848484848484901</v>
      </c>
      <c r="T1228" s="13">
        <v>0.44444444444444398</v>
      </c>
      <c r="U1228" s="13">
        <v>0.17948717948717899</v>
      </c>
      <c r="V1228" s="13">
        <v>0.25423728813559299</v>
      </c>
      <c r="W1228" s="13">
        <v>0.25531914893617003</v>
      </c>
      <c r="X1228" s="13">
        <v>0.44186046511627902</v>
      </c>
      <c r="Y1228" s="13">
        <v>0.31034482758620702</v>
      </c>
      <c r="Z1228" s="13">
        <v>0.33333333333333298</v>
      </c>
      <c r="AA1228" s="13">
        <v>0.219512195121951</v>
      </c>
      <c r="AB1228" s="13">
        <v>0.319148936170213</v>
      </c>
      <c r="AC1228" s="13">
        <v>0.34482758620689702</v>
      </c>
      <c r="AD1228" s="13">
        <v>0.5</v>
      </c>
      <c r="AE1228" s="13"/>
      <c r="AF1228" s="13">
        <v>0.35148514851485102</v>
      </c>
      <c r="AG1228" s="13">
        <v>0.33663366336633699</v>
      </c>
      <c r="AH1228" s="13">
        <v>0.31147540983606598</v>
      </c>
      <c r="AI1228" s="13">
        <v>0.207317073170732</v>
      </c>
      <c r="AJ1228" s="13">
        <v>0.29032258064516098</v>
      </c>
      <c r="AK1228" s="13">
        <v>0.30769230769230799</v>
      </c>
      <c r="AL1228" s="13"/>
      <c r="AM1228" s="13">
        <v>0.27083333333333298</v>
      </c>
      <c r="AN1228" s="13">
        <v>0.28571428571428598</v>
      </c>
      <c r="AO1228" s="13">
        <v>0.33168316831683198</v>
      </c>
      <c r="AP1228" s="13">
        <v>0.322033898305085</v>
      </c>
      <c r="AQ1228" s="13">
        <v>0.476190476190476</v>
      </c>
      <c r="AR1228" s="13"/>
      <c r="AS1228" s="13">
        <v>0.31519999999999998</v>
      </c>
      <c r="AT1228" s="13" t="s">
        <v>97</v>
      </c>
      <c r="AU1228" s="13"/>
      <c r="AV1228" s="13">
        <v>0.36125654450261802</v>
      </c>
      <c r="AW1228" s="13">
        <v>0.422222222222222</v>
      </c>
      <c r="AX1228" s="13">
        <v>0.26937269372693701</v>
      </c>
      <c r="AY1228" s="13"/>
      <c r="AZ1228" s="13">
        <v>0.51111111111111096</v>
      </c>
      <c r="BA1228" s="13">
        <v>0.375</v>
      </c>
      <c r="BB1228" s="13">
        <v>0.29203539823008901</v>
      </c>
      <c r="BC1228" s="13"/>
      <c r="BD1228" s="13">
        <v>0.320481927710843</v>
      </c>
      <c r="BE1228" s="13">
        <v>0.30622009569378</v>
      </c>
      <c r="BF1228" s="13"/>
      <c r="BG1228" s="13">
        <v>0.37104072398190002</v>
      </c>
      <c r="BH1228" s="13">
        <v>0.28465346534653502</v>
      </c>
      <c r="BI1228" s="13"/>
      <c r="BJ1228" s="13">
        <v>0.34</v>
      </c>
      <c r="BK1228" s="13">
        <v>0.309338521400778</v>
      </c>
      <c r="BL1228" s="13"/>
      <c r="BM1228" s="13">
        <v>0.34375</v>
      </c>
      <c r="BN1228" s="13">
        <v>0.307535641547862</v>
      </c>
      <c r="BO1228" s="13"/>
      <c r="BP1228" s="13">
        <v>0.26035502958579898</v>
      </c>
      <c r="BQ1228" s="13">
        <v>0.33483146067415698</v>
      </c>
      <c r="BR1228" s="13"/>
      <c r="BS1228" s="13">
        <v>0.37899543378995398</v>
      </c>
      <c r="BT1228" s="13">
        <v>0.29411764705882398</v>
      </c>
      <c r="BU1228" s="13"/>
      <c r="BV1228" s="13">
        <v>0.34210526315789502</v>
      </c>
      <c r="BW1228" s="13">
        <v>0.39860139860139898</v>
      </c>
      <c r="BX1228" s="13"/>
      <c r="BY1228" s="13">
        <v>0.34523809523809501</v>
      </c>
      <c r="BZ1228" s="13">
        <v>0.31156716417910402</v>
      </c>
      <c r="CA1228" s="13"/>
      <c r="CB1228" s="13">
        <v>0.293548387096774</v>
      </c>
      <c r="CC1228" s="13">
        <v>0.334426229508197</v>
      </c>
    </row>
    <row r="1229" spans="2:81" x14ac:dyDescent="0.3">
      <c r="B1229" t="s">
        <v>490</v>
      </c>
      <c r="C1229" s="13">
        <v>0.62080000000000002</v>
      </c>
      <c r="D1229" s="13">
        <v>0.64037854889589896</v>
      </c>
      <c r="E1229" s="13">
        <v>0.59803921568627405</v>
      </c>
      <c r="F1229" s="13"/>
      <c r="G1229" s="13">
        <v>0.61052631578947403</v>
      </c>
      <c r="H1229" s="13">
        <v>0.51249999999999996</v>
      </c>
      <c r="I1229" s="13">
        <v>0.64122137404580104</v>
      </c>
      <c r="J1229" s="13">
        <v>0.70526315789473704</v>
      </c>
      <c r="K1229" s="13">
        <v>0.61428571428571399</v>
      </c>
      <c r="L1229" s="13">
        <v>0.72972972972973005</v>
      </c>
      <c r="M1229" s="13"/>
      <c r="N1229" s="13">
        <v>0.59913793103448298</v>
      </c>
      <c r="O1229" s="13">
        <v>0.65625</v>
      </c>
      <c r="P1229" s="13">
        <v>0.64210526315789496</v>
      </c>
      <c r="Q1229" s="13">
        <v>0.60150375939849599</v>
      </c>
      <c r="R1229" s="13"/>
      <c r="S1229" s="13">
        <v>0.59090909090909105</v>
      </c>
      <c r="T1229" s="13">
        <v>0.5</v>
      </c>
      <c r="U1229" s="13">
        <v>0.74358974358974395</v>
      </c>
      <c r="V1229" s="13">
        <v>0.69491525423728795</v>
      </c>
      <c r="W1229" s="13">
        <v>0.63829787234042601</v>
      </c>
      <c r="X1229" s="13">
        <v>0.55813953488372103</v>
      </c>
      <c r="Y1229" s="13">
        <v>0.65517241379310298</v>
      </c>
      <c r="Z1229" s="13">
        <v>0.48148148148148101</v>
      </c>
      <c r="AA1229" s="13">
        <v>0.73170731707317105</v>
      </c>
      <c r="AB1229" s="13">
        <v>0.63829787234042601</v>
      </c>
      <c r="AC1229" s="13">
        <v>0.48275862068965503</v>
      </c>
      <c r="AD1229" s="13">
        <v>0.5</v>
      </c>
      <c r="AE1229" s="13"/>
      <c r="AF1229" s="13">
        <v>0.59405940594059403</v>
      </c>
      <c r="AG1229" s="13">
        <v>0.59405940594059403</v>
      </c>
      <c r="AH1229" s="13">
        <v>0.60655737704918</v>
      </c>
      <c r="AI1229" s="13">
        <v>0.71951219512195097</v>
      </c>
      <c r="AJ1229" s="13">
        <v>0.70967741935483897</v>
      </c>
      <c r="AK1229" s="13">
        <v>0.61538461538461497</v>
      </c>
      <c r="AL1229" s="13"/>
      <c r="AM1229" s="13">
        <v>0.63541666666666696</v>
      </c>
      <c r="AN1229" s="13">
        <v>0.64761904761904798</v>
      </c>
      <c r="AO1229" s="13">
        <v>0.61881188118811903</v>
      </c>
      <c r="AP1229" s="13">
        <v>0.62711864406779705</v>
      </c>
      <c r="AQ1229" s="13">
        <v>0.476190476190476</v>
      </c>
      <c r="AR1229" s="13"/>
      <c r="AS1229" s="13">
        <v>0.62080000000000002</v>
      </c>
      <c r="AT1229" s="13" t="s">
        <v>97</v>
      </c>
      <c r="AU1229" s="13"/>
      <c r="AV1229" s="13">
        <v>0.56544502617801096</v>
      </c>
      <c r="AW1229" s="13">
        <v>0.55555555555555602</v>
      </c>
      <c r="AX1229" s="13">
        <v>0.66420664206642099</v>
      </c>
      <c r="AY1229" s="13"/>
      <c r="AZ1229" s="13">
        <v>0.46666666666666701</v>
      </c>
      <c r="BA1229" s="13">
        <v>0.52083333333333304</v>
      </c>
      <c r="BB1229" s="13">
        <v>0.65486725663716805</v>
      </c>
      <c r="BC1229" s="13"/>
      <c r="BD1229" s="13">
        <v>0.61445783132530096</v>
      </c>
      <c r="BE1229" s="13">
        <v>0.63157894736842102</v>
      </c>
      <c r="BF1229" s="13"/>
      <c r="BG1229" s="13">
        <v>0.57466063348416296</v>
      </c>
      <c r="BH1229" s="13">
        <v>0.64603960396039595</v>
      </c>
      <c r="BI1229" s="13"/>
      <c r="BJ1229" s="13">
        <v>0.61</v>
      </c>
      <c r="BK1229" s="13">
        <v>0.62256809338521402</v>
      </c>
      <c r="BL1229" s="13"/>
      <c r="BM1229" s="13">
        <v>0.609375</v>
      </c>
      <c r="BN1229" s="13">
        <v>0.62729124236252498</v>
      </c>
      <c r="BO1229" s="13"/>
      <c r="BP1229" s="13">
        <v>0.66272189349112398</v>
      </c>
      <c r="BQ1229" s="13">
        <v>0.60674157303370801</v>
      </c>
      <c r="BR1229" s="13"/>
      <c r="BS1229" s="13">
        <v>0.57077625570776302</v>
      </c>
      <c r="BT1229" s="13">
        <v>0.61990950226244301</v>
      </c>
      <c r="BU1229" s="13"/>
      <c r="BV1229" s="13">
        <v>0.57894736842105299</v>
      </c>
      <c r="BW1229" s="13">
        <v>0.56643356643356602</v>
      </c>
      <c r="BX1229" s="13"/>
      <c r="BY1229" s="13">
        <v>0.59523809523809501</v>
      </c>
      <c r="BZ1229" s="13">
        <v>0.625</v>
      </c>
      <c r="CA1229" s="13"/>
      <c r="CB1229" s="13">
        <v>0.66774193548387095</v>
      </c>
      <c r="CC1229" s="13">
        <v>0.58032786885245902</v>
      </c>
    </row>
    <row r="1230" spans="2:81" x14ac:dyDescent="0.3">
      <c r="B1230" t="s">
        <v>88</v>
      </c>
      <c r="C1230" s="13">
        <v>6.4000000000000001E-2</v>
      </c>
      <c r="D1230" s="13">
        <v>5.9936908517350201E-2</v>
      </c>
      <c r="E1230" s="13">
        <v>6.8627450980392204E-2</v>
      </c>
      <c r="F1230" s="13"/>
      <c r="G1230" s="13">
        <v>4.2105263157894701E-2</v>
      </c>
      <c r="H1230" s="13">
        <v>6.25E-2</v>
      </c>
      <c r="I1230" s="13">
        <v>7.6335877862595394E-2</v>
      </c>
      <c r="J1230" s="13">
        <v>7.3684210526315796E-2</v>
      </c>
      <c r="K1230" s="13">
        <v>7.1428571428571397E-2</v>
      </c>
      <c r="L1230" s="13">
        <v>5.4054054054054099E-2</v>
      </c>
      <c r="M1230" s="13"/>
      <c r="N1230" s="13">
        <v>6.4655172413793094E-2</v>
      </c>
      <c r="O1230" s="13">
        <v>0.05</v>
      </c>
      <c r="P1230" s="13">
        <v>5.2631578947368397E-2</v>
      </c>
      <c r="Q1230" s="13">
        <v>9.0225563909774403E-2</v>
      </c>
      <c r="R1230" s="13"/>
      <c r="S1230" s="13">
        <v>6.0606060606060601E-2</v>
      </c>
      <c r="T1230" s="13">
        <v>5.5555555555555601E-2</v>
      </c>
      <c r="U1230" s="13">
        <v>7.69230769230769E-2</v>
      </c>
      <c r="V1230" s="13">
        <v>5.0847457627118599E-2</v>
      </c>
      <c r="W1230" s="13">
        <v>0.10638297872340401</v>
      </c>
      <c r="X1230" s="13">
        <v>0</v>
      </c>
      <c r="Y1230" s="13">
        <v>3.4482758620689703E-2</v>
      </c>
      <c r="Z1230" s="13">
        <v>0.18518518518518501</v>
      </c>
      <c r="AA1230" s="13">
        <v>4.8780487804878099E-2</v>
      </c>
      <c r="AB1230" s="13">
        <v>4.2553191489361701E-2</v>
      </c>
      <c r="AC1230" s="13">
        <v>0.17241379310344801</v>
      </c>
      <c r="AD1230" s="13">
        <v>0</v>
      </c>
      <c r="AE1230" s="13"/>
      <c r="AF1230" s="13">
        <v>5.4455445544554497E-2</v>
      </c>
      <c r="AG1230" s="13">
        <v>6.9306930693069299E-2</v>
      </c>
      <c r="AH1230" s="13">
        <v>8.1967213114754106E-2</v>
      </c>
      <c r="AI1230" s="13">
        <v>7.3170731707317097E-2</v>
      </c>
      <c r="AJ1230" s="13">
        <v>0</v>
      </c>
      <c r="AK1230" s="13">
        <v>7.69230769230769E-2</v>
      </c>
      <c r="AL1230" s="13"/>
      <c r="AM1230" s="13">
        <v>9.375E-2</v>
      </c>
      <c r="AN1230" s="13">
        <v>6.6666666666666693E-2</v>
      </c>
      <c r="AO1230" s="13">
        <v>4.95049504950495E-2</v>
      </c>
      <c r="AP1230" s="13">
        <v>5.0847457627118599E-2</v>
      </c>
      <c r="AQ1230" s="13">
        <v>4.7619047619047603E-2</v>
      </c>
      <c r="AR1230" s="13"/>
      <c r="AS1230" s="13">
        <v>6.4000000000000001E-2</v>
      </c>
      <c r="AT1230" s="13" t="s">
        <v>97</v>
      </c>
      <c r="AU1230" s="13"/>
      <c r="AV1230" s="13">
        <v>7.3298429319371694E-2</v>
      </c>
      <c r="AW1230" s="13">
        <v>2.2222222222222199E-2</v>
      </c>
      <c r="AX1230" s="13">
        <v>6.6420664206642097E-2</v>
      </c>
      <c r="AY1230" s="13"/>
      <c r="AZ1230" s="13">
        <v>2.2222222222222199E-2</v>
      </c>
      <c r="BA1230" s="13">
        <v>0.104166666666667</v>
      </c>
      <c r="BB1230" s="13">
        <v>5.3097345132743397E-2</v>
      </c>
      <c r="BC1230" s="13"/>
      <c r="BD1230" s="13">
        <v>6.5060240963855404E-2</v>
      </c>
      <c r="BE1230" s="13">
        <v>6.2200956937799E-2</v>
      </c>
      <c r="BF1230" s="13"/>
      <c r="BG1230" s="13">
        <v>5.4298642533936702E-2</v>
      </c>
      <c r="BH1230" s="13">
        <v>6.9306930693069299E-2</v>
      </c>
      <c r="BI1230" s="13"/>
      <c r="BJ1230" s="13">
        <v>0.05</v>
      </c>
      <c r="BK1230" s="13">
        <v>6.8093385214007804E-2</v>
      </c>
      <c r="BL1230" s="13"/>
      <c r="BM1230" s="13">
        <v>4.6875E-2</v>
      </c>
      <c r="BN1230" s="13">
        <v>6.5173116089613001E-2</v>
      </c>
      <c r="BO1230" s="13"/>
      <c r="BP1230" s="13">
        <v>7.69230769230769E-2</v>
      </c>
      <c r="BQ1230" s="13">
        <v>5.8426966292134799E-2</v>
      </c>
      <c r="BR1230" s="13"/>
      <c r="BS1230" s="13">
        <v>5.0228310502283102E-2</v>
      </c>
      <c r="BT1230" s="13">
        <v>8.5972850678733004E-2</v>
      </c>
      <c r="BU1230" s="13"/>
      <c r="BV1230" s="13">
        <v>7.8947368421052599E-2</v>
      </c>
      <c r="BW1230" s="13">
        <v>3.4965034965035002E-2</v>
      </c>
      <c r="BX1230" s="13"/>
      <c r="BY1230" s="13">
        <v>5.95238095238095E-2</v>
      </c>
      <c r="BZ1230" s="13">
        <v>6.3432835820895497E-2</v>
      </c>
      <c r="CA1230" s="13"/>
      <c r="CB1230" s="13">
        <v>3.8709677419354799E-2</v>
      </c>
      <c r="CC1230" s="13">
        <v>8.5245901639344299E-2</v>
      </c>
    </row>
    <row r="1231" spans="2:81" x14ac:dyDescent="0.3">
      <c r="C1231" s="13"/>
      <c r="D1231" s="13"/>
      <c r="E1231" s="13"/>
      <c r="F1231" s="13"/>
      <c r="G1231" s="13"/>
      <c r="H1231" s="13"/>
      <c r="I1231" s="13"/>
      <c r="J1231" s="13"/>
      <c r="K1231" s="13"/>
      <c r="L1231" s="13"/>
      <c r="M1231" s="13"/>
      <c r="N1231" s="13"/>
      <c r="O1231" s="13"/>
      <c r="P1231" s="13"/>
      <c r="Q1231" s="13"/>
      <c r="R1231" s="13"/>
      <c r="S1231" s="13"/>
      <c r="T1231" s="13"/>
      <c r="U1231" s="13"/>
      <c r="V1231" s="13"/>
      <c r="W1231" s="13"/>
      <c r="X1231" s="13"/>
      <c r="Y1231" s="13"/>
      <c r="Z1231" s="13"/>
      <c r="AA1231" s="13"/>
      <c r="AB1231" s="13"/>
      <c r="AC1231" s="13"/>
      <c r="AD1231" s="13"/>
      <c r="AE1231" s="13"/>
      <c r="AF1231" s="13"/>
      <c r="AG1231" s="13"/>
      <c r="AH1231" s="13"/>
      <c r="AI1231" s="13"/>
      <c r="AJ1231" s="13"/>
      <c r="AK1231" s="13"/>
      <c r="AL1231" s="13"/>
      <c r="AM1231" s="13"/>
      <c r="AN1231" s="13"/>
      <c r="AO1231" s="13"/>
      <c r="AP1231" s="13"/>
      <c r="AQ1231" s="13"/>
      <c r="AR1231" s="13"/>
      <c r="AS1231" s="13"/>
      <c r="AT1231" s="13"/>
      <c r="AU1231" s="13"/>
      <c r="AV1231" s="13"/>
      <c r="AW1231" s="13"/>
      <c r="AX1231" s="13"/>
      <c r="AY1231" s="13"/>
      <c r="AZ1231" s="13"/>
      <c r="BA1231" s="13"/>
      <c r="BB1231" s="13"/>
      <c r="BC1231" s="13"/>
      <c r="BD1231" s="13"/>
      <c r="BE1231" s="13"/>
      <c r="BF1231" s="13"/>
      <c r="BG1231" s="13"/>
      <c r="BH1231" s="13"/>
      <c r="BI1231" s="13"/>
      <c r="BJ1231" s="13"/>
      <c r="BK1231" s="13"/>
      <c r="BL1231" s="13"/>
      <c r="BM1231" s="13"/>
      <c r="BN1231" s="13"/>
      <c r="BO1231" s="13"/>
      <c r="BP1231" s="13"/>
      <c r="BQ1231" s="13"/>
      <c r="BR1231" s="13"/>
      <c r="BS1231" s="13"/>
      <c r="BT1231" s="13"/>
      <c r="BU1231" s="13"/>
      <c r="BV1231" s="13"/>
      <c r="BW1231" s="13"/>
      <c r="BX1231" s="13"/>
      <c r="BY1231" s="13"/>
      <c r="BZ1231" s="13"/>
      <c r="CA1231" s="13"/>
      <c r="CB1231" s="13"/>
      <c r="CC1231" s="13"/>
    </row>
    <row r="1232" spans="2:81" x14ac:dyDescent="0.3">
      <c r="B1232" s="6" t="s">
        <v>493</v>
      </c>
      <c r="C1232" s="13"/>
      <c r="D1232" s="13"/>
      <c r="E1232" s="13"/>
      <c r="F1232" s="13"/>
      <c r="G1232" s="13"/>
      <c r="H1232" s="13"/>
      <c r="I1232" s="13"/>
      <c r="J1232" s="13"/>
      <c r="K1232" s="13"/>
      <c r="L1232" s="13"/>
      <c r="M1232" s="13"/>
      <c r="N1232" s="13"/>
      <c r="O1232" s="13"/>
      <c r="P1232" s="13"/>
      <c r="Q1232" s="13"/>
      <c r="R1232" s="13"/>
      <c r="S1232" s="13"/>
      <c r="T1232" s="13"/>
      <c r="U1232" s="13"/>
      <c r="V1232" s="13"/>
      <c r="W1232" s="13"/>
      <c r="X1232" s="13"/>
      <c r="Y1232" s="13"/>
      <c r="Z1232" s="13"/>
      <c r="AA1232" s="13"/>
      <c r="AB1232" s="13"/>
      <c r="AC1232" s="13"/>
      <c r="AD1232" s="13"/>
      <c r="AE1232" s="13"/>
      <c r="AF1232" s="13"/>
      <c r="AG1232" s="13"/>
      <c r="AH1232" s="13"/>
      <c r="AI1232" s="13"/>
      <c r="AJ1232" s="13"/>
      <c r="AK1232" s="13"/>
      <c r="AL1232" s="13"/>
      <c r="AM1232" s="13"/>
      <c r="AN1232" s="13"/>
      <c r="AO1232" s="13"/>
      <c r="AP1232" s="13"/>
      <c r="AQ1232" s="13"/>
      <c r="AR1232" s="13"/>
      <c r="AS1232" s="13"/>
      <c r="AT1232" s="13"/>
      <c r="AU1232" s="13"/>
      <c r="AV1232" s="13"/>
      <c r="AW1232" s="13"/>
      <c r="AX1232" s="13"/>
      <c r="AY1232" s="13"/>
      <c r="AZ1232" s="13"/>
      <c r="BA1232" s="13"/>
      <c r="BB1232" s="13"/>
      <c r="BC1232" s="13"/>
      <c r="BD1232" s="13"/>
      <c r="BE1232" s="13"/>
      <c r="BF1232" s="13"/>
      <c r="BG1232" s="13"/>
      <c r="BH1232" s="13"/>
      <c r="BI1232" s="13"/>
      <c r="BJ1232" s="13"/>
      <c r="BK1232" s="13"/>
      <c r="BL1232" s="13"/>
      <c r="BM1232" s="13"/>
      <c r="BN1232" s="13"/>
      <c r="BO1232" s="13"/>
      <c r="BP1232" s="13"/>
      <c r="BQ1232" s="13"/>
      <c r="BR1232" s="13"/>
      <c r="BS1232" s="13"/>
      <c r="BT1232" s="13"/>
      <c r="BU1232" s="13"/>
      <c r="BV1232" s="13"/>
      <c r="BW1232" s="13"/>
      <c r="BX1232" s="13"/>
      <c r="BY1232" s="13"/>
      <c r="BZ1232" s="13"/>
      <c r="CA1232" s="13"/>
      <c r="CB1232" s="13"/>
      <c r="CC1232" s="13"/>
    </row>
    <row r="1233" spans="2:81" x14ac:dyDescent="0.3">
      <c r="B1233" s="23" t="s">
        <v>196</v>
      </c>
      <c r="C1233" s="13"/>
      <c r="D1233" s="13"/>
      <c r="E1233" s="13"/>
      <c r="F1233" s="13"/>
      <c r="G1233" s="13"/>
      <c r="H1233" s="13"/>
      <c r="I1233" s="13"/>
      <c r="J1233" s="13"/>
      <c r="K1233" s="13"/>
      <c r="L1233" s="13"/>
      <c r="M1233" s="13"/>
      <c r="N1233" s="13"/>
      <c r="O1233" s="13"/>
      <c r="P1233" s="13"/>
      <c r="Q1233" s="13"/>
      <c r="R1233" s="13"/>
      <c r="S1233" s="13"/>
      <c r="T1233" s="13"/>
      <c r="U1233" s="13"/>
      <c r="V1233" s="13"/>
      <c r="W1233" s="13"/>
      <c r="X1233" s="13"/>
      <c r="Y1233" s="13"/>
      <c r="Z1233" s="13"/>
      <c r="AA1233" s="13"/>
      <c r="AB1233" s="13"/>
      <c r="AC1233" s="13"/>
      <c r="AD1233" s="13"/>
      <c r="AE1233" s="13"/>
      <c r="AF1233" s="13"/>
      <c r="AG1233" s="13"/>
      <c r="AH1233" s="13"/>
      <c r="AI1233" s="13"/>
      <c r="AJ1233" s="13"/>
      <c r="AK1233" s="13"/>
      <c r="AL1233" s="13"/>
      <c r="AM1233" s="13"/>
      <c r="AN1233" s="13"/>
      <c r="AO1233" s="13"/>
      <c r="AP1233" s="13"/>
      <c r="AQ1233" s="13"/>
      <c r="AR1233" s="13"/>
      <c r="AS1233" s="13"/>
      <c r="AT1233" s="13"/>
      <c r="AU1233" s="13"/>
      <c r="AV1233" s="13"/>
      <c r="AW1233" s="13"/>
      <c r="AX1233" s="13"/>
      <c r="AY1233" s="13"/>
      <c r="AZ1233" s="13"/>
      <c r="BA1233" s="13"/>
      <c r="BB1233" s="13"/>
      <c r="BC1233" s="13"/>
      <c r="BD1233" s="13"/>
      <c r="BE1233" s="13"/>
      <c r="BF1233" s="13"/>
      <c r="BG1233" s="13"/>
      <c r="BH1233" s="13"/>
      <c r="BI1233" s="13"/>
      <c r="BJ1233" s="13"/>
      <c r="BK1233" s="13"/>
      <c r="BL1233" s="13"/>
      <c r="BM1233" s="13"/>
      <c r="BN1233" s="13"/>
      <c r="BO1233" s="13"/>
      <c r="BP1233" s="13"/>
      <c r="BQ1233" s="13"/>
      <c r="BR1233" s="13"/>
      <c r="BS1233" s="13"/>
      <c r="BT1233" s="13"/>
      <c r="BU1233" s="13"/>
      <c r="BV1233" s="13"/>
      <c r="BW1233" s="13"/>
      <c r="BX1233" s="13"/>
      <c r="BY1233" s="13"/>
      <c r="BZ1233" s="13"/>
      <c r="CA1233" s="13"/>
      <c r="CB1233" s="13"/>
      <c r="CC1233" s="13"/>
    </row>
    <row r="1234" spans="2:81" x14ac:dyDescent="0.3">
      <c r="B1234" t="s">
        <v>489</v>
      </c>
      <c r="C1234" s="13">
        <v>0.2752</v>
      </c>
      <c r="D1234" s="13">
        <v>0.27129337539432202</v>
      </c>
      <c r="E1234" s="13">
        <v>0.28104575163398698</v>
      </c>
      <c r="F1234" s="13"/>
      <c r="G1234" s="13">
        <v>0.26315789473684198</v>
      </c>
      <c r="H1234" s="13">
        <v>0.39374999999999999</v>
      </c>
      <c r="I1234" s="13">
        <v>0.26717557251908403</v>
      </c>
      <c r="J1234" s="13">
        <v>0.18947368421052599</v>
      </c>
      <c r="K1234" s="13">
        <v>0.24285714285714299</v>
      </c>
      <c r="L1234" s="13">
        <v>0.18918918918918901</v>
      </c>
      <c r="M1234" s="13"/>
      <c r="N1234" s="13">
        <v>0.28879310344827602</v>
      </c>
      <c r="O1234" s="13">
        <v>0.25624999999999998</v>
      </c>
      <c r="P1234" s="13">
        <v>0.25263157894736799</v>
      </c>
      <c r="Q1234" s="13">
        <v>0.28571428571428598</v>
      </c>
      <c r="R1234" s="13"/>
      <c r="S1234" s="13">
        <v>0.30303030303030298</v>
      </c>
      <c r="T1234" s="13">
        <v>0.35185185185185203</v>
      </c>
      <c r="U1234" s="13">
        <v>0.17948717948717899</v>
      </c>
      <c r="V1234" s="13">
        <v>0.169491525423729</v>
      </c>
      <c r="W1234" s="13">
        <v>0.27659574468085102</v>
      </c>
      <c r="X1234" s="13">
        <v>0.44186046511627902</v>
      </c>
      <c r="Y1234" s="13">
        <v>0.24137931034482801</v>
      </c>
      <c r="Z1234" s="13">
        <v>0.33333333333333298</v>
      </c>
      <c r="AA1234" s="13">
        <v>0.18292682926829301</v>
      </c>
      <c r="AB1234" s="13">
        <v>0.25531914893617003</v>
      </c>
      <c r="AC1234" s="13">
        <v>0.34482758620689702</v>
      </c>
      <c r="AD1234" s="13">
        <v>0.5</v>
      </c>
      <c r="AE1234" s="13"/>
      <c r="AF1234" s="13">
        <v>0.35643564356435598</v>
      </c>
      <c r="AG1234" s="13">
        <v>0.287128712871287</v>
      </c>
      <c r="AH1234" s="13">
        <v>0.22950819672131101</v>
      </c>
      <c r="AI1234" s="13">
        <v>0.17073170731707299</v>
      </c>
      <c r="AJ1234" s="13">
        <v>0.241935483870968</v>
      </c>
      <c r="AK1234" s="13">
        <v>0.230769230769231</v>
      </c>
      <c r="AL1234" s="13"/>
      <c r="AM1234" s="13">
        <v>0.25</v>
      </c>
      <c r="AN1234" s="13">
        <v>0.19047619047618999</v>
      </c>
      <c r="AO1234" s="13">
        <v>0.262376237623762</v>
      </c>
      <c r="AP1234" s="13">
        <v>0.322033898305085</v>
      </c>
      <c r="AQ1234" s="13">
        <v>0.38095238095238099</v>
      </c>
      <c r="AR1234" s="13"/>
      <c r="AS1234" s="13">
        <v>0.2752</v>
      </c>
      <c r="AT1234" s="13" t="s">
        <v>97</v>
      </c>
      <c r="AU1234" s="13"/>
      <c r="AV1234" s="13">
        <v>0.31937172774869099</v>
      </c>
      <c r="AW1234" s="13">
        <v>0.422222222222222</v>
      </c>
      <c r="AX1234" s="13">
        <v>0.23616236162361601</v>
      </c>
      <c r="AY1234" s="13"/>
      <c r="AZ1234" s="13">
        <v>0.4</v>
      </c>
      <c r="BA1234" s="13">
        <v>0.41666666666666702</v>
      </c>
      <c r="BB1234" s="13">
        <v>0.27433628318584102</v>
      </c>
      <c r="BC1234" s="13"/>
      <c r="BD1234" s="13">
        <v>0.27228915662650599</v>
      </c>
      <c r="BE1234" s="13">
        <v>0.28229665071770299</v>
      </c>
      <c r="BF1234" s="13"/>
      <c r="BG1234" s="13">
        <v>0.29411764705882398</v>
      </c>
      <c r="BH1234" s="13">
        <v>0.26485148514851498</v>
      </c>
      <c r="BI1234" s="13"/>
      <c r="BJ1234" s="13">
        <v>0.27</v>
      </c>
      <c r="BK1234" s="13">
        <v>0.27626459143968901</v>
      </c>
      <c r="BL1234" s="13"/>
      <c r="BM1234" s="13">
        <v>0.328125</v>
      </c>
      <c r="BN1234" s="13">
        <v>0.262729124236253</v>
      </c>
      <c r="BO1234" s="13"/>
      <c r="BP1234" s="13">
        <v>0.201183431952663</v>
      </c>
      <c r="BQ1234" s="13">
        <v>0.30337078651685401</v>
      </c>
      <c r="BR1234" s="13"/>
      <c r="BS1234" s="13">
        <v>0.32876712328767099</v>
      </c>
      <c r="BT1234" s="13">
        <v>0.28054298642533898</v>
      </c>
      <c r="BU1234" s="13"/>
      <c r="BV1234" s="13">
        <v>0.25</v>
      </c>
      <c r="BW1234" s="13">
        <v>0.37062937062937101</v>
      </c>
      <c r="BX1234" s="13"/>
      <c r="BY1234" s="13">
        <v>0.33333333333333298</v>
      </c>
      <c r="BZ1234" s="13">
        <v>0.26492537313432801</v>
      </c>
      <c r="CA1234" s="13"/>
      <c r="CB1234" s="13">
        <v>0.22258064516129</v>
      </c>
      <c r="CC1234" s="13">
        <v>0.32131147540983601</v>
      </c>
    </row>
    <row r="1235" spans="2:81" x14ac:dyDescent="0.3">
      <c r="B1235" t="s">
        <v>490</v>
      </c>
      <c r="C1235" s="13">
        <v>0.67359999999999998</v>
      </c>
      <c r="D1235" s="13">
        <v>0.68454258675078905</v>
      </c>
      <c r="E1235" s="13">
        <v>0.66013071895424802</v>
      </c>
      <c r="F1235" s="13"/>
      <c r="G1235" s="13">
        <v>0.70526315789473704</v>
      </c>
      <c r="H1235" s="13">
        <v>0.57499999999999996</v>
      </c>
      <c r="I1235" s="13">
        <v>0.66412213740458004</v>
      </c>
      <c r="J1235" s="13">
        <v>0.73684210526315796</v>
      </c>
      <c r="K1235" s="13">
        <v>0.68571428571428605</v>
      </c>
      <c r="L1235" s="13">
        <v>0.77027027027026995</v>
      </c>
      <c r="M1235" s="13"/>
      <c r="N1235" s="13">
        <v>0.66379310344827602</v>
      </c>
      <c r="O1235" s="13">
        <v>0.7</v>
      </c>
      <c r="P1235" s="13">
        <v>0.69473684210526299</v>
      </c>
      <c r="Q1235" s="13">
        <v>0.64661654135338298</v>
      </c>
      <c r="R1235" s="13"/>
      <c r="S1235" s="13">
        <v>0.64393939393939403</v>
      </c>
      <c r="T1235" s="13">
        <v>0.57407407407407396</v>
      </c>
      <c r="U1235" s="13">
        <v>0.74358974358974395</v>
      </c>
      <c r="V1235" s="13">
        <v>0.77966101694915302</v>
      </c>
      <c r="W1235" s="13">
        <v>0.63829787234042601</v>
      </c>
      <c r="X1235" s="13">
        <v>0.55813953488372103</v>
      </c>
      <c r="Y1235" s="13">
        <v>0.74137931034482796</v>
      </c>
      <c r="Z1235" s="13">
        <v>0.55555555555555602</v>
      </c>
      <c r="AA1235" s="13">
        <v>0.792682926829268</v>
      </c>
      <c r="AB1235" s="13">
        <v>0.72340425531914898</v>
      </c>
      <c r="AC1235" s="13">
        <v>0.51724137931034497</v>
      </c>
      <c r="AD1235" s="13">
        <v>0.5</v>
      </c>
      <c r="AE1235" s="13"/>
      <c r="AF1235" s="13">
        <v>0.60891089108910901</v>
      </c>
      <c r="AG1235" s="13">
        <v>0.66336633663366296</v>
      </c>
      <c r="AH1235" s="13">
        <v>0.73770491803278704</v>
      </c>
      <c r="AI1235" s="13">
        <v>0.76829268292682895</v>
      </c>
      <c r="AJ1235" s="13">
        <v>0.74193548387096797</v>
      </c>
      <c r="AK1235" s="13">
        <v>0.73076923076923095</v>
      </c>
      <c r="AL1235" s="13"/>
      <c r="AM1235" s="13">
        <v>0.67708333333333304</v>
      </c>
      <c r="AN1235" s="13">
        <v>0.75238095238095204</v>
      </c>
      <c r="AO1235" s="13">
        <v>0.69801980198019797</v>
      </c>
      <c r="AP1235" s="13">
        <v>0.63559322033898302</v>
      </c>
      <c r="AQ1235" s="13">
        <v>0.52380952380952395</v>
      </c>
      <c r="AR1235" s="13"/>
      <c r="AS1235" s="13">
        <v>0.67359999999999998</v>
      </c>
      <c r="AT1235" s="13" t="s">
        <v>97</v>
      </c>
      <c r="AU1235" s="13"/>
      <c r="AV1235" s="13">
        <v>0.62827225130890096</v>
      </c>
      <c r="AW1235" s="13">
        <v>0.53333333333333299</v>
      </c>
      <c r="AX1235" s="13">
        <v>0.73062730627306305</v>
      </c>
      <c r="AY1235" s="13"/>
      <c r="AZ1235" s="13">
        <v>0.57777777777777795</v>
      </c>
      <c r="BA1235" s="13">
        <v>0.52083333333333304</v>
      </c>
      <c r="BB1235" s="13">
        <v>0.67256637168141598</v>
      </c>
      <c r="BC1235" s="13"/>
      <c r="BD1235" s="13">
        <v>0.681927710843373</v>
      </c>
      <c r="BE1235" s="13">
        <v>0.65550239234449803</v>
      </c>
      <c r="BF1235" s="13"/>
      <c r="BG1235" s="13">
        <v>0.66063348416289602</v>
      </c>
      <c r="BH1235" s="13">
        <v>0.68069306930693096</v>
      </c>
      <c r="BI1235" s="13"/>
      <c r="BJ1235" s="13">
        <v>0.72</v>
      </c>
      <c r="BK1235" s="13">
        <v>0.66342412451361898</v>
      </c>
      <c r="BL1235" s="13"/>
      <c r="BM1235" s="13">
        <v>0.6328125</v>
      </c>
      <c r="BN1235" s="13">
        <v>0.68635437881873695</v>
      </c>
      <c r="BO1235" s="13"/>
      <c r="BP1235" s="13">
        <v>0.75147928994082802</v>
      </c>
      <c r="BQ1235" s="13">
        <v>0.64269662921348303</v>
      </c>
      <c r="BR1235" s="13"/>
      <c r="BS1235" s="13">
        <v>0.64840182648401801</v>
      </c>
      <c r="BT1235" s="13">
        <v>0.65158371040723995</v>
      </c>
      <c r="BU1235" s="13"/>
      <c r="BV1235" s="13">
        <v>0.71052631578947401</v>
      </c>
      <c r="BW1235" s="13">
        <v>0.61538461538461497</v>
      </c>
      <c r="BX1235" s="13"/>
      <c r="BY1235" s="13">
        <v>0.58333333333333304</v>
      </c>
      <c r="BZ1235" s="13">
        <v>0.68843283582089598</v>
      </c>
      <c r="CA1235" s="13"/>
      <c r="CB1235" s="13">
        <v>0.73548387096774204</v>
      </c>
      <c r="CC1235" s="13">
        <v>0.61967213114754105</v>
      </c>
    </row>
    <row r="1236" spans="2:81" x14ac:dyDescent="0.3">
      <c r="B1236" t="s">
        <v>88</v>
      </c>
      <c r="C1236" s="13">
        <v>5.1200000000000002E-2</v>
      </c>
      <c r="D1236" s="13">
        <v>4.41640378548896E-2</v>
      </c>
      <c r="E1236" s="13">
        <v>5.8823529411764698E-2</v>
      </c>
      <c r="F1236" s="13"/>
      <c r="G1236" s="13">
        <v>3.1578947368421102E-2</v>
      </c>
      <c r="H1236" s="13">
        <v>3.125E-2</v>
      </c>
      <c r="I1236" s="13">
        <v>6.8702290076335895E-2</v>
      </c>
      <c r="J1236" s="13">
        <v>7.3684210526315796E-2</v>
      </c>
      <c r="K1236" s="13">
        <v>7.1428571428571397E-2</v>
      </c>
      <c r="L1236" s="13">
        <v>4.0540540540540501E-2</v>
      </c>
      <c r="M1236" s="13"/>
      <c r="N1236" s="13">
        <v>4.7413793103448301E-2</v>
      </c>
      <c r="O1236" s="13">
        <v>4.3749999999999997E-2</v>
      </c>
      <c r="P1236" s="13">
        <v>5.2631578947368397E-2</v>
      </c>
      <c r="Q1236" s="13">
        <v>6.7669172932330796E-2</v>
      </c>
      <c r="R1236" s="13"/>
      <c r="S1236" s="13">
        <v>5.3030303030302997E-2</v>
      </c>
      <c r="T1236" s="13">
        <v>7.4074074074074098E-2</v>
      </c>
      <c r="U1236" s="13">
        <v>7.69230769230769E-2</v>
      </c>
      <c r="V1236" s="13">
        <v>5.0847457627118599E-2</v>
      </c>
      <c r="W1236" s="13">
        <v>8.5106382978723402E-2</v>
      </c>
      <c r="X1236" s="13">
        <v>0</v>
      </c>
      <c r="Y1236" s="13">
        <v>1.72413793103448E-2</v>
      </c>
      <c r="Z1236" s="13">
        <v>0.11111111111111099</v>
      </c>
      <c r="AA1236" s="13">
        <v>2.4390243902439001E-2</v>
      </c>
      <c r="AB1236" s="13">
        <v>2.1276595744680899E-2</v>
      </c>
      <c r="AC1236" s="13">
        <v>0.13793103448275901</v>
      </c>
      <c r="AD1236" s="13">
        <v>0</v>
      </c>
      <c r="AE1236" s="13"/>
      <c r="AF1236" s="13">
        <v>3.4653465346534698E-2</v>
      </c>
      <c r="AG1236" s="13">
        <v>4.95049504950495E-2</v>
      </c>
      <c r="AH1236" s="13">
        <v>3.2786885245901599E-2</v>
      </c>
      <c r="AI1236" s="13">
        <v>6.0975609756097601E-2</v>
      </c>
      <c r="AJ1236" s="13">
        <v>1.6129032258064498E-2</v>
      </c>
      <c r="AK1236" s="13">
        <v>3.8461538461538498E-2</v>
      </c>
      <c r="AL1236" s="13"/>
      <c r="AM1236" s="13">
        <v>7.2916666666666699E-2</v>
      </c>
      <c r="AN1236" s="13">
        <v>5.7142857142857099E-2</v>
      </c>
      <c r="AO1236" s="13">
        <v>3.9603960396039598E-2</v>
      </c>
      <c r="AP1236" s="13">
        <v>4.2372881355932202E-2</v>
      </c>
      <c r="AQ1236" s="13">
        <v>9.5238095238095205E-2</v>
      </c>
      <c r="AR1236" s="13"/>
      <c r="AS1236" s="13">
        <v>5.1200000000000002E-2</v>
      </c>
      <c r="AT1236" s="13" t="s">
        <v>97</v>
      </c>
      <c r="AU1236" s="13"/>
      <c r="AV1236" s="13">
        <v>5.2356020942408397E-2</v>
      </c>
      <c r="AW1236" s="13">
        <v>4.4444444444444398E-2</v>
      </c>
      <c r="AX1236" s="13">
        <v>3.3210332103321E-2</v>
      </c>
      <c r="AY1236" s="13"/>
      <c r="AZ1236" s="13">
        <v>2.2222222222222199E-2</v>
      </c>
      <c r="BA1236" s="13">
        <v>6.25E-2</v>
      </c>
      <c r="BB1236" s="13">
        <v>5.3097345132743397E-2</v>
      </c>
      <c r="BC1236" s="13"/>
      <c r="BD1236" s="13">
        <v>4.57831325301205E-2</v>
      </c>
      <c r="BE1236" s="13">
        <v>6.2200956937799E-2</v>
      </c>
      <c r="BF1236" s="13"/>
      <c r="BG1236" s="13">
        <v>4.52488687782805E-2</v>
      </c>
      <c r="BH1236" s="13">
        <v>5.4455445544554497E-2</v>
      </c>
      <c r="BI1236" s="13"/>
      <c r="BJ1236" s="13">
        <v>0.01</v>
      </c>
      <c r="BK1236" s="13">
        <v>6.0311284046692601E-2</v>
      </c>
      <c r="BL1236" s="13"/>
      <c r="BM1236" s="13">
        <v>3.90625E-2</v>
      </c>
      <c r="BN1236" s="13">
        <v>5.0916496945010201E-2</v>
      </c>
      <c r="BO1236" s="13"/>
      <c r="BP1236" s="13">
        <v>4.7337278106508902E-2</v>
      </c>
      <c r="BQ1236" s="13">
        <v>5.3932584269662902E-2</v>
      </c>
      <c r="BR1236" s="13"/>
      <c r="BS1236" s="13">
        <v>2.2831050228310501E-2</v>
      </c>
      <c r="BT1236" s="13">
        <v>6.7873303167420795E-2</v>
      </c>
      <c r="BU1236" s="13"/>
      <c r="BV1236" s="13">
        <v>3.94736842105263E-2</v>
      </c>
      <c r="BW1236" s="13">
        <v>1.3986013986014E-2</v>
      </c>
      <c r="BX1236" s="13"/>
      <c r="BY1236" s="13">
        <v>8.3333333333333301E-2</v>
      </c>
      <c r="BZ1236" s="13">
        <v>4.6641791044776101E-2</v>
      </c>
      <c r="CA1236" s="13"/>
      <c r="CB1236" s="13">
        <v>4.1935483870967703E-2</v>
      </c>
      <c r="CC1236" s="13">
        <v>5.9016393442623001E-2</v>
      </c>
    </row>
    <row r="1237" spans="2:81" x14ac:dyDescent="0.3">
      <c r="C1237" s="13"/>
      <c r="D1237" s="13"/>
      <c r="E1237" s="13"/>
      <c r="F1237" s="13"/>
      <c r="G1237" s="13"/>
      <c r="H1237" s="13"/>
      <c r="I1237" s="13"/>
      <c r="J1237" s="13"/>
      <c r="K1237" s="13"/>
      <c r="L1237" s="13"/>
      <c r="M1237" s="13"/>
      <c r="N1237" s="13"/>
      <c r="O1237" s="13"/>
      <c r="P1237" s="13"/>
      <c r="Q1237" s="13"/>
      <c r="R1237" s="13"/>
      <c r="S1237" s="13"/>
      <c r="T1237" s="13"/>
      <c r="U1237" s="13"/>
      <c r="V1237" s="13"/>
      <c r="W1237" s="13"/>
      <c r="X1237" s="13"/>
      <c r="Y1237" s="13"/>
      <c r="Z1237" s="13"/>
      <c r="AA1237" s="13"/>
      <c r="AB1237" s="13"/>
      <c r="AC1237" s="13"/>
      <c r="AD1237" s="13"/>
      <c r="AE1237" s="13"/>
      <c r="AF1237" s="13"/>
      <c r="AG1237" s="13"/>
      <c r="AH1237" s="13"/>
      <c r="AI1237" s="13"/>
      <c r="AJ1237" s="13"/>
      <c r="AK1237" s="13"/>
      <c r="AL1237" s="13"/>
      <c r="AM1237" s="13"/>
      <c r="AN1237" s="13"/>
      <c r="AO1237" s="13"/>
      <c r="AP1237" s="13"/>
      <c r="AQ1237" s="13"/>
      <c r="AR1237" s="13"/>
      <c r="AS1237" s="13"/>
      <c r="AT1237" s="13"/>
      <c r="AU1237" s="13"/>
      <c r="AV1237" s="13"/>
      <c r="AW1237" s="13"/>
      <c r="AX1237" s="13"/>
      <c r="AY1237" s="13"/>
      <c r="AZ1237" s="13"/>
      <c r="BA1237" s="13"/>
      <c r="BB1237" s="13"/>
      <c r="BC1237" s="13"/>
      <c r="BD1237" s="13"/>
      <c r="BE1237" s="13"/>
      <c r="BF1237" s="13"/>
      <c r="BG1237" s="13"/>
      <c r="BH1237" s="13"/>
      <c r="BI1237" s="13"/>
      <c r="BJ1237" s="13"/>
      <c r="BK1237" s="13"/>
      <c r="BL1237" s="13"/>
      <c r="BM1237" s="13"/>
      <c r="BN1237" s="13"/>
      <c r="BO1237" s="13"/>
      <c r="BP1237" s="13"/>
      <c r="BQ1237" s="13"/>
      <c r="BR1237" s="13"/>
      <c r="BS1237" s="13"/>
      <c r="BT1237" s="13"/>
      <c r="BU1237" s="13"/>
      <c r="BV1237" s="13"/>
      <c r="BW1237" s="13"/>
      <c r="BX1237" s="13"/>
      <c r="BY1237" s="13"/>
      <c r="BZ1237" s="13"/>
      <c r="CA1237" s="13"/>
      <c r="CB1237" s="13"/>
      <c r="CC1237" s="13"/>
    </row>
    <row r="1238" spans="2:81" x14ac:dyDescent="0.3">
      <c r="B1238" s="6" t="s">
        <v>494</v>
      </c>
      <c r="C1238" s="13"/>
      <c r="D1238" s="13"/>
      <c r="E1238" s="13"/>
      <c r="F1238" s="13"/>
      <c r="G1238" s="13"/>
      <c r="H1238" s="13"/>
      <c r="I1238" s="13"/>
      <c r="J1238" s="13"/>
      <c r="K1238" s="13"/>
      <c r="L1238" s="13"/>
      <c r="M1238" s="13"/>
      <c r="N1238" s="13"/>
      <c r="O1238" s="13"/>
      <c r="P1238" s="13"/>
      <c r="Q1238" s="13"/>
      <c r="R1238" s="13"/>
      <c r="S1238" s="13"/>
      <c r="T1238" s="13"/>
      <c r="U1238" s="13"/>
      <c r="V1238" s="13"/>
      <c r="W1238" s="13"/>
      <c r="X1238" s="13"/>
      <c r="Y1238" s="13"/>
      <c r="Z1238" s="13"/>
      <c r="AA1238" s="13"/>
      <c r="AB1238" s="13"/>
      <c r="AC1238" s="13"/>
      <c r="AD1238" s="13"/>
      <c r="AE1238" s="13"/>
      <c r="AF1238" s="13"/>
      <c r="AG1238" s="13"/>
      <c r="AH1238" s="13"/>
      <c r="AI1238" s="13"/>
      <c r="AJ1238" s="13"/>
      <c r="AK1238" s="13"/>
      <c r="AL1238" s="13"/>
      <c r="AM1238" s="13"/>
      <c r="AN1238" s="13"/>
      <c r="AO1238" s="13"/>
      <c r="AP1238" s="13"/>
      <c r="AQ1238" s="13"/>
      <c r="AR1238" s="13"/>
      <c r="AS1238" s="13"/>
      <c r="AT1238" s="13"/>
      <c r="AU1238" s="13"/>
      <c r="AV1238" s="13"/>
      <c r="AW1238" s="13"/>
      <c r="AX1238" s="13"/>
      <c r="AY1238" s="13"/>
      <c r="AZ1238" s="13"/>
      <c r="BA1238" s="13"/>
      <c r="BB1238" s="13"/>
      <c r="BC1238" s="13"/>
      <c r="BD1238" s="13"/>
      <c r="BE1238" s="13"/>
      <c r="BF1238" s="13"/>
      <c r="BG1238" s="13"/>
      <c r="BH1238" s="13"/>
      <c r="BI1238" s="13"/>
      <c r="BJ1238" s="13"/>
      <c r="BK1238" s="13"/>
      <c r="BL1238" s="13"/>
      <c r="BM1238" s="13"/>
      <c r="BN1238" s="13"/>
      <c r="BO1238" s="13"/>
      <c r="BP1238" s="13"/>
      <c r="BQ1238" s="13"/>
      <c r="BR1238" s="13"/>
      <c r="BS1238" s="13"/>
      <c r="BT1238" s="13"/>
      <c r="BU1238" s="13"/>
      <c r="BV1238" s="13"/>
      <c r="BW1238" s="13"/>
      <c r="BX1238" s="13"/>
      <c r="BY1238" s="13"/>
      <c r="BZ1238" s="13"/>
      <c r="CA1238" s="13"/>
      <c r="CB1238" s="13"/>
      <c r="CC1238" s="13"/>
    </row>
    <row r="1239" spans="2:81" x14ac:dyDescent="0.3">
      <c r="B1239" s="23" t="s">
        <v>196</v>
      </c>
      <c r="C1239" s="13"/>
      <c r="D1239" s="13"/>
      <c r="E1239" s="13"/>
      <c r="F1239" s="13"/>
      <c r="G1239" s="13"/>
      <c r="H1239" s="13"/>
      <c r="I1239" s="13"/>
      <c r="J1239" s="13"/>
      <c r="K1239" s="13"/>
      <c r="L1239" s="13"/>
      <c r="M1239" s="13"/>
      <c r="N1239" s="13"/>
      <c r="O1239" s="13"/>
      <c r="P1239" s="13"/>
      <c r="Q1239" s="13"/>
      <c r="R1239" s="13"/>
      <c r="S1239" s="13"/>
      <c r="T1239" s="13"/>
      <c r="U1239" s="13"/>
      <c r="V1239" s="13"/>
      <c r="W1239" s="13"/>
      <c r="X1239" s="13"/>
      <c r="Y1239" s="13"/>
      <c r="Z1239" s="13"/>
      <c r="AA1239" s="13"/>
      <c r="AB1239" s="13"/>
      <c r="AC1239" s="13"/>
      <c r="AD1239" s="13"/>
      <c r="AE1239" s="13"/>
      <c r="AF1239" s="13"/>
      <c r="AG1239" s="13"/>
      <c r="AH1239" s="13"/>
      <c r="AI1239" s="13"/>
      <c r="AJ1239" s="13"/>
      <c r="AK1239" s="13"/>
      <c r="AL1239" s="13"/>
      <c r="AM1239" s="13"/>
      <c r="AN1239" s="13"/>
      <c r="AO1239" s="13"/>
      <c r="AP1239" s="13"/>
      <c r="AQ1239" s="13"/>
      <c r="AR1239" s="13"/>
      <c r="AS1239" s="13"/>
      <c r="AT1239" s="13"/>
      <c r="AU1239" s="13"/>
      <c r="AV1239" s="13"/>
      <c r="AW1239" s="13"/>
      <c r="AX1239" s="13"/>
      <c r="AY1239" s="13"/>
      <c r="AZ1239" s="13"/>
      <c r="BA1239" s="13"/>
      <c r="BB1239" s="13"/>
      <c r="BC1239" s="13"/>
      <c r="BD1239" s="13"/>
      <c r="BE1239" s="13"/>
      <c r="BF1239" s="13"/>
      <c r="BG1239" s="13"/>
      <c r="BH1239" s="13"/>
      <c r="BI1239" s="13"/>
      <c r="BJ1239" s="13"/>
      <c r="BK1239" s="13"/>
      <c r="BL1239" s="13"/>
      <c r="BM1239" s="13"/>
      <c r="BN1239" s="13"/>
      <c r="BO1239" s="13"/>
      <c r="BP1239" s="13"/>
      <c r="BQ1239" s="13"/>
      <c r="BR1239" s="13"/>
      <c r="BS1239" s="13"/>
      <c r="BT1239" s="13"/>
      <c r="BU1239" s="13"/>
      <c r="BV1239" s="13"/>
      <c r="BW1239" s="13"/>
      <c r="BX1239" s="13"/>
      <c r="BY1239" s="13"/>
      <c r="BZ1239" s="13"/>
      <c r="CA1239" s="13"/>
      <c r="CB1239" s="13"/>
      <c r="CC1239" s="13"/>
    </row>
    <row r="1240" spans="2:81" x14ac:dyDescent="0.3">
      <c r="B1240" t="s">
        <v>489</v>
      </c>
      <c r="C1240" s="13">
        <v>0.23200000000000001</v>
      </c>
      <c r="D1240" s="13">
        <v>0.24605678233438499</v>
      </c>
      <c r="E1240" s="13">
        <v>0.21895424836601299</v>
      </c>
      <c r="F1240" s="13"/>
      <c r="G1240" s="13">
        <v>0.18947368421052599</v>
      </c>
      <c r="H1240" s="13">
        <v>0.31874999999999998</v>
      </c>
      <c r="I1240" s="13">
        <v>0.244274809160305</v>
      </c>
      <c r="J1240" s="13">
        <v>0.13684210526315799</v>
      </c>
      <c r="K1240" s="13">
        <v>0.25714285714285701</v>
      </c>
      <c r="L1240" s="13">
        <v>0.17567567567567599</v>
      </c>
      <c r="M1240" s="13"/>
      <c r="N1240" s="13">
        <v>0.27155172413793099</v>
      </c>
      <c r="O1240" s="13">
        <v>0.19375000000000001</v>
      </c>
      <c r="P1240" s="13">
        <v>0.221052631578947</v>
      </c>
      <c r="Q1240" s="13">
        <v>0.22556390977443599</v>
      </c>
      <c r="R1240" s="13"/>
      <c r="S1240" s="13">
        <v>0.25757575757575801</v>
      </c>
      <c r="T1240" s="13">
        <v>0.27777777777777801</v>
      </c>
      <c r="U1240" s="13">
        <v>0.15384615384615399</v>
      </c>
      <c r="V1240" s="13">
        <v>0.152542372881356</v>
      </c>
      <c r="W1240" s="13">
        <v>0.21276595744680901</v>
      </c>
      <c r="X1240" s="13">
        <v>0.418604651162791</v>
      </c>
      <c r="Y1240" s="13">
        <v>0.18965517241379301</v>
      </c>
      <c r="Z1240" s="13">
        <v>0.37037037037037002</v>
      </c>
      <c r="AA1240" s="13">
        <v>0.15853658536585399</v>
      </c>
      <c r="AB1240" s="13">
        <v>0.23404255319148901</v>
      </c>
      <c r="AC1240" s="13">
        <v>0.17241379310344801</v>
      </c>
      <c r="AD1240" s="13">
        <v>0.375</v>
      </c>
      <c r="AE1240" s="13"/>
      <c r="AF1240" s="13">
        <v>0.287128712871287</v>
      </c>
      <c r="AG1240" s="13">
        <v>0.24752475247524799</v>
      </c>
      <c r="AH1240" s="13">
        <v>0.19672131147541</v>
      </c>
      <c r="AI1240" s="13">
        <v>0.134146341463415</v>
      </c>
      <c r="AJ1240" s="13">
        <v>0.209677419354839</v>
      </c>
      <c r="AK1240" s="13">
        <v>0.25</v>
      </c>
      <c r="AL1240" s="13"/>
      <c r="AM1240" s="13">
        <v>0.20833333333333301</v>
      </c>
      <c r="AN1240" s="13">
        <v>0.180952380952381</v>
      </c>
      <c r="AO1240" s="13">
        <v>0.183168316831683</v>
      </c>
      <c r="AP1240" s="13">
        <v>0.29661016949152502</v>
      </c>
      <c r="AQ1240" s="13">
        <v>0.38095238095238099</v>
      </c>
      <c r="AR1240" s="13"/>
      <c r="AS1240" s="13">
        <v>0.23200000000000001</v>
      </c>
      <c r="AT1240" s="13" t="s">
        <v>97</v>
      </c>
      <c r="AU1240" s="13"/>
      <c r="AV1240" s="13">
        <v>0.293193717277487</v>
      </c>
      <c r="AW1240" s="13">
        <v>0.37777777777777799</v>
      </c>
      <c r="AX1240" s="13">
        <v>0.177121771217712</v>
      </c>
      <c r="AY1240" s="13"/>
      <c r="AZ1240" s="13">
        <v>0.33333333333333298</v>
      </c>
      <c r="BA1240" s="13">
        <v>0.41666666666666702</v>
      </c>
      <c r="BB1240" s="13">
        <v>0.247787610619469</v>
      </c>
      <c r="BC1240" s="13"/>
      <c r="BD1240" s="13">
        <v>0.22168674698795199</v>
      </c>
      <c r="BE1240" s="13">
        <v>0.25358851674641097</v>
      </c>
      <c r="BF1240" s="13"/>
      <c r="BG1240" s="13">
        <v>0.24886877828054299</v>
      </c>
      <c r="BH1240" s="13">
        <v>0.222772277227723</v>
      </c>
      <c r="BI1240" s="13"/>
      <c r="BJ1240" s="13">
        <v>0.2</v>
      </c>
      <c r="BK1240" s="13">
        <v>0.23929961089494201</v>
      </c>
      <c r="BL1240" s="13"/>
      <c r="BM1240" s="13">
        <v>0.265625</v>
      </c>
      <c r="BN1240" s="13">
        <v>0.22199592668024401</v>
      </c>
      <c r="BO1240" s="13"/>
      <c r="BP1240" s="13">
        <v>0.171597633136095</v>
      </c>
      <c r="BQ1240" s="13">
        <v>0.25617977528089902</v>
      </c>
      <c r="BR1240" s="13"/>
      <c r="BS1240" s="13">
        <v>0.28310502283104999</v>
      </c>
      <c r="BT1240" s="13">
        <v>0.230769230769231</v>
      </c>
      <c r="BU1240" s="13"/>
      <c r="BV1240" s="13">
        <v>0.22368421052631601</v>
      </c>
      <c r="BW1240" s="13">
        <v>0.31468531468531502</v>
      </c>
      <c r="BX1240" s="13"/>
      <c r="BY1240" s="13">
        <v>0.33333333333333298</v>
      </c>
      <c r="BZ1240" s="13">
        <v>0.21455223880596999</v>
      </c>
      <c r="CA1240" s="13"/>
      <c r="CB1240" s="13">
        <v>0.2</v>
      </c>
      <c r="CC1240" s="13">
        <v>0.25901639344262301</v>
      </c>
    </row>
    <row r="1241" spans="2:81" x14ac:dyDescent="0.3">
      <c r="B1241" t="s">
        <v>490</v>
      </c>
      <c r="C1241" s="13">
        <v>0.72319999999999995</v>
      </c>
      <c r="D1241" s="13">
        <v>0.71608832807570999</v>
      </c>
      <c r="E1241" s="13">
        <v>0.72875816993464004</v>
      </c>
      <c r="F1241" s="13"/>
      <c r="G1241" s="13">
        <v>0.768421052631579</v>
      </c>
      <c r="H1241" s="13">
        <v>0.64375000000000004</v>
      </c>
      <c r="I1241" s="13">
        <v>0.69465648854961803</v>
      </c>
      <c r="J1241" s="13">
        <v>0.81052631578947398</v>
      </c>
      <c r="K1241" s="13">
        <v>0.7</v>
      </c>
      <c r="L1241" s="13">
        <v>0.79729729729729704</v>
      </c>
      <c r="M1241" s="13"/>
      <c r="N1241" s="13">
        <v>0.68534482758620696</v>
      </c>
      <c r="O1241" s="13">
        <v>0.78125</v>
      </c>
      <c r="P1241" s="13">
        <v>0.74736842105263201</v>
      </c>
      <c r="Q1241" s="13">
        <v>0.69172932330827097</v>
      </c>
      <c r="R1241" s="13"/>
      <c r="S1241" s="13">
        <v>0.69696969696969702</v>
      </c>
      <c r="T1241" s="13">
        <v>0.66666666666666696</v>
      </c>
      <c r="U1241" s="13">
        <v>0.76923076923076905</v>
      </c>
      <c r="V1241" s="13">
        <v>0.79661016949152497</v>
      </c>
      <c r="W1241" s="13">
        <v>0.72340425531914898</v>
      </c>
      <c r="X1241" s="13">
        <v>0.581395348837209</v>
      </c>
      <c r="Y1241" s="13">
        <v>0.81034482758620696</v>
      </c>
      <c r="Z1241" s="13">
        <v>0.592592592592593</v>
      </c>
      <c r="AA1241" s="13">
        <v>0.792682926829268</v>
      </c>
      <c r="AB1241" s="13">
        <v>0.74468085106382997</v>
      </c>
      <c r="AC1241" s="13">
        <v>0.68965517241379304</v>
      </c>
      <c r="AD1241" s="13">
        <v>0.625</v>
      </c>
      <c r="AE1241" s="13"/>
      <c r="AF1241" s="13">
        <v>0.683168316831683</v>
      </c>
      <c r="AG1241" s="13">
        <v>0.70297029702970304</v>
      </c>
      <c r="AH1241" s="13">
        <v>0.77049180327868805</v>
      </c>
      <c r="AI1241" s="13">
        <v>0.80487804878048796</v>
      </c>
      <c r="AJ1241" s="13">
        <v>0.77419354838709697</v>
      </c>
      <c r="AK1241" s="13">
        <v>0.71153846153846201</v>
      </c>
      <c r="AL1241" s="13"/>
      <c r="AM1241" s="13">
        <v>0.71875</v>
      </c>
      <c r="AN1241" s="13">
        <v>0.79047619047619</v>
      </c>
      <c r="AO1241" s="13">
        <v>0.78217821782178198</v>
      </c>
      <c r="AP1241" s="13">
        <v>0.66101694915254205</v>
      </c>
      <c r="AQ1241" s="13">
        <v>0.57142857142857095</v>
      </c>
      <c r="AR1241" s="13"/>
      <c r="AS1241" s="13">
        <v>0.72319999999999995</v>
      </c>
      <c r="AT1241" s="13" t="s">
        <v>97</v>
      </c>
      <c r="AU1241" s="13"/>
      <c r="AV1241" s="13">
        <v>0.65445026178010501</v>
      </c>
      <c r="AW1241" s="13">
        <v>0.6</v>
      </c>
      <c r="AX1241" s="13">
        <v>0.78597785977859802</v>
      </c>
      <c r="AY1241" s="13"/>
      <c r="AZ1241" s="13">
        <v>0.66666666666666696</v>
      </c>
      <c r="BA1241" s="13">
        <v>0.52083333333333304</v>
      </c>
      <c r="BB1241" s="13">
        <v>0.71681415929203496</v>
      </c>
      <c r="BC1241" s="13"/>
      <c r="BD1241" s="13">
        <v>0.73493975903614495</v>
      </c>
      <c r="BE1241" s="13">
        <v>0.69856459330143506</v>
      </c>
      <c r="BF1241" s="13"/>
      <c r="BG1241" s="13">
        <v>0.70135746606334803</v>
      </c>
      <c r="BH1241" s="13">
        <v>0.73514851485148502</v>
      </c>
      <c r="BI1241" s="13"/>
      <c r="BJ1241" s="13">
        <v>0.78</v>
      </c>
      <c r="BK1241" s="13">
        <v>0.71011673151750998</v>
      </c>
      <c r="BL1241" s="13"/>
      <c r="BM1241" s="13">
        <v>0.6953125</v>
      </c>
      <c r="BN1241" s="13">
        <v>0.73523421588594695</v>
      </c>
      <c r="BO1241" s="13"/>
      <c r="BP1241" s="13">
        <v>0.77514792899408302</v>
      </c>
      <c r="BQ1241" s="13">
        <v>0.70112359550561798</v>
      </c>
      <c r="BR1241" s="13"/>
      <c r="BS1241" s="13">
        <v>0.68036529680365299</v>
      </c>
      <c r="BT1241" s="13">
        <v>0.710407239819005</v>
      </c>
      <c r="BU1241" s="13"/>
      <c r="BV1241" s="13">
        <v>0.71052631578947401</v>
      </c>
      <c r="BW1241" s="13">
        <v>0.66433566433566404</v>
      </c>
      <c r="BX1241" s="13"/>
      <c r="BY1241" s="13">
        <v>0.59523809523809501</v>
      </c>
      <c r="BZ1241" s="13">
        <v>0.74440298507462699</v>
      </c>
      <c r="CA1241" s="13"/>
      <c r="CB1241" s="13">
        <v>0.76451612903225796</v>
      </c>
      <c r="CC1241" s="13">
        <v>0.68852459016393397</v>
      </c>
    </row>
    <row r="1242" spans="2:81" x14ac:dyDescent="0.3">
      <c r="B1242" t="s">
        <v>88</v>
      </c>
      <c r="C1242" s="13">
        <v>4.48E-2</v>
      </c>
      <c r="D1242" s="13">
        <v>3.7854889589905398E-2</v>
      </c>
      <c r="E1242" s="13">
        <v>5.22875816993464E-2</v>
      </c>
      <c r="F1242" s="13"/>
      <c r="G1242" s="13">
        <v>4.2105263157894701E-2</v>
      </c>
      <c r="H1242" s="13">
        <v>3.7499999999999999E-2</v>
      </c>
      <c r="I1242" s="13">
        <v>6.1068702290076299E-2</v>
      </c>
      <c r="J1242" s="13">
        <v>5.2631578947368397E-2</v>
      </c>
      <c r="K1242" s="13">
        <v>4.2857142857142899E-2</v>
      </c>
      <c r="L1242" s="13">
        <v>2.7027027027027001E-2</v>
      </c>
      <c r="M1242" s="13"/>
      <c r="N1242" s="13">
        <v>4.31034482758621E-2</v>
      </c>
      <c r="O1242" s="13">
        <v>2.5000000000000001E-2</v>
      </c>
      <c r="P1242" s="13">
        <v>3.1578947368421102E-2</v>
      </c>
      <c r="Q1242" s="13">
        <v>8.2706766917293201E-2</v>
      </c>
      <c r="R1242" s="13"/>
      <c r="S1242" s="13">
        <v>4.5454545454545497E-2</v>
      </c>
      <c r="T1242" s="13">
        <v>5.5555555555555601E-2</v>
      </c>
      <c r="U1242" s="13">
        <v>7.69230769230769E-2</v>
      </c>
      <c r="V1242" s="13">
        <v>5.0847457627118599E-2</v>
      </c>
      <c r="W1242" s="13">
        <v>6.3829787234042507E-2</v>
      </c>
      <c r="X1242" s="13">
        <v>0</v>
      </c>
      <c r="Y1242" s="13">
        <v>0</v>
      </c>
      <c r="Z1242" s="13">
        <v>3.7037037037037E-2</v>
      </c>
      <c r="AA1242" s="13">
        <v>4.8780487804878099E-2</v>
      </c>
      <c r="AB1242" s="13">
        <v>2.1276595744680899E-2</v>
      </c>
      <c r="AC1242" s="13">
        <v>0.13793103448275901</v>
      </c>
      <c r="AD1242" s="13">
        <v>0</v>
      </c>
      <c r="AE1242" s="13"/>
      <c r="AF1242" s="13">
        <v>2.9702970297029702E-2</v>
      </c>
      <c r="AG1242" s="13">
        <v>4.95049504950495E-2</v>
      </c>
      <c r="AH1242" s="13">
        <v>3.2786885245901599E-2</v>
      </c>
      <c r="AI1242" s="13">
        <v>6.0975609756097601E-2</v>
      </c>
      <c r="AJ1242" s="13">
        <v>1.6129032258064498E-2</v>
      </c>
      <c r="AK1242" s="13">
        <v>3.8461538461538498E-2</v>
      </c>
      <c r="AL1242" s="13"/>
      <c r="AM1242" s="13">
        <v>7.2916666666666699E-2</v>
      </c>
      <c r="AN1242" s="13">
        <v>2.8571428571428598E-2</v>
      </c>
      <c r="AO1242" s="13">
        <v>3.4653465346534698E-2</v>
      </c>
      <c r="AP1242" s="13">
        <v>4.2372881355932202E-2</v>
      </c>
      <c r="AQ1242" s="13">
        <v>4.7619047619047603E-2</v>
      </c>
      <c r="AR1242" s="13"/>
      <c r="AS1242" s="13">
        <v>4.48E-2</v>
      </c>
      <c r="AT1242" s="13" t="s">
        <v>97</v>
      </c>
      <c r="AU1242" s="13"/>
      <c r="AV1242" s="13">
        <v>5.2356020942408397E-2</v>
      </c>
      <c r="AW1242" s="13">
        <v>2.2222222222222199E-2</v>
      </c>
      <c r="AX1242" s="13">
        <v>3.6900369003690002E-2</v>
      </c>
      <c r="AY1242" s="13"/>
      <c r="AZ1242" s="13">
        <v>0</v>
      </c>
      <c r="BA1242" s="13">
        <v>6.25E-2</v>
      </c>
      <c r="BB1242" s="13">
        <v>3.5398230088495602E-2</v>
      </c>
      <c r="BC1242" s="13"/>
      <c r="BD1242" s="13">
        <v>4.33734939759036E-2</v>
      </c>
      <c r="BE1242" s="13">
        <v>4.7846889952153103E-2</v>
      </c>
      <c r="BF1242" s="13"/>
      <c r="BG1242" s="13">
        <v>4.9773755656108601E-2</v>
      </c>
      <c r="BH1242" s="13">
        <v>4.2079207920792103E-2</v>
      </c>
      <c r="BI1242" s="13"/>
      <c r="BJ1242" s="13">
        <v>0.02</v>
      </c>
      <c r="BK1242" s="13">
        <v>5.0583657587548597E-2</v>
      </c>
      <c r="BL1242" s="13"/>
      <c r="BM1242" s="13">
        <v>3.90625E-2</v>
      </c>
      <c r="BN1242" s="13">
        <v>4.2769857433808602E-2</v>
      </c>
      <c r="BO1242" s="13"/>
      <c r="BP1242" s="13">
        <v>5.32544378698225E-2</v>
      </c>
      <c r="BQ1242" s="13">
        <v>4.2696629213483099E-2</v>
      </c>
      <c r="BR1242" s="13"/>
      <c r="BS1242" s="13">
        <v>3.6529680365296802E-2</v>
      </c>
      <c r="BT1242" s="13">
        <v>5.8823529411764698E-2</v>
      </c>
      <c r="BU1242" s="13"/>
      <c r="BV1242" s="13">
        <v>6.5789473684210495E-2</v>
      </c>
      <c r="BW1242" s="13">
        <v>2.0979020979021001E-2</v>
      </c>
      <c r="BX1242" s="13"/>
      <c r="BY1242" s="13">
        <v>7.1428571428571397E-2</v>
      </c>
      <c r="BZ1242" s="13">
        <v>4.1044776119402999E-2</v>
      </c>
      <c r="CA1242" s="13"/>
      <c r="CB1242" s="13">
        <v>3.5483870967741901E-2</v>
      </c>
      <c r="CC1242" s="13">
        <v>5.2459016393442602E-2</v>
      </c>
    </row>
    <row r="1243" spans="2:81" x14ac:dyDescent="0.3">
      <c r="C1243" s="13"/>
      <c r="D1243" s="13"/>
      <c r="E1243" s="13"/>
      <c r="F1243" s="13"/>
      <c r="G1243" s="13"/>
      <c r="H1243" s="13"/>
      <c r="I1243" s="13"/>
      <c r="J1243" s="13"/>
      <c r="K1243" s="13"/>
      <c r="L1243" s="13"/>
      <c r="M1243" s="13"/>
      <c r="N1243" s="13"/>
      <c r="O1243" s="13"/>
      <c r="P1243" s="13"/>
      <c r="Q1243" s="13"/>
      <c r="R1243" s="13"/>
      <c r="S1243" s="13"/>
      <c r="T1243" s="13"/>
      <c r="U1243" s="13"/>
      <c r="V1243" s="13"/>
      <c r="W1243" s="13"/>
      <c r="X1243" s="13"/>
      <c r="Y1243" s="13"/>
      <c r="Z1243" s="13"/>
      <c r="AA1243" s="13"/>
      <c r="AB1243" s="13"/>
      <c r="AC1243" s="13"/>
      <c r="AD1243" s="13"/>
      <c r="AE1243" s="13"/>
      <c r="AF1243" s="13"/>
      <c r="AG1243" s="13"/>
      <c r="AH1243" s="13"/>
      <c r="AI1243" s="13"/>
      <c r="AJ1243" s="13"/>
      <c r="AK1243" s="13"/>
      <c r="AL1243" s="13"/>
      <c r="AM1243" s="13"/>
      <c r="AN1243" s="13"/>
      <c r="AO1243" s="13"/>
      <c r="AP1243" s="13"/>
      <c r="AQ1243" s="13"/>
      <c r="AR1243" s="13"/>
      <c r="AS1243" s="13"/>
      <c r="AT1243" s="13"/>
      <c r="AU1243" s="13"/>
      <c r="AV1243" s="13"/>
      <c r="AW1243" s="13"/>
      <c r="AX1243" s="13"/>
      <c r="AY1243" s="13"/>
      <c r="AZ1243" s="13"/>
      <c r="BA1243" s="13"/>
      <c r="BB1243" s="13"/>
      <c r="BC1243" s="13"/>
      <c r="BD1243" s="13"/>
      <c r="BE1243" s="13"/>
      <c r="BF1243" s="13"/>
      <c r="BG1243" s="13"/>
      <c r="BH1243" s="13"/>
      <c r="BI1243" s="13"/>
      <c r="BJ1243" s="13"/>
      <c r="BK1243" s="13"/>
      <c r="BL1243" s="13"/>
      <c r="BM1243" s="13"/>
      <c r="BN1243" s="13"/>
      <c r="BO1243" s="13"/>
      <c r="BP1243" s="13"/>
      <c r="BQ1243" s="13"/>
      <c r="BR1243" s="13"/>
      <c r="BS1243" s="13"/>
      <c r="BT1243" s="13"/>
      <c r="BU1243" s="13"/>
      <c r="BV1243" s="13"/>
      <c r="BW1243" s="13"/>
      <c r="BX1243" s="13"/>
      <c r="BY1243" s="13"/>
      <c r="BZ1243" s="13"/>
      <c r="CA1243" s="13"/>
      <c r="CB1243" s="13"/>
      <c r="CC1243" s="13"/>
    </row>
    <row r="1244" spans="2:81" x14ac:dyDescent="0.3">
      <c r="B1244" s="6" t="s">
        <v>495</v>
      </c>
      <c r="C1244" s="13"/>
      <c r="D1244" s="13"/>
      <c r="E1244" s="13"/>
      <c r="F1244" s="13"/>
      <c r="G1244" s="13"/>
      <c r="H1244" s="13"/>
      <c r="I1244" s="13"/>
      <c r="J1244" s="13"/>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3"/>
      <c r="AS1244" s="13"/>
      <c r="AT1244" s="13"/>
      <c r="AU1244" s="13"/>
      <c r="AV1244" s="13"/>
      <c r="AW1244" s="13"/>
      <c r="AX1244" s="13"/>
      <c r="AY1244" s="13"/>
      <c r="AZ1244" s="13"/>
      <c r="BA1244" s="13"/>
      <c r="BB1244" s="13"/>
      <c r="BC1244" s="13"/>
      <c r="BD1244" s="13"/>
      <c r="BE1244" s="13"/>
      <c r="BF1244" s="13"/>
      <c r="BG1244" s="13"/>
      <c r="BH1244" s="13"/>
      <c r="BI1244" s="13"/>
      <c r="BJ1244" s="13"/>
      <c r="BK1244" s="13"/>
      <c r="BL1244" s="13"/>
      <c r="BM1244" s="13"/>
      <c r="BN1244" s="13"/>
      <c r="BO1244" s="13"/>
      <c r="BP1244" s="13"/>
      <c r="BQ1244" s="13"/>
      <c r="BR1244" s="13"/>
      <c r="BS1244" s="13"/>
      <c r="BT1244" s="13"/>
      <c r="BU1244" s="13"/>
      <c r="BV1244" s="13"/>
      <c r="BW1244" s="13"/>
      <c r="BX1244" s="13"/>
      <c r="BY1244" s="13"/>
      <c r="BZ1244" s="13"/>
      <c r="CA1244" s="13"/>
      <c r="CB1244" s="13"/>
      <c r="CC1244" s="13"/>
    </row>
    <row r="1245" spans="2:81" x14ac:dyDescent="0.3">
      <c r="B1245" s="23" t="s">
        <v>196</v>
      </c>
      <c r="C1245" s="13"/>
      <c r="D1245" s="13"/>
      <c r="E1245" s="13"/>
      <c r="F1245" s="13"/>
      <c r="G1245" s="13"/>
      <c r="H1245" s="13"/>
      <c r="I1245" s="13"/>
      <c r="J1245" s="13"/>
      <c r="K1245" s="13"/>
      <c r="L1245" s="13"/>
      <c r="M1245" s="13"/>
      <c r="N1245" s="13"/>
      <c r="O1245" s="13"/>
      <c r="P1245" s="13"/>
      <c r="Q1245" s="13"/>
      <c r="R1245" s="13"/>
      <c r="S1245" s="13"/>
      <c r="T1245" s="13"/>
      <c r="U1245" s="13"/>
      <c r="V1245" s="13"/>
      <c r="W1245" s="13"/>
      <c r="X1245" s="13"/>
      <c r="Y1245" s="13"/>
      <c r="Z1245" s="13"/>
      <c r="AA1245" s="13"/>
      <c r="AB1245" s="13"/>
      <c r="AC1245" s="13"/>
      <c r="AD1245" s="13"/>
      <c r="AE1245" s="13"/>
      <c r="AF1245" s="13"/>
      <c r="AG1245" s="13"/>
      <c r="AH1245" s="13"/>
      <c r="AI1245" s="13"/>
      <c r="AJ1245" s="13"/>
      <c r="AK1245" s="13"/>
      <c r="AL1245" s="13"/>
      <c r="AM1245" s="13"/>
      <c r="AN1245" s="13"/>
      <c r="AO1245" s="13"/>
      <c r="AP1245" s="13"/>
      <c r="AQ1245" s="13"/>
      <c r="AR1245" s="13"/>
      <c r="AS1245" s="13"/>
      <c r="AT1245" s="13"/>
      <c r="AU1245" s="13"/>
      <c r="AV1245" s="13"/>
      <c r="AW1245" s="13"/>
      <c r="AX1245" s="13"/>
      <c r="AY1245" s="13"/>
      <c r="AZ1245" s="13"/>
      <c r="BA1245" s="13"/>
      <c r="BB1245" s="13"/>
      <c r="BC1245" s="13"/>
      <c r="BD1245" s="13"/>
      <c r="BE1245" s="13"/>
      <c r="BF1245" s="13"/>
      <c r="BG1245" s="13"/>
      <c r="BH1245" s="13"/>
      <c r="BI1245" s="13"/>
      <c r="BJ1245" s="13"/>
      <c r="BK1245" s="13"/>
      <c r="BL1245" s="13"/>
      <c r="BM1245" s="13"/>
      <c r="BN1245" s="13"/>
      <c r="BO1245" s="13"/>
      <c r="BP1245" s="13"/>
      <c r="BQ1245" s="13"/>
      <c r="BR1245" s="13"/>
      <c r="BS1245" s="13"/>
      <c r="BT1245" s="13"/>
      <c r="BU1245" s="13"/>
      <c r="BV1245" s="13"/>
      <c r="BW1245" s="13"/>
      <c r="BX1245" s="13"/>
      <c r="BY1245" s="13"/>
      <c r="BZ1245" s="13"/>
      <c r="CA1245" s="13"/>
      <c r="CB1245" s="13"/>
      <c r="CC1245" s="13"/>
    </row>
    <row r="1246" spans="2:81" x14ac:dyDescent="0.3">
      <c r="B1246" t="s">
        <v>489</v>
      </c>
      <c r="C1246" s="13">
        <v>0.2112</v>
      </c>
      <c r="D1246" s="13">
        <v>0.205047318611987</v>
      </c>
      <c r="E1246" s="13">
        <v>0.21895424836601299</v>
      </c>
      <c r="F1246" s="13"/>
      <c r="G1246" s="13">
        <v>0.168421052631579</v>
      </c>
      <c r="H1246" s="13">
        <v>0.29375000000000001</v>
      </c>
      <c r="I1246" s="13">
        <v>0.206106870229008</v>
      </c>
      <c r="J1246" s="13">
        <v>0.12631578947368399</v>
      </c>
      <c r="K1246" s="13">
        <v>0.24285714285714299</v>
      </c>
      <c r="L1246" s="13">
        <v>0.17567567567567599</v>
      </c>
      <c r="M1246" s="13"/>
      <c r="N1246" s="13">
        <v>0.24568965517241401</v>
      </c>
      <c r="O1246" s="13">
        <v>0.16250000000000001</v>
      </c>
      <c r="P1246" s="13">
        <v>0.21052631578947401</v>
      </c>
      <c r="Q1246" s="13">
        <v>0.21804511278195499</v>
      </c>
      <c r="R1246" s="13"/>
      <c r="S1246" s="13">
        <v>0.22727272727272699</v>
      </c>
      <c r="T1246" s="13">
        <v>0.296296296296296</v>
      </c>
      <c r="U1246" s="13">
        <v>0.15384615384615399</v>
      </c>
      <c r="V1246" s="13">
        <v>0.101694915254237</v>
      </c>
      <c r="W1246" s="13">
        <v>0.14893617021276601</v>
      </c>
      <c r="X1246" s="13">
        <v>0.34883720930232598</v>
      </c>
      <c r="Y1246" s="13">
        <v>0.17241379310344801</v>
      </c>
      <c r="Z1246" s="13">
        <v>0.33333333333333298</v>
      </c>
      <c r="AA1246" s="13">
        <v>0.17073170731707299</v>
      </c>
      <c r="AB1246" s="13">
        <v>0.23404255319148901</v>
      </c>
      <c r="AC1246" s="13">
        <v>0.17241379310344801</v>
      </c>
      <c r="AD1246" s="13">
        <v>0.375</v>
      </c>
      <c r="AE1246" s="13"/>
      <c r="AF1246" s="13">
        <v>0.262376237623762</v>
      </c>
      <c r="AG1246" s="13">
        <v>0.21782178217821799</v>
      </c>
      <c r="AH1246" s="13">
        <v>0.18032786885245899</v>
      </c>
      <c r="AI1246" s="13">
        <v>0.12195121951219499</v>
      </c>
      <c r="AJ1246" s="13">
        <v>0.17741935483870999</v>
      </c>
      <c r="AK1246" s="13">
        <v>0.25</v>
      </c>
      <c r="AL1246" s="13"/>
      <c r="AM1246" s="13">
        <v>0.19791666666666699</v>
      </c>
      <c r="AN1246" s="13">
        <v>0.17142857142857101</v>
      </c>
      <c r="AO1246" s="13">
        <v>0.158415841584158</v>
      </c>
      <c r="AP1246" s="13">
        <v>0.26271186440678002</v>
      </c>
      <c r="AQ1246" s="13">
        <v>0.38095238095238099</v>
      </c>
      <c r="AR1246" s="13"/>
      <c r="AS1246" s="13">
        <v>0.2112</v>
      </c>
      <c r="AT1246" s="13" t="s">
        <v>97</v>
      </c>
      <c r="AU1246" s="13"/>
      <c r="AV1246" s="13">
        <v>0.267015706806283</v>
      </c>
      <c r="AW1246" s="13">
        <v>0.37777777777777799</v>
      </c>
      <c r="AX1246" s="13">
        <v>0.15129151291512899</v>
      </c>
      <c r="AY1246" s="13"/>
      <c r="AZ1246" s="13">
        <v>0.28888888888888897</v>
      </c>
      <c r="BA1246" s="13">
        <v>0.39583333333333298</v>
      </c>
      <c r="BB1246" s="13">
        <v>0.212389380530973</v>
      </c>
      <c r="BC1246" s="13"/>
      <c r="BD1246" s="13">
        <v>0.214457831325301</v>
      </c>
      <c r="BE1246" s="13">
        <v>0.205741626794258</v>
      </c>
      <c r="BF1246" s="13"/>
      <c r="BG1246" s="13">
        <v>0.22624434389140299</v>
      </c>
      <c r="BH1246" s="13">
        <v>0.20297029702970301</v>
      </c>
      <c r="BI1246" s="13"/>
      <c r="BJ1246" s="13">
        <v>0.21</v>
      </c>
      <c r="BK1246" s="13">
        <v>0.21206225680933899</v>
      </c>
      <c r="BL1246" s="13"/>
      <c r="BM1246" s="13">
        <v>0.28125</v>
      </c>
      <c r="BN1246" s="13">
        <v>0.191446028513238</v>
      </c>
      <c r="BO1246" s="13"/>
      <c r="BP1246" s="13">
        <v>0.177514792899408</v>
      </c>
      <c r="BQ1246" s="13">
        <v>0.22696629213483099</v>
      </c>
      <c r="BR1246" s="13"/>
      <c r="BS1246" s="13">
        <v>0.24200913242009101</v>
      </c>
      <c r="BT1246" s="13">
        <v>0.217194570135747</v>
      </c>
      <c r="BU1246" s="13"/>
      <c r="BV1246" s="13">
        <v>0.21052631578947401</v>
      </c>
      <c r="BW1246" s="13">
        <v>0.25874125874125897</v>
      </c>
      <c r="BX1246" s="13"/>
      <c r="BY1246" s="13">
        <v>0.30952380952380998</v>
      </c>
      <c r="BZ1246" s="13">
        <v>0.19402985074626899</v>
      </c>
      <c r="CA1246" s="13"/>
      <c r="CB1246" s="13">
        <v>0.174193548387097</v>
      </c>
      <c r="CC1246" s="13">
        <v>0.24590163934426201</v>
      </c>
    </row>
    <row r="1247" spans="2:81" x14ac:dyDescent="0.3">
      <c r="B1247" t="s">
        <v>490</v>
      </c>
      <c r="C1247" s="13">
        <v>0.73440000000000005</v>
      </c>
      <c r="D1247" s="13">
        <v>0.74763406940063104</v>
      </c>
      <c r="E1247" s="13">
        <v>0.71895424836601296</v>
      </c>
      <c r="F1247" s="13"/>
      <c r="G1247" s="13">
        <v>0.8</v>
      </c>
      <c r="H1247" s="13">
        <v>0.64375000000000004</v>
      </c>
      <c r="I1247" s="13">
        <v>0.70229007633587803</v>
      </c>
      <c r="J1247" s="13">
        <v>0.82105263157894703</v>
      </c>
      <c r="K1247" s="13">
        <v>0.71428571428571397</v>
      </c>
      <c r="L1247" s="13">
        <v>0.81081081081081097</v>
      </c>
      <c r="M1247" s="13"/>
      <c r="N1247" s="13">
        <v>0.68534482758620696</v>
      </c>
      <c r="O1247" s="13">
        <v>0.8</v>
      </c>
      <c r="P1247" s="13">
        <v>0.768421052631579</v>
      </c>
      <c r="Q1247" s="13">
        <v>0.70676691729323304</v>
      </c>
      <c r="R1247" s="13"/>
      <c r="S1247" s="13">
        <v>0.71212121212121204</v>
      </c>
      <c r="T1247" s="13">
        <v>0.62962962962962998</v>
      </c>
      <c r="U1247" s="13">
        <v>0.76923076923076905</v>
      </c>
      <c r="V1247" s="13">
        <v>0.84745762711864403</v>
      </c>
      <c r="W1247" s="13">
        <v>0.78723404255319196</v>
      </c>
      <c r="X1247" s="13">
        <v>0.62790697674418605</v>
      </c>
      <c r="Y1247" s="13">
        <v>0.82758620689655205</v>
      </c>
      <c r="Z1247" s="13">
        <v>0.592592592592593</v>
      </c>
      <c r="AA1247" s="13">
        <v>0.76829268292682895</v>
      </c>
      <c r="AB1247" s="13">
        <v>0.74468085106382997</v>
      </c>
      <c r="AC1247" s="13">
        <v>0.68965517241379304</v>
      </c>
      <c r="AD1247" s="13">
        <v>0.625</v>
      </c>
      <c r="AE1247" s="13"/>
      <c r="AF1247" s="13">
        <v>0.68811881188118795</v>
      </c>
      <c r="AG1247" s="13">
        <v>0.71287128712871295</v>
      </c>
      <c r="AH1247" s="13">
        <v>0.80327868852458995</v>
      </c>
      <c r="AI1247" s="13">
        <v>0.81707317073170704</v>
      </c>
      <c r="AJ1247" s="13">
        <v>0.79032258064516103</v>
      </c>
      <c r="AK1247" s="13">
        <v>0.73076923076923095</v>
      </c>
      <c r="AL1247" s="13"/>
      <c r="AM1247" s="13">
        <v>0.73958333333333304</v>
      </c>
      <c r="AN1247" s="13">
        <v>0.80952380952380998</v>
      </c>
      <c r="AO1247" s="13">
        <v>0.80693069306930698</v>
      </c>
      <c r="AP1247" s="13">
        <v>0.65254237288135597</v>
      </c>
      <c r="AQ1247" s="13">
        <v>0.476190476190476</v>
      </c>
      <c r="AR1247" s="13"/>
      <c r="AS1247" s="13">
        <v>0.73440000000000005</v>
      </c>
      <c r="AT1247" s="13" t="s">
        <v>97</v>
      </c>
      <c r="AU1247" s="13"/>
      <c r="AV1247" s="13">
        <v>0.67539267015706805</v>
      </c>
      <c r="AW1247" s="13">
        <v>0.55555555555555602</v>
      </c>
      <c r="AX1247" s="13">
        <v>0.81180811808118103</v>
      </c>
      <c r="AY1247" s="13"/>
      <c r="AZ1247" s="13">
        <v>0.71111111111111103</v>
      </c>
      <c r="BA1247" s="13">
        <v>0.54166666666666696</v>
      </c>
      <c r="BB1247" s="13">
        <v>0.72566371681415898</v>
      </c>
      <c r="BC1247" s="13"/>
      <c r="BD1247" s="13">
        <v>0.73493975903614495</v>
      </c>
      <c r="BE1247" s="13">
        <v>0.73205741626794296</v>
      </c>
      <c r="BF1247" s="13"/>
      <c r="BG1247" s="13">
        <v>0.710407239819005</v>
      </c>
      <c r="BH1247" s="13">
        <v>0.74752475247524797</v>
      </c>
      <c r="BI1247" s="13"/>
      <c r="BJ1247" s="13">
        <v>0.78</v>
      </c>
      <c r="BK1247" s="13">
        <v>0.72373540856031104</v>
      </c>
      <c r="BL1247" s="13"/>
      <c r="BM1247" s="13">
        <v>0.6640625</v>
      </c>
      <c r="BN1247" s="13">
        <v>0.75560081466395101</v>
      </c>
      <c r="BO1247" s="13"/>
      <c r="BP1247" s="13">
        <v>0.78698224852070997</v>
      </c>
      <c r="BQ1247" s="13">
        <v>0.71235955056179801</v>
      </c>
      <c r="BR1247" s="13"/>
      <c r="BS1247" s="13">
        <v>0.70776255707762603</v>
      </c>
      <c r="BT1247" s="13">
        <v>0.723981900452489</v>
      </c>
      <c r="BU1247" s="13"/>
      <c r="BV1247" s="13">
        <v>0.71052631578947401</v>
      </c>
      <c r="BW1247" s="13">
        <v>0.70629370629370603</v>
      </c>
      <c r="BX1247" s="13"/>
      <c r="BY1247" s="13">
        <v>0.63095238095238104</v>
      </c>
      <c r="BZ1247" s="13">
        <v>0.75186567164179097</v>
      </c>
      <c r="CA1247" s="13"/>
      <c r="CB1247" s="13">
        <v>0.793548387096774</v>
      </c>
      <c r="CC1247" s="13">
        <v>0.67868852459016404</v>
      </c>
    </row>
    <row r="1248" spans="2:81" x14ac:dyDescent="0.3">
      <c r="B1248" t="s">
        <v>88</v>
      </c>
      <c r="C1248" s="13">
        <v>5.4399999999999997E-2</v>
      </c>
      <c r="D1248" s="13">
        <v>4.7318611987381701E-2</v>
      </c>
      <c r="E1248" s="13">
        <v>6.2091503267973899E-2</v>
      </c>
      <c r="F1248" s="13"/>
      <c r="G1248" s="13">
        <v>3.1578947368421102E-2</v>
      </c>
      <c r="H1248" s="13">
        <v>6.25E-2</v>
      </c>
      <c r="I1248" s="13">
        <v>9.1603053435114504E-2</v>
      </c>
      <c r="J1248" s="13">
        <v>5.2631578947368397E-2</v>
      </c>
      <c r="K1248" s="13">
        <v>4.2857142857142899E-2</v>
      </c>
      <c r="L1248" s="13">
        <v>1.35135135135135E-2</v>
      </c>
      <c r="M1248" s="13"/>
      <c r="N1248" s="13">
        <v>6.8965517241379296E-2</v>
      </c>
      <c r="O1248" s="13">
        <v>3.7499999999999999E-2</v>
      </c>
      <c r="P1248" s="13">
        <v>2.1052631578947399E-2</v>
      </c>
      <c r="Q1248" s="13">
        <v>7.5187969924811998E-2</v>
      </c>
      <c r="R1248" s="13"/>
      <c r="S1248" s="13">
        <v>6.0606060606060601E-2</v>
      </c>
      <c r="T1248" s="13">
        <v>7.4074074074074098E-2</v>
      </c>
      <c r="U1248" s="13">
        <v>7.69230769230769E-2</v>
      </c>
      <c r="V1248" s="13">
        <v>5.0847457627118599E-2</v>
      </c>
      <c r="W1248" s="13">
        <v>6.3829787234042507E-2</v>
      </c>
      <c r="X1248" s="13">
        <v>2.32558139534884E-2</v>
      </c>
      <c r="Y1248" s="13">
        <v>0</v>
      </c>
      <c r="Z1248" s="13">
        <v>7.4074074074074098E-2</v>
      </c>
      <c r="AA1248" s="13">
        <v>6.0975609756097601E-2</v>
      </c>
      <c r="AB1248" s="13">
        <v>2.1276595744680899E-2</v>
      </c>
      <c r="AC1248" s="13">
        <v>0.13793103448275901</v>
      </c>
      <c r="AD1248" s="13">
        <v>0</v>
      </c>
      <c r="AE1248" s="13"/>
      <c r="AF1248" s="13">
        <v>4.95049504950495E-2</v>
      </c>
      <c r="AG1248" s="13">
        <v>6.9306930693069299E-2</v>
      </c>
      <c r="AH1248" s="13">
        <v>1.63934426229508E-2</v>
      </c>
      <c r="AI1248" s="13">
        <v>6.0975609756097601E-2</v>
      </c>
      <c r="AJ1248" s="13">
        <v>3.2258064516128997E-2</v>
      </c>
      <c r="AK1248" s="13">
        <v>1.9230769230769201E-2</v>
      </c>
      <c r="AL1248" s="13"/>
      <c r="AM1248" s="13">
        <v>6.25E-2</v>
      </c>
      <c r="AN1248" s="13">
        <v>1.9047619047619001E-2</v>
      </c>
      <c r="AO1248" s="13">
        <v>3.4653465346534698E-2</v>
      </c>
      <c r="AP1248" s="13">
        <v>8.4745762711864403E-2</v>
      </c>
      <c r="AQ1248" s="13">
        <v>0.14285714285714299</v>
      </c>
      <c r="AR1248" s="13"/>
      <c r="AS1248" s="13">
        <v>5.4399999999999997E-2</v>
      </c>
      <c r="AT1248" s="13" t="s">
        <v>97</v>
      </c>
      <c r="AU1248" s="13"/>
      <c r="AV1248" s="13">
        <v>5.7591623036649199E-2</v>
      </c>
      <c r="AW1248" s="13">
        <v>6.6666666666666693E-2</v>
      </c>
      <c r="AX1248" s="13">
        <v>3.6900369003690002E-2</v>
      </c>
      <c r="AY1248" s="13"/>
      <c r="AZ1248" s="13">
        <v>0</v>
      </c>
      <c r="BA1248" s="13">
        <v>6.25E-2</v>
      </c>
      <c r="BB1248" s="13">
        <v>6.1946902654867297E-2</v>
      </c>
      <c r="BC1248" s="13"/>
      <c r="BD1248" s="13">
        <v>5.0602409638554197E-2</v>
      </c>
      <c r="BE1248" s="13">
        <v>6.2200956937799E-2</v>
      </c>
      <c r="BF1248" s="13"/>
      <c r="BG1248" s="13">
        <v>6.3348416289592799E-2</v>
      </c>
      <c r="BH1248" s="13">
        <v>4.95049504950495E-2</v>
      </c>
      <c r="BI1248" s="13"/>
      <c r="BJ1248" s="13">
        <v>0.01</v>
      </c>
      <c r="BK1248" s="13">
        <v>6.4202334630350202E-2</v>
      </c>
      <c r="BL1248" s="13"/>
      <c r="BM1248" s="13">
        <v>5.46875E-2</v>
      </c>
      <c r="BN1248" s="13">
        <v>5.2953156822810599E-2</v>
      </c>
      <c r="BO1248" s="13"/>
      <c r="BP1248" s="13">
        <v>3.5502958579881699E-2</v>
      </c>
      <c r="BQ1248" s="13">
        <v>6.06741573033708E-2</v>
      </c>
      <c r="BR1248" s="13"/>
      <c r="BS1248" s="13">
        <v>5.0228310502283102E-2</v>
      </c>
      <c r="BT1248" s="13">
        <v>5.8823529411764698E-2</v>
      </c>
      <c r="BU1248" s="13"/>
      <c r="BV1248" s="13">
        <v>7.8947368421052599E-2</v>
      </c>
      <c r="BW1248" s="13">
        <v>3.4965034965035002E-2</v>
      </c>
      <c r="BX1248" s="13"/>
      <c r="BY1248" s="13">
        <v>5.95238095238095E-2</v>
      </c>
      <c r="BZ1248" s="13">
        <v>5.4104477611940302E-2</v>
      </c>
      <c r="CA1248" s="13"/>
      <c r="CB1248" s="13">
        <v>3.2258064516128997E-2</v>
      </c>
      <c r="CC1248" s="13">
        <v>7.5409836065573804E-2</v>
      </c>
    </row>
    <row r="1249" spans="2:81" x14ac:dyDescent="0.3">
      <c r="C1249" s="13"/>
      <c r="D1249" s="13"/>
      <c r="E1249" s="13"/>
      <c r="F1249" s="13"/>
      <c r="G1249" s="13"/>
      <c r="H1249" s="13"/>
      <c r="I1249" s="13"/>
      <c r="J1249" s="13"/>
      <c r="K1249" s="13"/>
      <c r="L1249" s="13"/>
      <c r="M1249" s="13"/>
      <c r="N1249" s="13"/>
      <c r="O1249" s="13"/>
      <c r="P1249" s="13"/>
      <c r="Q1249" s="13"/>
      <c r="R1249" s="13"/>
      <c r="S1249" s="13"/>
      <c r="T1249" s="13"/>
      <c r="U1249" s="13"/>
      <c r="V1249" s="13"/>
      <c r="W1249" s="13"/>
      <c r="X1249" s="13"/>
      <c r="Y1249" s="13"/>
      <c r="Z1249" s="13"/>
      <c r="AA1249" s="13"/>
      <c r="AB1249" s="13"/>
      <c r="AC1249" s="13"/>
      <c r="AD1249" s="13"/>
      <c r="AE1249" s="13"/>
      <c r="AF1249" s="13"/>
      <c r="AG1249" s="13"/>
      <c r="AH1249" s="13"/>
      <c r="AI1249" s="13"/>
      <c r="AJ1249" s="13"/>
      <c r="AK1249" s="13"/>
      <c r="AL1249" s="13"/>
      <c r="AM1249" s="13"/>
      <c r="AN1249" s="13"/>
      <c r="AO1249" s="13"/>
      <c r="AP1249" s="13"/>
      <c r="AQ1249" s="13"/>
      <c r="AR1249" s="13"/>
      <c r="AS1249" s="13"/>
      <c r="AT1249" s="13"/>
      <c r="AU1249" s="13"/>
      <c r="AV1249" s="13"/>
      <c r="AW1249" s="13"/>
      <c r="AX1249" s="13"/>
      <c r="AY1249" s="13"/>
      <c r="AZ1249" s="13"/>
      <c r="BA1249" s="13"/>
      <c r="BB1249" s="13"/>
      <c r="BC1249" s="13"/>
      <c r="BD1249" s="13"/>
      <c r="BE1249" s="13"/>
      <c r="BF1249" s="13"/>
      <c r="BG1249" s="13"/>
      <c r="BH1249" s="13"/>
      <c r="BI1249" s="13"/>
      <c r="BJ1249" s="13"/>
      <c r="BK1249" s="13"/>
      <c r="BL1249" s="13"/>
      <c r="BM1249" s="13"/>
      <c r="BN1249" s="13"/>
      <c r="BO1249" s="13"/>
      <c r="BP1249" s="13"/>
      <c r="BQ1249" s="13"/>
      <c r="BR1249" s="13"/>
      <c r="BS1249" s="13"/>
      <c r="BT1249" s="13"/>
      <c r="BU1249" s="13"/>
      <c r="BV1249" s="13"/>
      <c r="BW1249" s="13"/>
      <c r="BX1249" s="13"/>
      <c r="BY1249" s="13"/>
      <c r="BZ1249" s="13"/>
      <c r="CA1249" s="13"/>
      <c r="CB1249" s="13"/>
      <c r="CC1249" s="13"/>
    </row>
    <row r="1250" spans="2:81" x14ac:dyDescent="0.3">
      <c r="B1250" s="6" t="s">
        <v>496</v>
      </c>
      <c r="C1250" s="13"/>
      <c r="D1250" s="13"/>
      <c r="E1250" s="13"/>
      <c r="F1250" s="13"/>
      <c r="G1250" s="13"/>
      <c r="H1250" s="13"/>
      <c r="I1250" s="13"/>
      <c r="J1250" s="13"/>
      <c r="K1250" s="13"/>
      <c r="L1250" s="13"/>
      <c r="M1250" s="13"/>
      <c r="N1250" s="13"/>
      <c r="O1250" s="13"/>
      <c r="P1250" s="13"/>
      <c r="Q1250" s="13"/>
      <c r="R1250" s="13"/>
      <c r="S1250" s="13"/>
      <c r="T1250" s="13"/>
      <c r="U1250" s="13"/>
      <c r="V1250" s="13"/>
      <c r="W1250" s="13"/>
      <c r="X1250" s="13"/>
      <c r="Y1250" s="13"/>
      <c r="Z1250" s="13"/>
      <c r="AA1250" s="13"/>
      <c r="AB1250" s="13"/>
      <c r="AC1250" s="13"/>
      <c r="AD1250" s="13"/>
      <c r="AE1250" s="13"/>
      <c r="AF1250" s="13"/>
      <c r="AG1250" s="13"/>
      <c r="AH1250" s="13"/>
      <c r="AI1250" s="13"/>
      <c r="AJ1250" s="13"/>
      <c r="AK1250" s="13"/>
      <c r="AL1250" s="13"/>
      <c r="AM1250" s="13"/>
      <c r="AN1250" s="13"/>
      <c r="AO1250" s="13"/>
      <c r="AP1250" s="13"/>
      <c r="AQ1250" s="13"/>
      <c r="AR1250" s="13"/>
      <c r="AS1250" s="13"/>
      <c r="AT1250" s="13"/>
      <c r="AU1250" s="13"/>
      <c r="AV1250" s="13"/>
      <c r="AW1250" s="13"/>
      <c r="AX1250" s="13"/>
      <c r="AY1250" s="13"/>
      <c r="AZ1250" s="13"/>
      <c r="BA1250" s="13"/>
      <c r="BB1250" s="13"/>
      <c r="BC1250" s="13"/>
      <c r="BD1250" s="13"/>
      <c r="BE1250" s="13"/>
      <c r="BF1250" s="13"/>
      <c r="BG1250" s="13"/>
      <c r="BH1250" s="13"/>
      <c r="BI1250" s="13"/>
      <c r="BJ1250" s="13"/>
      <c r="BK1250" s="13"/>
      <c r="BL1250" s="13"/>
      <c r="BM1250" s="13"/>
      <c r="BN1250" s="13"/>
      <c r="BO1250" s="13"/>
      <c r="BP1250" s="13"/>
      <c r="BQ1250" s="13"/>
      <c r="BR1250" s="13"/>
      <c r="BS1250" s="13"/>
      <c r="BT1250" s="13"/>
      <c r="BU1250" s="13"/>
      <c r="BV1250" s="13"/>
      <c r="BW1250" s="13"/>
      <c r="BX1250" s="13"/>
      <c r="BY1250" s="13"/>
      <c r="BZ1250" s="13"/>
      <c r="CA1250" s="13"/>
      <c r="CB1250" s="13"/>
      <c r="CC1250" s="13"/>
    </row>
    <row r="1251" spans="2:81" x14ac:dyDescent="0.3">
      <c r="B1251" s="23" t="s">
        <v>196</v>
      </c>
      <c r="C1251" s="13"/>
      <c r="D1251" s="13"/>
      <c r="E1251" s="13"/>
      <c r="F1251" s="13"/>
      <c r="G1251" s="13"/>
      <c r="H1251" s="13"/>
      <c r="I1251" s="13"/>
      <c r="J1251" s="13"/>
      <c r="K1251" s="13"/>
      <c r="L1251" s="13"/>
      <c r="M1251" s="13"/>
      <c r="N1251" s="13"/>
      <c r="O1251" s="13"/>
      <c r="P1251" s="13"/>
      <c r="Q1251" s="13"/>
      <c r="R1251" s="13"/>
      <c r="S1251" s="13"/>
      <c r="T1251" s="13"/>
      <c r="U1251" s="13"/>
      <c r="V1251" s="13"/>
      <c r="W1251" s="13"/>
      <c r="X1251" s="13"/>
      <c r="Y1251" s="13"/>
      <c r="Z1251" s="13"/>
      <c r="AA1251" s="13"/>
      <c r="AB1251" s="13"/>
      <c r="AC1251" s="13"/>
      <c r="AD1251" s="13"/>
      <c r="AE1251" s="13"/>
      <c r="AF1251" s="13"/>
      <c r="AG1251" s="13"/>
      <c r="AH1251" s="13"/>
      <c r="AI1251" s="13"/>
      <c r="AJ1251" s="13"/>
      <c r="AK1251" s="13"/>
      <c r="AL1251" s="13"/>
      <c r="AM1251" s="13"/>
      <c r="AN1251" s="13"/>
      <c r="AO1251" s="13"/>
      <c r="AP1251" s="13"/>
      <c r="AQ1251" s="13"/>
      <c r="AR1251" s="13"/>
      <c r="AS1251" s="13"/>
      <c r="AT1251" s="13"/>
      <c r="AU1251" s="13"/>
      <c r="AV1251" s="13"/>
      <c r="AW1251" s="13"/>
      <c r="AX1251" s="13"/>
      <c r="AY1251" s="13"/>
      <c r="AZ1251" s="13"/>
      <c r="BA1251" s="13"/>
      <c r="BB1251" s="13"/>
      <c r="BC1251" s="13"/>
      <c r="BD1251" s="13"/>
      <c r="BE1251" s="13"/>
      <c r="BF1251" s="13"/>
      <c r="BG1251" s="13"/>
      <c r="BH1251" s="13"/>
      <c r="BI1251" s="13"/>
      <c r="BJ1251" s="13"/>
      <c r="BK1251" s="13"/>
      <c r="BL1251" s="13"/>
      <c r="BM1251" s="13"/>
      <c r="BN1251" s="13"/>
      <c r="BO1251" s="13"/>
      <c r="BP1251" s="13"/>
      <c r="BQ1251" s="13"/>
      <c r="BR1251" s="13"/>
      <c r="BS1251" s="13"/>
      <c r="BT1251" s="13"/>
      <c r="BU1251" s="13"/>
      <c r="BV1251" s="13"/>
      <c r="BW1251" s="13"/>
      <c r="BX1251" s="13"/>
      <c r="BY1251" s="13"/>
      <c r="BZ1251" s="13"/>
      <c r="CA1251" s="13"/>
      <c r="CB1251" s="13"/>
      <c r="CC1251" s="13"/>
    </row>
    <row r="1252" spans="2:81" x14ac:dyDescent="0.3">
      <c r="B1252" t="s">
        <v>489</v>
      </c>
      <c r="C1252" s="13">
        <v>0.18720000000000001</v>
      </c>
      <c r="D1252" s="13">
        <v>0.182965299684543</v>
      </c>
      <c r="E1252" s="13">
        <v>0.19281045751633999</v>
      </c>
      <c r="F1252" s="13"/>
      <c r="G1252" s="13">
        <v>0.14736842105263201</v>
      </c>
      <c r="H1252" s="13">
        <v>0.23125000000000001</v>
      </c>
      <c r="I1252" s="13">
        <v>0.19083969465648901</v>
      </c>
      <c r="J1252" s="13">
        <v>0.14736842105263201</v>
      </c>
      <c r="K1252" s="13">
        <v>0.2</v>
      </c>
      <c r="L1252" s="13">
        <v>0.17567567567567599</v>
      </c>
      <c r="M1252" s="13"/>
      <c r="N1252" s="13">
        <v>0.211206896551724</v>
      </c>
      <c r="O1252" s="13">
        <v>0.14374999999999999</v>
      </c>
      <c r="P1252" s="13">
        <v>0.2</v>
      </c>
      <c r="Q1252" s="13">
        <v>0.19548872180451099</v>
      </c>
      <c r="R1252" s="13"/>
      <c r="S1252" s="13">
        <v>0.189393939393939</v>
      </c>
      <c r="T1252" s="13">
        <v>0.240740740740741</v>
      </c>
      <c r="U1252" s="13">
        <v>0.15384615384615399</v>
      </c>
      <c r="V1252" s="13">
        <v>8.4745762711864403E-2</v>
      </c>
      <c r="W1252" s="13">
        <v>0.10638297872340401</v>
      </c>
      <c r="X1252" s="13">
        <v>0.372093023255814</v>
      </c>
      <c r="Y1252" s="13">
        <v>0.17241379310344801</v>
      </c>
      <c r="Z1252" s="13">
        <v>0.296296296296296</v>
      </c>
      <c r="AA1252" s="13">
        <v>0.134146341463415</v>
      </c>
      <c r="AB1252" s="13">
        <v>0.19148936170212799</v>
      </c>
      <c r="AC1252" s="13">
        <v>0.20689655172413801</v>
      </c>
      <c r="AD1252" s="13">
        <v>0.375</v>
      </c>
      <c r="AE1252" s="13"/>
      <c r="AF1252" s="13">
        <v>0.22772277227722801</v>
      </c>
      <c r="AG1252" s="13">
        <v>0.17821782178217799</v>
      </c>
      <c r="AH1252" s="13">
        <v>0.18032786885245899</v>
      </c>
      <c r="AI1252" s="13">
        <v>0.109756097560976</v>
      </c>
      <c r="AJ1252" s="13">
        <v>0.16129032258064499</v>
      </c>
      <c r="AK1252" s="13">
        <v>0.25</v>
      </c>
      <c r="AL1252" s="13"/>
      <c r="AM1252" s="13">
        <v>0.14583333333333301</v>
      </c>
      <c r="AN1252" s="13">
        <v>0.161904761904762</v>
      </c>
      <c r="AO1252" s="13">
        <v>0.158415841584158</v>
      </c>
      <c r="AP1252" s="13">
        <v>0.22033898305084701</v>
      </c>
      <c r="AQ1252" s="13">
        <v>0.33333333333333298</v>
      </c>
      <c r="AR1252" s="13"/>
      <c r="AS1252" s="13">
        <v>0.18720000000000001</v>
      </c>
      <c r="AT1252" s="13" t="s">
        <v>97</v>
      </c>
      <c r="AU1252" s="13"/>
      <c r="AV1252" s="13">
        <v>0.219895287958115</v>
      </c>
      <c r="AW1252" s="13">
        <v>0.35555555555555601</v>
      </c>
      <c r="AX1252" s="13">
        <v>0.15129151291512899</v>
      </c>
      <c r="AY1252" s="13"/>
      <c r="AZ1252" s="13">
        <v>0.28888888888888897</v>
      </c>
      <c r="BA1252" s="13">
        <v>0.29166666666666702</v>
      </c>
      <c r="BB1252" s="13">
        <v>0.19469026548672599</v>
      </c>
      <c r="BC1252" s="13"/>
      <c r="BD1252" s="13">
        <v>0.17831325301204801</v>
      </c>
      <c r="BE1252" s="13">
        <v>0.205741626794258</v>
      </c>
      <c r="BF1252" s="13"/>
      <c r="BG1252" s="13">
        <v>0.19909502262443399</v>
      </c>
      <c r="BH1252" s="13">
        <v>0.18069306930693099</v>
      </c>
      <c r="BI1252" s="13"/>
      <c r="BJ1252" s="13">
        <v>0.14000000000000001</v>
      </c>
      <c r="BK1252" s="13">
        <v>0.196498054474708</v>
      </c>
      <c r="BL1252" s="13"/>
      <c r="BM1252" s="13">
        <v>0.203125</v>
      </c>
      <c r="BN1252" s="13">
        <v>0.18126272912423599</v>
      </c>
      <c r="BO1252" s="13"/>
      <c r="BP1252" s="13">
        <v>0.13609467455621299</v>
      </c>
      <c r="BQ1252" s="13">
        <v>0.20674157303370799</v>
      </c>
      <c r="BR1252" s="13"/>
      <c r="BS1252" s="13">
        <v>0.20547945205479501</v>
      </c>
      <c r="BT1252" s="13">
        <v>0.20814479638009101</v>
      </c>
      <c r="BU1252" s="13"/>
      <c r="BV1252" s="13">
        <v>0.18421052631578899</v>
      </c>
      <c r="BW1252" s="13">
        <v>0.21678321678321699</v>
      </c>
      <c r="BX1252" s="13"/>
      <c r="BY1252" s="13">
        <v>0.26190476190476197</v>
      </c>
      <c r="BZ1252" s="13">
        <v>0.17537313432835799</v>
      </c>
      <c r="CA1252" s="13"/>
      <c r="CB1252" s="13">
        <v>0.16129032258064499</v>
      </c>
      <c r="CC1252" s="13">
        <v>0.213114754098361</v>
      </c>
    </row>
    <row r="1253" spans="2:81" x14ac:dyDescent="0.3">
      <c r="B1253" t="s">
        <v>490</v>
      </c>
      <c r="C1253" s="13">
        <v>0.75519999999999998</v>
      </c>
      <c r="D1253" s="13">
        <v>0.76340694006309195</v>
      </c>
      <c r="E1253" s="13">
        <v>0.74509803921568596</v>
      </c>
      <c r="F1253" s="13"/>
      <c r="G1253" s="13">
        <v>0.82105263157894703</v>
      </c>
      <c r="H1253" s="13">
        <v>0.6875</v>
      </c>
      <c r="I1253" s="13">
        <v>0.72519083969465603</v>
      </c>
      <c r="J1253" s="13">
        <v>0.8</v>
      </c>
      <c r="K1253" s="13">
        <v>0.75714285714285701</v>
      </c>
      <c r="L1253" s="13">
        <v>0.81081081081081097</v>
      </c>
      <c r="M1253" s="13"/>
      <c r="N1253" s="13">
        <v>0.71120689655172398</v>
      </c>
      <c r="O1253" s="13">
        <v>0.81874999999999998</v>
      </c>
      <c r="P1253" s="13">
        <v>0.77894736842105305</v>
      </c>
      <c r="Q1253" s="13">
        <v>0.72932330827067704</v>
      </c>
      <c r="R1253" s="13"/>
      <c r="S1253" s="13">
        <v>0.73484848484848497</v>
      </c>
      <c r="T1253" s="13">
        <v>0.68518518518518501</v>
      </c>
      <c r="U1253" s="13">
        <v>0.76923076923076905</v>
      </c>
      <c r="V1253" s="13">
        <v>0.84745762711864403</v>
      </c>
      <c r="W1253" s="13">
        <v>0.80851063829787195</v>
      </c>
      <c r="X1253" s="13">
        <v>0.60465116279069797</v>
      </c>
      <c r="Y1253" s="13">
        <v>0.82758620689655205</v>
      </c>
      <c r="Z1253" s="13">
        <v>0.62962962962962998</v>
      </c>
      <c r="AA1253" s="13">
        <v>0.82926829268292701</v>
      </c>
      <c r="AB1253" s="13">
        <v>0.76595744680851097</v>
      </c>
      <c r="AC1253" s="13">
        <v>0.68965517241379304</v>
      </c>
      <c r="AD1253" s="13">
        <v>0.625</v>
      </c>
      <c r="AE1253" s="13"/>
      <c r="AF1253" s="13">
        <v>0.71782178217821802</v>
      </c>
      <c r="AG1253" s="13">
        <v>0.74257425742574301</v>
      </c>
      <c r="AH1253" s="13">
        <v>0.80327868852458995</v>
      </c>
      <c r="AI1253" s="13">
        <v>0.82926829268292701</v>
      </c>
      <c r="AJ1253" s="13">
        <v>0.80645161290322598</v>
      </c>
      <c r="AK1253" s="13">
        <v>0.73076923076923095</v>
      </c>
      <c r="AL1253" s="13"/>
      <c r="AM1253" s="13">
        <v>0.77083333333333304</v>
      </c>
      <c r="AN1253" s="13">
        <v>0.82857142857142896</v>
      </c>
      <c r="AO1253" s="13">
        <v>0.80198019801980203</v>
      </c>
      <c r="AP1253" s="13">
        <v>0.69491525423728795</v>
      </c>
      <c r="AQ1253" s="13">
        <v>0.52380952380952395</v>
      </c>
      <c r="AR1253" s="13"/>
      <c r="AS1253" s="13">
        <v>0.75519999999999998</v>
      </c>
      <c r="AT1253" s="13" t="s">
        <v>97</v>
      </c>
      <c r="AU1253" s="13"/>
      <c r="AV1253" s="13">
        <v>0.71727748691099502</v>
      </c>
      <c r="AW1253" s="13">
        <v>0.55555555555555602</v>
      </c>
      <c r="AX1253" s="13">
        <v>0.81180811808118103</v>
      </c>
      <c r="AY1253" s="13"/>
      <c r="AZ1253" s="13">
        <v>0.68888888888888899</v>
      </c>
      <c r="BA1253" s="13">
        <v>0.625</v>
      </c>
      <c r="BB1253" s="13">
        <v>0.74336283185840701</v>
      </c>
      <c r="BC1253" s="13"/>
      <c r="BD1253" s="13">
        <v>0.76144578313252997</v>
      </c>
      <c r="BE1253" s="13">
        <v>0.74162679425837297</v>
      </c>
      <c r="BF1253" s="13"/>
      <c r="BG1253" s="13">
        <v>0.723981900452489</v>
      </c>
      <c r="BH1253" s="13">
        <v>0.77227722772277196</v>
      </c>
      <c r="BI1253" s="13"/>
      <c r="BJ1253" s="13">
        <v>0.82</v>
      </c>
      <c r="BK1253" s="13">
        <v>0.74124513618677002</v>
      </c>
      <c r="BL1253" s="13"/>
      <c r="BM1253" s="13">
        <v>0.7421875</v>
      </c>
      <c r="BN1253" s="13">
        <v>0.75967413441955201</v>
      </c>
      <c r="BO1253" s="13"/>
      <c r="BP1253" s="13">
        <v>0.804733727810651</v>
      </c>
      <c r="BQ1253" s="13">
        <v>0.73707865168539299</v>
      </c>
      <c r="BR1253" s="13"/>
      <c r="BS1253" s="13">
        <v>0.73059360730593603</v>
      </c>
      <c r="BT1253" s="13">
        <v>0.73755656108597301</v>
      </c>
      <c r="BU1253" s="13"/>
      <c r="BV1253" s="13">
        <v>0.73684210526315796</v>
      </c>
      <c r="BW1253" s="13">
        <v>0.72727272727272696</v>
      </c>
      <c r="BX1253" s="13"/>
      <c r="BY1253" s="13">
        <v>0.67857142857142905</v>
      </c>
      <c r="BZ1253" s="13">
        <v>0.76865671641791</v>
      </c>
      <c r="CA1253" s="13"/>
      <c r="CB1253" s="13">
        <v>0.80967741935483895</v>
      </c>
      <c r="CC1253" s="13">
        <v>0.70491803278688503</v>
      </c>
    </row>
    <row r="1254" spans="2:81" x14ac:dyDescent="0.3">
      <c r="B1254" t="s">
        <v>88</v>
      </c>
      <c r="C1254" s="13">
        <v>5.7599999999999998E-2</v>
      </c>
      <c r="D1254" s="13">
        <v>5.3627760252365902E-2</v>
      </c>
      <c r="E1254" s="13">
        <v>6.2091503267973899E-2</v>
      </c>
      <c r="F1254" s="13"/>
      <c r="G1254" s="13">
        <v>3.1578947368421102E-2</v>
      </c>
      <c r="H1254" s="13">
        <v>8.1250000000000003E-2</v>
      </c>
      <c r="I1254" s="13">
        <v>8.3969465648855005E-2</v>
      </c>
      <c r="J1254" s="13">
        <v>5.2631578947368397E-2</v>
      </c>
      <c r="K1254" s="13">
        <v>4.2857142857142899E-2</v>
      </c>
      <c r="L1254" s="13">
        <v>1.35135135135135E-2</v>
      </c>
      <c r="M1254" s="13"/>
      <c r="N1254" s="13">
        <v>7.7586206896551699E-2</v>
      </c>
      <c r="O1254" s="13">
        <v>3.7499999999999999E-2</v>
      </c>
      <c r="P1254" s="13">
        <v>2.1052631578947399E-2</v>
      </c>
      <c r="Q1254" s="13">
        <v>7.5187969924811998E-2</v>
      </c>
      <c r="R1254" s="13"/>
      <c r="S1254" s="13">
        <v>7.5757575757575801E-2</v>
      </c>
      <c r="T1254" s="13">
        <v>7.4074074074074098E-2</v>
      </c>
      <c r="U1254" s="13">
        <v>7.69230769230769E-2</v>
      </c>
      <c r="V1254" s="13">
        <v>6.7796610169491497E-2</v>
      </c>
      <c r="W1254" s="13">
        <v>8.5106382978723402E-2</v>
      </c>
      <c r="X1254" s="13">
        <v>2.32558139534884E-2</v>
      </c>
      <c r="Y1254" s="13">
        <v>0</v>
      </c>
      <c r="Z1254" s="13">
        <v>7.4074074074074098E-2</v>
      </c>
      <c r="AA1254" s="13">
        <v>3.65853658536585E-2</v>
      </c>
      <c r="AB1254" s="13">
        <v>4.2553191489361701E-2</v>
      </c>
      <c r="AC1254" s="13">
        <v>0.10344827586206901</v>
      </c>
      <c r="AD1254" s="13">
        <v>0</v>
      </c>
      <c r="AE1254" s="13"/>
      <c r="AF1254" s="13">
        <v>5.4455445544554497E-2</v>
      </c>
      <c r="AG1254" s="13">
        <v>7.9207920792079195E-2</v>
      </c>
      <c r="AH1254" s="13">
        <v>1.63934426229508E-2</v>
      </c>
      <c r="AI1254" s="13">
        <v>6.0975609756097601E-2</v>
      </c>
      <c r="AJ1254" s="13">
        <v>3.2258064516128997E-2</v>
      </c>
      <c r="AK1254" s="13">
        <v>1.9230769230769201E-2</v>
      </c>
      <c r="AL1254" s="13"/>
      <c r="AM1254" s="13">
        <v>8.3333333333333301E-2</v>
      </c>
      <c r="AN1254" s="13">
        <v>9.5238095238095195E-3</v>
      </c>
      <c r="AO1254" s="13">
        <v>3.9603960396039598E-2</v>
      </c>
      <c r="AP1254" s="13">
        <v>8.4745762711864403E-2</v>
      </c>
      <c r="AQ1254" s="13">
        <v>0.14285714285714299</v>
      </c>
      <c r="AR1254" s="13"/>
      <c r="AS1254" s="13">
        <v>5.7599999999999998E-2</v>
      </c>
      <c r="AT1254" s="13" t="s">
        <v>97</v>
      </c>
      <c r="AU1254" s="13"/>
      <c r="AV1254" s="13">
        <v>6.2827225130889994E-2</v>
      </c>
      <c r="AW1254" s="13">
        <v>8.8888888888888906E-2</v>
      </c>
      <c r="AX1254" s="13">
        <v>3.6900369003690002E-2</v>
      </c>
      <c r="AY1254" s="13"/>
      <c r="AZ1254" s="13">
        <v>2.2222222222222199E-2</v>
      </c>
      <c r="BA1254" s="13">
        <v>8.3333333333333301E-2</v>
      </c>
      <c r="BB1254" s="13">
        <v>6.1946902654867297E-2</v>
      </c>
      <c r="BC1254" s="13"/>
      <c r="BD1254" s="13">
        <v>6.02409638554217E-2</v>
      </c>
      <c r="BE1254" s="13">
        <v>5.2631578947368397E-2</v>
      </c>
      <c r="BF1254" s="13"/>
      <c r="BG1254" s="13">
        <v>7.69230769230769E-2</v>
      </c>
      <c r="BH1254" s="13">
        <v>4.7029702970297002E-2</v>
      </c>
      <c r="BI1254" s="13"/>
      <c r="BJ1254" s="13">
        <v>0.04</v>
      </c>
      <c r="BK1254" s="13">
        <v>6.2256809338521402E-2</v>
      </c>
      <c r="BL1254" s="13"/>
      <c r="BM1254" s="13">
        <v>5.46875E-2</v>
      </c>
      <c r="BN1254" s="13">
        <v>5.90631364562118E-2</v>
      </c>
      <c r="BO1254" s="13"/>
      <c r="BP1254" s="13">
        <v>5.9171597633136098E-2</v>
      </c>
      <c r="BQ1254" s="13">
        <v>5.6179775280898903E-2</v>
      </c>
      <c r="BR1254" s="13"/>
      <c r="BS1254" s="13">
        <v>6.3926940639269403E-2</v>
      </c>
      <c r="BT1254" s="13">
        <v>5.4298642533936702E-2</v>
      </c>
      <c r="BU1254" s="13"/>
      <c r="BV1254" s="13">
        <v>7.8947368421052599E-2</v>
      </c>
      <c r="BW1254" s="13">
        <v>5.5944055944055902E-2</v>
      </c>
      <c r="BX1254" s="13"/>
      <c r="BY1254" s="13">
        <v>5.95238095238095E-2</v>
      </c>
      <c r="BZ1254" s="13">
        <v>5.5970149253731297E-2</v>
      </c>
      <c r="CA1254" s="13"/>
      <c r="CB1254" s="13">
        <v>2.9032258064516099E-2</v>
      </c>
      <c r="CC1254" s="13">
        <v>8.1967213114754106E-2</v>
      </c>
    </row>
    <row r="1255" spans="2:81" x14ac:dyDescent="0.3">
      <c r="C1255" s="13"/>
      <c r="D1255" s="13"/>
      <c r="E1255" s="13"/>
      <c r="F1255" s="13"/>
      <c r="G1255" s="13"/>
      <c r="H1255" s="13"/>
      <c r="I1255" s="13"/>
      <c r="J1255" s="13"/>
      <c r="K1255" s="13"/>
      <c r="L1255" s="13"/>
      <c r="M1255" s="13"/>
      <c r="N1255" s="13"/>
      <c r="O1255" s="13"/>
      <c r="P1255" s="13"/>
      <c r="Q1255" s="13"/>
      <c r="R1255" s="13"/>
      <c r="S1255" s="13"/>
      <c r="T1255" s="13"/>
      <c r="U1255" s="13"/>
      <c r="V1255" s="13"/>
      <c r="W1255" s="13"/>
      <c r="X1255" s="13"/>
      <c r="Y1255" s="13"/>
      <c r="Z1255" s="13"/>
      <c r="AA1255" s="13"/>
      <c r="AB1255" s="13"/>
      <c r="AC1255" s="13"/>
      <c r="AD1255" s="13"/>
      <c r="AE1255" s="13"/>
      <c r="AF1255" s="13"/>
      <c r="AG1255" s="13"/>
      <c r="AH1255" s="13"/>
      <c r="AI1255" s="13"/>
      <c r="AJ1255" s="13"/>
      <c r="AK1255" s="13"/>
      <c r="AL1255" s="13"/>
      <c r="AM1255" s="13"/>
      <c r="AN1255" s="13"/>
      <c r="AO1255" s="13"/>
      <c r="AP1255" s="13"/>
      <c r="AQ1255" s="13"/>
      <c r="AR1255" s="13"/>
      <c r="AS1255" s="13"/>
      <c r="AT1255" s="13"/>
      <c r="AU1255" s="13"/>
      <c r="AV1255" s="13"/>
      <c r="AW1255" s="13"/>
      <c r="AX1255" s="13"/>
      <c r="AY1255" s="13"/>
      <c r="AZ1255" s="13"/>
      <c r="BA1255" s="13"/>
      <c r="BB1255" s="13"/>
      <c r="BC1255" s="13"/>
      <c r="BD1255" s="13"/>
      <c r="BE1255" s="13"/>
      <c r="BF1255" s="13"/>
      <c r="BG1255" s="13"/>
      <c r="BH1255" s="13"/>
      <c r="BI1255" s="13"/>
      <c r="BJ1255" s="13"/>
      <c r="BK1255" s="13"/>
      <c r="BL1255" s="13"/>
      <c r="BM1255" s="13"/>
      <c r="BN1255" s="13"/>
      <c r="BO1255" s="13"/>
      <c r="BP1255" s="13"/>
      <c r="BQ1255" s="13"/>
      <c r="BR1255" s="13"/>
      <c r="BS1255" s="13"/>
      <c r="BT1255" s="13"/>
      <c r="BU1255" s="13"/>
      <c r="BV1255" s="13"/>
      <c r="BW1255" s="13"/>
      <c r="BX1255" s="13"/>
      <c r="BY1255" s="13"/>
      <c r="BZ1255" s="13"/>
      <c r="CA1255" s="13"/>
      <c r="CB1255" s="13"/>
      <c r="CC1255" s="13"/>
    </row>
    <row r="1256" spans="2:81" x14ac:dyDescent="0.3">
      <c r="B1256" s="6" t="s">
        <v>498</v>
      </c>
      <c r="C1256" s="13"/>
      <c r="D1256" s="13"/>
      <c r="E1256" s="13"/>
      <c r="F1256" s="13"/>
      <c r="G1256" s="13"/>
      <c r="H1256" s="13"/>
      <c r="I1256" s="13"/>
      <c r="J1256" s="13"/>
      <c r="K1256" s="13"/>
      <c r="L1256" s="13"/>
      <c r="M1256" s="13"/>
      <c r="N1256" s="13"/>
      <c r="O1256" s="13"/>
      <c r="P1256" s="13"/>
      <c r="Q1256" s="13"/>
      <c r="R1256" s="13"/>
      <c r="S1256" s="13"/>
      <c r="T1256" s="13"/>
      <c r="U1256" s="13"/>
      <c r="V1256" s="13"/>
      <c r="W1256" s="13"/>
      <c r="X1256" s="13"/>
      <c r="Y1256" s="13"/>
      <c r="Z1256" s="13"/>
      <c r="AA1256" s="13"/>
      <c r="AB1256" s="13"/>
      <c r="AC1256" s="13"/>
      <c r="AD1256" s="13"/>
      <c r="AE1256" s="13"/>
      <c r="AF1256" s="13"/>
      <c r="AG1256" s="13"/>
      <c r="AH1256" s="13"/>
      <c r="AI1256" s="13"/>
      <c r="AJ1256" s="13"/>
      <c r="AK1256" s="13"/>
      <c r="AL1256" s="13"/>
      <c r="AM1256" s="13"/>
      <c r="AN1256" s="13"/>
      <c r="AO1256" s="13"/>
      <c r="AP1256" s="13"/>
      <c r="AQ1256" s="13"/>
      <c r="AR1256" s="13"/>
      <c r="AS1256" s="13"/>
      <c r="AT1256" s="13"/>
      <c r="AU1256" s="13"/>
      <c r="AV1256" s="13"/>
      <c r="AW1256" s="13"/>
      <c r="AX1256" s="13"/>
      <c r="AY1256" s="13"/>
      <c r="AZ1256" s="13"/>
      <c r="BA1256" s="13"/>
      <c r="BB1256" s="13"/>
      <c r="BC1256" s="13"/>
      <c r="BD1256" s="13"/>
      <c r="BE1256" s="13"/>
      <c r="BF1256" s="13"/>
      <c r="BG1256" s="13"/>
      <c r="BH1256" s="13"/>
      <c r="BI1256" s="13"/>
      <c r="BJ1256" s="13"/>
      <c r="BK1256" s="13"/>
      <c r="BL1256" s="13"/>
      <c r="BM1256" s="13"/>
      <c r="BN1256" s="13"/>
      <c r="BO1256" s="13"/>
      <c r="BP1256" s="13"/>
      <c r="BQ1256" s="13"/>
      <c r="BR1256" s="13"/>
      <c r="BS1256" s="13"/>
      <c r="BT1256" s="13"/>
      <c r="BU1256" s="13"/>
      <c r="BV1256" s="13"/>
      <c r="BW1256" s="13"/>
      <c r="BX1256" s="13"/>
      <c r="BY1256" s="13"/>
      <c r="BZ1256" s="13"/>
      <c r="CA1256" s="13"/>
      <c r="CB1256" s="13"/>
      <c r="CC1256" s="13"/>
    </row>
    <row r="1257" spans="2:81" x14ac:dyDescent="0.3">
      <c r="B1257" s="23" t="s">
        <v>196</v>
      </c>
      <c r="C1257" s="13"/>
      <c r="D1257" s="13"/>
      <c r="E1257" s="13"/>
      <c r="F1257" s="13"/>
      <c r="G1257" s="13"/>
      <c r="H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c r="BN1257" s="13"/>
      <c r="BO1257" s="13"/>
      <c r="BP1257" s="13"/>
      <c r="BQ1257" s="13"/>
      <c r="BR1257" s="13"/>
      <c r="BS1257" s="13"/>
      <c r="BT1257" s="13"/>
      <c r="BU1257" s="13"/>
      <c r="BV1257" s="13"/>
      <c r="BW1257" s="13"/>
      <c r="BX1257" s="13"/>
      <c r="BY1257" s="13"/>
      <c r="BZ1257" s="13"/>
      <c r="CA1257" s="13"/>
      <c r="CB1257" s="13"/>
      <c r="CC1257" s="13"/>
    </row>
    <row r="1258" spans="2:81" x14ac:dyDescent="0.3">
      <c r="B1258" t="s">
        <v>489</v>
      </c>
      <c r="C1258" s="13">
        <v>0.39344262295082</v>
      </c>
      <c r="D1258" s="13">
        <v>0.34640522875816998</v>
      </c>
      <c r="E1258" s="13">
        <v>0.43853820598006599</v>
      </c>
      <c r="F1258" s="13"/>
      <c r="G1258" s="13">
        <v>0.5</v>
      </c>
      <c r="H1258" s="13">
        <v>0.36746987951807197</v>
      </c>
      <c r="I1258" s="13">
        <v>0.42857142857142899</v>
      </c>
      <c r="J1258" s="13">
        <v>0.330188679245283</v>
      </c>
      <c r="K1258" s="13">
        <v>0.397260273972603</v>
      </c>
      <c r="L1258" s="13">
        <v>0.375</v>
      </c>
      <c r="M1258" s="13"/>
      <c r="N1258" s="13">
        <v>0.41869918699186998</v>
      </c>
      <c r="O1258" s="13">
        <v>0.42748091603053401</v>
      </c>
      <c r="P1258" s="13">
        <v>0.339622641509434</v>
      </c>
      <c r="Q1258" s="13">
        <v>0.36363636363636398</v>
      </c>
      <c r="R1258" s="13"/>
      <c r="S1258" s="13">
        <v>0.34234234234234201</v>
      </c>
      <c r="T1258" s="13">
        <v>0.468354430379747</v>
      </c>
      <c r="U1258" s="13">
        <v>0.38235294117647101</v>
      </c>
      <c r="V1258" s="13">
        <v>0.36363636363636398</v>
      </c>
      <c r="W1258" s="13">
        <v>0.35087719298245601</v>
      </c>
      <c r="X1258" s="13">
        <v>0.483870967741935</v>
      </c>
      <c r="Y1258" s="13">
        <v>0.214285714285714</v>
      </c>
      <c r="Z1258" s="13">
        <v>0.38888888888888901</v>
      </c>
      <c r="AA1258" s="13">
        <v>0.52</v>
      </c>
      <c r="AB1258" s="13">
        <v>0.26530612244898</v>
      </c>
      <c r="AC1258" s="13">
        <v>0.53571428571428603</v>
      </c>
      <c r="AD1258" s="13">
        <v>0.27272727272727298</v>
      </c>
      <c r="AE1258" s="13"/>
      <c r="AF1258" s="13">
        <v>0.40609137055837602</v>
      </c>
      <c r="AG1258" s="13">
        <v>0.46464646464646497</v>
      </c>
      <c r="AH1258" s="13">
        <v>0.37313432835820898</v>
      </c>
      <c r="AI1258" s="13">
        <v>0.30379746835443</v>
      </c>
      <c r="AJ1258" s="13">
        <v>0.37704918032786899</v>
      </c>
      <c r="AK1258" s="13">
        <v>0.47169811320754701</v>
      </c>
      <c r="AL1258" s="13"/>
      <c r="AM1258" s="13">
        <v>0.36046511627907002</v>
      </c>
      <c r="AN1258" s="13">
        <v>0.375</v>
      </c>
      <c r="AO1258" s="13">
        <v>0.455026455026455</v>
      </c>
      <c r="AP1258" s="13">
        <v>0.38655462184874001</v>
      </c>
      <c r="AQ1258" s="13">
        <v>0.39130434782608697</v>
      </c>
      <c r="AR1258" s="13"/>
      <c r="AS1258" s="13">
        <v>0.39344262295082</v>
      </c>
      <c r="AT1258" s="13" t="s">
        <v>97</v>
      </c>
      <c r="AU1258" s="13"/>
      <c r="AV1258" s="13">
        <v>0.37320574162679399</v>
      </c>
      <c r="AW1258" s="13">
        <v>0.40816326530612201</v>
      </c>
      <c r="AX1258" s="13">
        <v>0.39285714285714302</v>
      </c>
      <c r="AY1258" s="13"/>
      <c r="AZ1258" s="13">
        <v>0.421875</v>
      </c>
      <c r="BA1258" s="13">
        <v>0.452380952380952</v>
      </c>
      <c r="BB1258" s="13">
        <v>0.324561403508772</v>
      </c>
      <c r="BC1258" s="13"/>
      <c r="BD1258" s="13">
        <v>0.4177545691906</v>
      </c>
      <c r="BE1258" s="13">
        <v>0.35135135135135098</v>
      </c>
      <c r="BF1258" s="13"/>
      <c r="BG1258" s="13">
        <v>0.484375</v>
      </c>
      <c r="BH1258" s="13">
        <v>0.35096153846153799</v>
      </c>
      <c r="BI1258" s="13"/>
      <c r="BJ1258" s="13">
        <v>0.5</v>
      </c>
      <c r="BK1258" s="13">
        <v>0.37425742574257398</v>
      </c>
      <c r="BL1258" s="13"/>
      <c r="BM1258" s="13">
        <v>0.356521739130435</v>
      </c>
      <c r="BN1258" s="13">
        <v>0.402061855670103</v>
      </c>
      <c r="BO1258" s="13"/>
      <c r="BP1258" s="13">
        <v>0.375</v>
      </c>
      <c r="BQ1258" s="13">
        <v>0.40139211136891001</v>
      </c>
      <c r="BR1258" s="13"/>
      <c r="BS1258" s="13">
        <v>0.41704035874439499</v>
      </c>
      <c r="BT1258" s="13">
        <v>0.37606837606837601</v>
      </c>
      <c r="BU1258" s="13"/>
      <c r="BV1258" s="13">
        <v>0.45205479452054798</v>
      </c>
      <c r="BW1258" s="13">
        <v>0.4</v>
      </c>
      <c r="BX1258" s="13"/>
      <c r="BY1258" s="13">
        <v>0.305084745762712</v>
      </c>
      <c r="BZ1258" s="13">
        <v>0.406654343807763</v>
      </c>
      <c r="CA1258" s="13"/>
      <c r="CB1258" s="13">
        <v>0.30960854092526702</v>
      </c>
      <c r="CC1258" s="13">
        <v>0.470031545741325</v>
      </c>
    </row>
    <row r="1259" spans="2:81" x14ac:dyDescent="0.3">
      <c r="B1259" t="s">
        <v>490</v>
      </c>
      <c r="C1259" s="13">
        <v>0.52786885245901605</v>
      </c>
      <c r="D1259" s="13">
        <v>0.58169934640522902</v>
      </c>
      <c r="E1259" s="13">
        <v>0.47508305647840499</v>
      </c>
      <c r="F1259" s="13"/>
      <c r="G1259" s="13">
        <v>0.4375</v>
      </c>
      <c r="H1259" s="13">
        <v>0.56024096385542199</v>
      </c>
      <c r="I1259" s="13">
        <v>0.49523809523809498</v>
      </c>
      <c r="J1259" s="13">
        <v>0.53773584905660399</v>
      </c>
      <c r="K1259" s="13">
        <v>0.54794520547945202</v>
      </c>
      <c r="L1259" s="13">
        <v>0.5625</v>
      </c>
      <c r="M1259" s="13"/>
      <c r="N1259" s="13">
        <v>0.52439024390243905</v>
      </c>
      <c r="O1259" s="13">
        <v>0.488549618320611</v>
      </c>
      <c r="P1259" s="13">
        <v>0.53773584905660399</v>
      </c>
      <c r="Q1259" s="13">
        <v>0.55371900826446296</v>
      </c>
      <c r="R1259" s="13"/>
      <c r="S1259" s="13">
        <v>0.61261261261261302</v>
      </c>
      <c r="T1259" s="13">
        <v>0.443037974683544</v>
      </c>
      <c r="U1259" s="13">
        <v>0.55882352941176505</v>
      </c>
      <c r="V1259" s="13">
        <v>0.56818181818181801</v>
      </c>
      <c r="W1259" s="13">
        <v>0.56140350877193002</v>
      </c>
      <c r="X1259" s="13">
        <v>0.40322580645161299</v>
      </c>
      <c r="Y1259" s="13">
        <v>0.61904761904761896</v>
      </c>
      <c r="Z1259" s="13">
        <v>0.61111111111111105</v>
      </c>
      <c r="AA1259" s="13">
        <v>0.4</v>
      </c>
      <c r="AB1259" s="13">
        <v>0.67346938775510201</v>
      </c>
      <c r="AC1259" s="13">
        <v>0.46428571428571402</v>
      </c>
      <c r="AD1259" s="13">
        <v>0.45454545454545497</v>
      </c>
      <c r="AE1259" s="13"/>
      <c r="AF1259" s="13">
        <v>0.538071065989848</v>
      </c>
      <c r="AG1259" s="13">
        <v>0.50505050505050497</v>
      </c>
      <c r="AH1259" s="13">
        <v>0.537313432835821</v>
      </c>
      <c r="AI1259" s="13">
        <v>0.607594936708861</v>
      </c>
      <c r="AJ1259" s="13">
        <v>0.50819672131147497</v>
      </c>
      <c r="AK1259" s="13">
        <v>0.43396226415094302</v>
      </c>
      <c r="AL1259" s="13"/>
      <c r="AM1259" s="13">
        <v>0.53488372093023295</v>
      </c>
      <c r="AN1259" s="13">
        <v>0.56666666666666698</v>
      </c>
      <c r="AO1259" s="13">
        <v>0.46560846560846603</v>
      </c>
      <c r="AP1259" s="13">
        <v>0.52100840336134502</v>
      </c>
      <c r="AQ1259" s="13">
        <v>0.60869565217391297</v>
      </c>
      <c r="AR1259" s="13"/>
      <c r="AS1259" s="13">
        <v>0.52786885245901605</v>
      </c>
      <c r="AT1259" s="13" t="s">
        <v>97</v>
      </c>
      <c r="AU1259" s="13"/>
      <c r="AV1259" s="13">
        <v>0.54066985645932997</v>
      </c>
      <c r="AW1259" s="13">
        <v>0.51020408163265296</v>
      </c>
      <c r="AX1259" s="13">
        <v>0.51984126984126999</v>
      </c>
      <c r="AY1259" s="13"/>
      <c r="AZ1259" s="13">
        <v>0.53125</v>
      </c>
      <c r="BA1259" s="13">
        <v>0.476190476190476</v>
      </c>
      <c r="BB1259" s="13">
        <v>0.56140350877193002</v>
      </c>
      <c r="BC1259" s="13"/>
      <c r="BD1259" s="13">
        <v>0.50130548302872102</v>
      </c>
      <c r="BE1259" s="13">
        <v>0.57657657657657702</v>
      </c>
      <c r="BF1259" s="13"/>
      <c r="BG1259" s="13">
        <v>0.46354166666666702</v>
      </c>
      <c r="BH1259" s="13">
        <v>0.55769230769230804</v>
      </c>
      <c r="BI1259" s="13"/>
      <c r="BJ1259" s="13">
        <v>0.4</v>
      </c>
      <c r="BK1259" s="13">
        <v>0.548514851485149</v>
      </c>
      <c r="BL1259" s="13"/>
      <c r="BM1259" s="13">
        <v>0.55652173913043501</v>
      </c>
      <c r="BN1259" s="13">
        <v>0.52164948453608295</v>
      </c>
      <c r="BO1259" s="13"/>
      <c r="BP1259" s="13">
        <v>0.52976190476190499</v>
      </c>
      <c r="BQ1259" s="13">
        <v>0.52900232018561499</v>
      </c>
      <c r="BR1259" s="13"/>
      <c r="BS1259" s="13">
        <v>0.50224215246636805</v>
      </c>
      <c r="BT1259" s="13">
        <v>0.52564102564102599</v>
      </c>
      <c r="BU1259" s="13"/>
      <c r="BV1259" s="13">
        <v>0.465753424657534</v>
      </c>
      <c r="BW1259" s="13">
        <v>0.52</v>
      </c>
      <c r="BX1259" s="13"/>
      <c r="BY1259" s="13">
        <v>0.66101694915254205</v>
      </c>
      <c r="BZ1259" s="13">
        <v>0.51201478743068396</v>
      </c>
      <c r="CA1259" s="13"/>
      <c r="CB1259" s="13">
        <v>0.604982206405694</v>
      </c>
      <c r="CC1259" s="13">
        <v>0.46372239747634098</v>
      </c>
    </row>
    <row r="1260" spans="2:81" x14ac:dyDescent="0.3">
      <c r="B1260" t="s">
        <v>88</v>
      </c>
      <c r="C1260" s="13">
        <v>7.86885245901639E-2</v>
      </c>
      <c r="D1260" s="13">
        <v>7.1895424836601302E-2</v>
      </c>
      <c r="E1260" s="13">
        <v>8.6378737541528194E-2</v>
      </c>
      <c r="F1260" s="13"/>
      <c r="G1260" s="13">
        <v>6.25E-2</v>
      </c>
      <c r="H1260" s="13">
        <v>7.2289156626505993E-2</v>
      </c>
      <c r="I1260" s="13">
        <v>7.6190476190476197E-2</v>
      </c>
      <c r="J1260" s="13">
        <v>0.13207547169811301</v>
      </c>
      <c r="K1260" s="13">
        <v>5.4794520547945202E-2</v>
      </c>
      <c r="L1260" s="13">
        <v>6.25E-2</v>
      </c>
      <c r="M1260" s="13"/>
      <c r="N1260" s="13">
        <v>5.6910569105691103E-2</v>
      </c>
      <c r="O1260" s="13">
        <v>8.3969465648855005E-2</v>
      </c>
      <c r="P1260" s="13">
        <v>0.122641509433962</v>
      </c>
      <c r="Q1260" s="13">
        <v>8.2644628099173598E-2</v>
      </c>
      <c r="R1260" s="13"/>
      <c r="S1260" s="13">
        <v>4.5045045045045001E-2</v>
      </c>
      <c r="T1260" s="13">
        <v>8.8607594936708903E-2</v>
      </c>
      <c r="U1260" s="13">
        <v>5.8823529411764698E-2</v>
      </c>
      <c r="V1260" s="13">
        <v>6.8181818181818205E-2</v>
      </c>
      <c r="W1260" s="13">
        <v>8.7719298245614002E-2</v>
      </c>
      <c r="X1260" s="13">
        <v>0.112903225806452</v>
      </c>
      <c r="Y1260" s="13">
        <v>0.16666666666666699</v>
      </c>
      <c r="Z1260" s="13">
        <v>0</v>
      </c>
      <c r="AA1260" s="13">
        <v>0.08</v>
      </c>
      <c r="AB1260" s="13">
        <v>6.1224489795918401E-2</v>
      </c>
      <c r="AC1260" s="13">
        <v>0</v>
      </c>
      <c r="AD1260" s="13">
        <v>0.27272727272727298</v>
      </c>
      <c r="AE1260" s="13"/>
      <c r="AF1260" s="13">
        <v>5.5837563451776699E-2</v>
      </c>
      <c r="AG1260" s="13">
        <v>3.03030303030303E-2</v>
      </c>
      <c r="AH1260" s="13">
        <v>8.9552238805970102E-2</v>
      </c>
      <c r="AI1260" s="13">
        <v>8.8607594936708903E-2</v>
      </c>
      <c r="AJ1260" s="13">
        <v>0.114754098360656</v>
      </c>
      <c r="AK1260" s="13">
        <v>9.4339622641509399E-2</v>
      </c>
      <c r="AL1260" s="13"/>
      <c r="AM1260" s="13">
        <v>0.104651162790698</v>
      </c>
      <c r="AN1260" s="13">
        <v>5.83333333333333E-2</v>
      </c>
      <c r="AO1260" s="13">
        <v>7.9365079365079402E-2</v>
      </c>
      <c r="AP1260" s="13">
        <v>9.2436974789915999E-2</v>
      </c>
      <c r="AQ1260" s="13">
        <v>0</v>
      </c>
      <c r="AR1260" s="13"/>
      <c r="AS1260" s="13">
        <v>7.86885245901639E-2</v>
      </c>
      <c r="AT1260" s="13" t="s">
        <v>97</v>
      </c>
      <c r="AU1260" s="13"/>
      <c r="AV1260" s="13">
        <v>8.6124401913875603E-2</v>
      </c>
      <c r="AW1260" s="13">
        <v>8.1632653061224497E-2</v>
      </c>
      <c r="AX1260" s="13">
        <v>8.7301587301587297E-2</v>
      </c>
      <c r="AY1260" s="13"/>
      <c r="AZ1260" s="13">
        <v>4.6875E-2</v>
      </c>
      <c r="BA1260" s="13">
        <v>7.1428571428571397E-2</v>
      </c>
      <c r="BB1260" s="13">
        <v>0.114035087719298</v>
      </c>
      <c r="BC1260" s="13"/>
      <c r="BD1260" s="13">
        <v>8.0939947780678895E-2</v>
      </c>
      <c r="BE1260" s="13">
        <v>7.2072072072072099E-2</v>
      </c>
      <c r="BF1260" s="13"/>
      <c r="BG1260" s="13">
        <v>5.2083333333333301E-2</v>
      </c>
      <c r="BH1260" s="13">
        <v>9.1346153846153799E-2</v>
      </c>
      <c r="BI1260" s="13"/>
      <c r="BJ1260" s="13">
        <v>0.1</v>
      </c>
      <c r="BK1260" s="13">
        <v>7.7227722772277199E-2</v>
      </c>
      <c r="BL1260" s="13"/>
      <c r="BM1260" s="13">
        <v>8.6956521739130405E-2</v>
      </c>
      <c r="BN1260" s="13">
        <v>7.6288659793814398E-2</v>
      </c>
      <c r="BO1260" s="13"/>
      <c r="BP1260" s="13">
        <v>9.5238095238095205E-2</v>
      </c>
      <c r="BQ1260" s="13">
        <v>6.9605568445475594E-2</v>
      </c>
      <c r="BR1260" s="13"/>
      <c r="BS1260" s="13">
        <v>8.0717488789237707E-2</v>
      </c>
      <c r="BT1260" s="13">
        <v>9.8290598290598302E-2</v>
      </c>
      <c r="BU1260" s="13"/>
      <c r="BV1260" s="13">
        <v>8.2191780821917804E-2</v>
      </c>
      <c r="BW1260" s="13">
        <v>0.08</v>
      </c>
      <c r="BX1260" s="13"/>
      <c r="BY1260" s="13">
        <v>3.3898305084745797E-2</v>
      </c>
      <c r="BZ1260" s="13">
        <v>8.1330868761552697E-2</v>
      </c>
      <c r="CA1260" s="13"/>
      <c r="CB1260" s="13">
        <v>8.5409252669039107E-2</v>
      </c>
      <c r="CC1260" s="13">
        <v>6.6246056782334403E-2</v>
      </c>
    </row>
    <row r="1261" spans="2:81" x14ac:dyDescent="0.3">
      <c r="C1261" s="13"/>
      <c r="D1261" s="13"/>
      <c r="E1261" s="13"/>
      <c r="F1261" s="13"/>
      <c r="G1261" s="13"/>
      <c r="H1261" s="13"/>
      <c r="I1261" s="13"/>
      <c r="J1261" s="13"/>
      <c r="K1261" s="13"/>
      <c r="L1261" s="13"/>
      <c r="M1261" s="13"/>
      <c r="N1261" s="13"/>
      <c r="O1261" s="13"/>
      <c r="P1261" s="13"/>
      <c r="Q1261" s="13"/>
      <c r="R1261" s="13"/>
      <c r="S1261" s="13"/>
      <c r="T1261" s="13"/>
      <c r="U1261" s="13"/>
      <c r="V1261" s="13"/>
      <c r="W1261" s="13"/>
      <c r="X1261" s="13"/>
      <c r="Y1261" s="13"/>
      <c r="Z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Q1261" s="13"/>
      <c r="BR1261" s="13"/>
      <c r="BS1261" s="13"/>
      <c r="BT1261" s="13"/>
      <c r="BU1261" s="13"/>
      <c r="BV1261" s="13"/>
      <c r="BW1261" s="13"/>
      <c r="BX1261" s="13"/>
      <c r="BY1261" s="13"/>
      <c r="BZ1261" s="13"/>
      <c r="CA1261" s="13"/>
      <c r="CB1261" s="13"/>
      <c r="CC1261" s="13"/>
    </row>
    <row r="1262" spans="2:81" x14ac:dyDescent="0.3">
      <c r="B1262" s="6" t="s">
        <v>499</v>
      </c>
      <c r="C1262" s="13"/>
      <c r="D1262" s="13"/>
      <c r="E1262" s="13"/>
      <c r="F1262" s="13"/>
      <c r="G1262" s="13"/>
      <c r="H1262" s="13"/>
      <c r="I1262" s="13"/>
      <c r="J1262" s="13"/>
      <c r="K1262" s="13"/>
      <c r="L1262" s="13"/>
      <c r="M1262" s="13"/>
      <c r="N1262" s="13"/>
      <c r="O1262" s="13"/>
      <c r="P1262" s="13"/>
      <c r="Q1262" s="13"/>
      <c r="R1262" s="13"/>
      <c r="S1262" s="13"/>
      <c r="T1262" s="13"/>
      <c r="U1262" s="13"/>
      <c r="V1262" s="13"/>
      <c r="W1262" s="13"/>
      <c r="X1262" s="13"/>
      <c r="Y1262" s="13"/>
      <c r="Z1262" s="13"/>
      <c r="AA1262" s="13"/>
      <c r="AB1262" s="13"/>
      <c r="AC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BQ1262" s="13"/>
      <c r="BR1262" s="13"/>
      <c r="BS1262" s="13"/>
      <c r="BT1262" s="13"/>
      <c r="BU1262" s="13"/>
      <c r="BV1262" s="13"/>
      <c r="BW1262" s="13"/>
      <c r="BX1262" s="13"/>
      <c r="BY1262" s="13"/>
      <c r="BZ1262" s="13"/>
      <c r="CA1262" s="13"/>
      <c r="CB1262" s="13"/>
      <c r="CC1262" s="13"/>
    </row>
    <row r="1263" spans="2:81" x14ac:dyDescent="0.3">
      <c r="B1263" s="23" t="s">
        <v>196</v>
      </c>
      <c r="C1263" s="13"/>
      <c r="D1263" s="13"/>
      <c r="E1263" s="13"/>
      <c r="F1263" s="13"/>
      <c r="G1263" s="13"/>
      <c r="H1263" s="13"/>
      <c r="I1263" s="13"/>
      <c r="J1263" s="13"/>
      <c r="K1263" s="13"/>
      <c r="L1263" s="13"/>
      <c r="M1263" s="13"/>
      <c r="N1263" s="13"/>
      <c r="O1263" s="13"/>
      <c r="P1263" s="13"/>
      <c r="Q1263" s="13"/>
      <c r="R1263" s="13"/>
      <c r="S1263" s="13"/>
      <c r="T1263" s="13"/>
      <c r="U1263" s="13"/>
      <c r="V1263" s="13"/>
      <c r="W1263" s="13"/>
      <c r="X1263" s="13"/>
      <c r="Y1263" s="13"/>
      <c r="Z1263" s="13"/>
      <c r="AA1263" s="13"/>
      <c r="AB1263" s="13"/>
      <c r="AC1263" s="13"/>
      <c r="AD1263" s="13"/>
      <c r="AE1263" s="13"/>
      <c r="AF1263" s="13"/>
      <c r="AG1263" s="13"/>
      <c r="AH1263" s="13"/>
      <c r="AI1263" s="13"/>
      <c r="AJ1263" s="13"/>
      <c r="AK1263" s="13"/>
      <c r="AL1263" s="13"/>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c r="BK1263" s="13"/>
      <c r="BL1263" s="13"/>
      <c r="BM1263" s="13"/>
      <c r="BN1263" s="13"/>
      <c r="BO1263" s="13"/>
      <c r="BP1263" s="13"/>
      <c r="BQ1263" s="13"/>
      <c r="BR1263" s="13"/>
      <c r="BS1263" s="13"/>
      <c r="BT1263" s="13"/>
      <c r="BU1263" s="13"/>
      <c r="BV1263" s="13"/>
      <c r="BW1263" s="13"/>
      <c r="BX1263" s="13"/>
      <c r="BY1263" s="13"/>
      <c r="BZ1263" s="13"/>
      <c r="CA1263" s="13"/>
      <c r="CB1263" s="13"/>
      <c r="CC1263" s="13"/>
    </row>
    <row r="1264" spans="2:81" x14ac:dyDescent="0.3">
      <c r="B1264" t="s">
        <v>489</v>
      </c>
      <c r="C1264" s="13">
        <v>0.29672131147540998</v>
      </c>
      <c r="D1264" s="13">
        <v>0.29411764705882398</v>
      </c>
      <c r="E1264" s="13">
        <v>0.30232558139534899</v>
      </c>
      <c r="F1264" s="13"/>
      <c r="G1264" s="13">
        <v>0.3</v>
      </c>
      <c r="H1264" s="13">
        <v>0.40361445783132499</v>
      </c>
      <c r="I1264" s="13">
        <v>0.30476190476190501</v>
      </c>
      <c r="J1264" s="13">
        <v>0.21698113207547201</v>
      </c>
      <c r="K1264" s="13">
        <v>0.219178082191781</v>
      </c>
      <c r="L1264" s="13">
        <v>0.23749999999999999</v>
      </c>
      <c r="M1264" s="13"/>
      <c r="N1264" s="13">
        <v>0.30894308943089399</v>
      </c>
      <c r="O1264" s="13">
        <v>0.29770992366412202</v>
      </c>
      <c r="P1264" s="13">
        <v>0.245283018867925</v>
      </c>
      <c r="Q1264" s="13">
        <v>0.31404958677686001</v>
      </c>
      <c r="R1264" s="13"/>
      <c r="S1264" s="13">
        <v>0.31531531531531498</v>
      </c>
      <c r="T1264" s="13">
        <v>0.227848101265823</v>
      </c>
      <c r="U1264" s="13">
        <v>0.23529411764705899</v>
      </c>
      <c r="V1264" s="13">
        <v>0.38636363636363602</v>
      </c>
      <c r="W1264" s="13">
        <v>0.29824561403508798</v>
      </c>
      <c r="X1264" s="13">
        <v>0.37096774193548399</v>
      </c>
      <c r="Y1264" s="13">
        <v>0.214285714285714</v>
      </c>
      <c r="Z1264" s="13">
        <v>0.16666666666666699</v>
      </c>
      <c r="AA1264" s="13">
        <v>0.36</v>
      </c>
      <c r="AB1264" s="13">
        <v>0.24489795918367299</v>
      </c>
      <c r="AC1264" s="13">
        <v>0.35714285714285698</v>
      </c>
      <c r="AD1264" s="13">
        <v>0.18181818181818199</v>
      </c>
      <c r="AE1264" s="13"/>
      <c r="AF1264" s="13">
        <v>0.34517766497461899</v>
      </c>
      <c r="AG1264" s="13">
        <v>0.31313131313131298</v>
      </c>
      <c r="AH1264" s="13">
        <v>0.26865671641791</v>
      </c>
      <c r="AI1264" s="13">
        <v>0.30379746835443</v>
      </c>
      <c r="AJ1264" s="13">
        <v>0.19672131147541</v>
      </c>
      <c r="AK1264" s="13">
        <v>0.320754716981132</v>
      </c>
      <c r="AL1264" s="13"/>
      <c r="AM1264" s="13">
        <v>0.27906976744186002</v>
      </c>
      <c r="AN1264" s="13">
        <v>0.266666666666667</v>
      </c>
      <c r="AO1264" s="13">
        <v>0.31216931216931199</v>
      </c>
      <c r="AP1264" s="13">
        <v>0.36134453781512599</v>
      </c>
      <c r="AQ1264" s="13">
        <v>0.26086956521739102</v>
      </c>
      <c r="AR1264" s="13"/>
      <c r="AS1264" s="13">
        <v>0.29672131147540998</v>
      </c>
      <c r="AT1264" s="13" t="s">
        <v>97</v>
      </c>
      <c r="AU1264" s="13"/>
      <c r="AV1264" s="13">
        <v>0.28708133971291899</v>
      </c>
      <c r="AW1264" s="13">
        <v>0.36734693877551</v>
      </c>
      <c r="AX1264" s="13">
        <v>0.273809523809524</v>
      </c>
      <c r="AY1264" s="13"/>
      <c r="AZ1264" s="13">
        <v>0.359375</v>
      </c>
      <c r="BA1264" s="13">
        <v>0.40476190476190499</v>
      </c>
      <c r="BB1264" s="13">
        <v>0.23684210526315799</v>
      </c>
      <c r="BC1264" s="13"/>
      <c r="BD1264" s="13">
        <v>0.342036553524804</v>
      </c>
      <c r="BE1264" s="13">
        <v>0.21621621621621601</v>
      </c>
      <c r="BF1264" s="13"/>
      <c r="BG1264" s="13">
        <v>0.4375</v>
      </c>
      <c r="BH1264" s="13">
        <v>0.230769230769231</v>
      </c>
      <c r="BI1264" s="13"/>
      <c r="BJ1264" s="13">
        <v>0.4</v>
      </c>
      <c r="BK1264" s="13">
        <v>0.28316831683168298</v>
      </c>
      <c r="BL1264" s="13"/>
      <c r="BM1264" s="13">
        <v>0.31304347826086998</v>
      </c>
      <c r="BN1264" s="13">
        <v>0.29278350515463902</v>
      </c>
      <c r="BO1264" s="13"/>
      <c r="BP1264" s="13">
        <v>0.26785714285714302</v>
      </c>
      <c r="BQ1264" s="13">
        <v>0.31090487238979098</v>
      </c>
      <c r="BR1264" s="13"/>
      <c r="BS1264" s="13">
        <v>0.37219730941703999</v>
      </c>
      <c r="BT1264" s="13">
        <v>0.256410256410256</v>
      </c>
      <c r="BU1264" s="13"/>
      <c r="BV1264" s="13">
        <v>0.42465753424657499</v>
      </c>
      <c r="BW1264" s="13">
        <v>0.34666666666666701</v>
      </c>
      <c r="BX1264" s="13"/>
      <c r="BY1264" s="13">
        <v>0.338983050847458</v>
      </c>
      <c r="BZ1264" s="13">
        <v>0.29205175600739403</v>
      </c>
      <c r="CA1264" s="13"/>
      <c r="CB1264" s="13">
        <v>0.23843416370106801</v>
      </c>
      <c r="CC1264" s="13">
        <v>0.34069400630914798</v>
      </c>
    </row>
    <row r="1265" spans="2:81" x14ac:dyDescent="0.3">
      <c r="B1265" t="s">
        <v>490</v>
      </c>
      <c r="C1265" s="13">
        <v>0.62622950819672096</v>
      </c>
      <c r="D1265" s="13">
        <v>0.63725490196078405</v>
      </c>
      <c r="E1265" s="13">
        <v>0.61129568106312304</v>
      </c>
      <c r="F1265" s="13"/>
      <c r="G1265" s="13">
        <v>0.6</v>
      </c>
      <c r="H1265" s="13">
        <v>0.53614457831325302</v>
      </c>
      <c r="I1265" s="13">
        <v>0.65714285714285703</v>
      </c>
      <c r="J1265" s="13">
        <v>0.660377358490566</v>
      </c>
      <c r="K1265" s="13">
        <v>0.68493150684931503</v>
      </c>
      <c r="L1265" s="13">
        <v>0.7</v>
      </c>
      <c r="M1265" s="13"/>
      <c r="N1265" s="13">
        <v>0.61788617886178898</v>
      </c>
      <c r="O1265" s="13">
        <v>0.63358778625954204</v>
      </c>
      <c r="P1265" s="13">
        <v>0.660377358490566</v>
      </c>
      <c r="Q1265" s="13">
        <v>0.60330578512396704</v>
      </c>
      <c r="R1265" s="13"/>
      <c r="S1265" s="13">
        <v>0.64864864864864902</v>
      </c>
      <c r="T1265" s="13">
        <v>0.683544303797468</v>
      </c>
      <c r="U1265" s="13">
        <v>0.67647058823529405</v>
      </c>
      <c r="V1265" s="13">
        <v>0.54545454545454497</v>
      </c>
      <c r="W1265" s="13">
        <v>0.64912280701754399</v>
      </c>
      <c r="X1265" s="13">
        <v>0.532258064516129</v>
      </c>
      <c r="Y1265" s="13">
        <v>0.64285714285714302</v>
      </c>
      <c r="Z1265" s="13">
        <v>0.83333333333333304</v>
      </c>
      <c r="AA1265" s="13">
        <v>0.54666666666666697</v>
      </c>
      <c r="AB1265" s="13">
        <v>0.67346938775510201</v>
      </c>
      <c r="AC1265" s="13">
        <v>0.60714285714285698</v>
      </c>
      <c r="AD1265" s="13">
        <v>0.54545454545454497</v>
      </c>
      <c r="AE1265" s="13"/>
      <c r="AF1265" s="13">
        <v>0.57868020304568502</v>
      </c>
      <c r="AG1265" s="13">
        <v>0.63636363636363602</v>
      </c>
      <c r="AH1265" s="13">
        <v>0.68656716417910402</v>
      </c>
      <c r="AI1265" s="13">
        <v>0.632911392405063</v>
      </c>
      <c r="AJ1265" s="13">
        <v>0.68852459016393397</v>
      </c>
      <c r="AK1265" s="13">
        <v>0.60377358490566002</v>
      </c>
      <c r="AL1265" s="13"/>
      <c r="AM1265" s="13">
        <v>0.60465116279069797</v>
      </c>
      <c r="AN1265" s="13">
        <v>0.68333333333333302</v>
      </c>
      <c r="AO1265" s="13">
        <v>0.61375661375661394</v>
      </c>
      <c r="AP1265" s="13">
        <v>0.53781512605042003</v>
      </c>
      <c r="AQ1265" s="13">
        <v>0.73913043478260898</v>
      </c>
      <c r="AR1265" s="13"/>
      <c r="AS1265" s="13">
        <v>0.62622950819672096</v>
      </c>
      <c r="AT1265" s="13" t="s">
        <v>97</v>
      </c>
      <c r="AU1265" s="13"/>
      <c r="AV1265" s="13">
        <v>0.63157894736842102</v>
      </c>
      <c r="AW1265" s="13">
        <v>0.51020408163265296</v>
      </c>
      <c r="AX1265" s="13">
        <v>0.64682539682539697</v>
      </c>
      <c r="AY1265" s="13"/>
      <c r="AZ1265" s="13">
        <v>0.625</v>
      </c>
      <c r="BA1265" s="13">
        <v>0.5</v>
      </c>
      <c r="BB1265" s="13">
        <v>0.640350877192982</v>
      </c>
      <c r="BC1265" s="13"/>
      <c r="BD1265" s="13">
        <v>0.57180156657963399</v>
      </c>
      <c r="BE1265" s="13">
        <v>0.72072072072072102</v>
      </c>
      <c r="BF1265" s="13"/>
      <c r="BG1265" s="13">
        <v>0.50520833333333304</v>
      </c>
      <c r="BH1265" s="13">
        <v>0.68269230769230804</v>
      </c>
      <c r="BI1265" s="13"/>
      <c r="BJ1265" s="13">
        <v>0.45555555555555599</v>
      </c>
      <c r="BK1265" s="13">
        <v>0.64950495049504997</v>
      </c>
      <c r="BL1265" s="13"/>
      <c r="BM1265" s="13">
        <v>0.61739130434782596</v>
      </c>
      <c r="BN1265" s="13">
        <v>0.63092783505154604</v>
      </c>
      <c r="BO1265" s="13"/>
      <c r="BP1265" s="13">
        <v>0.63690476190476197</v>
      </c>
      <c r="BQ1265" s="13">
        <v>0.62180974477958195</v>
      </c>
      <c r="BR1265" s="13"/>
      <c r="BS1265" s="13">
        <v>0.56502242152466398</v>
      </c>
      <c r="BT1265" s="13">
        <v>0.62820512820512797</v>
      </c>
      <c r="BU1265" s="13"/>
      <c r="BV1265" s="13">
        <v>0.534246575342466</v>
      </c>
      <c r="BW1265" s="13">
        <v>0.57999999999999996</v>
      </c>
      <c r="BX1265" s="13"/>
      <c r="BY1265" s="13">
        <v>0.644067796610169</v>
      </c>
      <c r="BZ1265" s="13">
        <v>0.62661737523105399</v>
      </c>
      <c r="CA1265" s="13"/>
      <c r="CB1265" s="13">
        <v>0.69039145907473298</v>
      </c>
      <c r="CC1265" s="13">
        <v>0.58359621451104104</v>
      </c>
    </row>
    <row r="1266" spans="2:81" x14ac:dyDescent="0.3">
      <c r="B1266" t="s">
        <v>88</v>
      </c>
      <c r="C1266" s="13">
        <v>7.7049180327868894E-2</v>
      </c>
      <c r="D1266" s="13">
        <v>6.8627450980392204E-2</v>
      </c>
      <c r="E1266" s="13">
        <v>8.6378737541528194E-2</v>
      </c>
      <c r="F1266" s="13"/>
      <c r="G1266" s="13">
        <v>0.1</v>
      </c>
      <c r="H1266" s="13">
        <v>6.02409638554217E-2</v>
      </c>
      <c r="I1266" s="13">
        <v>3.8095238095238099E-2</v>
      </c>
      <c r="J1266" s="13">
        <v>0.122641509433962</v>
      </c>
      <c r="K1266" s="13">
        <v>9.5890410958904104E-2</v>
      </c>
      <c r="L1266" s="13">
        <v>6.25E-2</v>
      </c>
      <c r="M1266" s="13"/>
      <c r="N1266" s="13">
        <v>7.3170731707317097E-2</v>
      </c>
      <c r="O1266" s="13">
        <v>6.8702290076335895E-2</v>
      </c>
      <c r="P1266" s="13">
        <v>9.4339622641509399E-2</v>
      </c>
      <c r="Q1266" s="13">
        <v>8.2644628099173598E-2</v>
      </c>
      <c r="R1266" s="13"/>
      <c r="S1266" s="13">
        <v>3.6036036036036001E-2</v>
      </c>
      <c r="T1266" s="13">
        <v>8.8607594936708903E-2</v>
      </c>
      <c r="U1266" s="13">
        <v>8.8235294117647106E-2</v>
      </c>
      <c r="V1266" s="13">
        <v>6.8181818181818205E-2</v>
      </c>
      <c r="W1266" s="13">
        <v>5.2631578947368397E-2</v>
      </c>
      <c r="X1266" s="13">
        <v>9.6774193548387094E-2</v>
      </c>
      <c r="Y1266" s="13">
        <v>0.14285714285714299</v>
      </c>
      <c r="Z1266" s="13">
        <v>0</v>
      </c>
      <c r="AA1266" s="13">
        <v>9.3333333333333296E-2</v>
      </c>
      <c r="AB1266" s="13">
        <v>8.1632653061224497E-2</v>
      </c>
      <c r="AC1266" s="13">
        <v>3.5714285714285698E-2</v>
      </c>
      <c r="AD1266" s="13">
        <v>0.27272727272727298</v>
      </c>
      <c r="AE1266" s="13"/>
      <c r="AF1266" s="13">
        <v>7.6142131979695396E-2</v>
      </c>
      <c r="AG1266" s="13">
        <v>5.0505050505050497E-2</v>
      </c>
      <c r="AH1266" s="13">
        <v>4.47761194029851E-2</v>
      </c>
      <c r="AI1266" s="13">
        <v>6.3291139240506306E-2</v>
      </c>
      <c r="AJ1266" s="13">
        <v>0.114754098360656</v>
      </c>
      <c r="AK1266" s="13">
        <v>7.5471698113207503E-2</v>
      </c>
      <c r="AL1266" s="13"/>
      <c r="AM1266" s="13">
        <v>0.116279069767442</v>
      </c>
      <c r="AN1266" s="13">
        <v>0.05</v>
      </c>
      <c r="AO1266" s="13">
        <v>7.4074074074074098E-2</v>
      </c>
      <c r="AP1266" s="13">
        <v>0.10084033613445401</v>
      </c>
      <c r="AQ1266" s="13">
        <v>0</v>
      </c>
      <c r="AR1266" s="13"/>
      <c r="AS1266" s="13">
        <v>7.7049180327868894E-2</v>
      </c>
      <c r="AT1266" s="13" t="s">
        <v>97</v>
      </c>
      <c r="AU1266" s="13"/>
      <c r="AV1266" s="13">
        <v>8.1339712918660295E-2</v>
      </c>
      <c r="AW1266" s="13">
        <v>0.122448979591837</v>
      </c>
      <c r="AX1266" s="13">
        <v>7.9365079365079402E-2</v>
      </c>
      <c r="AY1266" s="13"/>
      <c r="AZ1266" s="13">
        <v>1.5625E-2</v>
      </c>
      <c r="BA1266" s="13">
        <v>9.5238095238095205E-2</v>
      </c>
      <c r="BB1266" s="13">
        <v>0.12280701754386</v>
      </c>
      <c r="BC1266" s="13"/>
      <c r="BD1266" s="13">
        <v>8.61618798955614E-2</v>
      </c>
      <c r="BE1266" s="13">
        <v>6.3063063063063099E-2</v>
      </c>
      <c r="BF1266" s="13"/>
      <c r="BG1266" s="13">
        <v>5.7291666666666699E-2</v>
      </c>
      <c r="BH1266" s="13">
        <v>8.6538461538461495E-2</v>
      </c>
      <c r="BI1266" s="13"/>
      <c r="BJ1266" s="13">
        <v>0.14444444444444399</v>
      </c>
      <c r="BK1266" s="13">
        <v>6.7326732673267303E-2</v>
      </c>
      <c r="BL1266" s="13"/>
      <c r="BM1266" s="13">
        <v>6.9565217391304293E-2</v>
      </c>
      <c r="BN1266" s="13">
        <v>7.6288659793814398E-2</v>
      </c>
      <c r="BO1266" s="13"/>
      <c r="BP1266" s="13">
        <v>9.5238095238095205E-2</v>
      </c>
      <c r="BQ1266" s="13">
        <v>6.7285382830626406E-2</v>
      </c>
      <c r="BR1266" s="13"/>
      <c r="BS1266" s="13">
        <v>6.2780269058296007E-2</v>
      </c>
      <c r="BT1266" s="13">
        <v>0.115384615384615</v>
      </c>
      <c r="BU1266" s="13"/>
      <c r="BV1266" s="13">
        <v>4.1095890410958902E-2</v>
      </c>
      <c r="BW1266" s="13">
        <v>7.3333333333333306E-2</v>
      </c>
      <c r="BX1266" s="13"/>
      <c r="BY1266" s="13">
        <v>1.6949152542372899E-2</v>
      </c>
      <c r="BZ1266" s="13">
        <v>8.1330868761552697E-2</v>
      </c>
      <c r="CA1266" s="13"/>
      <c r="CB1266" s="13">
        <v>7.1174377224199295E-2</v>
      </c>
      <c r="CC1266" s="13">
        <v>7.5709779179810699E-2</v>
      </c>
    </row>
    <row r="1267" spans="2:81" x14ac:dyDescent="0.3">
      <c r="C1267" s="13"/>
      <c r="D1267" s="13"/>
      <c r="E1267" s="13"/>
      <c r="F1267" s="13"/>
      <c r="G1267" s="13"/>
      <c r="H1267" s="13"/>
      <c r="I1267" s="13"/>
      <c r="J1267" s="13"/>
      <c r="K1267" s="13"/>
      <c r="L1267" s="13"/>
      <c r="M1267" s="13"/>
      <c r="N1267" s="13"/>
      <c r="O1267" s="13"/>
      <c r="P1267" s="13"/>
      <c r="Q1267" s="13"/>
      <c r="R1267" s="13"/>
      <c r="S1267" s="13"/>
      <c r="T1267" s="13"/>
      <c r="U1267" s="13"/>
      <c r="V1267" s="13"/>
      <c r="W1267" s="13"/>
      <c r="X1267" s="13"/>
      <c r="Y1267" s="13"/>
      <c r="Z1267" s="13"/>
      <c r="AA1267" s="13"/>
      <c r="AB1267" s="13"/>
      <c r="AC1267" s="13"/>
      <c r="AD1267" s="13"/>
      <c r="AE1267" s="13"/>
      <c r="AF1267" s="13"/>
      <c r="AG1267" s="13"/>
      <c r="AH1267" s="13"/>
      <c r="AI1267" s="13"/>
      <c r="AJ1267" s="13"/>
      <c r="AK1267" s="13"/>
      <c r="AL1267" s="13"/>
      <c r="AM1267" s="13"/>
      <c r="AN1267" s="13"/>
      <c r="AO1267" s="13"/>
      <c r="AP1267" s="13"/>
      <c r="AQ1267" s="13"/>
      <c r="AR1267" s="13"/>
      <c r="AS1267" s="13"/>
      <c r="AT1267" s="13"/>
      <c r="AU1267" s="13"/>
      <c r="AV1267" s="13"/>
      <c r="AW1267" s="13"/>
      <c r="AX1267" s="13"/>
      <c r="AY1267" s="13"/>
      <c r="AZ1267" s="13"/>
      <c r="BA1267" s="13"/>
      <c r="BB1267" s="13"/>
      <c r="BC1267" s="13"/>
      <c r="BD1267" s="13"/>
      <c r="BE1267" s="13"/>
      <c r="BF1267" s="13"/>
      <c r="BG1267" s="13"/>
      <c r="BH1267" s="13"/>
      <c r="BI1267" s="13"/>
      <c r="BJ1267" s="13"/>
      <c r="BK1267" s="13"/>
      <c r="BL1267" s="13"/>
      <c r="BM1267" s="13"/>
      <c r="BN1267" s="13"/>
      <c r="BO1267" s="13"/>
      <c r="BP1267" s="13"/>
      <c r="BQ1267" s="13"/>
      <c r="BR1267" s="13"/>
      <c r="BS1267" s="13"/>
      <c r="BT1267" s="13"/>
      <c r="BU1267" s="13"/>
      <c r="BV1267" s="13"/>
      <c r="BW1267" s="13"/>
      <c r="BX1267" s="13"/>
      <c r="BY1267" s="13"/>
      <c r="BZ1267" s="13"/>
      <c r="CA1267" s="13"/>
      <c r="CB1267" s="13"/>
      <c r="CC1267" s="13"/>
    </row>
    <row r="1268" spans="2:81" x14ac:dyDescent="0.3">
      <c r="B1268" s="6" t="s">
        <v>500</v>
      </c>
      <c r="C1268" s="13"/>
      <c r="D1268" s="13"/>
      <c r="E1268" s="13"/>
      <c r="F1268" s="13"/>
      <c r="G1268" s="13"/>
      <c r="H1268" s="13"/>
      <c r="I1268" s="13"/>
      <c r="J1268" s="13"/>
      <c r="K1268" s="13"/>
      <c r="L1268" s="13"/>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c r="BK1268" s="13"/>
      <c r="BL1268" s="13"/>
      <c r="BM1268" s="13"/>
      <c r="BN1268" s="13"/>
      <c r="BO1268" s="13"/>
      <c r="BP1268" s="13"/>
      <c r="BQ1268" s="13"/>
      <c r="BR1268" s="13"/>
      <c r="BS1268" s="13"/>
      <c r="BT1268" s="13"/>
      <c r="BU1268" s="13"/>
      <c r="BV1268" s="13"/>
      <c r="BW1268" s="13"/>
      <c r="BX1268" s="13"/>
      <c r="BY1268" s="13"/>
      <c r="BZ1268" s="13"/>
      <c r="CA1268" s="13"/>
      <c r="CB1268" s="13"/>
      <c r="CC1268" s="13"/>
    </row>
    <row r="1269" spans="2:81" x14ac:dyDescent="0.3">
      <c r="B1269" s="23" t="s">
        <v>196</v>
      </c>
      <c r="C1269" s="13"/>
      <c r="D1269" s="13"/>
      <c r="E1269" s="13"/>
      <c r="F1269" s="13"/>
      <c r="G1269" s="13"/>
      <c r="H1269" s="13"/>
      <c r="I1269" s="13"/>
      <c r="J1269" s="13"/>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c r="BK1269" s="13"/>
      <c r="BL1269" s="13"/>
      <c r="BM1269" s="13"/>
      <c r="BN1269" s="13"/>
      <c r="BO1269" s="13"/>
      <c r="BP1269" s="13"/>
      <c r="BQ1269" s="13"/>
      <c r="BR1269" s="13"/>
      <c r="BS1269" s="13"/>
      <c r="BT1269" s="13"/>
      <c r="BU1269" s="13"/>
      <c r="BV1269" s="13"/>
      <c r="BW1269" s="13"/>
      <c r="BX1269" s="13"/>
      <c r="BY1269" s="13"/>
      <c r="BZ1269" s="13"/>
      <c r="CA1269" s="13"/>
      <c r="CB1269" s="13"/>
      <c r="CC1269" s="13"/>
    </row>
    <row r="1270" spans="2:81" x14ac:dyDescent="0.3">
      <c r="B1270" t="s">
        <v>489</v>
      </c>
      <c r="C1270" s="13">
        <v>0.22131147540983601</v>
      </c>
      <c r="D1270" s="13">
        <v>0.21895424836601299</v>
      </c>
      <c r="E1270" s="13">
        <v>0.22591362126245801</v>
      </c>
      <c r="F1270" s="13"/>
      <c r="G1270" s="13">
        <v>0.25</v>
      </c>
      <c r="H1270" s="13">
        <v>0.28313253012048201</v>
      </c>
      <c r="I1270" s="13">
        <v>0.20952380952381</v>
      </c>
      <c r="J1270" s="13">
        <v>0.15094339622641501</v>
      </c>
      <c r="K1270" s="13">
        <v>0.150684931506849</v>
      </c>
      <c r="L1270" s="13">
        <v>0.23749999999999999</v>
      </c>
      <c r="M1270" s="13"/>
      <c r="N1270" s="13">
        <v>0.23983739837398399</v>
      </c>
      <c r="O1270" s="13">
        <v>0.16030534351145001</v>
      </c>
      <c r="P1270" s="13">
        <v>0.21698113207547201</v>
      </c>
      <c r="Q1270" s="13">
        <v>0.26446280991735499</v>
      </c>
      <c r="R1270" s="13"/>
      <c r="S1270" s="13">
        <v>0.21621621621621601</v>
      </c>
      <c r="T1270" s="13">
        <v>0.151898734177215</v>
      </c>
      <c r="U1270" s="13">
        <v>0.26470588235294101</v>
      </c>
      <c r="V1270" s="13">
        <v>0.27272727272727298</v>
      </c>
      <c r="W1270" s="13">
        <v>0.21052631578947401</v>
      </c>
      <c r="X1270" s="13">
        <v>0.225806451612903</v>
      </c>
      <c r="Y1270" s="13">
        <v>0.16666666666666699</v>
      </c>
      <c r="Z1270" s="13">
        <v>0.11111111111111099</v>
      </c>
      <c r="AA1270" s="13">
        <v>0.28000000000000003</v>
      </c>
      <c r="AB1270" s="13">
        <v>0.24489795918367299</v>
      </c>
      <c r="AC1270" s="13">
        <v>0.32142857142857101</v>
      </c>
      <c r="AD1270" s="13">
        <v>9.0909090909090898E-2</v>
      </c>
      <c r="AE1270" s="13"/>
      <c r="AF1270" s="13">
        <v>0.24873096446700499</v>
      </c>
      <c r="AG1270" s="13">
        <v>0.25252525252525299</v>
      </c>
      <c r="AH1270" s="13">
        <v>0.17910447761194001</v>
      </c>
      <c r="AI1270" s="13">
        <v>0.227848101265823</v>
      </c>
      <c r="AJ1270" s="13">
        <v>0.14754098360655701</v>
      </c>
      <c r="AK1270" s="13">
        <v>0.18867924528301899</v>
      </c>
      <c r="AL1270" s="13"/>
      <c r="AM1270" s="13">
        <v>0.209302325581395</v>
      </c>
      <c r="AN1270" s="13">
        <v>0.16666666666666699</v>
      </c>
      <c r="AO1270" s="13">
        <v>0.227513227513228</v>
      </c>
      <c r="AP1270" s="13">
        <v>0.30252100840336099</v>
      </c>
      <c r="AQ1270" s="13">
        <v>0.217391304347826</v>
      </c>
      <c r="AR1270" s="13"/>
      <c r="AS1270" s="13">
        <v>0.22131147540983601</v>
      </c>
      <c r="AT1270" s="13" t="s">
        <v>97</v>
      </c>
      <c r="AU1270" s="13"/>
      <c r="AV1270" s="13">
        <v>0.22488038277512001</v>
      </c>
      <c r="AW1270" s="13">
        <v>0.34693877551020402</v>
      </c>
      <c r="AX1270" s="13">
        <v>0.202380952380952</v>
      </c>
      <c r="AY1270" s="13"/>
      <c r="AZ1270" s="13">
        <v>0.28125</v>
      </c>
      <c r="BA1270" s="13">
        <v>0.30952380952380998</v>
      </c>
      <c r="BB1270" s="13">
        <v>0.21929824561403499</v>
      </c>
      <c r="BC1270" s="13"/>
      <c r="BD1270" s="13">
        <v>0.23237597911227201</v>
      </c>
      <c r="BE1270" s="13">
        <v>0.20270270270270299</v>
      </c>
      <c r="BF1270" s="13"/>
      <c r="BG1270" s="13">
        <v>0.32291666666666702</v>
      </c>
      <c r="BH1270" s="13">
        <v>0.17307692307692299</v>
      </c>
      <c r="BI1270" s="13"/>
      <c r="BJ1270" s="13">
        <v>0.27777777777777801</v>
      </c>
      <c r="BK1270" s="13">
        <v>0.21188118811881201</v>
      </c>
      <c r="BL1270" s="13"/>
      <c r="BM1270" s="13">
        <v>0.2</v>
      </c>
      <c r="BN1270" s="13">
        <v>0.22474226804123701</v>
      </c>
      <c r="BO1270" s="13"/>
      <c r="BP1270" s="13">
        <v>0.160714285714286</v>
      </c>
      <c r="BQ1270" s="13">
        <v>0.24593967517401399</v>
      </c>
      <c r="BR1270" s="13"/>
      <c r="BS1270" s="13">
        <v>0.26008968609865502</v>
      </c>
      <c r="BT1270" s="13">
        <v>0.20512820512820501</v>
      </c>
      <c r="BU1270" s="13"/>
      <c r="BV1270" s="13">
        <v>0.31506849315068503</v>
      </c>
      <c r="BW1270" s="13">
        <v>0.233333333333333</v>
      </c>
      <c r="BX1270" s="13"/>
      <c r="BY1270" s="13">
        <v>0.305084745762712</v>
      </c>
      <c r="BZ1270" s="13">
        <v>0.21256931608133101</v>
      </c>
      <c r="CA1270" s="13"/>
      <c r="CB1270" s="13">
        <v>0.174377224199288</v>
      </c>
      <c r="CC1270" s="13">
        <v>0.25867507886435298</v>
      </c>
    </row>
    <row r="1271" spans="2:81" x14ac:dyDescent="0.3">
      <c r="B1271" t="s">
        <v>490</v>
      </c>
      <c r="C1271" s="13">
        <v>0.70163934426229502</v>
      </c>
      <c r="D1271" s="13">
        <v>0.69934640522875802</v>
      </c>
      <c r="E1271" s="13">
        <v>0.70099667774086405</v>
      </c>
      <c r="F1271" s="13"/>
      <c r="G1271" s="13">
        <v>0.7</v>
      </c>
      <c r="H1271" s="13">
        <v>0.60843373493975905</v>
      </c>
      <c r="I1271" s="13">
        <v>0.75238095238095204</v>
      </c>
      <c r="J1271" s="13">
        <v>0.73584905660377398</v>
      </c>
      <c r="K1271" s="13">
        <v>0.78082191780821897</v>
      </c>
      <c r="L1271" s="13">
        <v>0.71250000000000002</v>
      </c>
      <c r="M1271" s="13"/>
      <c r="N1271" s="13">
        <v>0.69105691056910601</v>
      </c>
      <c r="O1271" s="13">
        <v>0.74809160305343503</v>
      </c>
      <c r="P1271" s="13">
        <v>0.66981132075471705</v>
      </c>
      <c r="Q1271" s="13">
        <v>0.68595041322314099</v>
      </c>
      <c r="R1271" s="13"/>
      <c r="S1271" s="13">
        <v>0.72072072072072102</v>
      </c>
      <c r="T1271" s="13">
        <v>0.746835443037975</v>
      </c>
      <c r="U1271" s="13">
        <v>0.70588235294117696</v>
      </c>
      <c r="V1271" s="13">
        <v>0.63636363636363602</v>
      </c>
      <c r="W1271" s="13">
        <v>0.68421052631578905</v>
      </c>
      <c r="X1271" s="13">
        <v>0.66129032258064502</v>
      </c>
      <c r="Y1271" s="13">
        <v>0.71428571428571397</v>
      </c>
      <c r="Z1271" s="13">
        <v>0.88888888888888895</v>
      </c>
      <c r="AA1271" s="13">
        <v>0.66666666666666696</v>
      </c>
      <c r="AB1271" s="13">
        <v>0.73469387755102</v>
      </c>
      <c r="AC1271" s="13">
        <v>0.64285714285714302</v>
      </c>
      <c r="AD1271" s="13">
        <v>0.63636363636363602</v>
      </c>
      <c r="AE1271" s="13"/>
      <c r="AF1271" s="13">
        <v>0.68020304568527901</v>
      </c>
      <c r="AG1271" s="13">
        <v>0.69696969696969702</v>
      </c>
      <c r="AH1271" s="13">
        <v>0.74626865671641796</v>
      </c>
      <c r="AI1271" s="13">
        <v>0.708860759493671</v>
      </c>
      <c r="AJ1271" s="13">
        <v>0.75409836065573799</v>
      </c>
      <c r="AK1271" s="13">
        <v>0.69811320754716999</v>
      </c>
      <c r="AL1271" s="13"/>
      <c r="AM1271" s="13">
        <v>0.69767441860465096</v>
      </c>
      <c r="AN1271" s="13">
        <v>0.77500000000000002</v>
      </c>
      <c r="AO1271" s="13">
        <v>0.71957671957671998</v>
      </c>
      <c r="AP1271" s="13">
        <v>0.57142857142857095</v>
      </c>
      <c r="AQ1271" s="13">
        <v>0.73913043478260898</v>
      </c>
      <c r="AR1271" s="13"/>
      <c r="AS1271" s="13">
        <v>0.70163934426229502</v>
      </c>
      <c r="AT1271" s="13" t="s">
        <v>97</v>
      </c>
      <c r="AU1271" s="13"/>
      <c r="AV1271" s="13">
        <v>0.70334928229665095</v>
      </c>
      <c r="AW1271" s="13">
        <v>0.57142857142857095</v>
      </c>
      <c r="AX1271" s="13">
        <v>0.71428571428571397</v>
      </c>
      <c r="AY1271" s="13"/>
      <c r="AZ1271" s="13">
        <v>0.6875</v>
      </c>
      <c r="BA1271" s="13">
        <v>0.61904761904761896</v>
      </c>
      <c r="BB1271" s="13">
        <v>0.66666666666666696</v>
      </c>
      <c r="BC1271" s="13"/>
      <c r="BD1271" s="13">
        <v>0.67362924281984304</v>
      </c>
      <c r="BE1271" s="13">
        <v>0.74774774774774799</v>
      </c>
      <c r="BF1271" s="13"/>
      <c r="BG1271" s="13">
        <v>0.58854166666666696</v>
      </c>
      <c r="BH1271" s="13">
        <v>0.75480769230769196</v>
      </c>
      <c r="BI1271" s="13"/>
      <c r="BJ1271" s="13">
        <v>0.58888888888888902</v>
      </c>
      <c r="BK1271" s="13">
        <v>0.72475247524752495</v>
      </c>
      <c r="BL1271" s="13"/>
      <c r="BM1271" s="13">
        <v>0.72173913043478299</v>
      </c>
      <c r="BN1271" s="13">
        <v>0.69690721649484499</v>
      </c>
      <c r="BO1271" s="13"/>
      <c r="BP1271" s="13">
        <v>0.74404761904761896</v>
      </c>
      <c r="BQ1271" s="13">
        <v>0.68213457076566097</v>
      </c>
      <c r="BR1271" s="13"/>
      <c r="BS1271" s="13">
        <v>0.65919282511210797</v>
      </c>
      <c r="BT1271" s="13">
        <v>0.69230769230769196</v>
      </c>
      <c r="BU1271" s="13"/>
      <c r="BV1271" s="13">
        <v>0.64383561643835596</v>
      </c>
      <c r="BW1271" s="13">
        <v>0.66666666666666696</v>
      </c>
      <c r="BX1271" s="13"/>
      <c r="BY1271" s="13">
        <v>0.677966101694915</v>
      </c>
      <c r="BZ1271" s="13">
        <v>0.70794824399260603</v>
      </c>
      <c r="CA1271" s="13"/>
      <c r="CB1271" s="13">
        <v>0.75800711743772198</v>
      </c>
      <c r="CC1271" s="13">
        <v>0.66561514195583604</v>
      </c>
    </row>
    <row r="1272" spans="2:81" x14ac:dyDescent="0.3">
      <c r="B1272" t="s">
        <v>88</v>
      </c>
      <c r="C1272" s="13">
        <v>7.7049180327868894E-2</v>
      </c>
      <c r="D1272" s="13">
        <v>8.1699346405228801E-2</v>
      </c>
      <c r="E1272" s="13">
        <v>7.3089700996677706E-2</v>
      </c>
      <c r="F1272" s="13"/>
      <c r="G1272" s="13">
        <v>0.05</v>
      </c>
      <c r="H1272" s="13">
        <v>0.108433734939759</v>
      </c>
      <c r="I1272" s="13">
        <v>3.8095238095238099E-2</v>
      </c>
      <c r="J1272" s="13">
        <v>0.113207547169811</v>
      </c>
      <c r="K1272" s="13">
        <v>6.8493150684931503E-2</v>
      </c>
      <c r="L1272" s="13">
        <v>0.05</v>
      </c>
      <c r="M1272" s="13"/>
      <c r="N1272" s="13">
        <v>6.9105691056910598E-2</v>
      </c>
      <c r="O1272" s="13">
        <v>9.1603053435114504E-2</v>
      </c>
      <c r="P1272" s="13">
        <v>0.113207547169811</v>
      </c>
      <c r="Q1272" s="13">
        <v>4.9586776859504099E-2</v>
      </c>
      <c r="R1272" s="13"/>
      <c r="S1272" s="13">
        <v>6.3063063063063099E-2</v>
      </c>
      <c r="T1272" s="13">
        <v>0.10126582278481</v>
      </c>
      <c r="U1272" s="13">
        <v>2.9411764705882401E-2</v>
      </c>
      <c r="V1272" s="13">
        <v>9.0909090909090898E-2</v>
      </c>
      <c r="W1272" s="13">
        <v>0.105263157894737</v>
      </c>
      <c r="X1272" s="13">
        <v>0.112903225806452</v>
      </c>
      <c r="Y1272" s="13">
        <v>0.119047619047619</v>
      </c>
      <c r="Z1272" s="13">
        <v>0</v>
      </c>
      <c r="AA1272" s="13">
        <v>5.3333333333333302E-2</v>
      </c>
      <c r="AB1272" s="13">
        <v>2.04081632653061E-2</v>
      </c>
      <c r="AC1272" s="13">
        <v>3.5714285714285698E-2</v>
      </c>
      <c r="AD1272" s="13">
        <v>0.27272727272727298</v>
      </c>
      <c r="AE1272" s="13"/>
      <c r="AF1272" s="13">
        <v>7.1065989847715699E-2</v>
      </c>
      <c r="AG1272" s="13">
        <v>5.0505050505050497E-2</v>
      </c>
      <c r="AH1272" s="13">
        <v>7.4626865671641798E-2</v>
      </c>
      <c r="AI1272" s="13">
        <v>6.3291139240506306E-2</v>
      </c>
      <c r="AJ1272" s="13">
        <v>9.8360655737704902E-2</v>
      </c>
      <c r="AK1272" s="13">
        <v>0.113207547169811</v>
      </c>
      <c r="AL1272" s="13"/>
      <c r="AM1272" s="13">
        <v>9.3023255813953501E-2</v>
      </c>
      <c r="AN1272" s="13">
        <v>5.83333333333333E-2</v>
      </c>
      <c r="AO1272" s="13">
        <v>5.29100529100529E-2</v>
      </c>
      <c r="AP1272" s="13">
        <v>0.126050420168067</v>
      </c>
      <c r="AQ1272" s="13">
        <v>4.3478260869565202E-2</v>
      </c>
      <c r="AR1272" s="13"/>
      <c r="AS1272" s="13">
        <v>7.7049180327868894E-2</v>
      </c>
      <c r="AT1272" s="13" t="s">
        <v>97</v>
      </c>
      <c r="AU1272" s="13"/>
      <c r="AV1272" s="13">
        <v>7.1770334928229707E-2</v>
      </c>
      <c r="AW1272" s="13">
        <v>8.1632653061224497E-2</v>
      </c>
      <c r="AX1272" s="13">
        <v>8.3333333333333301E-2</v>
      </c>
      <c r="AY1272" s="13"/>
      <c r="AZ1272" s="13">
        <v>3.125E-2</v>
      </c>
      <c r="BA1272" s="13">
        <v>7.1428571428571397E-2</v>
      </c>
      <c r="BB1272" s="13">
        <v>0.114035087719298</v>
      </c>
      <c r="BC1272" s="13"/>
      <c r="BD1272" s="13">
        <v>9.3994778067885101E-2</v>
      </c>
      <c r="BE1272" s="13">
        <v>4.9549549549549501E-2</v>
      </c>
      <c r="BF1272" s="13"/>
      <c r="BG1272" s="13">
        <v>8.8541666666666699E-2</v>
      </c>
      <c r="BH1272" s="13">
        <v>7.2115384615384595E-2</v>
      </c>
      <c r="BI1272" s="13"/>
      <c r="BJ1272" s="13">
        <v>0.133333333333333</v>
      </c>
      <c r="BK1272" s="13">
        <v>6.3366336633663395E-2</v>
      </c>
      <c r="BL1272" s="13"/>
      <c r="BM1272" s="13">
        <v>7.8260869565217397E-2</v>
      </c>
      <c r="BN1272" s="13">
        <v>7.8350515463917497E-2</v>
      </c>
      <c r="BO1272" s="13"/>
      <c r="BP1272" s="13">
        <v>9.5238095238095205E-2</v>
      </c>
      <c r="BQ1272" s="13">
        <v>7.1925754060324795E-2</v>
      </c>
      <c r="BR1272" s="13"/>
      <c r="BS1272" s="13">
        <v>8.0717488789237707E-2</v>
      </c>
      <c r="BT1272" s="13">
        <v>0.102564102564103</v>
      </c>
      <c r="BU1272" s="13"/>
      <c r="BV1272" s="13">
        <v>4.1095890410958902E-2</v>
      </c>
      <c r="BW1272" s="13">
        <v>0.1</v>
      </c>
      <c r="BX1272" s="13"/>
      <c r="BY1272" s="13">
        <v>1.6949152542372899E-2</v>
      </c>
      <c r="BZ1272" s="13">
        <v>7.9482439926062895E-2</v>
      </c>
      <c r="CA1272" s="13"/>
      <c r="CB1272" s="13">
        <v>6.76156583629893E-2</v>
      </c>
      <c r="CC1272" s="13">
        <v>7.5709779179810699E-2</v>
      </c>
    </row>
    <row r="1273" spans="2:81" x14ac:dyDescent="0.3">
      <c r="C1273" s="13"/>
      <c r="D1273" s="13"/>
      <c r="E1273" s="13"/>
      <c r="F1273" s="13"/>
      <c r="G1273" s="13"/>
      <c r="H1273" s="13"/>
      <c r="I1273" s="13"/>
      <c r="J1273" s="13"/>
      <c r="K1273" s="13"/>
      <c r="L1273" s="13"/>
      <c r="M1273" s="13"/>
      <c r="N1273" s="13"/>
      <c r="O1273" s="13"/>
      <c r="P1273" s="13"/>
      <c r="Q1273" s="13"/>
      <c r="R1273" s="13"/>
      <c r="S1273" s="13"/>
      <c r="T1273" s="13"/>
      <c r="U1273" s="13"/>
      <c r="V1273" s="13"/>
      <c r="W1273" s="13"/>
      <c r="X1273" s="13"/>
      <c r="Y1273" s="13"/>
      <c r="Z1273" s="13"/>
      <c r="AA1273" s="13"/>
      <c r="AB1273" s="13"/>
      <c r="AC1273" s="13"/>
      <c r="AD1273" s="13"/>
      <c r="AE1273" s="13"/>
      <c r="AF1273" s="13"/>
      <c r="AG1273" s="13"/>
      <c r="AH1273" s="13"/>
      <c r="AI1273" s="13"/>
      <c r="AJ1273" s="13"/>
      <c r="AK1273" s="13"/>
      <c r="AL1273" s="13"/>
      <c r="AM1273" s="13"/>
      <c r="AN1273" s="13"/>
      <c r="AO1273" s="13"/>
      <c r="AP1273" s="13"/>
      <c r="AQ1273" s="13"/>
      <c r="AR1273" s="13"/>
      <c r="AS1273" s="13"/>
      <c r="AT1273" s="13"/>
      <c r="AU1273" s="13"/>
      <c r="AV1273" s="13"/>
      <c r="AW1273" s="13"/>
      <c r="AX1273" s="13"/>
      <c r="AY1273" s="13"/>
      <c r="AZ1273" s="13"/>
      <c r="BA1273" s="13"/>
      <c r="BB1273" s="13"/>
      <c r="BC1273" s="13"/>
      <c r="BD1273" s="13"/>
      <c r="BE1273" s="13"/>
      <c r="BF1273" s="13"/>
      <c r="BG1273" s="13"/>
      <c r="BH1273" s="13"/>
      <c r="BI1273" s="13"/>
      <c r="BJ1273" s="13"/>
      <c r="BK1273" s="13"/>
      <c r="BL1273" s="13"/>
      <c r="BM1273" s="13"/>
      <c r="BN1273" s="13"/>
      <c r="BO1273" s="13"/>
      <c r="BP1273" s="13"/>
      <c r="BQ1273" s="13"/>
      <c r="BR1273" s="13"/>
      <c r="BS1273" s="13"/>
      <c r="BT1273" s="13"/>
      <c r="BU1273" s="13"/>
      <c r="BV1273" s="13"/>
      <c r="BW1273" s="13"/>
      <c r="BX1273" s="13"/>
      <c r="BY1273" s="13"/>
      <c r="BZ1273" s="13"/>
      <c r="CA1273" s="13"/>
      <c r="CB1273" s="13"/>
      <c r="CC1273" s="13"/>
    </row>
    <row r="1274" spans="2:81" x14ac:dyDescent="0.3">
      <c r="B1274" s="6" t="s">
        <v>501</v>
      </c>
      <c r="C1274" s="13"/>
      <c r="D1274" s="13"/>
      <c r="E1274" s="13"/>
      <c r="F1274" s="13"/>
      <c r="G1274" s="13"/>
      <c r="H1274" s="13"/>
      <c r="I1274" s="13"/>
      <c r="J1274" s="13"/>
      <c r="K1274" s="13"/>
      <c r="L1274" s="13"/>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3"/>
      <c r="AS1274" s="13"/>
      <c r="AT1274" s="13"/>
      <c r="AU1274" s="13"/>
      <c r="AV1274" s="13"/>
      <c r="AW1274" s="13"/>
      <c r="AX1274" s="13"/>
      <c r="AY1274" s="13"/>
      <c r="AZ1274" s="13"/>
      <c r="BA1274" s="13"/>
      <c r="BB1274" s="13"/>
      <c r="BC1274" s="13"/>
      <c r="BD1274" s="13"/>
      <c r="BE1274" s="13"/>
      <c r="BF1274" s="13"/>
      <c r="BG1274" s="13"/>
      <c r="BH1274" s="13"/>
      <c r="BI1274" s="13"/>
      <c r="BJ1274" s="13"/>
      <c r="BK1274" s="13"/>
      <c r="BL1274" s="13"/>
      <c r="BM1274" s="13"/>
      <c r="BN1274" s="13"/>
      <c r="BO1274" s="13"/>
      <c r="BP1274" s="13"/>
      <c r="BQ1274" s="13"/>
      <c r="BR1274" s="13"/>
      <c r="BS1274" s="13"/>
      <c r="BT1274" s="13"/>
      <c r="BU1274" s="13"/>
      <c r="BV1274" s="13"/>
      <c r="BW1274" s="13"/>
      <c r="BX1274" s="13"/>
      <c r="BY1274" s="13"/>
      <c r="BZ1274" s="13"/>
      <c r="CA1274" s="13"/>
      <c r="CB1274" s="13"/>
      <c r="CC1274" s="13"/>
    </row>
    <row r="1275" spans="2:81" x14ac:dyDescent="0.3">
      <c r="B1275" s="23" t="s">
        <v>196</v>
      </c>
      <c r="C1275" s="13"/>
      <c r="D1275" s="13"/>
      <c r="E1275" s="13"/>
      <c r="F1275" s="13"/>
      <c r="G1275" s="13"/>
      <c r="H1275" s="13"/>
      <c r="I1275" s="13"/>
      <c r="J1275" s="13"/>
      <c r="K1275" s="13"/>
      <c r="L1275" s="13"/>
      <c r="M1275" s="13"/>
      <c r="N1275" s="13"/>
      <c r="O1275" s="13"/>
      <c r="P1275" s="13"/>
      <c r="Q1275" s="13"/>
      <c r="R1275" s="13"/>
      <c r="S1275" s="13"/>
      <c r="T1275" s="13"/>
      <c r="U1275" s="13"/>
      <c r="V1275" s="13"/>
      <c r="W1275" s="13"/>
      <c r="X1275" s="13"/>
      <c r="Y1275" s="13"/>
      <c r="Z1275" s="13"/>
      <c r="AA1275" s="13"/>
      <c r="AB1275" s="13"/>
      <c r="AC1275" s="13"/>
      <c r="AD1275" s="13"/>
      <c r="AE1275" s="13"/>
      <c r="AF1275" s="13"/>
      <c r="AG1275" s="13"/>
      <c r="AH1275" s="13"/>
      <c r="AI1275" s="13"/>
      <c r="AJ1275" s="13"/>
      <c r="AK1275" s="13"/>
      <c r="AL1275" s="13"/>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c r="BI1275" s="13"/>
      <c r="BJ1275" s="13"/>
      <c r="BK1275" s="13"/>
      <c r="BL1275" s="13"/>
      <c r="BM1275" s="13"/>
      <c r="BN1275" s="13"/>
      <c r="BO1275" s="13"/>
      <c r="BP1275" s="13"/>
      <c r="BQ1275" s="13"/>
      <c r="BR1275" s="13"/>
      <c r="BS1275" s="13"/>
      <c r="BT1275" s="13"/>
      <c r="BU1275" s="13"/>
      <c r="BV1275" s="13"/>
      <c r="BW1275" s="13"/>
      <c r="BX1275" s="13"/>
      <c r="BY1275" s="13"/>
      <c r="BZ1275" s="13"/>
      <c r="CA1275" s="13"/>
      <c r="CB1275" s="13"/>
      <c r="CC1275" s="13"/>
    </row>
    <row r="1276" spans="2:81" x14ac:dyDescent="0.3">
      <c r="B1276" t="s">
        <v>489</v>
      </c>
      <c r="C1276" s="13">
        <v>0.20655737704918001</v>
      </c>
      <c r="D1276" s="13">
        <v>0.18627450980392199</v>
      </c>
      <c r="E1276" s="13">
        <v>0.22591362126245801</v>
      </c>
      <c r="F1276" s="13"/>
      <c r="G1276" s="13">
        <v>0.25</v>
      </c>
      <c r="H1276" s="13">
        <v>0.28915662650602397</v>
      </c>
      <c r="I1276" s="13">
        <v>0.19047619047618999</v>
      </c>
      <c r="J1276" s="13">
        <v>0.13207547169811301</v>
      </c>
      <c r="K1276" s="13">
        <v>0.123287671232877</v>
      </c>
      <c r="L1276" s="13">
        <v>0.1875</v>
      </c>
      <c r="M1276" s="13"/>
      <c r="N1276" s="13">
        <v>0.22764227642276399</v>
      </c>
      <c r="O1276" s="13">
        <v>0.13740458015267201</v>
      </c>
      <c r="P1276" s="13">
        <v>0.18867924528301899</v>
      </c>
      <c r="Q1276" s="13">
        <v>0.256198347107438</v>
      </c>
      <c r="R1276" s="13"/>
      <c r="S1276" s="13">
        <v>0.171171171171171</v>
      </c>
      <c r="T1276" s="13">
        <v>0.126582278481013</v>
      </c>
      <c r="U1276" s="13">
        <v>0.23529411764705899</v>
      </c>
      <c r="V1276" s="13">
        <v>0.22727272727272699</v>
      </c>
      <c r="W1276" s="13">
        <v>0.21052631578947401</v>
      </c>
      <c r="X1276" s="13">
        <v>0.27419354838709697</v>
      </c>
      <c r="Y1276" s="13">
        <v>0.19047619047618999</v>
      </c>
      <c r="Z1276" s="13">
        <v>5.5555555555555601E-2</v>
      </c>
      <c r="AA1276" s="13">
        <v>0.266666666666667</v>
      </c>
      <c r="AB1276" s="13">
        <v>0.22448979591836701</v>
      </c>
      <c r="AC1276" s="13">
        <v>0.32142857142857101</v>
      </c>
      <c r="AD1276" s="13">
        <v>9.0909090909090898E-2</v>
      </c>
      <c r="AE1276" s="13"/>
      <c r="AF1276" s="13">
        <v>0.218274111675127</v>
      </c>
      <c r="AG1276" s="13">
        <v>0.24242424242424199</v>
      </c>
      <c r="AH1276" s="13">
        <v>0.19402985074626899</v>
      </c>
      <c r="AI1276" s="13">
        <v>0.20253164556962</v>
      </c>
      <c r="AJ1276" s="13">
        <v>0.16393442622950799</v>
      </c>
      <c r="AK1276" s="13">
        <v>0.18867924528301899</v>
      </c>
      <c r="AL1276" s="13"/>
      <c r="AM1276" s="13">
        <v>0.15116279069767399</v>
      </c>
      <c r="AN1276" s="13">
        <v>0.18333333333333299</v>
      </c>
      <c r="AO1276" s="13">
        <v>0.20105820105820099</v>
      </c>
      <c r="AP1276" s="13">
        <v>0.310924369747899</v>
      </c>
      <c r="AQ1276" s="13">
        <v>0.217391304347826</v>
      </c>
      <c r="AR1276" s="13"/>
      <c r="AS1276" s="13">
        <v>0.20655737704918001</v>
      </c>
      <c r="AT1276" s="13" t="s">
        <v>97</v>
      </c>
      <c r="AU1276" s="13"/>
      <c r="AV1276" s="13">
        <v>0.205741626794258</v>
      </c>
      <c r="AW1276" s="13">
        <v>0.24489795918367299</v>
      </c>
      <c r="AX1276" s="13">
        <v>0.194444444444444</v>
      </c>
      <c r="AY1276" s="13"/>
      <c r="AZ1276" s="13">
        <v>0.25</v>
      </c>
      <c r="BA1276" s="13">
        <v>0.28571428571428598</v>
      </c>
      <c r="BB1276" s="13">
        <v>0.19298245614035101</v>
      </c>
      <c r="BC1276" s="13"/>
      <c r="BD1276" s="13">
        <v>0.22976501305482999</v>
      </c>
      <c r="BE1276" s="13">
        <v>0.16666666666666699</v>
      </c>
      <c r="BF1276" s="13"/>
      <c r="BG1276" s="13">
        <v>0.30729166666666702</v>
      </c>
      <c r="BH1276" s="13">
        <v>0.15865384615384601</v>
      </c>
      <c r="BI1276" s="13"/>
      <c r="BJ1276" s="13">
        <v>0.25555555555555598</v>
      </c>
      <c r="BK1276" s="13">
        <v>0.19603960396039599</v>
      </c>
      <c r="BL1276" s="13"/>
      <c r="BM1276" s="13">
        <v>0.217391304347826</v>
      </c>
      <c r="BN1276" s="13">
        <v>0.20412371134020599</v>
      </c>
      <c r="BO1276" s="13"/>
      <c r="BP1276" s="13">
        <v>0.17857142857142899</v>
      </c>
      <c r="BQ1276" s="13">
        <v>0.21809744779582399</v>
      </c>
      <c r="BR1276" s="13"/>
      <c r="BS1276" s="13">
        <v>0.23766816143497799</v>
      </c>
      <c r="BT1276" s="13">
        <v>0.183760683760684</v>
      </c>
      <c r="BU1276" s="13"/>
      <c r="BV1276" s="13">
        <v>0.27397260273972601</v>
      </c>
      <c r="BW1276" s="13">
        <v>0.22</v>
      </c>
      <c r="BX1276" s="13"/>
      <c r="BY1276" s="13">
        <v>0.28813559322033899</v>
      </c>
      <c r="BZ1276" s="13">
        <v>0.19963031423290201</v>
      </c>
      <c r="CA1276" s="13"/>
      <c r="CB1276" s="13">
        <v>0.16725978647686801</v>
      </c>
      <c r="CC1276" s="13">
        <v>0.239747634069401</v>
      </c>
    </row>
    <row r="1277" spans="2:81" x14ac:dyDescent="0.3">
      <c r="B1277" t="s">
        <v>490</v>
      </c>
      <c r="C1277" s="13">
        <v>0.72131147540983598</v>
      </c>
      <c r="D1277" s="13">
        <v>0.73529411764705899</v>
      </c>
      <c r="E1277" s="13">
        <v>0.70764119601328901</v>
      </c>
      <c r="F1277" s="13"/>
      <c r="G1277" s="13">
        <v>0.6875</v>
      </c>
      <c r="H1277" s="13">
        <v>0.626506024096386</v>
      </c>
      <c r="I1277" s="13">
        <v>0.74285714285714299</v>
      </c>
      <c r="J1277" s="13">
        <v>0.78301886792452802</v>
      </c>
      <c r="K1277" s="13">
        <v>0.79452054794520499</v>
      </c>
      <c r="L1277" s="13">
        <v>0.77500000000000002</v>
      </c>
      <c r="M1277" s="13"/>
      <c r="N1277" s="13">
        <v>0.707317073170732</v>
      </c>
      <c r="O1277" s="13">
        <v>0.77099236641221403</v>
      </c>
      <c r="P1277" s="13">
        <v>0.71698113207547198</v>
      </c>
      <c r="Q1277" s="13">
        <v>0.69421487603305798</v>
      </c>
      <c r="R1277" s="13"/>
      <c r="S1277" s="13">
        <v>0.77477477477477497</v>
      </c>
      <c r="T1277" s="13">
        <v>0.810126582278481</v>
      </c>
      <c r="U1277" s="13">
        <v>0.70588235294117696</v>
      </c>
      <c r="V1277" s="13">
        <v>0.68181818181818199</v>
      </c>
      <c r="W1277" s="13">
        <v>0.70175438596491202</v>
      </c>
      <c r="X1277" s="13">
        <v>0.62903225806451601</v>
      </c>
      <c r="Y1277" s="13">
        <v>0.69047619047619002</v>
      </c>
      <c r="Z1277" s="13">
        <v>0.94444444444444398</v>
      </c>
      <c r="AA1277" s="13">
        <v>0.68</v>
      </c>
      <c r="AB1277" s="13">
        <v>0.73469387755102</v>
      </c>
      <c r="AC1277" s="13">
        <v>0.60714285714285698</v>
      </c>
      <c r="AD1277" s="13">
        <v>0.63636363636363602</v>
      </c>
      <c r="AE1277" s="13"/>
      <c r="AF1277" s="13">
        <v>0.72081218274111702</v>
      </c>
      <c r="AG1277" s="13">
        <v>0.70707070707070696</v>
      </c>
      <c r="AH1277" s="13">
        <v>0.76119402985074602</v>
      </c>
      <c r="AI1277" s="13">
        <v>0.69620253164557</v>
      </c>
      <c r="AJ1277" s="13">
        <v>0.75409836065573799</v>
      </c>
      <c r="AK1277" s="13">
        <v>0.73584905660377398</v>
      </c>
      <c r="AL1277" s="13"/>
      <c r="AM1277" s="13">
        <v>0.74418604651162801</v>
      </c>
      <c r="AN1277" s="13">
        <v>0.77500000000000002</v>
      </c>
      <c r="AO1277" s="13">
        <v>0.73544973544973502</v>
      </c>
      <c r="AP1277" s="13">
        <v>0.58823529411764697</v>
      </c>
      <c r="AQ1277" s="13">
        <v>0.73913043478260898</v>
      </c>
      <c r="AR1277" s="13"/>
      <c r="AS1277" s="13">
        <v>0.72131147540983598</v>
      </c>
      <c r="AT1277" s="13" t="s">
        <v>97</v>
      </c>
      <c r="AU1277" s="13"/>
      <c r="AV1277" s="13">
        <v>0.73684210526315796</v>
      </c>
      <c r="AW1277" s="13">
        <v>0.65306122448979598</v>
      </c>
      <c r="AX1277" s="13">
        <v>0.71825396825396803</v>
      </c>
      <c r="AY1277" s="13"/>
      <c r="AZ1277" s="13">
        <v>0.71875</v>
      </c>
      <c r="BA1277" s="13">
        <v>0.61904761904761896</v>
      </c>
      <c r="BB1277" s="13">
        <v>0.71929824561403499</v>
      </c>
      <c r="BC1277" s="13"/>
      <c r="BD1277" s="13">
        <v>0.68929503916449097</v>
      </c>
      <c r="BE1277" s="13">
        <v>0.77477477477477497</v>
      </c>
      <c r="BF1277" s="13"/>
      <c r="BG1277" s="13">
        <v>0.61458333333333304</v>
      </c>
      <c r="BH1277" s="13">
        <v>0.77163461538461497</v>
      </c>
      <c r="BI1277" s="13"/>
      <c r="BJ1277" s="13">
        <v>0.61111111111111105</v>
      </c>
      <c r="BK1277" s="13">
        <v>0.74455445544554499</v>
      </c>
      <c r="BL1277" s="13"/>
      <c r="BM1277" s="13">
        <v>0.72173913043478299</v>
      </c>
      <c r="BN1277" s="13">
        <v>0.72164948453608202</v>
      </c>
      <c r="BO1277" s="13"/>
      <c r="BP1277" s="13">
        <v>0.73214285714285698</v>
      </c>
      <c r="BQ1277" s="13">
        <v>0.71461716937355002</v>
      </c>
      <c r="BR1277" s="13"/>
      <c r="BS1277" s="13">
        <v>0.68609865470852005</v>
      </c>
      <c r="BT1277" s="13">
        <v>0.72222222222222199</v>
      </c>
      <c r="BU1277" s="13"/>
      <c r="BV1277" s="13">
        <v>0.69863013698630105</v>
      </c>
      <c r="BW1277" s="13">
        <v>0.68</v>
      </c>
      <c r="BX1277" s="13"/>
      <c r="BY1277" s="13">
        <v>0.69491525423728795</v>
      </c>
      <c r="BZ1277" s="13">
        <v>0.72828096118299401</v>
      </c>
      <c r="CA1277" s="13"/>
      <c r="CB1277" s="13">
        <v>0.77224199288256201</v>
      </c>
      <c r="CC1277" s="13">
        <v>0.68769716088328103</v>
      </c>
    </row>
    <row r="1278" spans="2:81" x14ac:dyDescent="0.3">
      <c r="B1278" t="s">
        <v>88</v>
      </c>
      <c r="C1278" s="13">
        <v>7.2131147540983598E-2</v>
      </c>
      <c r="D1278" s="13">
        <v>7.8431372549019607E-2</v>
      </c>
      <c r="E1278" s="13">
        <v>6.6445182724252497E-2</v>
      </c>
      <c r="F1278" s="13"/>
      <c r="G1278" s="13">
        <v>6.25E-2</v>
      </c>
      <c r="H1278" s="13">
        <v>8.4337349397590397E-2</v>
      </c>
      <c r="I1278" s="13">
        <v>6.6666666666666693E-2</v>
      </c>
      <c r="J1278" s="13">
        <v>8.4905660377358499E-2</v>
      </c>
      <c r="K1278" s="13">
        <v>8.2191780821917804E-2</v>
      </c>
      <c r="L1278" s="13">
        <v>3.7499999999999999E-2</v>
      </c>
      <c r="M1278" s="13"/>
      <c r="N1278" s="13">
        <v>6.50406504065041E-2</v>
      </c>
      <c r="O1278" s="13">
        <v>9.1603053435114504E-2</v>
      </c>
      <c r="P1278" s="13">
        <v>9.4339622641509399E-2</v>
      </c>
      <c r="Q1278" s="13">
        <v>4.9586776859504099E-2</v>
      </c>
      <c r="R1278" s="13"/>
      <c r="S1278" s="13">
        <v>5.4054054054054099E-2</v>
      </c>
      <c r="T1278" s="13">
        <v>6.3291139240506306E-2</v>
      </c>
      <c r="U1278" s="13">
        <v>5.8823529411764698E-2</v>
      </c>
      <c r="V1278" s="13">
        <v>9.0909090909090898E-2</v>
      </c>
      <c r="W1278" s="13">
        <v>8.7719298245614002E-2</v>
      </c>
      <c r="X1278" s="13">
        <v>9.6774193548387094E-2</v>
      </c>
      <c r="Y1278" s="13">
        <v>0.119047619047619</v>
      </c>
      <c r="Z1278" s="13">
        <v>0</v>
      </c>
      <c r="AA1278" s="13">
        <v>5.3333333333333302E-2</v>
      </c>
      <c r="AB1278" s="13">
        <v>4.08163265306122E-2</v>
      </c>
      <c r="AC1278" s="13">
        <v>7.1428571428571397E-2</v>
      </c>
      <c r="AD1278" s="13">
        <v>0.27272727272727298</v>
      </c>
      <c r="AE1278" s="13"/>
      <c r="AF1278" s="13">
        <v>6.0913705583756299E-2</v>
      </c>
      <c r="AG1278" s="13">
        <v>5.0505050505050497E-2</v>
      </c>
      <c r="AH1278" s="13">
        <v>4.47761194029851E-2</v>
      </c>
      <c r="AI1278" s="13">
        <v>0.10126582278481</v>
      </c>
      <c r="AJ1278" s="13">
        <v>8.1967213114754106E-2</v>
      </c>
      <c r="AK1278" s="13">
        <v>7.5471698113207503E-2</v>
      </c>
      <c r="AL1278" s="13"/>
      <c r="AM1278" s="13">
        <v>0.104651162790698</v>
      </c>
      <c r="AN1278" s="13">
        <v>4.1666666666666699E-2</v>
      </c>
      <c r="AO1278" s="13">
        <v>6.3492063492063502E-2</v>
      </c>
      <c r="AP1278" s="13">
        <v>0.10084033613445401</v>
      </c>
      <c r="AQ1278" s="13">
        <v>4.3478260869565202E-2</v>
      </c>
      <c r="AR1278" s="13"/>
      <c r="AS1278" s="13">
        <v>7.2131147540983598E-2</v>
      </c>
      <c r="AT1278" s="13" t="s">
        <v>97</v>
      </c>
      <c r="AU1278" s="13"/>
      <c r="AV1278" s="13">
        <v>5.7416267942583699E-2</v>
      </c>
      <c r="AW1278" s="13">
        <v>0.102040816326531</v>
      </c>
      <c r="AX1278" s="13">
        <v>8.7301587301587297E-2</v>
      </c>
      <c r="AY1278" s="13"/>
      <c r="AZ1278" s="13">
        <v>3.125E-2</v>
      </c>
      <c r="BA1278" s="13">
        <v>9.5238095238095205E-2</v>
      </c>
      <c r="BB1278" s="13">
        <v>8.7719298245614002E-2</v>
      </c>
      <c r="BC1278" s="13"/>
      <c r="BD1278" s="13">
        <v>8.0939947780678895E-2</v>
      </c>
      <c r="BE1278" s="13">
        <v>5.8558558558558599E-2</v>
      </c>
      <c r="BF1278" s="13"/>
      <c r="BG1278" s="13">
        <v>7.8125E-2</v>
      </c>
      <c r="BH1278" s="13">
        <v>6.9711538461538505E-2</v>
      </c>
      <c r="BI1278" s="13"/>
      <c r="BJ1278" s="13">
        <v>0.133333333333333</v>
      </c>
      <c r="BK1278" s="13">
        <v>5.9405940594059403E-2</v>
      </c>
      <c r="BL1278" s="13"/>
      <c r="BM1278" s="13">
        <v>6.08695652173913E-2</v>
      </c>
      <c r="BN1278" s="13">
        <v>7.4226804123711299E-2</v>
      </c>
      <c r="BO1278" s="13"/>
      <c r="BP1278" s="13">
        <v>8.9285714285714302E-2</v>
      </c>
      <c r="BQ1278" s="13">
        <v>6.7285382830626406E-2</v>
      </c>
      <c r="BR1278" s="13"/>
      <c r="BS1278" s="13">
        <v>7.6233183856502199E-2</v>
      </c>
      <c r="BT1278" s="13">
        <v>9.4017094017094002E-2</v>
      </c>
      <c r="BU1278" s="13"/>
      <c r="BV1278" s="13">
        <v>2.7397260273972601E-2</v>
      </c>
      <c r="BW1278" s="13">
        <v>0.1</v>
      </c>
      <c r="BX1278" s="13"/>
      <c r="BY1278" s="13">
        <v>1.6949152542372899E-2</v>
      </c>
      <c r="BZ1278" s="13">
        <v>7.2088724584103495E-2</v>
      </c>
      <c r="CA1278" s="13"/>
      <c r="CB1278" s="13">
        <v>6.0498220640569401E-2</v>
      </c>
      <c r="CC1278" s="13">
        <v>7.2555205047318605E-2</v>
      </c>
    </row>
    <row r="1279" spans="2:81" x14ac:dyDescent="0.3">
      <c r="C1279" s="13"/>
      <c r="D1279" s="13"/>
      <c r="E1279" s="13"/>
      <c r="F1279" s="13"/>
      <c r="G1279" s="13"/>
      <c r="H1279" s="13"/>
      <c r="I1279" s="13"/>
      <c r="J1279" s="13"/>
      <c r="K1279" s="13"/>
      <c r="L1279" s="13"/>
      <c r="M1279" s="13"/>
      <c r="N1279" s="13"/>
      <c r="O1279" s="13"/>
      <c r="P1279" s="13"/>
      <c r="Q1279" s="13"/>
      <c r="R1279" s="13"/>
      <c r="S1279" s="13"/>
      <c r="T1279" s="13"/>
      <c r="U1279" s="13"/>
      <c r="V1279" s="13"/>
      <c r="W1279" s="13"/>
      <c r="X1279" s="13"/>
      <c r="Y1279" s="13"/>
      <c r="Z1279" s="13"/>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c r="BK1279" s="13"/>
      <c r="BL1279" s="13"/>
      <c r="BM1279" s="13"/>
      <c r="BN1279" s="13"/>
      <c r="BO1279" s="13"/>
      <c r="BP1279" s="13"/>
      <c r="BQ1279" s="13"/>
      <c r="BR1279" s="13"/>
      <c r="BS1279" s="13"/>
      <c r="BT1279" s="13"/>
      <c r="BU1279" s="13"/>
      <c r="BV1279" s="13"/>
      <c r="BW1279" s="13"/>
      <c r="BX1279" s="13"/>
      <c r="BY1279" s="13"/>
      <c r="BZ1279" s="13"/>
      <c r="CA1279" s="13"/>
      <c r="CB1279" s="13"/>
      <c r="CC1279" s="13"/>
    </row>
    <row r="1280" spans="2:81" x14ac:dyDescent="0.3">
      <c r="B1280" s="6" t="s">
        <v>502</v>
      </c>
      <c r="C1280" s="13"/>
      <c r="D1280" s="13"/>
      <c r="E1280" s="13"/>
      <c r="F1280" s="13"/>
      <c r="G1280" s="13"/>
      <c r="H1280" s="13"/>
      <c r="I1280" s="13"/>
      <c r="J1280" s="13"/>
      <c r="K1280" s="13"/>
      <c r="L1280" s="13"/>
      <c r="M1280" s="13"/>
      <c r="N1280" s="13"/>
      <c r="O1280" s="13"/>
      <c r="P1280" s="13"/>
      <c r="Q1280" s="13"/>
      <c r="R1280" s="13"/>
      <c r="S1280" s="13"/>
      <c r="T1280" s="13"/>
      <c r="U1280" s="13"/>
      <c r="V1280" s="13"/>
      <c r="W1280" s="13"/>
      <c r="X1280" s="13"/>
      <c r="Y1280" s="13"/>
      <c r="Z1280" s="13"/>
      <c r="AA1280" s="13"/>
      <c r="AB1280" s="13"/>
      <c r="AC1280" s="13"/>
      <c r="AD1280" s="13"/>
      <c r="AE1280" s="13"/>
      <c r="AF1280" s="13"/>
      <c r="AG1280" s="13"/>
      <c r="AH1280" s="13"/>
      <c r="AI1280" s="13"/>
      <c r="AJ1280" s="13"/>
      <c r="AK1280" s="13"/>
      <c r="AL1280" s="13"/>
      <c r="AM1280" s="13"/>
      <c r="AN1280" s="13"/>
      <c r="AO1280" s="13"/>
      <c r="AP1280" s="13"/>
      <c r="AQ1280" s="13"/>
      <c r="AR1280" s="13"/>
      <c r="AS1280" s="13"/>
      <c r="AT1280" s="13"/>
      <c r="AU1280" s="13"/>
      <c r="AV1280" s="13"/>
      <c r="AW1280" s="13"/>
      <c r="AX1280" s="13"/>
      <c r="AY1280" s="13"/>
      <c r="AZ1280" s="13"/>
      <c r="BA1280" s="13"/>
      <c r="BB1280" s="13"/>
      <c r="BC1280" s="13"/>
      <c r="BD1280" s="13"/>
      <c r="BE1280" s="13"/>
      <c r="BF1280" s="13"/>
      <c r="BG1280" s="13"/>
      <c r="BH1280" s="13"/>
      <c r="BI1280" s="13"/>
      <c r="BJ1280" s="13"/>
      <c r="BK1280" s="13"/>
      <c r="BL1280" s="13"/>
      <c r="BM1280" s="13"/>
      <c r="BN1280" s="13"/>
      <c r="BO1280" s="13"/>
      <c r="BP1280" s="13"/>
      <c r="BQ1280" s="13"/>
      <c r="BR1280" s="13"/>
      <c r="BS1280" s="13"/>
      <c r="BT1280" s="13"/>
      <c r="BU1280" s="13"/>
      <c r="BV1280" s="13"/>
      <c r="BW1280" s="13"/>
      <c r="BX1280" s="13"/>
      <c r="BY1280" s="13"/>
      <c r="BZ1280" s="13"/>
      <c r="CA1280" s="13"/>
      <c r="CB1280" s="13"/>
      <c r="CC1280" s="13"/>
    </row>
    <row r="1281" spans="2:81" x14ac:dyDescent="0.3">
      <c r="B1281" s="23" t="s">
        <v>196</v>
      </c>
      <c r="C1281" s="13"/>
      <c r="D1281" s="13"/>
      <c r="E1281" s="13"/>
      <c r="F1281" s="13"/>
      <c r="G1281" s="13"/>
      <c r="H1281" s="13"/>
      <c r="I1281" s="13"/>
      <c r="J1281" s="13"/>
      <c r="K1281" s="13"/>
      <c r="L1281" s="13"/>
      <c r="M1281" s="13"/>
      <c r="N1281" s="13"/>
      <c r="O1281" s="13"/>
      <c r="P1281" s="13"/>
      <c r="Q1281" s="13"/>
      <c r="R1281" s="13"/>
      <c r="S1281" s="13"/>
      <c r="T1281" s="13"/>
      <c r="U1281" s="13"/>
      <c r="V1281" s="13"/>
      <c r="W1281" s="13"/>
      <c r="X1281" s="13"/>
      <c r="Y1281" s="13"/>
      <c r="Z1281" s="13"/>
      <c r="AA1281" s="13"/>
      <c r="AB1281" s="13"/>
      <c r="AC1281" s="13"/>
      <c r="AD1281" s="13"/>
      <c r="AE1281" s="13"/>
      <c r="AF1281" s="13"/>
      <c r="AG1281" s="13"/>
      <c r="AH1281" s="13"/>
      <c r="AI1281" s="13"/>
      <c r="AJ1281" s="13"/>
      <c r="AK1281" s="13"/>
      <c r="AL1281" s="13"/>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c r="BI1281" s="13"/>
      <c r="BJ1281" s="13"/>
      <c r="BK1281" s="13"/>
      <c r="BL1281" s="13"/>
      <c r="BM1281" s="13"/>
      <c r="BN1281" s="13"/>
      <c r="BO1281" s="13"/>
      <c r="BP1281" s="13"/>
      <c r="BQ1281" s="13"/>
      <c r="BR1281" s="13"/>
      <c r="BS1281" s="13"/>
      <c r="BT1281" s="13"/>
      <c r="BU1281" s="13"/>
      <c r="BV1281" s="13"/>
      <c r="BW1281" s="13"/>
      <c r="BX1281" s="13"/>
      <c r="BY1281" s="13"/>
      <c r="BZ1281" s="13"/>
      <c r="CA1281" s="13"/>
      <c r="CB1281" s="13"/>
      <c r="CC1281" s="13"/>
    </row>
    <row r="1282" spans="2:81" x14ac:dyDescent="0.3">
      <c r="B1282" t="s">
        <v>489</v>
      </c>
      <c r="C1282" s="13">
        <v>0.18688524590163899</v>
      </c>
      <c r="D1282" s="13">
        <v>0.18300653594771199</v>
      </c>
      <c r="E1282" s="13">
        <v>0.18936877076412001</v>
      </c>
      <c r="F1282" s="13"/>
      <c r="G1282" s="13">
        <v>0.22500000000000001</v>
      </c>
      <c r="H1282" s="13">
        <v>0.27108433734939802</v>
      </c>
      <c r="I1282" s="13">
        <v>0.161904761904762</v>
      </c>
      <c r="J1282" s="13">
        <v>9.4339622641509399E-2</v>
      </c>
      <c r="K1282" s="13">
        <v>0.123287671232877</v>
      </c>
      <c r="L1282" s="13">
        <v>0.1875</v>
      </c>
      <c r="M1282" s="13"/>
      <c r="N1282" s="13">
        <v>0.18292682926829301</v>
      </c>
      <c r="O1282" s="13">
        <v>0.13740458015267201</v>
      </c>
      <c r="P1282" s="13">
        <v>0.179245283018868</v>
      </c>
      <c r="Q1282" s="13">
        <v>0.256198347107438</v>
      </c>
      <c r="R1282" s="13"/>
      <c r="S1282" s="13">
        <v>0.126126126126126</v>
      </c>
      <c r="T1282" s="13">
        <v>0.113924050632911</v>
      </c>
      <c r="U1282" s="13">
        <v>0.17647058823529399</v>
      </c>
      <c r="V1282" s="13">
        <v>0.25</v>
      </c>
      <c r="W1282" s="13">
        <v>0.22807017543859601</v>
      </c>
      <c r="X1282" s="13">
        <v>0.25806451612903197</v>
      </c>
      <c r="Y1282" s="13">
        <v>0.14285714285714299</v>
      </c>
      <c r="Z1282" s="13">
        <v>5.5555555555555601E-2</v>
      </c>
      <c r="AA1282" s="13">
        <v>0.266666666666667</v>
      </c>
      <c r="AB1282" s="13">
        <v>0.20408163265306101</v>
      </c>
      <c r="AC1282" s="13">
        <v>0.25</v>
      </c>
      <c r="AD1282" s="13">
        <v>9.0909090909090898E-2</v>
      </c>
      <c r="AE1282" s="13"/>
      <c r="AF1282" s="13">
        <v>0.182741116751269</v>
      </c>
      <c r="AG1282" s="13">
        <v>0.19191919191919199</v>
      </c>
      <c r="AH1282" s="13">
        <v>0.19402985074626899</v>
      </c>
      <c r="AI1282" s="13">
        <v>0.227848101265823</v>
      </c>
      <c r="AJ1282" s="13">
        <v>0.14754098360655701</v>
      </c>
      <c r="AK1282" s="13">
        <v>0.169811320754717</v>
      </c>
      <c r="AL1282" s="13"/>
      <c r="AM1282" s="13">
        <v>0.13953488372093001</v>
      </c>
      <c r="AN1282" s="13">
        <v>0.18333333333333299</v>
      </c>
      <c r="AO1282" s="13">
        <v>0.17989417989418</v>
      </c>
      <c r="AP1282" s="13">
        <v>0.29411764705882398</v>
      </c>
      <c r="AQ1282" s="13">
        <v>8.6956521739130405E-2</v>
      </c>
      <c r="AR1282" s="13"/>
      <c r="AS1282" s="13">
        <v>0.18688524590163899</v>
      </c>
      <c r="AT1282" s="13" t="s">
        <v>97</v>
      </c>
      <c r="AU1282" s="13"/>
      <c r="AV1282" s="13">
        <v>0.205741626794258</v>
      </c>
      <c r="AW1282" s="13">
        <v>0.183673469387755</v>
      </c>
      <c r="AX1282" s="13">
        <v>0.17460317460317501</v>
      </c>
      <c r="AY1282" s="13"/>
      <c r="AZ1282" s="13">
        <v>0.265625</v>
      </c>
      <c r="BA1282" s="13">
        <v>0.238095238095238</v>
      </c>
      <c r="BB1282" s="13">
        <v>0.16666666666666699</v>
      </c>
      <c r="BC1282" s="13"/>
      <c r="BD1282" s="13">
        <v>0.20104438642297701</v>
      </c>
      <c r="BE1282" s="13">
        <v>0.162162162162162</v>
      </c>
      <c r="BF1282" s="13"/>
      <c r="BG1282" s="13">
        <v>0.25</v>
      </c>
      <c r="BH1282" s="13">
        <v>0.15625</v>
      </c>
      <c r="BI1282" s="13"/>
      <c r="BJ1282" s="13">
        <v>0.24444444444444399</v>
      </c>
      <c r="BK1282" s="13">
        <v>0.17821782178217799</v>
      </c>
      <c r="BL1282" s="13"/>
      <c r="BM1282" s="13">
        <v>0.182608695652174</v>
      </c>
      <c r="BN1282" s="13">
        <v>0.187628865979381</v>
      </c>
      <c r="BO1282" s="13"/>
      <c r="BP1282" s="13">
        <v>0.172619047619048</v>
      </c>
      <c r="BQ1282" s="13">
        <v>0.19025522041763299</v>
      </c>
      <c r="BR1282" s="13"/>
      <c r="BS1282" s="13">
        <v>0.224215246636771</v>
      </c>
      <c r="BT1282" s="13">
        <v>0.16666666666666699</v>
      </c>
      <c r="BU1282" s="13"/>
      <c r="BV1282" s="13">
        <v>0.27397260273972601</v>
      </c>
      <c r="BW1282" s="13">
        <v>0.2</v>
      </c>
      <c r="BX1282" s="13"/>
      <c r="BY1282" s="13">
        <v>0.23728813559322001</v>
      </c>
      <c r="BZ1282" s="13">
        <v>0.18299445471349399</v>
      </c>
      <c r="CA1282" s="13"/>
      <c r="CB1282" s="13">
        <v>0.149466192170818</v>
      </c>
      <c r="CC1282" s="13">
        <v>0.22082018927444799</v>
      </c>
    </row>
    <row r="1283" spans="2:81" x14ac:dyDescent="0.3">
      <c r="B1283" t="s">
        <v>490</v>
      </c>
      <c r="C1283" s="13">
        <v>0.74426229508196695</v>
      </c>
      <c r="D1283" s="13">
        <v>0.74509803921568596</v>
      </c>
      <c r="E1283" s="13">
        <v>0.74418604651162801</v>
      </c>
      <c r="F1283" s="13"/>
      <c r="G1283" s="13">
        <v>0.72499999999999998</v>
      </c>
      <c r="H1283" s="13">
        <v>0.64457831325301196</v>
      </c>
      <c r="I1283" s="13">
        <v>0.78095238095238095</v>
      </c>
      <c r="J1283" s="13">
        <v>0.81132075471698095</v>
      </c>
      <c r="K1283" s="13">
        <v>0.80821917808219201</v>
      </c>
      <c r="L1283" s="13">
        <v>0.77500000000000002</v>
      </c>
      <c r="M1283" s="13"/>
      <c r="N1283" s="13">
        <v>0.76016260162601601</v>
      </c>
      <c r="O1283" s="13">
        <v>0.77862595419847302</v>
      </c>
      <c r="P1283" s="13">
        <v>0.73584905660377398</v>
      </c>
      <c r="Q1283" s="13">
        <v>0.67768595041322299</v>
      </c>
      <c r="R1283" s="13"/>
      <c r="S1283" s="13">
        <v>0.80180180180180205</v>
      </c>
      <c r="T1283" s="13">
        <v>0.79746835443038</v>
      </c>
      <c r="U1283" s="13">
        <v>0.79411764705882304</v>
      </c>
      <c r="V1283" s="13">
        <v>0.70454545454545503</v>
      </c>
      <c r="W1283" s="13">
        <v>0.70175438596491202</v>
      </c>
      <c r="X1283" s="13">
        <v>0.64516129032258096</v>
      </c>
      <c r="Y1283" s="13">
        <v>0.73809523809523803</v>
      </c>
      <c r="Z1283" s="13">
        <v>0.94444444444444398</v>
      </c>
      <c r="AA1283" s="13">
        <v>0.69333333333333302</v>
      </c>
      <c r="AB1283" s="13">
        <v>0.75510204081632604</v>
      </c>
      <c r="AC1283" s="13">
        <v>0.67857142857142905</v>
      </c>
      <c r="AD1283" s="13">
        <v>0.72727272727272696</v>
      </c>
      <c r="AE1283" s="13"/>
      <c r="AF1283" s="13">
        <v>0.74111675126903598</v>
      </c>
      <c r="AG1283" s="13">
        <v>0.76767676767676796</v>
      </c>
      <c r="AH1283" s="13">
        <v>0.74626865671641796</v>
      </c>
      <c r="AI1283" s="13">
        <v>0.69620253164557</v>
      </c>
      <c r="AJ1283" s="13">
        <v>0.77049180327868805</v>
      </c>
      <c r="AK1283" s="13">
        <v>0.77358490566037696</v>
      </c>
      <c r="AL1283" s="13"/>
      <c r="AM1283" s="13">
        <v>0.74418604651162801</v>
      </c>
      <c r="AN1283" s="13">
        <v>0.77500000000000002</v>
      </c>
      <c r="AO1283" s="13">
        <v>0.76719576719576699</v>
      </c>
      <c r="AP1283" s="13">
        <v>0.60504201680672298</v>
      </c>
      <c r="AQ1283" s="13">
        <v>0.86956521739130399</v>
      </c>
      <c r="AR1283" s="13"/>
      <c r="AS1283" s="13">
        <v>0.74426229508196695</v>
      </c>
      <c r="AT1283" s="13" t="s">
        <v>97</v>
      </c>
      <c r="AU1283" s="13"/>
      <c r="AV1283" s="13">
        <v>0.74162679425837297</v>
      </c>
      <c r="AW1283" s="13">
        <v>0.71428571428571397</v>
      </c>
      <c r="AX1283" s="13">
        <v>0.75396825396825395</v>
      </c>
      <c r="AY1283" s="13"/>
      <c r="AZ1283" s="13">
        <v>0.71875</v>
      </c>
      <c r="BA1283" s="13">
        <v>0.61904761904761896</v>
      </c>
      <c r="BB1283" s="13">
        <v>0.76315789473684204</v>
      </c>
      <c r="BC1283" s="13"/>
      <c r="BD1283" s="13">
        <v>0.71801566579634502</v>
      </c>
      <c r="BE1283" s="13">
        <v>0.78828828828828801</v>
      </c>
      <c r="BF1283" s="13"/>
      <c r="BG1283" s="13">
        <v>0.69270833333333304</v>
      </c>
      <c r="BH1283" s="13">
        <v>0.76923076923076905</v>
      </c>
      <c r="BI1283" s="13"/>
      <c r="BJ1283" s="13">
        <v>0.64444444444444404</v>
      </c>
      <c r="BK1283" s="13">
        <v>0.76435643564356404</v>
      </c>
      <c r="BL1283" s="13"/>
      <c r="BM1283" s="13">
        <v>0.72173913043478299</v>
      </c>
      <c r="BN1283" s="13">
        <v>0.74845360824742302</v>
      </c>
      <c r="BO1283" s="13"/>
      <c r="BP1283" s="13">
        <v>0.73214285714285698</v>
      </c>
      <c r="BQ1283" s="13">
        <v>0.74941995359628799</v>
      </c>
      <c r="BR1283" s="13"/>
      <c r="BS1283" s="13">
        <v>0.71300448430493302</v>
      </c>
      <c r="BT1283" s="13">
        <v>0.73931623931623902</v>
      </c>
      <c r="BU1283" s="13"/>
      <c r="BV1283" s="13">
        <v>0.71232876712328796</v>
      </c>
      <c r="BW1283" s="13">
        <v>0.71333333333333304</v>
      </c>
      <c r="BX1283" s="13"/>
      <c r="BY1283" s="13">
        <v>0.72881355932203395</v>
      </c>
      <c r="BZ1283" s="13">
        <v>0.748613678373383</v>
      </c>
      <c r="CA1283" s="13"/>
      <c r="CB1283" s="13">
        <v>0.78647686832740205</v>
      </c>
      <c r="CC1283" s="13">
        <v>0.71608832807570999</v>
      </c>
    </row>
    <row r="1284" spans="2:81" x14ac:dyDescent="0.3">
      <c r="B1284" t="s">
        <v>88</v>
      </c>
      <c r="C1284" s="13">
        <v>6.8852459016393405E-2</v>
      </c>
      <c r="D1284" s="13">
        <v>7.1895424836601302E-2</v>
      </c>
      <c r="E1284" s="13">
        <v>6.6445182724252497E-2</v>
      </c>
      <c r="F1284" s="13"/>
      <c r="G1284" s="13">
        <v>0.05</v>
      </c>
      <c r="H1284" s="13">
        <v>8.4337349397590397E-2</v>
      </c>
      <c r="I1284" s="13">
        <v>5.7142857142857099E-2</v>
      </c>
      <c r="J1284" s="13">
        <v>9.4339622641509399E-2</v>
      </c>
      <c r="K1284" s="13">
        <v>6.8493150684931503E-2</v>
      </c>
      <c r="L1284" s="13">
        <v>3.7499999999999999E-2</v>
      </c>
      <c r="M1284" s="13"/>
      <c r="N1284" s="13">
        <v>5.6910569105691103E-2</v>
      </c>
      <c r="O1284" s="13">
        <v>8.3969465648855005E-2</v>
      </c>
      <c r="P1284" s="13">
        <v>8.4905660377358499E-2</v>
      </c>
      <c r="Q1284" s="13">
        <v>6.6115702479338803E-2</v>
      </c>
      <c r="R1284" s="13"/>
      <c r="S1284" s="13">
        <v>7.2072072072072099E-2</v>
      </c>
      <c r="T1284" s="13">
        <v>8.8607594936708903E-2</v>
      </c>
      <c r="U1284" s="13">
        <v>2.9411764705882401E-2</v>
      </c>
      <c r="V1284" s="13">
        <v>4.5454545454545497E-2</v>
      </c>
      <c r="W1284" s="13">
        <v>7.0175438596491196E-2</v>
      </c>
      <c r="X1284" s="13">
        <v>9.6774193548387094E-2</v>
      </c>
      <c r="Y1284" s="13">
        <v>0.119047619047619</v>
      </c>
      <c r="Z1284" s="13">
        <v>0</v>
      </c>
      <c r="AA1284" s="13">
        <v>0.04</v>
      </c>
      <c r="AB1284" s="13">
        <v>4.08163265306122E-2</v>
      </c>
      <c r="AC1284" s="13">
        <v>7.1428571428571397E-2</v>
      </c>
      <c r="AD1284" s="13">
        <v>0.18181818181818199</v>
      </c>
      <c r="AE1284" s="13"/>
      <c r="AF1284" s="13">
        <v>7.6142131979695396E-2</v>
      </c>
      <c r="AG1284" s="13">
        <v>4.0404040404040401E-2</v>
      </c>
      <c r="AH1284" s="13">
        <v>5.9701492537313397E-2</v>
      </c>
      <c r="AI1284" s="13">
        <v>7.5949367088607597E-2</v>
      </c>
      <c r="AJ1284" s="13">
        <v>8.1967213114754106E-2</v>
      </c>
      <c r="AK1284" s="13">
        <v>5.6603773584905703E-2</v>
      </c>
      <c r="AL1284" s="13"/>
      <c r="AM1284" s="13">
        <v>0.116279069767442</v>
      </c>
      <c r="AN1284" s="13">
        <v>4.1666666666666699E-2</v>
      </c>
      <c r="AO1284" s="13">
        <v>5.29100529100529E-2</v>
      </c>
      <c r="AP1284" s="13">
        <v>0.10084033613445401</v>
      </c>
      <c r="AQ1284" s="13">
        <v>4.3478260869565202E-2</v>
      </c>
      <c r="AR1284" s="13"/>
      <c r="AS1284" s="13">
        <v>6.8852459016393405E-2</v>
      </c>
      <c r="AT1284" s="13" t="s">
        <v>97</v>
      </c>
      <c r="AU1284" s="13"/>
      <c r="AV1284" s="13">
        <v>5.2631578947368397E-2</v>
      </c>
      <c r="AW1284" s="13">
        <v>0.102040816326531</v>
      </c>
      <c r="AX1284" s="13">
        <v>7.1428571428571397E-2</v>
      </c>
      <c r="AY1284" s="13"/>
      <c r="AZ1284" s="13">
        <v>1.5625E-2</v>
      </c>
      <c r="BA1284" s="13">
        <v>0.14285714285714299</v>
      </c>
      <c r="BB1284" s="13">
        <v>7.0175438596491196E-2</v>
      </c>
      <c r="BC1284" s="13"/>
      <c r="BD1284" s="13">
        <v>8.0939947780678895E-2</v>
      </c>
      <c r="BE1284" s="13">
        <v>4.9549549549549501E-2</v>
      </c>
      <c r="BF1284" s="13"/>
      <c r="BG1284" s="13">
        <v>5.7291666666666699E-2</v>
      </c>
      <c r="BH1284" s="13">
        <v>7.4519230769230796E-2</v>
      </c>
      <c r="BI1284" s="13"/>
      <c r="BJ1284" s="13">
        <v>0.11111111111111099</v>
      </c>
      <c r="BK1284" s="13">
        <v>5.74257425742574E-2</v>
      </c>
      <c r="BL1284" s="13"/>
      <c r="BM1284" s="13">
        <v>9.5652173913043495E-2</v>
      </c>
      <c r="BN1284" s="13">
        <v>6.3917525773195899E-2</v>
      </c>
      <c r="BO1284" s="13"/>
      <c r="BP1284" s="13">
        <v>9.5238095238095205E-2</v>
      </c>
      <c r="BQ1284" s="13">
        <v>6.0324825986078898E-2</v>
      </c>
      <c r="BR1284" s="13"/>
      <c r="BS1284" s="13">
        <v>6.2780269058296007E-2</v>
      </c>
      <c r="BT1284" s="13">
        <v>9.4017094017094002E-2</v>
      </c>
      <c r="BU1284" s="13"/>
      <c r="BV1284" s="13">
        <v>1.3698630136986301E-2</v>
      </c>
      <c r="BW1284" s="13">
        <v>8.6666666666666697E-2</v>
      </c>
      <c r="BX1284" s="13"/>
      <c r="BY1284" s="13">
        <v>3.3898305084745797E-2</v>
      </c>
      <c r="BZ1284" s="13">
        <v>6.8391866913123794E-2</v>
      </c>
      <c r="CA1284" s="13"/>
      <c r="CB1284" s="13">
        <v>6.4056939501779403E-2</v>
      </c>
      <c r="CC1284" s="13">
        <v>6.3091482649842295E-2</v>
      </c>
    </row>
    <row r="1285" spans="2:81" x14ac:dyDescent="0.3">
      <c r="C1285" s="13"/>
      <c r="D1285" s="13"/>
      <c r="E1285" s="13"/>
      <c r="F1285" s="13"/>
      <c r="G1285" s="13"/>
      <c r="H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c r="BK1285" s="13"/>
      <c r="BL1285" s="13"/>
      <c r="BM1285" s="13"/>
      <c r="BN1285" s="13"/>
      <c r="BO1285" s="13"/>
      <c r="BP1285" s="13"/>
      <c r="BQ1285" s="13"/>
      <c r="BR1285" s="13"/>
      <c r="BS1285" s="13"/>
      <c r="BT1285" s="13"/>
      <c r="BU1285" s="13"/>
      <c r="BV1285" s="13"/>
      <c r="BW1285" s="13"/>
      <c r="BX1285" s="13"/>
      <c r="BY1285" s="13"/>
      <c r="BZ1285" s="13"/>
      <c r="CA1285" s="13"/>
      <c r="CB1285" s="13"/>
      <c r="CC1285" s="13"/>
    </row>
    <row r="1286" spans="2:81" x14ac:dyDescent="0.3">
      <c r="B1286" s="6" t="s">
        <v>504</v>
      </c>
      <c r="C1286" s="13"/>
      <c r="D1286" s="13"/>
      <c r="E1286" s="13"/>
      <c r="F1286" s="13"/>
      <c r="G1286" s="13"/>
      <c r="H1286" s="13"/>
      <c r="I1286" s="13"/>
      <c r="J1286" s="13"/>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c r="BK1286" s="13"/>
      <c r="BL1286" s="13"/>
      <c r="BM1286" s="13"/>
      <c r="BN1286" s="13"/>
      <c r="BO1286" s="13"/>
      <c r="BP1286" s="13"/>
      <c r="BQ1286" s="13"/>
      <c r="BR1286" s="13"/>
      <c r="BS1286" s="13"/>
      <c r="BT1286" s="13"/>
      <c r="BU1286" s="13"/>
      <c r="BV1286" s="13"/>
      <c r="BW1286" s="13"/>
      <c r="BX1286" s="13"/>
      <c r="BY1286" s="13"/>
      <c r="BZ1286" s="13"/>
      <c r="CA1286" s="13"/>
      <c r="CB1286" s="13"/>
      <c r="CC1286" s="13"/>
    </row>
    <row r="1287" spans="2:81" x14ac:dyDescent="0.3">
      <c r="B1287" s="23" t="s">
        <v>95</v>
      </c>
      <c r="C1287" s="13"/>
      <c r="D1287" s="13"/>
      <c r="E1287" s="13"/>
      <c r="F1287" s="13"/>
      <c r="G1287" s="13"/>
      <c r="H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c r="BK1287" s="13"/>
      <c r="BL1287" s="13"/>
      <c r="BM1287" s="13"/>
      <c r="BN1287" s="13"/>
      <c r="BO1287" s="13"/>
      <c r="BP1287" s="13"/>
      <c r="BQ1287" s="13"/>
      <c r="BR1287" s="13"/>
      <c r="BS1287" s="13"/>
      <c r="BT1287" s="13"/>
      <c r="BU1287" s="13"/>
      <c r="BV1287" s="13"/>
      <c r="BW1287" s="13"/>
      <c r="BX1287" s="13"/>
      <c r="BY1287" s="13"/>
      <c r="BZ1287" s="13"/>
      <c r="CA1287" s="13"/>
      <c r="CB1287" s="13"/>
      <c r="CC1287" s="13"/>
    </row>
    <row r="1288" spans="2:81" x14ac:dyDescent="0.3">
      <c r="B1288" t="s">
        <v>489</v>
      </c>
      <c r="C1288" s="13">
        <v>0.34736842105263199</v>
      </c>
      <c r="D1288" s="13">
        <v>0.33065810593900502</v>
      </c>
      <c r="E1288" s="13">
        <v>0.36408566721581498</v>
      </c>
      <c r="F1288" s="13"/>
      <c r="G1288" s="13">
        <v>0.42857142857142899</v>
      </c>
      <c r="H1288" s="13">
        <v>0.377300613496933</v>
      </c>
      <c r="I1288" s="13">
        <v>0.34322033898305099</v>
      </c>
      <c r="J1288" s="13">
        <v>0.31343283582089598</v>
      </c>
      <c r="K1288" s="13">
        <v>0.29370629370629397</v>
      </c>
      <c r="L1288" s="13">
        <v>0.29220779220779203</v>
      </c>
      <c r="M1288" s="13"/>
      <c r="N1288" s="13">
        <v>0.35983263598326398</v>
      </c>
      <c r="O1288" s="13">
        <v>0.32989690721649501</v>
      </c>
      <c r="P1288" s="13">
        <v>0.37810945273631802</v>
      </c>
      <c r="Q1288" s="13">
        <v>0.31496062992126</v>
      </c>
      <c r="R1288" s="13"/>
      <c r="S1288" s="13">
        <v>0.30864197530864201</v>
      </c>
      <c r="T1288" s="13">
        <v>0.360902255639098</v>
      </c>
      <c r="U1288" s="13">
        <v>0.34246575342465801</v>
      </c>
      <c r="V1288" s="13">
        <v>0.34951456310679602</v>
      </c>
      <c r="W1288" s="13">
        <v>0.36538461538461497</v>
      </c>
      <c r="X1288" s="13">
        <v>0.40952380952381001</v>
      </c>
      <c r="Y1288" s="13">
        <v>0.33</v>
      </c>
      <c r="Z1288" s="13">
        <v>0.28888888888888897</v>
      </c>
      <c r="AA1288" s="13">
        <v>0.31847133757961799</v>
      </c>
      <c r="AB1288" s="13">
        <v>0.39583333333333298</v>
      </c>
      <c r="AC1288" s="13">
        <v>0.42105263157894701</v>
      </c>
      <c r="AD1288" s="13">
        <v>0.31578947368421101</v>
      </c>
      <c r="AE1288" s="13"/>
      <c r="AF1288" s="13">
        <v>0.37092731829573899</v>
      </c>
      <c r="AG1288" s="13">
        <v>0.34</v>
      </c>
      <c r="AH1288" s="13">
        <v>0.3671875</v>
      </c>
      <c r="AI1288" s="13">
        <v>0.329192546583851</v>
      </c>
      <c r="AJ1288" s="13">
        <v>0.39024390243902402</v>
      </c>
      <c r="AK1288" s="13">
        <v>0.22857142857142901</v>
      </c>
      <c r="AL1288" s="13"/>
      <c r="AM1288" s="13">
        <v>0.37362637362637402</v>
      </c>
      <c r="AN1288" s="13">
        <v>0.35555555555555601</v>
      </c>
      <c r="AO1288" s="13">
        <v>0.32480818414322199</v>
      </c>
      <c r="AP1288" s="13">
        <v>0.37130801687763698</v>
      </c>
      <c r="AQ1288" s="13">
        <v>0.36363636363636398</v>
      </c>
      <c r="AR1288" s="13"/>
      <c r="AS1288" s="13">
        <v>0.34736842105263199</v>
      </c>
      <c r="AT1288" s="13" t="s">
        <v>97</v>
      </c>
      <c r="AU1288" s="13"/>
      <c r="AV1288" s="13">
        <v>0.36749999999999999</v>
      </c>
      <c r="AW1288" s="13">
        <v>0.319148936170213</v>
      </c>
      <c r="AX1288" s="13">
        <v>0.32504780114722798</v>
      </c>
      <c r="AY1288" s="13"/>
      <c r="AZ1288" s="13">
        <v>0.38532110091743099</v>
      </c>
      <c r="BA1288" s="13">
        <v>0.45555555555555599</v>
      </c>
      <c r="BB1288" s="13">
        <v>0.308370044052863</v>
      </c>
      <c r="BC1288" s="13"/>
      <c r="BD1288" s="13">
        <v>0.360902255639098</v>
      </c>
      <c r="BE1288" s="13">
        <v>0.32482598607888602</v>
      </c>
      <c r="BF1288" s="13"/>
      <c r="BG1288" s="13">
        <v>0.38256658595641602</v>
      </c>
      <c r="BH1288" s="13">
        <v>0.328048780487805</v>
      </c>
      <c r="BI1288" s="13"/>
      <c r="BJ1288" s="13">
        <v>0.38947368421052603</v>
      </c>
      <c r="BK1288" s="13">
        <v>0.336604514229637</v>
      </c>
      <c r="BL1288" s="13"/>
      <c r="BM1288" s="13">
        <v>0.36213991769547299</v>
      </c>
      <c r="BN1288" s="13">
        <v>0.34323770491803302</v>
      </c>
      <c r="BO1288" s="13"/>
      <c r="BP1288" s="13">
        <v>0.37388724035608301</v>
      </c>
      <c r="BQ1288" s="13">
        <v>0.34018264840182599</v>
      </c>
      <c r="BR1288" s="13"/>
      <c r="BS1288" s="13">
        <v>0.40271493212669701</v>
      </c>
      <c r="BT1288" s="13">
        <v>0.29010989010989002</v>
      </c>
      <c r="BU1288" s="13"/>
      <c r="BV1288" s="13">
        <v>0.38255033557047002</v>
      </c>
      <c r="BW1288" s="13">
        <v>0.41296928327644999</v>
      </c>
      <c r="BX1288" s="13"/>
      <c r="BY1288" s="13">
        <v>0.41258741258741299</v>
      </c>
      <c r="BZ1288" s="13">
        <v>0.33983286908077998</v>
      </c>
      <c r="CA1288" s="13"/>
      <c r="CB1288" s="13">
        <v>0.32656514382402702</v>
      </c>
      <c r="CC1288" s="13">
        <v>0.364951768488746</v>
      </c>
    </row>
    <row r="1289" spans="2:81" x14ac:dyDescent="0.3">
      <c r="B1289" t="s">
        <v>490</v>
      </c>
      <c r="C1289" s="13">
        <v>0.56923076923076898</v>
      </c>
      <c r="D1289" s="13">
        <v>0.593900481540931</v>
      </c>
      <c r="E1289" s="13">
        <v>0.54365733113673798</v>
      </c>
      <c r="F1289" s="13"/>
      <c r="G1289" s="13">
        <v>0.51428571428571401</v>
      </c>
      <c r="H1289" s="13">
        <v>0.55214723926380405</v>
      </c>
      <c r="I1289" s="13">
        <v>0.58898305084745795</v>
      </c>
      <c r="J1289" s="13">
        <v>0.56716417910447803</v>
      </c>
      <c r="K1289" s="13">
        <v>0.60139860139860102</v>
      </c>
      <c r="L1289" s="13">
        <v>0.61038961038961004</v>
      </c>
      <c r="M1289" s="13"/>
      <c r="N1289" s="13">
        <v>0.57949790794979095</v>
      </c>
      <c r="O1289" s="13">
        <v>0.58075601374570496</v>
      </c>
      <c r="P1289" s="13">
        <v>0.537313432835821</v>
      </c>
      <c r="Q1289" s="13">
        <v>0.56299212598425197</v>
      </c>
      <c r="R1289" s="13"/>
      <c r="S1289" s="13">
        <v>0.59670781893004099</v>
      </c>
      <c r="T1289" s="13">
        <v>0.54887218045112796</v>
      </c>
      <c r="U1289" s="13">
        <v>0.54794520547945202</v>
      </c>
      <c r="V1289" s="13">
        <v>0.54368932038834905</v>
      </c>
      <c r="W1289" s="13">
        <v>0.55769230769230804</v>
      </c>
      <c r="X1289" s="13">
        <v>0.49523809523809498</v>
      </c>
      <c r="Y1289" s="13">
        <v>0.57999999999999996</v>
      </c>
      <c r="Z1289" s="13">
        <v>0.66666666666666696</v>
      </c>
      <c r="AA1289" s="13">
        <v>0.60509554140127397</v>
      </c>
      <c r="AB1289" s="13">
        <v>0.5625</v>
      </c>
      <c r="AC1289" s="13">
        <v>0.54385964912280704</v>
      </c>
      <c r="AD1289" s="13">
        <v>0.57894736842105299</v>
      </c>
      <c r="AE1289" s="13"/>
      <c r="AF1289" s="13">
        <v>0.55639097744360899</v>
      </c>
      <c r="AG1289" s="13">
        <v>0.59</v>
      </c>
      <c r="AH1289" s="13">
        <v>0.5390625</v>
      </c>
      <c r="AI1289" s="13">
        <v>0.63354037267080698</v>
      </c>
      <c r="AJ1289" s="13">
        <v>0.49593495934959297</v>
      </c>
      <c r="AK1289" s="13">
        <v>0.628571428571429</v>
      </c>
      <c r="AL1289" s="13"/>
      <c r="AM1289" s="13">
        <v>0.52197802197802201</v>
      </c>
      <c r="AN1289" s="13">
        <v>0.55555555555555602</v>
      </c>
      <c r="AO1289" s="13">
        <v>0.59846547314578002</v>
      </c>
      <c r="AP1289" s="13">
        <v>0.55274261603375496</v>
      </c>
      <c r="AQ1289" s="13">
        <v>0.56818181818181801</v>
      </c>
      <c r="AR1289" s="13"/>
      <c r="AS1289" s="13">
        <v>0.56923076923076898</v>
      </c>
      <c r="AT1289" s="13" t="s">
        <v>97</v>
      </c>
      <c r="AU1289" s="13"/>
      <c r="AV1289" s="13">
        <v>0.5675</v>
      </c>
      <c r="AW1289" s="13">
        <v>0.59574468085106402</v>
      </c>
      <c r="AX1289" s="13">
        <v>0.57934990439770595</v>
      </c>
      <c r="AY1289" s="13"/>
      <c r="AZ1289" s="13">
        <v>0.56880733944954098</v>
      </c>
      <c r="BA1289" s="13">
        <v>0.52222222222222203</v>
      </c>
      <c r="BB1289" s="13">
        <v>0.57709251101321601</v>
      </c>
      <c r="BC1289" s="13"/>
      <c r="BD1289" s="13">
        <v>0.55388471177944898</v>
      </c>
      <c r="BE1289" s="13">
        <v>0.59628770301624101</v>
      </c>
      <c r="BF1289" s="13"/>
      <c r="BG1289" s="13">
        <v>0.554479418886199</v>
      </c>
      <c r="BH1289" s="13">
        <v>0.57804878048780495</v>
      </c>
      <c r="BI1289" s="13"/>
      <c r="BJ1289" s="13">
        <v>0.53157894736842104</v>
      </c>
      <c r="BK1289" s="13">
        <v>0.57998037291462201</v>
      </c>
      <c r="BL1289" s="13"/>
      <c r="BM1289" s="13">
        <v>0.54320987654320996</v>
      </c>
      <c r="BN1289" s="13">
        <v>0.57786885245901598</v>
      </c>
      <c r="BO1289" s="13"/>
      <c r="BP1289" s="13">
        <v>0.53115727002967394</v>
      </c>
      <c r="BQ1289" s="13">
        <v>0.58447488584474905</v>
      </c>
      <c r="BR1289" s="13"/>
      <c r="BS1289" s="13">
        <v>0.53846153846153799</v>
      </c>
      <c r="BT1289" s="13">
        <v>0.59780219780219801</v>
      </c>
      <c r="BU1289" s="13"/>
      <c r="BV1289" s="13">
        <v>0.56375838926174504</v>
      </c>
      <c r="BW1289" s="13">
        <v>0.52559726962457298</v>
      </c>
      <c r="BX1289" s="13"/>
      <c r="BY1289" s="13">
        <v>0.54545454545454497</v>
      </c>
      <c r="BZ1289" s="13">
        <v>0.57288765088208005</v>
      </c>
      <c r="CA1289" s="13"/>
      <c r="CB1289" s="13">
        <v>0.60406091370558401</v>
      </c>
      <c r="CC1289" s="13">
        <v>0.54019292604501601</v>
      </c>
    </row>
    <row r="1290" spans="2:81" x14ac:dyDescent="0.3">
      <c r="B1290" t="s">
        <v>106</v>
      </c>
      <c r="C1290" s="13">
        <v>8.3400809716599203E-2</v>
      </c>
      <c r="D1290" s="13">
        <v>7.5441412520064199E-2</v>
      </c>
      <c r="E1290" s="13">
        <v>9.2257001647446504E-2</v>
      </c>
      <c r="F1290" s="13"/>
      <c r="G1290" s="13">
        <v>5.7142857142857099E-2</v>
      </c>
      <c r="H1290" s="13">
        <v>7.0552147239263799E-2</v>
      </c>
      <c r="I1290" s="13">
        <v>6.7796610169491497E-2</v>
      </c>
      <c r="J1290" s="13">
        <v>0.119402985074627</v>
      </c>
      <c r="K1290" s="13">
        <v>0.10489510489510501</v>
      </c>
      <c r="L1290" s="13">
        <v>9.7402597402597393E-2</v>
      </c>
      <c r="M1290" s="13"/>
      <c r="N1290" s="13">
        <v>6.0669456066945598E-2</v>
      </c>
      <c r="O1290" s="13">
        <v>8.9347079037800703E-2</v>
      </c>
      <c r="P1290" s="13">
        <v>8.45771144278607E-2</v>
      </c>
      <c r="Q1290" s="13">
        <v>0.122047244094488</v>
      </c>
      <c r="R1290" s="13"/>
      <c r="S1290" s="13">
        <v>9.46502057613169E-2</v>
      </c>
      <c r="T1290" s="13">
        <v>9.0225563909774403E-2</v>
      </c>
      <c r="U1290" s="13">
        <v>0.10958904109589</v>
      </c>
      <c r="V1290" s="13">
        <v>0.106796116504854</v>
      </c>
      <c r="W1290" s="13">
        <v>7.69230769230769E-2</v>
      </c>
      <c r="X1290" s="13">
        <v>9.5238095238095205E-2</v>
      </c>
      <c r="Y1290" s="13">
        <v>0.09</v>
      </c>
      <c r="Z1290" s="13">
        <v>4.4444444444444398E-2</v>
      </c>
      <c r="AA1290" s="13">
        <v>7.6433121019108305E-2</v>
      </c>
      <c r="AB1290" s="13">
        <v>4.1666666666666699E-2</v>
      </c>
      <c r="AC1290" s="13">
        <v>3.5087719298245598E-2</v>
      </c>
      <c r="AD1290" s="13">
        <v>0.105263157894737</v>
      </c>
      <c r="AE1290" s="13"/>
      <c r="AF1290" s="13">
        <v>7.2681704260651597E-2</v>
      </c>
      <c r="AG1290" s="13">
        <v>7.0000000000000007E-2</v>
      </c>
      <c r="AH1290" s="13">
        <v>9.375E-2</v>
      </c>
      <c r="AI1290" s="13">
        <v>3.7267080745341602E-2</v>
      </c>
      <c r="AJ1290" s="13">
        <v>0.113821138211382</v>
      </c>
      <c r="AK1290" s="13">
        <v>0.14285714285714299</v>
      </c>
      <c r="AL1290" s="13"/>
      <c r="AM1290" s="13">
        <v>0.104395604395604</v>
      </c>
      <c r="AN1290" s="13">
        <v>8.8888888888888906E-2</v>
      </c>
      <c r="AO1290" s="13">
        <v>7.6726342710997403E-2</v>
      </c>
      <c r="AP1290" s="13">
        <v>7.5949367088607597E-2</v>
      </c>
      <c r="AQ1290" s="13">
        <v>6.8181818181818205E-2</v>
      </c>
      <c r="AR1290" s="13"/>
      <c r="AS1290" s="13">
        <v>8.3400809716599203E-2</v>
      </c>
      <c r="AT1290" s="13" t="s">
        <v>97</v>
      </c>
      <c r="AU1290" s="13"/>
      <c r="AV1290" s="13">
        <v>6.5000000000000002E-2</v>
      </c>
      <c r="AW1290" s="13">
        <v>8.5106382978723402E-2</v>
      </c>
      <c r="AX1290" s="13">
        <v>9.5602294455066905E-2</v>
      </c>
      <c r="AY1290" s="13"/>
      <c r="AZ1290" s="13">
        <v>4.5871559633027498E-2</v>
      </c>
      <c r="BA1290" s="13">
        <v>2.2222222222222199E-2</v>
      </c>
      <c r="BB1290" s="13">
        <v>0.114537444933921</v>
      </c>
      <c r="BC1290" s="13"/>
      <c r="BD1290" s="13">
        <v>8.5213032581453602E-2</v>
      </c>
      <c r="BE1290" s="13">
        <v>7.88863109048724E-2</v>
      </c>
      <c r="BF1290" s="13"/>
      <c r="BG1290" s="13">
        <v>6.2953995157385007E-2</v>
      </c>
      <c r="BH1290" s="13">
        <v>9.3902439024390202E-2</v>
      </c>
      <c r="BI1290" s="13"/>
      <c r="BJ1290" s="13">
        <v>7.8947368421052599E-2</v>
      </c>
      <c r="BK1290" s="13">
        <v>8.3415112855740894E-2</v>
      </c>
      <c r="BL1290" s="13"/>
      <c r="BM1290" s="13">
        <v>9.46502057613169E-2</v>
      </c>
      <c r="BN1290" s="13">
        <v>7.8893442622950796E-2</v>
      </c>
      <c r="BO1290" s="13"/>
      <c r="BP1290" s="13">
        <v>9.4955489614243299E-2</v>
      </c>
      <c r="BQ1290" s="13">
        <v>7.5342465753424695E-2</v>
      </c>
      <c r="BR1290" s="13"/>
      <c r="BS1290" s="13">
        <v>5.8823529411764698E-2</v>
      </c>
      <c r="BT1290" s="13">
        <v>0.112087912087912</v>
      </c>
      <c r="BU1290" s="13"/>
      <c r="BV1290" s="13">
        <v>5.3691275167785199E-2</v>
      </c>
      <c r="BW1290" s="13">
        <v>6.14334470989761E-2</v>
      </c>
      <c r="BX1290" s="13"/>
      <c r="BY1290" s="13">
        <v>4.1958041958042001E-2</v>
      </c>
      <c r="BZ1290" s="13">
        <v>8.72794800371402E-2</v>
      </c>
      <c r="CA1290" s="13"/>
      <c r="CB1290" s="13">
        <v>6.9373942470389194E-2</v>
      </c>
      <c r="CC1290" s="13">
        <v>9.4855305466237896E-2</v>
      </c>
    </row>
    <row r="1291" spans="2:81" x14ac:dyDescent="0.3">
      <c r="C1291" s="13"/>
      <c r="D1291" s="13"/>
      <c r="E1291" s="13"/>
      <c r="F1291" s="13"/>
      <c r="G1291" s="13"/>
      <c r="H1291" s="13"/>
      <c r="I1291" s="13"/>
      <c r="J1291" s="13"/>
      <c r="K1291" s="13"/>
      <c r="L1291" s="13"/>
      <c r="M1291" s="13"/>
      <c r="N1291" s="13"/>
      <c r="O1291" s="13"/>
      <c r="P1291" s="13"/>
      <c r="Q1291" s="13"/>
      <c r="R1291" s="13"/>
      <c r="S1291" s="13"/>
      <c r="T1291" s="13"/>
      <c r="U1291" s="13"/>
      <c r="V1291" s="13"/>
      <c r="W1291" s="13"/>
      <c r="X1291" s="13"/>
      <c r="Y1291" s="13"/>
      <c r="Z1291" s="13"/>
      <c r="AA1291" s="13"/>
      <c r="AB1291" s="13"/>
      <c r="AC1291" s="13"/>
      <c r="AD1291" s="13"/>
      <c r="AE1291" s="13"/>
      <c r="AF1291" s="13"/>
      <c r="AG1291" s="13"/>
      <c r="AH1291" s="13"/>
      <c r="AI1291" s="13"/>
      <c r="AJ1291" s="13"/>
      <c r="AK1291" s="13"/>
      <c r="AL1291" s="13"/>
      <c r="AM1291" s="13"/>
      <c r="AN1291" s="13"/>
      <c r="AO1291" s="13"/>
      <c r="AP1291" s="13"/>
      <c r="AQ1291" s="13"/>
      <c r="AR1291" s="13"/>
      <c r="AS1291" s="13"/>
      <c r="AT1291" s="13"/>
      <c r="AU1291" s="13"/>
      <c r="AV1291" s="13"/>
      <c r="AW1291" s="13"/>
      <c r="AX1291" s="13"/>
      <c r="AY1291" s="13"/>
      <c r="AZ1291" s="13"/>
      <c r="BA1291" s="13"/>
      <c r="BB1291" s="13"/>
      <c r="BC1291" s="13"/>
      <c r="BD1291" s="13"/>
      <c r="BE1291" s="13"/>
      <c r="BF1291" s="13"/>
      <c r="BG1291" s="13"/>
      <c r="BH1291" s="13"/>
      <c r="BI1291" s="13"/>
      <c r="BJ1291" s="13"/>
      <c r="BK1291" s="13"/>
      <c r="BL1291" s="13"/>
      <c r="BM1291" s="13"/>
      <c r="BN1291" s="13"/>
      <c r="BO1291" s="13"/>
      <c r="BP1291" s="13"/>
      <c r="BQ1291" s="13"/>
      <c r="BR1291" s="13"/>
      <c r="BS1291" s="13"/>
      <c r="BT1291" s="13"/>
      <c r="BU1291" s="13"/>
      <c r="BV1291" s="13"/>
      <c r="BW1291" s="13"/>
      <c r="BX1291" s="13"/>
      <c r="BY1291" s="13"/>
      <c r="BZ1291" s="13"/>
      <c r="CA1291" s="13"/>
      <c r="CB1291" s="13"/>
      <c r="CC1291" s="13"/>
    </row>
    <row r="1292" spans="2:81" x14ac:dyDescent="0.3">
      <c r="B1292" s="6" t="s">
        <v>505</v>
      </c>
      <c r="C1292" s="13"/>
      <c r="D1292" s="13"/>
      <c r="E1292" s="13"/>
      <c r="F1292" s="13"/>
      <c r="G1292" s="13"/>
      <c r="H1292" s="13"/>
      <c r="I1292" s="13"/>
      <c r="J1292" s="13"/>
      <c r="K1292" s="13"/>
      <c r="L1292" s="13"/>
      <c r="M1292" s="13"/>
      <c r="N1292" s="13"/>
      <c r="O1292" s="13"/>
      <c r="P1292" s="13"/>
      <c r="Q1292" s="13"/>
      <c r="R1292" s="13"/>
      <c r="S1292" s="13"/>
      <c r="T1292" s="13"/>
      <c r="U1292" s="13"/>
      <c r="V1292" s="13"/>
      <c r="W1292" s="13"/>
      <c r="X1292" s="13"/>
      <c r="Y1292" s="13"/>
      <c r="Z1292" s="13"/>
      <c r="AA1292" s="13"/>
      <c r="AB1292" s="13"/>
      <c r="AC1292" s="13"/>
      <c r="AD1292" s="13"/>
      <c r="AE1292" s="13"/>
      <c r="AF1292" s="13"/>
      <c r="AG1292" s="13"/>
      <c r="AH1292" s="13"/>
      <c r="AI1292" s="13"/>
      <c r="AJ1292" s="13"/>
      <c r="AK1292" s="13"/>
      <c r="AL1292" s="13"/>
      <c r="AM1292" s="13"/>
      <c r="AN1292" s="13"/>
      <c r="AO1292" s="13"/>
      <c r="AP1292" s="13"/>
      <c r="AQ1292" s="13"/>
      <c r="AR1292" s="13"/>
      <c r="AS1292" s="13"/>
      <c r="AT1292" s="13"/>
      <c r="AU1292" s="13"/>
      <c r="AV1292" s="13"/>
      <c r="AW1292" s="13"/>
      <c r="AX1292" s="13"/>
      <c r="AY1292" s="13"/>
      <c r="AZ1292" s="13"/>
      <c r="BA1292" s="13"/>
      <c r="BB1292" s="13"/>
      <c r="BC1292" s="13"/>
      <c r="BD1292" s="13"/>
      <c r="BE1292" s="13"/>
      <c r="BF1292" s="13"/>
      <c r="BG1292" s="13"/>
      <c r="BH1292" s="13"/>
      <c r="BI1292" s="13"/>
      <c r="BJ1292" s="13"/>
      <c r="BK1292" s="13"/>
      <c r="BL1292" s="13"/>
      <c r="BM1292" s="13"/>
      <c r="BN1292" s="13"/>
      <c r="BO1292" s="13"/>
      <c r="BP1292" s="13"/>
      <c r="BQ1292" s="13"/>
      <c r="BR1292" s="13"/>
      <c r="BS1292" s="13"/>
      <c r="BT1292" s="13"/>
      <c r="BU1292" s="13"/>
      <c r="BV1292" s="13"/>
      <c r="BW1292" s="13"/>
      <c r="BX1292" s="13"/>
      <c r="BY1292" s="13"/>
      <c r="BZ1292" s="13"/>
      <c r="CA1292" s="13"/>
      <c r="CB1292" s="13"/>
      <c r="CC1292" s="13"/>
    </row>
    <row r="1293" spans="2:81" x14ac:dyDescent="0.3">
      <c r="B1293" s="23" t="s">
        <v>95</v>
      </c>
      <c r="C1293" s="13"/>
      <c r="D1293" s="13"/>
      <c r="E1293" s="13"/>
      <c r="F1293" s="13"/>
      <c r="G1293" s="13"/>
      <c r="H1293" s="13"/>
      <c r="I1293" s="13"/>
      <c r="J1293" s="13"/>
      <c r="K1293" s="13"/>
      <c r="L1293" s="13"/>
      <c r="M1293" s="13"/>
      <c r="N1293" s="13"/>
      <c r="O1293" s="13"/>
      <c r="P1293" s="13"/>
      <c r="Q1293" s="13"/>
      <c r="R1293" s="13"/>
      <c r="S1293" s="13"/>
      <c r="T1293" s="13"/>
      <c r="U1293" s="13"/>
      <c r="V1293" s="13"/>
      <c r="W1293" s="13"/>
      <c r="X1293" s="13"/>
      <c r="Y1293" s="13"/>
      <c r="Z1293" s="13"/>
      <c r="AA1293" s="13"/>
      <c r="AB1293" s="13"/>
      <c r="AC1293" s="13"/>
      <c r="AD1293" s="13"/>
      <c r="AE1293" s="13"/>
      <c r="AF1293" s="13"/>
      <c r="AG1293" s="13"/>
      <c r="AH1293" s="13"/>
      <c r="AI1293" s="13"/>
      <c r="AJ1293" s="13"/>
      <c r="AK1293" s="13"/>
      <c r="AL1293" s="13"/>
      <c r="AM1293" s="13"/>
      <c r="AN1293" s="13"/>
      <c r="AO1293" s="13"/>
      <c r="AP1293" s="13"/>
      <c r="AQ1293" s="13"/>
      <c r="AR1293" s="13"/>
      <c r="AS1293" s="13"/>
      <c r="AT1293" s="13"/>
      <c r="AU1293" s="13"/>
      <c r="AV1293" s="13"/>
      <c r="AW1293" s="13"/>
      <c r="AX1293" s="13"/>
      <c r="AY1293" s="13"/>
      <c r="AZ1293" s="13"/>
      <c r="BA1293" s="13"/>
      <c r="BB1293" s="13"/>
      <c r="BC1293" s="13"/>
      <c r="BD1293" s="13"/>
      <c r="BE1293" s="13"/>
      <c r="BF1293" s="13"/>
      <c r="BG1293" s="13"/>
      <c r="BH1293" s="13"/>
      <c r="BI1293" s="13"/>
      <c r="BJ1293" s="13"/>
      <c r="BK1293" s="13"/>
      <c r="BL1293" s="13"/>
      <c r="BM1293" s="13"/>
      <c r="BN1293" s="13"/>
      <c r="BO1293" s="13"/>
      <c r="BP1293" s="13"/>
      <c r="BQ1293" s="13"/>
      <c r="BR1293" s="13"/>
      <c r="BS1293" s="13"/>
      <c r="BT1293" s="13"/>
      <c r="BU1293" s="13"/>
      <c r="BV1293" s="13"/>
      <c r="BW1293" s="13"/>
      <c r="BX1293" s="13"/>
      <c r="BY1293" s="13"/>
      <c r="BZ1293" s="13"/>
      <c r="CA1293" s="13"/>
      <c r="CB1293" s="13"/>
      <c r="CC1293" s="13"/>
    </row>
    <row r="1294" spans="2:81" x14ac:dyDescent="0.3">
      <c r="B1294" t="s">
        <v>489</v>
      </c>
      <c r="C1294" s="13">
        <v>0.29878542510121497</v>
      </c>
      <c r="D1294" s="13">
        <v>0.29373996789727103</v>
      </c>
      <c r="E1294" s="13">
        <v>0.30313014827018098</v>
      </c>
      <c r="F1294" s="13"/>
      <c r="G1294" s="13">
        <v>0.36</v>
      </c>
      <c r="H1294" s="13">
        <v>0.35276073619631898</v>
      </c>
      <c r="I1294" s="13">
        <v>0.30084745762711901</v>
      </c>
      <c r="J1294" s="13">
        <v>0.24378109452736299</v>
      </c>
      <c r="K1294" s="13">
        <v>0.24475524475524499</v>
      </c>
      <c r="L1294" s="13">
        <v>0.23376623376623401</v>
      </c>
      <c r="M1294" s="13"/>
      <c r="N1294" s="13">
        <v>0.28242677824267798</v>
      </c>
      <c r="O1294" s="13">
        <v>0.30584192439862501</v>
      </c>
      <c r="P1294" s="13">
        <v>0.34825870646766199</v>
      </c>
      <c r="Q1294" s="13">
        <v>0.279527559055118</v>
      </c>
      <c r="R1294" s="13"/>
      <c r="S1294" s="13">
        <v>0.27572016460905402</v>
      </c>
      <c r="T1294" s="13">
        <v>0.28571428571428598</v>
      </c>
      <c r="U1294" s="13">
        <v>0.301369863013699</v>
      </c>
      <c r="V1294" s="13">
        <v>0.29126213592233002</v>
      </c>
      <c r="W1294" s="13">
        <v>0.25961538461538503</v>
      </c>
      <c r="X1294" s="13">
        <v>0.32380952380952399</v>
      </c>
      <c r="Y1294" s="13">
        <v>0.32</v>
      </c>
      <c r="Z1294" s="13">
        <v>0.266666666666667</v>
      </c>
      <c r="AA1294" s="13">
        <v>0.29936305732484098</v>
      </c>
      <c r="AB1294" s="13">
        <v>0.32291666666666702</v>
      </c>
      <c r="AC1294" s="13">
        <v>0.40350877192982498</v>
      </c>
      <c r="AD1294" s="13">
        <v>0.31578947368421101</v>
      </c>
      <c r="AE1294" s="13"/>
      <c r="AF1294" s="13">
        <v>0.348370927318296</v>
      </c>
      <c r="AG1294" s="13">
        <v>0.27</v>
      </c>
      <c r="AH1294" s="13">
        <v>0.3203125</v>
      </c>
      <c r="AI1294" s="13">
        <v>0.27329192546583903</v>
      </c>
      <c r="AJ1294" s="13">
        <v>0.30081300813008099</v>
      </c>
      <c r="AK1294" s="13">
        <v>0.180952380952381</v>
      </c>
      <c r="AL1294" s="13"/>
      <c r="AM1294" s="13">
        <v>0.31318681318681302</v>
      </c>
      <c r="AN1294" s="13">
        <v>0.32888888888888901</v>
      </c>
      <c r="AO1294" s="13">
        <v>0.26598465473145799</v>
      </c>
      <c r="AP1294" s="13">
        <v>0.31223628691983102</v>
      </c>
      <c r="AQ1294" s="13">
        <v>0.36363636363636398</v>
      </c>
      <c r="AR1294" s="13"/>
      <c r="AS1294" s="13">
        <v>0.29878542510121497</v>
      </c>
      <c r="AT1294" s="13" t="s">
        <v>97</v>
      </c>
      <c r="AU1294" s="13"/>
      <c r="AV1294" s="13">
        <v>0.34250000000000003</v>
      </c>
      <c r="AW1294" s="13">
        <v>0.30851063829787201</v>
      </c>
      <c r="AX1294" s="13">
        <v>0.267686424474187</v>
      </c>
      <c r="AY1294" s="13"/>
      <c r="AZ1294" s="13">
        <v>0.34862385321100903</v>
      </c>
      <c r="BA1294" s="13">
        <v>0.43333333333333302</v>
      </c>
      <c r="BB1294" s="13">
        <v>0.26431718061673998</v>
      </c>
      <c r="BC1294" s="13"/>
      <c r="BD1294" s="13">
        <v>0.31954887218045103</v>
      </c>
      <c r="BE1294" s="13">
        <v>0.25986078886310898</v>
      </c>
      <c r="BF1294" s="13"/>
      <c r="BG1294" s="13">
        <v>0.35835351089588402</v>
      </c>
      <c r="BH1294" s="13">
        <v>0.26829268292682901</v>
      </c>
      <c r="BI1294" s="13"/>
      <c r="BJ1294" s="13">
        <v>0.37894736842105298</v>
      </c>
      <c r="BK1294" s="13">
        <v>0.28361138370951899</v>
      </c>
      <c r="BL1294" s="13"/>
      <c r="BM1294" s="13">
        <v>0.312757201646091</v>
      </c>
      <c r="BN1294" s="13">
        <v>0.29508196721311503</v>
      </c>
      <c r="BO1294" s="13"/>
      <c r="BP1294" s="13">
        <v>0.311572700296736</v>
      </c>
      <c r="BQ1294" s="13">
        <v>0.29452054794520499</v>
      </c>
      <c r="BR1294" s="13"/>
      <c r="BS1294" s="13">
        <v>0.368778280542986</v>
      </c>
      <c r="BT1294" s="13">
        <v>0.25054945054945099</v>
      </c>
      <c r="BU1294" s="13"/>
      <c r="BV1294" s="13">
        <v>0.37583892617449699</v>
      </c>
      <c r="BW1294" s="13">
        <v>0.36518771331057998</v>
      </c>
      <c r="BX1294" s="13"/>
      <c r="BY1294" s="13">
        <v>0.37762237762237799</v>
      </c>
      <c r="BZ1294" s="13">
        <v>0.28783658310120702</v>
      </c>
      <c r="CA1294" s="13"/>
      <c r="CB1294" s="13">
        <v>0.27580372250423002</v>
      </c>
      <c r="CC1294" s="13">
        <v>0.31350482315112499</v>
      </c>
    </row>
    <row r="1295" spans="2:81" x14ac:dyDescent="0.3">
      <c r="B1295" t="s">
        <v>490</v>
      </c>
      <c r="C1295" s="13">
        <v>0.63724696356275301</v>
      </c>
      <c r="D1295" s="13">
        <v>0.64044943820224698</v>
      </c>
      <c r="E1295" s="13">
        <v>0.63426688632619399</v>
      </c>
      <c r="F1295" s="13"/>
      <c r="G1295" s="13">
        <v>0.59428571428571397</v>
      </c>
      <c r="H1295" s="13">
        <v>0.59509202453987697</v>
      </c>
      <c r="I1295" s="13">
        <v>0.644067796610169</v>
      </c>
      <c r="J1295" s="13">
        <v>0.67164179104477595</v>
      </c>
      <c r="K1295" s="13">
        <v>0.67132867132867102</v>
      </c>
      <c r="L1295" s="13">
        <v>0.68831168831168799</v>
      </c>
      <c r="M1295" s="13"/>
      <c r="N1295" s="13">
        <v>0.658995815899582</v>
      </c>
      <c r="O1295" s="13">
        <v>0.64948453608247403</v>
      </c>
      <c r="P1295" s="13">
        <v>0.577114427860697</v>
      </c>
      <c r="Q1295" s="13">
        <v>0.62992125984252001</v>
      </c>
      <c r="R1295" s="13"/>
      <c r="S1295" s="13">
        <v>0.67078189300411495</v>
      </c>
      <c r="T1295" s="13">
        <v>0.64661654135338298</v>
      </c>
      <c r="U1295" s="13">
        <v>0.58904109589041098</v>
      </c>
      <c r="V1295" s="13">
        <v>0.64077669902912604</v>
      </c>
      <c r="W1295" s="13">
        <v>0.67307692307692302</v>
      </c>
      <c r="X1295" s="13">
        <v>0.6</v>
      </c>
      <c r="Y1295" s="13">
        <v>0.63</v>
      </c>
      <c r="Z1295" s="13">
        <v>0.71111111111111103</v>
      </c>
      <c r="AA1295" s="13">
        <v>0.64331210191082799</v>
      </c>
      <c r="AB1295" s="13">
        <v>0.61458333333333304</v>
      </c>
      <c r="AC1295" s="13">
        <v>0.54385964912280704</v>
      </c>
      <c r="AD1295" s="13">
        <v>0.52631578947368396</v>
      </c>
      <c r="AE1295" s="13"/>
      <c r="AF1295" s="13">
        <v>0.59649122807017496</v>
      </c>
      <c r="AG1295" s="13">
        <v>0.69</v>
      </c>
      <c r="AH1295" s="13">
        <v>0.6015625</v>
      </c>
      <c r="AI1295" s="13">
        <v>0.69565217391304301</v>
      </c>
      <c r="AJ1295" s="13">
        <v>0.61788617886178898</v>
      </c>
      <c r="AK1295" s="13">
        <v>0.75238095238095204</v>
      </c>
      <c r="AL1295" s="13"/>
      <c r="AM1295" s="13">
        <v>0.59340659340659296</v>
      </c>
      <c r="AN1295" s="13">
        <v>0.60888888888888903</v>
      </c>
      <c r="AO1295" s="13">
        <v>0.68030690537084404</v>
      </c>
      <c r="AP1295" s="13">
        <v>0.63713080168776404</v>
      </c>
      <c r="AQ1295" s="13">
        <v>0.59090909090909105</v>
      </c>
      <c r="AR1295" s="13"/>
      <c r="AS1295" s="13">
        <v>0.63724696356275301</v>
      </c>
      <c r="AT1295" s="13" t="s">
        <v>97</v>
      </c>
      <c r="AU1295" s="13"/>
      <c r="AV1295" s="13">
        <v>0.62</v>
      </c>
      <c r="AW1295" s="13">
        <v>0.59574468085106402</v>
      </c>
      <c r="AX1295" s="13">
        <v>0.65200764818355605</v>
      </c>
      <c r="AY1295" s="13"/>
      <c r="AZ1295" s="13">
        <v>0.63302752293578002</v>
      </c>
      <c r="BA1295" s="13">
        <v>0.54444444444444395</v>
      </c>
      <c r="BB1295" s="13">
        <v>0.66079295154185003</v>
      </c>
      <c r="BC1295" s="13"/>
      <c r="BD1295" s="13">
        <v>0.615288220551378</v>
      </c>
      <c r="BE1295" s="13">
        <v>0.67749419953596302</v>
      </c>
      <c r="BF1295" s="13"/>
      <c r="BG1295" s="13">
        <v>0.59322033898305104</v>
      </c>
      <c r="BH1295" s="13">
        <v>0.65975609756097597</v>
      </c>
      <c r="BI1295" s="13"/>
      <c r="BJ1295" s="13">
        <v>0.57894736842105299</v>
      </c>
      <c r="BK1295" s="13">
        <v>0.64867517173699696</v>
      </c>
      <c r="BL1295" s="13"/>
      <c r="BM1295" s="13">
        <v>0.61316872427983504</v>
      </c>
      <c r="BN1295" s="13">
        <v>0.64446721311475397</v>
      </c>
      <c r="BO1295" s="13"/>
      <c r="BP1295" s="13">
        <v>0.61127596439169096</v>
      </c>
      <c r="BQ1295" s="13">
        <v>0.64611872146118698</v>
      </c>
      <c r="BR1295" s="13"/>
      <c r="BS1295" s="13">
        <v>0.58144796380090502</v>
      </c>
      <c r="BT1295" s="13">
        <v>0.65494505494505495</v>
      </c>
      <c r="BU1295" s="13"/>
      <c r="BV1295" s="13">
        <v>0.57046979865771796</v>
      </c>
      <c r="BW1295" s="13">
        <v>0.58703071672354901</v>
      </c>
      <c r="BX1295" s="13"/>
      <c r="BY1295" s="13">
        <v>0.57342657342657299</v>
      </c>
      <c r="BZ1295" s="13">
        <v>0.64716805942432698</v>
      </c>
      <c r="CA1295" s="13"/>
      <c r="CB1295" s="13">
        <v>0.67005076142132003</v>
      </c>
      <c r="CC1295" s="13">
        <v>0.612540192926045</v>
      </c>
    </row>
    <row r="1296" spans="2:81" x14ac:dyDescent="0.3">
      <c r="B1296" t="s">
        <v>106</v>
      </c>
      <c r="C1296" s="13">
        <v>6.3967611336032404E-2</v>
      </c>
      <c r="D1296" s="13">
        <v>6.5810593900481495E-2</v>
      </c>
      <c r="E1296" s="13">
        <v>6.2602965403624394E-2</v>
      </c>
      <c r="F1296" s="13"/>
      <c r="G1296" s="13">
        <v>4.57142857142857E-2</v>
      </c>
      <c r="H1296" s="13">
        <v>5.2147239263803699E-2</v>
      </c>
      <c r="I1296" s="13">
        <v>5.5084745762711898E-2</v>
      </c>
      <c r="J1296" s="13">
        <v>8.45771144278607E-2</v>
      </c>
      <c r="K1296" s="13">
        <v>8.3916083916083906E-2</v>
      </c>
      <c r="L1296" s="13">
        <v>7.7922077922077906E-2</v>
      </c>
      <c r="M1296" s="13"/>
      <c r="N1296" s="13">
        <v>5.85774058577406E-2</v>
      </c>
      <c r="O1296" s="13">
        <v>4.4673539518900303E-2</v>
      </c>
      <c r="P1296" s="13">
        <v>7.4626865671641798E-2</v>
      </c>
      <c r="Q1296" s="13">
        <v>9.0551181102362197E-2</v>
      </c>
      <c r="R1296" s="13"/>
      <c r="S1296" s="13">
        <v>5.3497942386831303E-2</v>
      </c>
      <c r="T1296" s="13">
        <v>6.7669172932330796E-2</v>
      </c>
      <c r="U1296" s="13">
        <v>0.10958904109589</v>
      </c>
      <c r="V1296" s="13">
        <v>6.7961165048543701E-2</v>
      </c>
      <c r="W1296" s="13">
        <v>6.7307692307692304E-2</v>
      </c>
      <c r="X1296" s="13">
        <v>7.6190476190476197E-2</v>
      </c>
      <c r="Y1296" s="13">
        <v>0.05</v>
      </c>
      <c r="Z1296" s="13">
        <v>2.2222222222222199E-2</v>
      </c>
      <c r="AA1296" s="13">
        <v>5.7324840764331197E-2</v>
      </c>
      <c r="AB1296" s="13">
        <v>6.25E-2</v>
      </c>
      <c r="AC1296" s="13">
        <v>5.2631578947368397E-2</v>
      </c>
      <c r="AD1296" s="13">
        <v>0.157894736842105</v>
      </c>
      <c r="AE1296" s="13"/>
      <c r="AF1296" s="13">
        <v>5.5137844611528798E-2</v>
      </c>
      <c r="AG1296" s="13">
        <v>0.04</v>
      </c>
      <c r="AH1296" s="13">
        <v>7.8125E-2</v>
      </c>
      <c r="AI1296" s="13">
        <v>3.1055900621118002E-2</v>
      </c>
      <c r="AJ1296" s="13">
        <v>8.1300813008130093E-2</v>
      </c>
      <c r="AK1296" s="13">
        <v>6.6666666666666693E-2</v>
      </c>
      <c r="AL1296" s="13"/>
      <c r="AM1296" s="13">
        <v>9.3406593406593394E-2</v>
      </c>
      <c r="AN1296" s="13">
        <v>6.22222222222222E-2</v>
      </c>
      <c r="AO1296" s="13">
        <v>5.3708439897698197E-2</v>
      </c>
      <c r="AP1296" s="13">
        <v>5.0632911392405097E-2</v>
      </c>
      <c r="AQ1296" s="13">
        <v>4.5454545454545497E-2</v>
      </c>
      <c r="AR1296" s="13"/>
      <c r="AS1296" s="13">
        <v>6.3967611336032404E-2</v>
      </c>
      <c r="AT1296" s="13" t="s">
        <v>97</v>
      </c>
      <c r="AU1296" s="13"/>
      <c r="AV1296" s="13">
        <v>3.7499999999999999E-2</v>
      </c>
      <c r="AW1296" s="13">
        <v>9.5744680851063801E-2</v>
      </c>
      <c r="AX1296" s="13">
        <v>8.0305927342256195E-2</v>
      </c>
      <c r="AY1296" s="13"/>
      <c r="AZ1296" s="13">
        <v>1.8348623853211E-2</v>
      </c>
      <c r="BA1296" s="13">
        <v>2.2222222222222199E-2</v>
      </c>
      <c r="BB1296" s="13">
        <v>7.4889867841409705E-2</v>
      </c>
      <c r="BC1296" s="13"/>
      <c r="BD1296" s="13">
        <v>6.5162907268170395E-2</v>
      </c>
      <c r="BE1296" s="13">
        <v>6.2645011600928099E-2</v>
      </c>
      <c r="BF1296" s="13"/>
      <c r="BG1296" s="13">
        <v>4.8426150121065402E-2</v>
      </c>
      <c r="BH1296" s="13">
        <v>7.1951219512195103E-2</v>
      </c>
      <c r="BI1296" s="13"/>
      <c r="BJ1296" s="13">
        <v>4.2105263157894701E-2</v>
      </c>
      <c r="BK1296" s="13">
        <v>6.7713444553483798E-2</v>
      </c>
      <c r="BL1296" s="13"/>
      <c r="BM1296" s="13">
        <v>7.4074074074074098E-2</v>
      </c>
      <c r="BN1296" s="13">
        <v>6.0450819672131097E-2</v>
      </c>
      <c r="BO1296" s="13"/>
      <c r="BP1296" s="13">
        <v>7.71513353115727E-2</v>
      </c>
      <c r="BQ1296" s="13">
        <v>5.9360730593607303E-2</v>
      </c>
      <c r="BR1296" s="13"/>
      <c r="BS1296" s="13">
        <v>4.9773755656108601E-2</v>
      </c>
      <c r="BT1296" s="13">
        <v>9.4505494505494503E-2</v>
      </c>
      <c r="BU1296" s="13"/>
      <c r="BV1296" s="13">
        <v>5.3691275167785199E-2</v>
      </c>
      <c r="BW1296" s="13">
        <v>4.7781569965870303E-2</v>
      </c>
      <c r="BX1296" s="13"/>
      <c r="BY1296" s="13">
        <v>4.8951048951049E-2</v>
      </c>
      <c r="BZ1296" s="13">
        <v>6.4995357474466095E-2</v>
      </c>
      <c r="CA1296" s="13"/>
      <c r="CB1296" s="13">
        <v>5.4145516074450097E-2</v>
      </c>
      <c r="CC1296" s="13">
        <v>7.3954983922829606E-2</v>
      </c>
    </row>
    <row r="1297" spans="2:81" x14ac:dyDescent="0.3">
      <c r="C1297" s="13"/>
      <c r="D1297" s="13"/>
      <c r="E1297" s="13"/>
      <c r="F1297" s="13"/>
      <c r="G1297" s="13"/>
      <c r="H1297" s="13"/>
      <c r="I1297" s="13"/>
      <c r="J1297" s="13"/>
      <c r="K1297" s="13"/>
      <c r="L1297" s="13"/>
      <c r="M1297" s="13"/>
      <c r="N1297" s="13"/>
      <c r="O1297" s="13"/>
      <c r="P1297" s="13"/>
      <c r="Q1297" s="13"/>
      <c r="R1297" s="13"/>
      <c r="S1297" s="13"/>
      <c r="T1297" s="13"/>
      <c r="U1297" s="13"/>
      <c r="V1297" s="13"/>
      <c r="W1297" s="13"/>
      <c r="X1297" s="13"/>
      <c r="Y1297" s="13"/>
      <c r="Z1297" s="13"/>
      <c r="AA1297" s="13"/>
      <c r="AB1297" s="13"/>
      <c r="AC1297" s="13"/>
      <c r="AD1297" s="13"/>
      <c r="AE1297" s="13"/>
      <c r="AF1297" s="13"/>
      <c r="AG1297" s="13"/>
      <c r="AH1297" s="13"/>
      <c r="AI1297" s="13"/>
      <c r="AJ1297" s="13"/>
      <c r="AK1297" s="13"/>
      <c r="AL1297" s="13"/>
      <c r="AM1297" s="13"/>
      <c r="AN1297" s="13"/>
      <c r="AO1297" s="13"/>
      <c r="AP1297" s="13"/>
      <c r="AQ1297" s="13"/>
      <c r="AR1297" s="13"/>
      <c r="AS1297" s="13"/>
      <c r="AT1297" s="13"/>
      <c r="AU1297" s="13"/>
      <c r="AV1297" s="13"/>
      <c r="AW1297" s="13"/>
      <c r="AX1297" s="13"/>
      <c r="AY1297" s="13"/>
      <c r="AZ1297" s="13"/>
      <c r="BA1297" s="13"/>
      <c r="BB1297" s="13"/>
      <c r="BC1297" s="13"/>
      <c r="BD1297" s="13"/>
      <c r="BE1297" s="13"/>
      <c r="BF1297" s="13"/>
      <c r="BG1297" s="13"/>
      <c r="BH1297" s="13"/>
      <c r="BI1297" s="13"/>
      <c r="BJ1297" s="13"/>
      <c r="BK1297" s="13"/>
      <c r="BL1297" s="13"/>
      <c r="BM1297" s="13"/>
      <c r="BN1297" s="13"/>
      <c r="BO1297" s="13"/>
      <c r="BP1297" s="13"/>
      <c r="BQ1297" s="13"/>
      <c r="BR1297" s="13"/>
      <c r="BS1297" s="13"/>
      <c r="BT1297" s="13"/>
      <c r="BU1297" s="13"/>
      <c r="BV1297" s="13"/>
      <c r="BW1297" s="13"/>
      <c r="BX1297" s="13"/>
      <c r="BY1297" s="13"/>
      <c r="BZ1297" s="13"/>
      <c r="CA1297" s="13"/>
      <c r="CB1297" s="13"/>
      <c r="CC1297" s="13"/>
    </row>
    <row r="1298" spans="2:81" x14ac:dyDescent="0.3">
      <c r="B1298" s="6" t="s">
        <v>506</v>
      </c>
      <c r="C1298" s="13"/>
      <c r="D1298" s="13"/>
      <c r="E1298" s="13"/>
      <c r="F1298" s="13"/>
      <c r="G1298" s="13"/>
      <c r="H1298" s="13"/>
      <c r="I1298" s="13"/>
      <c r="J1298" s="13"/>
      <c r="K1298" s="13"/>
      <c r="L1298" s="13"/>
      <c r="M1298" s="13"/>
      <c r="N1298" s="13"/>
      <c r="O1298" s="13"/>
      <c r="P1298" s="13"/>
      <c r="Q1298" s="13"/>
      <c r="R1298" s="13"/>
      <c r="S1298" s="13"/>
      <c r="T1298" s="13"/>
      <c r="U1298" s="13"/>
      <c r="V1298" s="13"/>
      <c r="W1298" s="13"/>
      <c r="X1298" s="13"/>
      <c r="Y1298" s="13"/>
      <c r="Z1298" s="13"/>
      <c r="AA1298" s="13"/>
      <c r="AB1298" s="13"/>
      <c r="AC1298" s="13"/>
      <c r="AD1298" s="13"/>
      <c r="AE1298" s="13"/>
      <c r="AF1298" s="13"/>
      <c r="AG1298" s="13"/>
      <c r="AH1298" s="13"/>
      <c r="AI1298" s="13"/>
      <c r="AJ1298" s="13"/>
      <c r="AK1298" s="13"/>
      <c r="AL1298" s="13"/>
      <c r="AM1298" s="13"/>
      <c r="AN1298" s="13"/>
      <c r="AO1298" s="13"/>
      <c r="AP1298" s="13"/>
      <c r="AQ1298" s="13"/>
      <c r="AR1298" s="13"/>
      <c r="AS1298" s="13"/>
      <c r="AT1298" s="13"/>
      <c r="AU1298" s="13"/>
      <c r="AV1298" s="13"/>
      <c r="AW1298" s="13"/>
      <c r="AX1298" s="13"/>
      <c r="AY1298" s="13"/>
      <c r="AZ1298" s="13"/>
      <c r="BA1298" s="13"/>
      <c r="BB1298" s="13"/>
      <c r="BC1298" s="13"/>
      <c r="BD1298" s="13"/>
      <c r="BE1298" s="13"/>
      <c r="BF1298" s="13"/>
      <c r="BG1298" s="13"/>
      <c r="BH1298" s="13"/>
      <c r="BI1298" s="13"/>
      <c r="BJ1298" s="13"/>
      <c r="BK1298" s="13"/>
      <c r="BL1298" s="13"/>
      <c r="BM1298" s="13"/>
      <c r="BN1298" s="13"/>
      <c r="BO1298" s="13"/>
      <c r="BP1298" s="13"/>
      <c r="BQ1298" s="13"/>
      <c r="BR1298" s="13"/>
      <c r="BS1298" s="13"/>
      <c r="BT1298" s="13"/>
      <c r="BU1298" s="13"/>
      <c r="BV1298" s="13"/>
      <c r="BW1298" s="13"/>
      <c r="BX1298" s="13"/>
      <c r="BY1298" s="13"/>
      <c r="BZ1298" s="13"/>
      <c r="CA1298" s="13"/>
      <c r="CB1298" s="13"/>
      <c r="CC1298" s="13"/>
    </row>
    <row r="1299" spans="2:81" x14ac:dyDescent="0.3">
      <c r="B1299" s="23" t="s">
        <v>95</v>
      </c>
      <c r="C1299" s="13"/>
      <c r="D1299" s="13"/>
      <c r="E1299" s="13"/>
      <c r="F1299" s="13"/>
      <c r="G1299" s="13"/>
      <c r="H1299" s="13"/>
      <c r="I1299" s="13"/>
      <c r="J1299" s="13"/>
      <c r="K1299" s="13"/>
      <c r="L1299" s="13"/>
      <c r="M1299" s="13"/>
      <c r="N1299" s="13"/>
      <c r="O1299" s="13"/>
      <c r="P1299" s="13"/>
      <c r="Q1299" s="13"/>
      <c r="R1299" s="13"/>
      <c r="S1299" s="13"/>
      <c r="T1299" s="13"/>
      <c r="U1299" s="13"/>
      <c r="V1299" s="13"/>
      <c r="W1299" s="13"/>
      <c r="X1299" s="13"/>
      <c r="Y1299" s="13"/>
      <c r="Z1299" s="13"/>
      <c r="AA1299" s="13"/>
      <c r="AB1299" s="13"/>
      <c r="AC1299" s="13"/>
      <c r="AD1299" s="13"/>
      <c r="AE1299" s="13"/>
      <c r="AF1299" s="13"/>
      <c r="AG1299" s="13"/>
      <c r="AH1299" s="13"/>
      <c r="AI1299" s="13"/>
      <c r="AJ1299" s="13"/>
      <c r="AK1299" s="13"/>
      <c r="AL1299" s="13"/>
      <c r="AM1299" s="13"/>
      <c r="AN1299" s="13"/>
      <c r="AO1299" s="13"/>
      <c r="AP1299" s="13"/>
      <c r="AQ1299" s="13"/>
      <c r="AR1299" s="13"/>
      <c r="AS1299" s="13"/>
      <c r="AT1299" s="13"/>
      <c r="AU1299" s="13"/>
      <c r="AV1299" s="13"/>
      <c r="AW1299" s="13"/>
      <c r="AX1299" s="13"/>
      <c r="AY1299" s="13"/>
      <c r="AZ1299" s="13"/>
      <c r="BA1299" s="13"/>
      <c r="BB1299" s="13"/>
      <c r="BC1299" s="13"/>
      <c r="BD1299" s="13"/>
      <c r="BE1299" s="13"/>
      <c r="BF1299" s="13"/>
      <c r="BG1299" s="13"/>
      <c r="BH1299" s="13"/>
      <c r="BI1299" s="13"/>
      <c r="BJ1299" s="13"/>
      <c r="BK1299" s="13"/>
      <c r="BL1299" s="13"/>
      <c r="BM1299" s="13"/>
      <c r="BN1299" s="13"/>
      <c r="BO1299" s="13"/>
      <c r="BP1299" s="13"/>
      <c r="BQ1299" s="13"/>
      <c r="BR1299" s="13"/>
      <c r="BS1299" s="13"/>
      <c r="BT1299" s="13"/>
      <c r="BU1299" s="13"/>
      <c r="BV1299" s="13"/>
      <c r="BW1299" s="13"/>
      <c r="BX1299" s="13"/>
      <c r="BY1299" s="13"/>
      <c r="BZ1299" s="13"/>
      <c r="CA1299" s="13"/>
      <c r="CB1299" s="13"/>
      <c r="CC1299" s="13"/>
    </row>
    <row r="1300" spans="2:81" x14ac:dyDescent="0.3">
      <c r="B1300" t="s">
        <v>489</v>
      </c>
      <c r="C1300" s="13">
        <v>0.25910931174089102</v>
      </c>
      <c r="D1300" s="13">
        <v>0.24719101123595499</v>
      </c>
      <c r="E1300" s="13">
        <v>0.27018121911037901</v>
      </c>
      <c r="F1300" s="13"/>
      <c r="G1300" s="13">
        <v>0.28000000000000003</v>
      </c>
      <c r="H1300" s="13">
        <v>0.31901840490797501</v>
      </c>
      <c r="I1300" s="13">
        <v>0.27542372881355898</v>
      </c>
      <c r="J1300" s="13">
        <v>0.21393034825870599</v>
      </c>
      <c r="K1300" s="13">
        <v>0.20979020979021001</v>
      </c>
      <c r="L1300" s="13">
        <v>0.18831168831168801</v>
      </c>
      <c r="M1300" s="13"/>
      <c r="N1300" s="13">
        <v>0.26778242677824299</v>
      </c>
      <c r="O1300" s="13">
        <v>0.23024054982817899</v>
      </c>
      <c r="P1300" s="13">
        <v>0.28358208955223901</v>
      </c>
      <c r="Q1300" s="13">
        <v>0.25984251968503902</v>
      </c>
      <c r="R1300" s="13"/>
      <c r="S1300" s="13">
        <v>0.25514403292181098</v>
      </c>
      <c r="T1300" s="13">
        <v>0.24812030075187999</v>
      </c>
      <c r="U1300" s="13">
        <v>0.232876712328767</v>
      </c>
      <c r="V1300" s="13">
        <v>0.25242718446601897</v>
      </c>
      <c r="W1300" s="13">
        <v>0.269230769230769</v>
      </c>
      <c r="X1300" s="13">
        <v>0.266666666666667</v>
      </c>
      <c r="Y1300" s="13">
        <v>0.28999999999999998</v>
      </c>
      <c r="Z1300" s="13">
        <v>0.22222222222222199</v>
      </c>
      <c r="AA1300" s="13">
        <v>0.26751592356687898</v>
      </c>
      <c r="AB1300" s="13">
        <v>0.22916666666666699</v>
      </c>
      <c r="AC1300" s="13">
        <v>0.31578947368421101</v>
      </c>
      <c r="AD1300" s="13">
        <v>0.26315789473684198</v>
      </c>
      <c r="AE1300" s="13"/>
      <c r="AF1300" s="13">
        <v>0.30827067669172897</v>
      </c>
      <c r="AG1300" s="13">
        <v>0.26</v>
      </c>
      <c r="AH1300" s="13">
        <v>0.2890625</v>
      </c>
      <c r="AI1300" s="13">
        <v>0.22360248447205</v>
      </c>
      <c r="AJ1300" s="13">
        <v>0.19512195121951201</v>
      </c>
      <c r="AK1300" s="13">
        <v>0.161904761904762</v>
      </c>
      <c r="AL1300" s="13"/>
      <c r="AM1300" s="13">
        <v>0.28571428571428598</v>
      </c>
      <c r="AN1300" s="13">
        <v>0.26222222222222202</v>
      </c>
      <c r="AO1300" s="13">
        <v>0.22506393861892601</v>
      </c>
      <c r="AP1300" s="13">
        <v>0.27004219409282698</v>
      </c>
      <c r="AQ1300" s="13">
        <v>0.31818181818181801</v>
      </c>
      <c r="AR1300" s="13"/>
      <c r="AS1300" s="13">
        <v>0.25910931174089102</v>
      </c>
      <c r="AT1300" s="13" t="s">
        <v>97</v>
      </c>
      <c r="AU1300" s="13"/>
      <c r="AV1300" s="13">
        <v>0.3</v>
      </c>
      <c r="AW1300" s="13">
        <v>0.36170212765957399</v>
      </c>
      <c r="AX1300" s="13">
        <v>0.20650095602294499</v>
      </c>
      <c r="AY1300" s="13"/>
      <c r="AZ1300" s="13">
        <v>0.33944954128440402</v>
      </c>
      <c r="BA1300" s="13">
        <v>0.44444444444444398</v>
      </c>
      <c r="BB1300" s="13">
        <v>0.22026431718061701</v>
      </c>
      <c r="BC1300" s="13"/>
      <c r="BD1300" s="13">
        <v>0.28822055137844599</v>
      </c>
      <c r="BE1300" s="13">
        <v>0.20649651972157801</v>
      </c>
      <c r="BF1300" s="13"/>
      <c r="BG1300" s="13">
        <v>0.322033898305085</v>
      </c>
      <c r="BH1300" s="13">
        <v>0.228048780487805</v>
      </c>
      <c r="BI1300" s="13"/>
      <c r="BJ1300" s="13">
        <v>0.32105263157894698</v>
      </c>
      <c r="BK1300" s="13">
        <v>0.24828263002944101</v>
      </c>
      <c r="BL1300" s="13"/>
      <c r="BM1300" s="13">
        <v>0.30041152263374499</v>
      </c>
      <c r="BN1300" s="13">
        <v>0.248975409836066</v>
      </c>
      <c r="BO1300" s="13"/>
      <c r="BP1300" s="13">
        <v>0.26706231454005902</v>
      </c>
      <c r="BQ1300" s="13">
        <v>0.255707762557078</v>
      </c>
      <c r="BR1300" s="13"/>
      <c r="BS1300" s="13">
        <v>0.33257918552036198</v>
      </c>
      <c r="BT1300" s="13">
        <v>0.2</v>
      </c>
      <c r="BU1300" s="13"/>
      <c r="BV1300" s="13">
        <v>0.33557046979865801</v>
      </c>
      <c r="BW1300" s="13">
        <v>0.33105802047781602</v>
      </c>
      <c r="BX1300" s="13"/>
      <c r="BY1300" s="13">
        <v>0.33566433566433601</v>
      </c>
      <c r="BZ1300" s="13">
        <v>0.248839368616527</v>
      </c>
      <c r="CA1300" s="13"/>
      <c r="CB1300" s="13">
        <v>0.24027072758037199</v>
      </c>
      <c r="CC1300" s="13">
        <v>0.27331189710610898</v>
      </c>
    </row>
    <row r="1301" spans="2:81" x14ac:dyDescent="0.3">
      <c r="B1301" t="s">
        <v>490</v>
      </c>
      <c r="C1301" s="13">
        <v>0.67530364372469598</v>
      </c>
      <c r="D1301" s="13">
        <v>0.680577849117175</v>
      </c>
      <c r="E1301" s="13">
        <v>0.67051070840197702</v>
      </c>
      <c r="F1301" s="13"/>
      <c r="G1301" s="13">
        <v>0.69142857142857095</v>
      </c>
      <c r="H1301" s="13">
        <v>0.61349693251533699</v>
      </c>
      <c r="I1301" s="13">
        <v>0.66525423728813604</v>
      </c>
      <c r="J1301" s="13">
        <v>0.70646766169154196</v>
      </c>
      <c r="K1301" s="13">
        <v>0.69930069930069905</v>
      </c>
      <c r="L1301" s="13">
        <v>0.74025974025973995</v>
      </c>
      <c r="M1301" s="13"/>
      <c r="N1301" s="13">
        <v>0.673640167364017</v>
      </c>
      <c r="O1301" s="13">
        <v>0.71477663230240596</v>
      </c>
      <c r="P1301" s="13">
        <v>0.63681592039801005</v>
      </c>
      <c r="Q1301" s="13">
        <v>0.65748031496062997</v>
      </c>
      <c r="R1301" s="13"/>
      <c r="S1301" s="13">
        <v>0.68312757201646102</v>
      </c>
      <c r="T1301" s="13">
        <v>0.67669172932330801</v>
      </c>
      <c r="U1301" s="13">
        <v>0.65753424657534199</v>
      </c>
      <c r="V1301" s="13">
        <v>0.66019417475728204</v>
      </c>
      <c r="W1301" s="13">
        <v>0.67307692307692302</v>
      </c>
      <c r="X1301" s="13">
        <v>0.65714285714285703</v>
      </c>
      <c r="Y1301" s="13">
        <v>0.66</v>
      </c>
      <c r="Z1301" s="13">
        <v>0.73333333333333295</v>
      </c>
      <c r="AA1301" s="13">
        <v>0.68152866242038201</v>
      </c>
      <c r="AB1301" s="13">
        <v>0.72916666666666696</v>
      </c>
      <c r="AC1301" s="13">
        <v>0.63157894736842102</v>
      </c>
      <c r="AD1301" s="13">
        <v>0.57894736842105299</v>
      </c>
      <c r="AE1301" s="13"/>
      <c r="AF1301" s="13">
        <v>0.63408521303258103</v>
      </c>
      <c r="AG1301" s="13">
        <v>0.69499999999999995</v>
      </c>
      <c r="AH1301" s="13">
        <v>0.640625</v>
      </c>
      <c r="AI1301" s="13">
        <v>0.74534161490683204</v>
      </c>
      <c r="AJ1301" s="13">
        <v>0.71544715447154505</v>
      </c>
      <c r="AK1301" s="13">
        <v>0.77142857142857102</v>
      </c>
      <c r="AL1301" s="13"/>
      <c r="AM1301" s="13">
        <v>0.63736263736263699</v>
      </c>
      <c r="AN1301" s="13">
        <v>0.68</v>
      </c>
      <c r="AO1301" s="13">
        <v>0.71867007672634298</v>
      </c>
      <c r="AP1301" s="13">
        <v>0.66244725738396604</v>
      </c>
      <c r="AQ1301" s="13">
        <v>0.63636363636363602</v>
      </c>
      <c r="AR1301" s="13"/>
      <c r="AS1301" s="13">
        <v>0.67530364372469598</v>
      </c>
      <c r="AT1301" s="13" t="s">
        <v>97</v>
      </c>
      <c r="AU1301" s="13"/>
      <c r="AV1301" s="13">
        <v>0.66500000000000004</v>
      </c>
      <c r="AW1301" s="13">
        <v>0.54255319148936199</v>
      </c>
      <c r="AX1301" s="13">
        <v>0.71128107074569802</v>
      </c>
      <c r="AY1301" s="13"/>
      <c r="AZ1301" s="13">
        <v>0.63302752293578002</v>
      </c>
      <c r="BA1301" s="13">
        <v>0.52222222222222203</v>
      </c>
      <c r="BB1301" s="13">
        <v>0.71365638766519801</v>
      </c>
      <c r="BC1301" s="13"/>
      <c r="BD1301" s="13">
        <v>0.64661654135338298</v>
      </c>
      <c r="BE1301" s="13">
        <v>0.72621809744779597</v>
      </c>
      <c r="BF1301" s="13"/>
      <c r="BG1301" s="13">
        <v>0.62711864406779705</v>
      </c>
      <c r="BH1301" s="13">
        <v>0.698780487804878</v>
      </c>
      <c r="BI1301" s="13"/>
      <c r="BJ1301" s="13">
        <v>0.62631578947368405</v>
      </c>
      <c r="BK1301" s="13">
        <v>0.684003925417076</v>
      </c>
      <c r="BL1301" s="13"/>
      <c r="BM1301" s="13">
        <v>0.64197530864197505</v>
      </c>
      <c r="BN1301" s="13">
        <v>0.68442622950819698</v>
      </c>
      <c r="BO1301" s="13"/>
      <c r="BP1301" s="13">
        <v>0.66468842729970301</v>
      </c>
      <c r="BQ1301" s="13">
        <v>0.67922374429223698</v>
      </c>
      <c r="BR1301" s="13"/>
      <c r="BS1301" s="13">
        <v>0.62217194570135703</v>
      </c>
      <c r="BT1301" s="13">
        <v>0.696703296703297</v>
      </c>
      <c r="BU1301" s="13"/>
      <c r="BV1301" s="13">
        <v>0.62416107382550301</v>
      </c>
      <c r="BW1301" s="13">
        <v>0.62116040955631402</v>
      </c>
      <c r="BX1301" s="13"/>
      <c r="BY1301" s="13">
        <v>0.61538461538461497</v>
      </c>
      <c r="BZ1301" s="13">
        <v>0.68430826369544995</v>
      </c>
      <c r="CA1301" s="13"/>
      <c r="CB1301" s="13">
        <v>0.70896785109983096</v>
      </c>
      <c r="CC1301" s="13">
        <v>0.64790996784565902</v>
      </c>
    </row>
    <row r="1302" spans="2:81" x14ac:dyDescent="0.3">
      <c r="B1302" t="s">
        <v>106</v>
      </c>
      <c r="C1302" s="13">
        <v>6.5587044534412997E-2</v>
      </c>
      <c r="D1302" s="13">
        <v>7.2231139646870002E-2</v>
      </c>
      <c r="E1302" s="13">
        <v>5.9308072487644199E-2</v>
      </c>
      <c r="F1302" s="13"/>
      <c r="G1302" s="13">
        <v>2.8571428571428598E-2</v>
      </c>
      <c r="H1302" s="13">
        <v>6.7484662576687102E-2</v>
      </c>
      <c r="I1302" s="13">
        <v>5.93220338983051E-2</v>
      </c>
      <c r="J1302" s="13">
        <v>7.9601990049751201E-2</v>
      </c>
      <c r="K1302" s="13">
        <v>9.0909090909090898E-2</v>
      </c>
      <c r="L1302" s="13">
        <v>7.1428571428571397E-2</v>
      </c>
      <c r="M1302" s="13"/>
      <c r="N1302" s="13">
        <v>5.85774058577406E-2</v>
      </c>
      <c r="O1302" s="13">
        <v>5.49828178694158E-2</v>
      </c>
      <c r="P1302" s="13">
        <v>7.9601990049751201E-2</v>
      </c>
      <c r="Q1302" s="13">
        <v>8.2677165354330701E-2</v>
      </c>
      <c r="R1302" s="13"/>
      <c r="S1302" s="13">
        <v>6.1728395061728399E-2</v>
      </c>
      <c r="T1302" s="13">
        <v>7.5187969924811998E-2</v>
      </c>
      <c r="U1302" s="13">
        <v>0.10958904109589</v>
      </c>
      <c r="V1302" s="13">
        <v>8.7378640776699004E-2</v>
      </c>
      <c r="W1302" s="13">
        <v>5.7692307692307702E-2</v>
      </c>
      <c r="X1302" s="13">
        <v>7.6190476190476197E-2</v>
      </c>
      <c r="Y1302" s="13">
        <v>0.05</v>
      </c>
      <c r="Z1302" s="13">
        <v>4.4444444444444398E-2</v>
      </c>
      <c r="AA1302" s="13">
        <v>5.0955414012738898E-2</v>
      </c>
      <c r="AB1302" s="13">
        <v>4.1666666666666699E-2</v>
      </c>
      <c r="AC1302" s="13">
        <v>5.2631578947368397E-2</v>
      </c>
      <c r="AD1302" s="13">
        <v>0.157894736842105</v>
      </c>
      <c r="AE1302" s="13"/>
      <c r="AF1302" s="13">
        <v>5.7644110275689199E-2</v>
      </c>
      <c r="AG1302" s="13">
        <v>4.4999999999999998E-2</v>
      </c>
      <c r="AH1302" s="13">
        <v>7.03125E-2</v>
      </c>
      <c r="AI1302" s="13">
        <v>3.1055900621118002E-2</v>
      </c>
      <c r="AJ1302" s="13">
        <v>8.9430894308943104E-2</v>
      </c>
      <c r="AK1302" s="13">
        <v>6.6666666666666693E-2</v>
      </c>
      <c r="AL1302" s="13"/>
      <c r="AM1302" s="13">
        <v>7.69230769230769E-2</v>
      </c>
      <c r="AN1302" s="13">
        <v>5.7777777777777803E-2</v>
      </c>
      <c r="AO1302" s="13">
        <v>5.6265984654731503E-2</v>
      </c>
      <c r="AP1302" s="13">
        <v>6.7510548523206704E-2</v>
      </c>
      <c r="AQ1302" s="13">
        <v>4.5454545454545497E-2</v>
      </c>
      <c r="AR1302" s="13"/>
      <c r="AS1302" s="13">
        <v>6.5587044534412997E-2</v>
      </c>
      <c r="AT1302" s="13" t="s">
        <v>97</v>
      </c>
      <c r="AU1302" s="13"/>
      <c r="AV1302" s="13">
        <v>3.5000000000000003E-2</v>
      </c>
      <c r="AW1302" s="13">
        <v>9.5744680851063801E-2</v>
      </c>
      <c r="AX1302" s="13">
        <v>8.2217973231357599E-2</v>
      </c>
      <c r="AY1302" s="13"/>
      <c r="AZ1302" s="13">
        <v>2.7522935779816501E-2</v>
      </c>
      <c r="BA1302" s="13">
        <v>3.3333333333333298E-2</v>
      </c>
      <c r="BB1302" s="13">
        <v>6.6079295154184994E-2</v>
      </c>
      <c r="BC1302" s="13"/>
      <c r="BD1302" s="13">
        <v>6.5162907268170395E-2</v>
      </c>
      <c r="BE1302" s="13">
        <v>6.7285382830626406E-2</v>
      </c>
      <c r="BF1302" s="13"/>
      <c r="BG1302" s="13">
        <v>5.0847457627118599E-2</v>
      </c>
      <c r="BH1302" s="13">
        <v>7.3170731707317097E-2</v>
      </c>
      <c r="BI1302" s="13"/>
      <c r="BJ1302" s="13">
        <v>5.2631578947368397E-2</v>
      </c>
      <c r="BK1302" s="13">
        <v>6.7713444553483798E-2</v>
      </c>
      <c r="BL1302" s="13"/>
      <c r="BM1302" s="13">
        <v>5.7613168724279802E-2</v>
      </c>
      <c r="BN1302" s="13">
        <v>6.6598360655737696E-2</v>
      </c>
      <c r="BO1302" s="13"/>
      <c r="BP1302" s="13">
        <v>6.82492581602374E-2</v>
      </c>
      <c r="BQ1302" s="13">
        <v>6.50684931506849E-2</v>
      </c>
      <c r="BR1302" s="13"/>
      <c r="BS1302" s="13">
        <v>4.52488687782805E-2</v>
      </c>
      <c r="BT1302" s="13">
        <v>0.103296703296703</v>
      </c>
      <c r="BU1302" s="13"/>
      <c r="BV1302" s="13">
        <v>4.0268456375838903E-2</v>
      </c>
      <c r="BW1302" s="13">
        <v>4.7781569965870303E-2</v>
      </c>
      <c r="BX1302" s="13"/>
      <c r="BY1302" s="13">
        <v>4.8951048951049E-2</v>
      </c>
      <c r="BZ1302" s="13">
        <v>6.6852367688022302E-2</v>
      </c>
      <c r="CA1302" s="13"/>
      <c r="CB1302" s="13">
        <v>5.0761421319797002E-2</v>
      </c>
      <c r="CC1302" s="13">
        <v>7.8778135048231501E-2</v>
      </c>
    </row>
    <row r="1303" spans="2:81" x14ac:dyDescent="0.3">
      <c r="C1303" s="13"/>
      <c r="D1303" s="13"/>
      <c r="E1303" s="13"/>
      <c r="F1303" s="13"/>
      <c r="G1303" s="13"/>
      <c r="H1303" s="13"/>
      <c r="I1303" s="13"/>
      <c r="J1303" s="13"/>
      <c r="K1303" s="13"/>
      <c r="L1303" s="13"/>
      <c r="M1303" s="13"/>
      <c r="N1303" s="13"/>
      <c r="O1303" s="13"/>
      <c r="P1303" s="13"/>
      <c r="Q1303" s="13"/>
      <c r="R1303" s="13"/>
      <c r="S1303" s="13"/>
      <c r="T1303" s="13"/>
      <c r="U1303" s="13"/>
      <c r="V1303" s="13"/>
      <c r="W1303" s="13"/>
      <c r="X1303" s="13"/>
      <c r="Y1303" s="13"/>
      <c r="Z1303" s="13"/>
      <c r="AA1303" s="13"/>
      <c r="AB1303" s="13"/>
      <c r="AC1303" s="13"/>
      <c r="AD1303" s="13"/>
      <c r="AE1303" s="13"/>
      <c r="AF1303" s="13"/>
      <c r="AG1303" s="13"/>
      <c r="AH1303" s="13"/>
      <c r="AI1303" s="13"/>
      <c r="AJ1303" s="13"/>
      <c r="AK1303" s="13"/>
      <c r="AL1303" s="13"/>
      <c r="AM1303" s="13"/>
      <c r="AN1303" s="13"/>
      <c r="AO1303" s="13"/>
      <c r="AP1303" s="13"/>
      <c r="AQ1303" s="13"/>
      <c r="AR1303" s="13"/>
      <c r="AS1303" s="13"/>
      <c r="AT1303" s="13"/>
      <c r="AU1303" s="13"/>
      <c r="AV1303" s="13"/>
      <c r="AW1303" s="13"/>
      <c r="AX1303" s="13"/>
      <c r="AY1303" s="13"/>
      <c r="AZ1303" s="13"/>
      <c r="BA1303" s="13"/>
      <c r="BB1303" s="13"/>
      <c r="BC1303" s="13"/>
      <c r="BD1303" s="13"/>
      <c r="BE1303" s="13"/>
      <c r="BF1303" s="13"/>
      <c r="BG1303" s="13"/>
      <c r="BH1303" s="13"/>
      <c r="BI1303" s="13"/>
      <c r="BJ1303" s="13"/>
      <c r="BK1303" s="13"/>
      <c r="BL1303" s="13"/>
      <c r="BM1303" s="13"/>
      <c r="BN1303" s="13"/>
      <c r="BO1303" s="13"/>
      <c r="BP1303" s="13"/>
      <c r="BQ1303" s="13"/>
      <c r="BR1303" s="13"/>
      <c r="BS1303" s="13"/>
      <c r="BT1303" s="13"/>
      <c r="BU1303" s="13"/>
      <c r="BV1303" s="13"/>
      <c r="BW1303" s="13"/>
      <c r="BX1303" s="13"/>
      <c r="BY1303" s="13"/>
      <c r="BZ1303" s="13"/>
      <c r="CA1303" s="13"/>
      <c r="CB1303" s="13"/>
      <c r="CC1303" s="13"/>
    </row>
    <row r="1304" spans="2:81" x14ac:dyDescent="0.3">
      <c r="B1304" s="6" t="s">
        <v>507</v>
      </c>
      <c r="C1304" s="13"/>
      <c r="D1304" s="13"/>
      <c r="E1304" s="13"/>
      <c r="F1304" s="13"/>
      <c r="G1304" s="13"/>
      <c r="H1304" s="13"/>
      <c r="I1304" s="13"/>
      <c r="J1304" s="13"/>
      <c r="K1304" s="13"/>
      <c r="L1304" s="13"/>
      <c r="M1304" s="13"/>
      <c r="N1304" s="13"/>
      <c r="O1304" s="13"/>
      <c r="P1304" s="13"/>
      <c r="Q1304" s="13"/>
      <c r="R1304" s="13"/>
      <c r="S1304" s="13"/>
      <c r="T1304" s="13"/>
      <c r="U1304" s="13"/>
      <c r="V1304" s="13"/>
      <c r="W1304" s="13"/>
      <c r="X1304" s="13"/>
      <c r="Y1304" s="13"/>
      <c r="Z1304" s="13"/>
      <c r="AA1304" s="13"/>
      <c r="AB1304" s="13"/>
      <c r="AC1304" s="13"/>
      <c r="AD1304" s="13"/>
      <c r="AE1304" s="13"/>
      <c r="AF1304" s="13"/>
      <c r="AG1304" s="13"/>
      <c r="AH1304" s="13"/>
      <c r="AI1304" s="13"/>
      <c r="AJ1304" s="13"/>
      <c r="AK1304" s="13"/>
      <c r="AL1304" s="13"/>
      <c r="AM1304" s="13"/>
      <c r="AN1304" s="13"/>
      <c r="AO1304" s="13"/>
      <c r="AP1304" s="13"/>
      <c r="AQ1304" s="13"/>
      <c r="AR1304" s="13"/>
      <c r="AS1304" s="13"/>
      <c r="AT1304" s="13"/>
      <c r="AU1304" s="13"/>
      <c r="AV1304" s="13"/>
      <c r="AW1304" s="13"/>
      <c r="AX1304" s="13"/>
      <c r="AY1304" s="13"/>
      <c r="AZ1304" s="13"/>
      <c r="BA1304" s="13"/>
      <c r="BB1304" s="13"/>
      <c r="BC1304" s="13"/>
      <c r="BD1304" s="13"/>
      <c r="BE1304" s="13"/>
      <c r="BF1304" s="13"/>
      <c r="BG1304" s="13"/>
      <c r="BH1304" s="13"/>
      <c r="BI1304" s="13"/>
      <c r="BJ1304" s="13"/>
      <c r="BK1304" s="13"/>
      <c r="BL1304" s="13"/>
      <c r="BM1304" s="13"/>
      <c r="BN1304" s="13"/>
      <c r="BO1304" s="13"/>
      <c r="BP1304" s="13"/>
      <c r="BQ1304" s="13"/>
      <c r="BR1304" s="13"/>
      <c r="BS1304" s="13"/>
      <c r="BT1304" s="13"/>
      <c r="BU1304" s="13"/>
      <c r="BV1304" s="13"/>
      <c r="BW1304" s="13"/>
      <c r="BX1304" s="13"/>
      <c r="BY1304" s="13"/>
      <c r="BZ1304" s="13"/>
      <c r="CA1304" s="13"/>
      <c r="CB1304" s="13"/>
      <c r="CC1304" s="13"/>
    </row>
    <row r="1305" spans="2:81" x14ac:dyDescent="0.3">
      <c r="B1305" s="23" t="s">
        <v>95</v>
      </c>
      <c r="C1305" s="13"/>
      <c r="D1305" s="13"/>
      <c r="E1305" s="13"/>
      <c r="F1305" s="13"/>
      <c r="G1305" s="13"/>
      <c r="H1305" s="13"/>
      <c r="I1305" s="13"/>
      <c r="J1305" s="13"/>
      <c r="K1305" s="13"/>
      <c r="L1305" s="13"/>
      <c r="M1305" s="13"/>
      <c r="N1305" s="13"/>
      <c r="O1305" s="13"/>
      <c r="P1305" s="13"/>
      <c r="Q1305" s="13"/>
      <c r="R1305" s="13"/>
      <c r="S1305" s="13"/>
      <c r="T1305" s="13"/>
      <c r="U1305" s="13"/>
      <c r="V1305" s="13"/>
      <c r="W1305" s="13"/>
      <c r="X1305" s="13"/>
      <c r="Y1305" s="13"/>
      <c r="Z1305" s="13"/>
      <c r="AA1305" s="13"/>
      <c r="AB1305" s="13"/>
      <c r="AC1305" s="13"/>
      <c r="AD1305" s="13"/>
      <c r="AE1305" s="13"/>
      <c r="AF1305" s="13"/>
      <c r="AG1305" s="13"/>
      <c r="AH1305" s="13"/>
      <c r="AI1305" s="13"/>
      <c r="AJ1305" s="13"/>
      <c r="AK1305" s="13"/>
      <c r="AL1305" s="13"/>
      <c r="AM1305" s="13"/>
      <c r="AN1305" s="13"/>
      <c r="AO1305" s="13"/>
      <c r="AP1305" s="13"/>
      <c r="AQ1305" s="13"/>
      <c r="AR1305" s="13"/>
      <c r="AS1305" s="13"/>
      <c r="AT1305" s="13"/>
      <c r="AU1305" s="13"/>
      <c r="AV1305" s="13"/>
      <c r="AW1305" s="13"/>
      <c r="AX1305" s="13"/>
      <c r="AY1305" s="13"/>
      <c r="AZ1305" s="13"/>
      <c r="BA1305" s="13"/>
      <c r="BB1305" s="13"/>
      <c r="BC1305" s="13"/>
      <c r="BD1305" s="13"/>
      <c r="BE1305" s="13"/>
      <c r="BF1305" s="13"/>
      <c r="BG1305" s="13"/>
      <c r="BH1305" s="13"/>
      <c r="BI1305" s="13"/>
      <c r="BJ1305" s="13"/>
      <c r="BK1305" s="13"/>
      <c r="BL1305" s="13"/>
      <c r="BM1305" s="13"/>
      <c r="BN1305" s="13"/>
      <c r="BO1305" s="13"/>
      <c r="BP1305" s="13"/>
      <c r="BQ1305" s="13"/>
      <c r="BR1305" s="13"/>
      <c r="BS1305" s="13"/>
      <c r="BT1305" s="13"/>
      <c r="BU1305" s="13"/>
      <c r="BV1305" s="13"/>
      <c r="BW1305" s="13"/>
      <c r="BX1305" s="13"/>
      <c r="BY1305" s="13"/>
      <c r="BZ1305" s="13"/>
      <c r="CA1305" s="13"/>
      <c r="CB1305" s="13"/>
      <c r="CC1305" s="13"/>
    </row>
    <row r="1306" spans="2:81" x14ac:dyDescent="0.3">
      <c r="B1306" t="s">
        <v>489</v>
      </c>
      <c r="C1306" s="13">
        <v>0.22753036437247001</v>
      </c>
      <c r="D1306" s="13">
        <v>0.21829855537720699</v>
      </c>
      <c r="E1306" s="13">
        <v>0.23558484349258599</v>
      </c>
      <c r="F1306" s="13"/>
      <c r="G1306" s="13">
        <v>0.23428571428571399</v>
      </c>
      <c r="H1306" s="13">
        <v>0.28834355828220898</v>
      </c>
      <c r="I1306" s="13">
        <v>0.233050847457627</v>
      </c>
      <c r="J1306" s="13">
        <v>0.18407960199005</v>
      </c>
      <c r="K1306" s="13">
        <v>0.188811188811189</v>
      </c>
      <c r="L1306" s="13">
        <v>0.17532467532467499</v>
      </c>
      <c r="M1306" s="13"/>
      <c r="N1306" s="13">
        <v>0.22803347280334699</v>
      </c>
      <c r="O1306" s="13">
        <v>0.19931271477663201</v>
      </c>
      <c r="P1306" s="13">
        <v>0.24378109452736299</v>
      </c>
      <c r="Q1306" s="13">
        <v>0.24803149606299199</v>
      </c>
      <c r="R1306" s="13"/>
      <c r="S1306" s="13">
        <v>0.234567901234568</v>
      </c>
      <c r="T1306" s="13">
        <v>0.21052631578947401</v>
      </c>
      <c r="U1306" s="13">
        <v>0.20547945205479501</v>
      </c>
      <c r="V1306" s="13">
        <v>0.20388349514563101</v>
      </c>
      <c r="W1306" s="13">
        <v>0.21153846153846201</v>
      </c>
      <c r="X1306" s="13">
        <v>0.266666666666667</v>
      </c>
      <c r="Y1306" s="13">
        <v>0.27</v>
      </c>
      <c r="Z1306" s="13">
        <v>0.133333333333333</v>
      </c>
      <c r="AA1306" s="13">
        <v>0.25477707006369399</v>
      </c>
      <c r="AB1306" s="13">
        <v>0.17708333333333301</v>
      </c>
      <c r="AC1306" s="13">
        <v>0.26315789473684198</v>
      </c>
      <c r="AD1306" s="13">
        <v>0.26315789473684198</v>
      </c>
      <c r="AE1306" s="13"/>
      <c r="AF1306" s="13">
        <v>0.25814536340852101</v>
      </c>
      <c r="AG1306" s="13">
        <v>0.22500000000000001</v>
      </c>
      <c r="AH1306" s="13">
        <v>0.2578125</v>
      </c>
      <c r="AI1306" s="13">
        <v>0.20496894409937899</v>
      </c>
      <c r="AJ1306" s="13">
        <v>0.19512195121951201</v>
      </c>
      <c r="AK1306" s="13">
        <v>0.133333333333333</v>
      </c>
      <c r="AL1306" s="13"/>
      <c r="AM1306" s="13">
        <v>0.24725274725274701</v>
      </c>
      <c r="AN1306" s="13">
        <v>0.23555555555555599</v>
      </c>
      <c r="AO1306" s="13">
        <v>0.19948849104859301</v>
      </c>
      <c r="AP1306" s="13">
        <v>0.253164556962025</v>
      </c>
      <c r="AQ1306" s="13">
        <v>0.27272727272727298</v>
      </c>
      <c r="AR1306" s="13"/>
      <c r="AS1306" s="13">
        <v>0.22753036437247001</v>
      </c>
      <c r="AT1306" s="13" t="s">
        <v>97</v>
      </c>
      <c r="AU1306" s="13"/>
      <c r="AV1306" s="13">
        <v>0.26500000000000001</v>
      </c>
      <c r="AW1306" s="13">
        <v>0.28723404255319201</v>
      </c>
      <c r="AX1306" s="13">
        <v>0.19311663479923499</v>
      </c>
      <c r="AY1306" s="13"/>
      <c r="AZ1306" s="13">
        <v>0.27522935779816499</v>
      </c>
      <c r="BA1306" s="13">
        <v>0.36666666666666697</v>
      </c>
      <c r="BB1306" s="13">
        <v>0.198237885462555</v>
      </c>
      <c r="BC1306" s="13"/>
      <c r="BD1306" s="13">
        <v>0.255639097744361</v>
      </c>
      <c r="BE1306" s="13">
        <v>0.17865429234338701</v>
      </c>
      <c r="BF1306" s="13"/>
      <c r="BG1306" s="13">
        <v>0.28571428571428598</v>
      </c>
      <c r="BH1306" s="13">
        <v>0.198780487804878</v>
      </c>
      <c r="BI1306" s="13"/>
      <c r="BJ1306" s="13">
        <v>0.31052631578947398</v>
      </c>
      <c r="BK1306" s="13">
        <v>0.212953876349362</v>
      </c>
      <c r="BL1306" s="13"/>
      <c r="BM1306" s="13">
        <v>0.28395061728395099</v>
      </c>
      <c r="BN1306" s="13">
        <v>0.21209016393442601</v>
      </c>
      <c r="BO1306" s="13"/>
      <c r="BP1306" s="13">
        <v>0.24332344213649901</v>
      </c>
      <c r="BQ1306" s="13">
        <v>0.221461187214612</v>
      </c>
      <c r="BR1306" s="13"/>
      <c r="BS1306" s="13">
        <v>0.30316742081448</v>
      </c>
      <c r="BT1306" s="13">
        <v>0.18021978021978</v>
      </c>
      <c r="BU1306" s="13"/>
      <c r="BV1306" s="13">
        <v>0.30872483221476499</v>
      </c>
      <c r="BW1306" s="13">
        <v>0.30034129692832801</v>
      </c>
      <c r="BX1306" s="13"/>
      <c r="BY1306" s="13">
        <v>0.27972027972028002</v>
      </c>
      <c r="BZ1306" s="13">
        <v>0.220984215413185</v>
      </c>
      <c r="CA1306" s="13"/>
      <c r="CB1306" s="13">
        <v>0.21489001692047399</v>
      </c>
      <c r="CC1306" s="13">
        <v>0.23472668810289399</v>
      </c>
    </row>
    <row r="1307" spans="2:81" x14ac:dyDescent="0.3">
      <c r="B1307" t="s">
        <v>490</v>
      </c>
      <c r="C1307" s="13">
        <v>0.70769230769230795</v>
      </c>
      <c r="D1307" s="13">
        <v>0.71268057784911698</v>
      </c>
      <c r="E1307" s="13">
        <v>0.70345963756177898</v>
      </c>
      <c r="F1307" s="13"/>
      <c r="G1307" s="13">
        <v>0.73714285714285699</v>
      </c>
      <c r="H1307" s="13">
        <v>0.64723926380368102</v>
      </c>
      <c r="I1307" s="13">
        <v>0.70762711864406802</v>
      </c>
      <c r="J1307" s="13">
        <v>0.74129353233830797</v>
      </c>
      <c r="K1307" s="13">
        <v>0.713286713286713</v>
      </c>
      <c r="L1307" s="13">
        <v>0.75324675324675305</v>
      </c>
      <c r="M1307" s="13"/>
      <c r="N1307" s="13">
        <v>0.71129707112970697</v>
      </c>
      <c r="O1307" s="13">
        <v>0.75257731958762897</v>
      </c>
      <c r="P1307" s="13">
        <v>0.67164179104477595</v>
      </c>
      <c r="Q1307" s="13">
        <v>0.67322834645669305</v>
      </c>
      <c r="R1307" s="13"/>
      <c r="S1307" s="13">
        <v>0.71193415637860102</v>
      </c>
      <c r="T1307" s="13">
        <v>0.69924812030075201</v>
      </c>
      <c r="U1307" s="13">
        <v>0.72602739726027399</v>
      </c>
      <c r="V1307" s="13">
        <v>0.69902912621359203</v>
      </c>
      <c r="W1307" s="13">
        <v>0.74038461538461497</v>
      </c>
      <c r="X1307" s="13">
        <v>0.65714285714285703</v>
      </c>
      <c r="Y1307" s="13">
        <v>0.69</v>
      </c>
      <c r="Z1307" s="13">
        <v>0.8</v>
      </c>
      <c r="AA1307" s="13">
        <v>0.69426751592356695</v>
      </c>
      <c r="AB1307" s="13">
        <v>0.77083333333333304</v>
      </c>
      <c r="AC1307" s="13">
        <v>0.66666666666666696</v>
      </c>
      <c r="AD1307" s="13">
        <v>0.57894736842105299</v>
      </c>
      <c r="AE1307" s="13"/>
      <c r="AF1307" s="13">
        <v>0.68671679197994995</v>
      </c>
      <c r="AG1307" s="13">
        <v>0.73499999999999999</v>
      </c>
      <c r="AH1307" s="13">
        <v>0.671875</v>
      </c>
      <c r="AI1307" s="13">
        <v>0.76397515527950299</v>
      </c>
      <c r="AJ1307" s="13">
        <v>0.71544715447154505</v>
      </c>
      <c r="AK1307" s="13">
        <v>0.80952380952380998</v>
      </c>
      <c r="AL1307" s="13"/>
      <c r="AM1307" s="13">
        <v>0.67582417582417598</v>
      </c>
      <c r="AN1307" s="13">
        <v>0.70222222222222197</v>
      </c>
      <c r="AO1307" s="13">
        <v>0.74936061381074204</v>
      </c>
      <c r="AP1307" s="13">
        <v>0.683544303797468</v>
      </c>
      <c r="AQ1307" s="13">
        <v>0.68181818181818199</v>
      </c>
      <c r="AR1307" s="13"/>
      <c r="AS1307" s="13">
        <v>0.70769230769230795</v>
      </c>
      <c r="AT1307" s="13" t="s">
        <v>97</v>
      </c>
      <c r="AU1307" s="13"/>
      <c r="AV1307" s="13">
        <v>0.7</v>
      </c>
      <c r="AW1307" s="13">
        <v>0.61702127659574502</v>
      </c>
      <c r="AX1307" s="13">
        <v>0.72848948374761002</v>
      </c>
      <c r="AY1307" s="13"/>
      <c r="AZ1307" s="13">
        <v>0.67889908256880704</v>
      </c>
      <c r="BA1307" s="13">
        <v>0.61111111111111105</v>
      </c>
      <c r="BB1307" s="13">
        <v>0.74449339207048504</v>
      </c>
      <c r="BC1307" s="13"/>
      <c r="BD1307" s="13">
        <v>0.67919799498746902</v>
      </c>
      <c r="BE1307" s="13">
        <v>0.75638051044083499</v>
      </c>
      <c r="BF1307" s="13"/>
      <c r="BG1307" s="13">
        <v>0.66343825665859602</v>
      </c>
      <c r="BH1307" s="13">
        <v>0.72926829268292703</v>
      </c>
      <c r="BI1307" s="13"/>
      <c r="BJ1307" s="13">
        <v>0.63157894736842102</v>
      </c>
      <c r="BK1307" s="13">
        <v>0.72129538763493595</v>
      </c>
      <c r="BL1307" s="13"/>
      <c r="BM1307" s="13">
        <v>0.67078189300411495</v>
      </c>
      <c r="BN1307" s="13">
        <v>0.71926229508196704</v>
      </c>
      <c r="BO1307" s="13"/>
      <c r="BP1307" s="13">
        <v>0.68249258160237403</v>
      </c>
      <c r="BQ1307" s="13">
        <v>0.715753424657534</v>
      </c>
      <c r="BR1307" s="13"/>
      <c r="BS1307" s="13">
        <v>0.64253393665158398</v>
      </c>
      <c r="BT1307" s="13">
        <v>0.72967032967032996</v>
      </c>
      <c r="BU1307" s="13"/>
      <c r="BV1307" s="13">
        <v>0.644295302013423</v>
      </c>
      <c r="BW1307" s="13">
        <v>0.64163822525597303</v>
      </c>
      <c r="BX1307" s="13"/>
      <c r="BY1307" s="13">
        <v>0.67132867132867102</v>
      </c>
      <c r="BZ1307" s="13">
        <v>0.71309192200557103</v>
      </c>
      <c r="CA1307" s="13"/>
      <c r="CB1307" s="13">
        <v>0.730964467005076</v>
      </c>
      <c r="CC1307" s="13">
        <v>0.69131832797427695</v>
      </c>
    </row>
    <row r="1308" spans="2:81" x14ac:dyDescent="0.3">
      <c r="B1308" t="s">
        <v>106</v>
      </c>
      <c r="C1308" s="13">
        <v>6.47773279352227E-2</v>
      </c>
      <c r="D1308" s="13">
        <v>6.9020866773675804E-2</v>
      </c>
      <c r="E1308" s="13">
        <v>6.09555189456343E-2</v>
      </c>
      <c r="F1308" s="13"/>
      <c r="G1308" s="13">
        <v>2.8571428571428598E-2</v>
      </c>
      <c r="H1308" s="13">
        <v>6.4417177914110405E-2</v>
      </c>
      <c r="I1308" s="13">
        <v>5.93220338983051E-2</v>
      </c>
      <c r="J1308" s="13">
        <v>7.4626865671641798E-2</v>
      </c>
      <c r="K1308" s="13">
        <v>9.7902097902097904E-2</v>
      </c>
      <c r="L1308" s="13">
        <v>7.1428571428571397E-2</v>
      </c>
      <c r="M1308" s="13"/>
      <c r="N1308" s="13">
        <v>6.0669456066945598E-2</v>
      </c>
      <c r="O1308" s="13">
        <v>4.8109965635738799E-2</v>
      </c>
      <c r="P1308" s="13">
        <v>8.45771144278607E-2</v>
      </c>
      <c r="Q1308" s="13">
        <v>7.8740157480315001E-2</v>
      </c>
      <c r="R1308" s="13"/>
      <c r="S1308" s="13">
        <v>5.3497942386831303E-2</v>
      </c>
      <c r="T1308" s="13">
        <v>9.0225563909774403E-2</v>
      </c>
      <c r="U1308" s="13">
        <v>6.8493150684931503E-2</v>
      </c>
      <c r="V1308" s="13">
        <v>9.7087378640776698E-2</v>
      </c>
      <c r="W1308" s="13">
        <v>4.80769230769231E-2</v>
      </c>
      <c r="X1308" s="13">
        <v>7.6190476190476197E-2</v>
      </c>
      <c r="Y1308" s="13">
        <v>0.04</v>
      </c>
      <c r="Z1308" s="13">
        <v>6.6666666666666693E-2</v>
      </c>
      <c r="AA1308" s="13">
        <v>5.0955414012738898E-2</v>
      </c>
      <c r="AB1308" s="13">
        <v>5.2083333333333301E-2</v>
      </c>
      <c r="AC1308" s="13">
        <v>7.0175438596491196E-2</v>
      </c>
      <c r="AD1308" s="13">
        <v>0.157894736842105</v>
      </c>
      <c r="AE1308" s="13"/>
      <c r="AF1308" s="13">
        <v>5.5137844611528798E-2</v>
      </c>
      <c r="AG1308" s="13">
        <v>0.04</v>
      </c>
      <c r="AH1308" s="13">
        <v>7.03125E-2</v>
      </c>
      <c r="AI1308" s="13">
        <v>3.1055900621118002E-2</v>
      </c>
      <c r="AJ1308" s="13">
        <v>8.9430894308943104E-2</v>
      </c>
      <c r="AK1308" s="13">
        <v>5.7142857142857099E-2</v>
      </c>
      <c r="AL1308" s="13"/>
      <c r="AM1308" s="13">
        <v>7.69230769230769E-2</v>
      </c>
      <c r="AN1308" s="13">
        <v>6.22222222222222E-2</v>
      </c>
      <c r="AO1308" s="13">
        <v>5.1150895140665002E-2</v>
      </c>
      <c r="AP1308" s="13">
        <v>6.3291139240506306E-2</v>
      </c>
      <c r="AQ1308" s="13">
        <v>4.5454545454545497E-2</v>
      </c>
      <c r="AR1308" s="13"/>
      <c r="AS1308" s="13">
        <v>6.47773279352227E-2</v>
      </c>
      <c r="AT1308" s="13" t="s">
        <v>97</v>
      </c>
      <c r="AU1308" s="13"/>
      <c r="AV1308" s="13">
        <v>3.5000000000000003E-2</v>
      </c>
      <c r="AW1308" s="13">
        <v>9.5744680851063801E-2</v>
      </c>
      <c r="AX1308" s="13">
        <v>7.8393881453154901E-2</v>
      </c>
      <c r="AY1308" s="13"/>
      <c r="AZ1308" s="13">
        <v>4.5871559633027498E-2</v>
      </c>
      <c r="BA1308" s="13">
        <v>2.2222222222222199E-2</v>
      </c>
      <c r="BB1308" s="13">
        <v>5.7268722466960402E-2</v>
      </c>
      <c r="BC1308" s="13"/>
      <c r="BD1308" s="13">
        <v>6.5162907268170395E-2</v>
      </c>
      <c r="BE1308" s="13">
        <v>6.4965197215777301E-2</v>
      </c>
      <c r="BF1308" s="13"/>
      <c r="BG1308" s="13">
        <v>5.0847457627118599E-2</v>
      </c>
      <c r="BH1308" s="13">
        <v>7.1951219512195103E-2</v>
      </c>
      <c r="BI1308" s="13"/>
      <c r="BJ1308" s="13">
        <v>5.7894736842105297E-2</v>
      </c>
      <c r="BK1308" s="13">
        <v>6.5750736015701694E-2</v>
      </c>
      <c r="BL1308" s="13"/>
      <c r="BM1308" s="13">
        <v>4.52674897119342E-2</v>
      </c>
      <c r="BN1308" s="13">
        <v>6.8647540983606606E-2</v>
      </c>
      <c r="BO1308" s="13"/>
      <c r="BP1308" s="13">
        <v>7.4183976261127604E-2</v>
      </c>
      <c r="BQ1308" s="13">
        <v>6.2785388127853906E-2</v>
      </c>
      <c r="BR1308" s="13"/>
      <c r="BS1308" s="13">
        <v>5.4298642533936702E-2</v>
      </c>
      <c r="BT1308" s="13">
        <v>9.0109890109890095E-2</v>
      </c>
      <c r="BU1308" s="13"/>
      <c r="BV1308" s="13">
        <v>4.6979865771812103E-2</v>
      </c>
      <c r="BW1308" s="13">
        <v>5.8020477815699703E-2</v>
      </c>
      <c r="BX1308" s="13"/>
      <c r="BY1308" s="13">
        <v>4.8951048951049E-2</v>
      </c>
      <c r="BZ1308" s="13">
        <v>6.5923862581244205E-2</v>
      </c>
      <c r="CA1308" s="13"/>
      <c r="CB1308" s="13">
        <v>5.4145516074450097E-2</v>
      </c>
      <c r="CC1308" s="13">
        <v>7.3954983922829606E-2</v>
      </c>
    </row>
    <row r="1309" spans="2:81" x14ac:dyDescent="0.3">
      <c r="C1309" s="13"/>
      <c r="D1309" s="13"/>
      <c r="E1309" s="13"/>
      <c r="F1309" s="13"/>
      <c r="G1309" s="13"/>
      <c r="H1309" s="13"/>
      <c r="I1309" s="13"/>
      <c r="J1309" s="13"/>
      <c r="K1309" s="13"/>
      <c r="L1309" s="13"/>
      <c r="M1309" s="13"/>
      <c r="N1309" s="13"/>
      <c r="O1309" s="13"/>
      <c r="P1309" s="13"/>
      <c r="Q1309" s="13"/>
      <c r="R1309" s="13"/>
      <c r="S1309" s="13"/>
      <c r="T1309" s="13"/>
      <c r="U1309" s="13"/>
      <c r="V1309" s="13"/>
      <c r="W1309" s="13"/>
      <c r="X1309" s="13"/>
      <c r="Y1309" s="13"/>
      <c r="Z1309" s="13"/>
      <c r="AA1309" s="13"/>
      <c r="AB1309" s="13"/>
      <c r="AC1309" s="13"/>
      <c r="AD1309" s="13"/>
      <c r="AE1309" s="13"/>
      <c r="AF1309" s="13"/>
      <c r="AG1309" s="13"/>
      <c r="AH1309" s="13"/>
      <c r="AI1309" s="13"/>
      <c r="AJ1309" s="13"/>
      <c r="AK1309" s="13"/>
      <c r="AL1309" s="13"/>
      <c r="AM1309" s="13"/>
      <c r="AN1309" s="13"/>
      <c r="AO1309" s="13"/>
      <c r="AP1309" s="13"/>
      <c r="AQ1309" s="13"/>
      <c r="AR1309" s="13"/>
      <c r="AS1309" s="13"/>
      <c r="AT1309" s="13"/>
      <c r="AU1309" s="13"/>
      <c r="AV1309" s="13"/>
      <c r="AW1309" s="13"/>
      <c r="AX1309" s="13"/>
      <c r="AY1309" s="13"/>
      <c r="AZ1309" s="13"/>
      <c r="BA1309" s="13"/>
      <c r="BB1309" s="13"/>
      <c r="BC1309" s="13"/>
      <c r="BD1309" s="13"/>
      <c r="BE1309" s="13"/>
      <c r="BF1309" s="13"/>
      <c r="BG1309" s="13"/>
      <c r="BH1309" s="13"/>
      <c r="BI1309" s="13"/>
      <c r="BJ1309" s="13"/>
      <c r="BK1309" s="13"/>
      <c r="BL1309" s="13"/>
      <c r="BM1309" s="13"/>
      <c r="BN1309" s="13"/>
      <c r="BO1309" s="13"/>
      <c r="BP1309" s="13"/>
      <c r="BQ1309" s="13"/>
      <c r="BR1309" s="13"/>
      <c r="BS1309" s="13"/>
      <c r="BT1309" s="13"/>
      <c r="BU1309" s="13"/>
      <c r="BV1309" s="13"/>
      <c r="BW1309" s="13"/>
      <c r="BX1309" s="13"/>
      <c r="BY1309" s="13"/>
      <c r="BZ1309" s="13"/>
      <c r="CA1309" s="13"/>
      <c r="CB1309" s="13"/>
      <c r="CC1309" s="13"/>
    </row>
    <row r="1310" spans="2:81" x14ac:dyDescent="0.3">
      <c r="B1310" s="6" t="s">
        <v>508</v>
      </c>
      <c r="C1310" s="13"/>
      <c r="D1310" s="13"/>
      <c r="E1310" s="13"/>
      <c r="F1310" s="13"/>
      <c r="G1310" s="13"/>
      <c r="H1310" s="13"/>
      <c r="I1310" s="13"/>
      <c r="J1310" s="13"/>
      <c r="K1310" s="13"/>
      <c r="L1310" s="13"/>
      <c r="M1310" s="13"/>
      <c r="N1310" s="13"/>
      <c r="O1310" s="13"/>
      <c r="P1310" s="13"/>
      <c r="Q1310" s="13"/>
      <c r="R1310" s="13"/>
      <c r="S1310" s="13"/>
      <c r="T1310" s="13"/>
      <c r="U1310" s="13"/>
      <c r="V1310" s="13"/>
      <c r="W1310" s="13"/>
      <c r="X1310" s="13"/>
      <c r="Y1310" s="13"/>
      <c r="Z1310" s="13"/>
      <c r="AA1310" s="13"/>
      <c r="AB1310" s="13"/>
      <c r="AC1310" s="13"/>
      <c r="AD1310" s="13"/>
      <c r="AE1310" s="13"/>
      <c r="AF1310" s="13"/>
      <c r="AG1310" s="13"/>
      <c r="AH1310" s="13"/>
      <c r="AI1310" s="13"/>
      <c r="AJ1310" s="13"/>
      <c r="AK1310" s="13"/>
      <c r="AL1310" s="13"/>
      <c r="AM1310" s="13"/>
      <c r="AN1310" s="13"/>
      <c r="AO1310" s="13"/>
      <c r="AP1310" s="13"/>
      <c r="AQ1310" s="13"/>
      <c r="AR1310" s="13"/>
      <c r="AS1310" s="13"/>
      <c r="AT1310" s="13"/>
      <c r="AU1310" s="13"/>
      <c r="AV1310" s="13"/>
      <c r="AW1310" s="13"/>
      <c r="AX1310" s="13"/>
      <c r="AY1310" s="13"/>
      <c r="AZ1310" s="13"/>
      <c r="BA1310" s="13"/>
      <c r="BB1310" s="13"/>
      <c r="BC1310" s="13"/>
      <c r="BD1310" s="13"/>
      <c r="BE1310" s="13"/>
      <c r="BF1310" s="13"/>
      <c r="BG1310" s="13"/>
      <c r="BH1310" s="13"/>
      <c r="BI1310" s="13"/>
      <c r="BJ1310" s="13"/>
      <c r="BK1310" s="13"/>
      <c r="BL1310" s="13"/>
      <c r="BM1310" s="13"/>
      <c r="BN1310" s="13"/>
      <c r="BO1310" s="13"/>
      <c r="BP1310" s="13"/>
      <c r="BQ1310" s="13"/>
      <c r="BR1310" s="13"/>
      <c r="BS1310" s="13"/>
      <c r="BT1310" s="13"/>
      <c r="BU1310" s="13"/>
      <c r="BV1310" s="13"/>
      <c r="BW1310" s="13"/>
      <c r="BX1310" s="13"/>
      <c r="BY1310" s="13"/>
      <c r="BZ1310" s="13"/>
      <c r="CA1310" s="13"/>
      <c r="CB1310" s="13"/>
      <c r="CC1310" s="13"/>
    </row>
    <row r="1311" spans="2:81" x14ac:dyDescent="0.3">
      <c r="B1311" s="23" t="s">
        <v>95</v>
      </c>
      <c r="C1311" s="13"/>
      <c r="D1311" s="13"/>
      <c r="E1311" s="13"/>
      <c r="F1311" s="13"/>
      <c r="G1311" s="13"/>
      <c r="H1311" s="13"/>
      <c r="I1311" s="13"/>
      <c r="J1311" s="13"/>
      <c r="K1311" s="13"/>
      <c r="L1311" s="13"/>
      <c r="M1311" s="13"/>
      <c r="N1311" s="13"/>
      <c r="O1311" s="13"/>
      <c r="P1311" s="13"/>
      <c r="Q1311" s="13"/>
      <c r="R1311" s="13"/>
      <c r="S1311" s="13"/>
      <c r="T1311" s="13"/>
      <c r="U1311" s="13"/>
      <c r="V1311" s="13"/>
      <c r="W1311" s="13"/>
      <c r="X1311" s="13"/>
      <c r="Y1311" s="13"/>
      <c r="Z1311" s="13"/>
      <c r="AA1311" s="13"/>
      <c r="AB1311" s="13"/>
      <c r="AC1311" s="13"/>
      <c r="AD1311" s="13"/>
      <c r="AE1311" s="13"/>
      <c r="AF1311" s="13"/>
      <c r="AG1311" s="13"/>
      <c r="AH1311" s="13"/>
      <c r="AI1311" s="13"/>
      <c r="AJ1311" s="13"/>
      <c r="AK1311" s="13"/>
      <c r="AL1311" s="13"/>
      <c r="AM1311" s="13"/>
      <c r="AN1311" s="13"/>
      <c r="AO1311" s="13"/>
      <c r="AP1311" s="13"/>
      <c r="AQ1311" s="13"/>
      <c r="AR1311" s="13"/>
      <c r="AS1311" s="13"/>
      <c r="AT1311" s="13"/>
      <c r="AU1311" s="13"/>
      <c r="AV1311" s="13"/>
      <c r="AW1311" s="13"/>
      <c r="AX1311" s="13"/>
      <c r="AY1311" s="13"/>
      <c r="AZ1311" s="13"/>
      <c r="BA1311" s="13"/>
      <c r="BB1311" s="13"/>
      <c r="BC1311" s="13"/>
      <c r="BD1311" s="13"/>
      <c r="BE1311" s="13"/>
      <c r="BF1311" s="13"/>
      <c r="BG1311" s="13"/>
      <c r="BH1311" s="13"/>
      <c r="BI1311" s="13"/>
      <c r="BJ1311" s="13"/>
      <c r="BK1311" s="13"/>
      <c r="BL1311" s="13"/>
      <c r="BM1311" s="13"/>
      <c r="BN1311" s="13"/>
      <c r="BO1311" s="13"/>
      <c r="BP1311" s="13"/>
      <c r="BQ1311" s="13"/>
      <c r="BR1311" s="13"/>
      <c r="BS1311" s="13"/>
      <c r="BT1311" s="13"/>
      <c r="BU1311" s="13"/>
      <c r="BV1311" s="13"/>
      <c r="BW1311" s="13"/>
      <c r="BX1311" s="13"/>
      <c r="BY1311" s="13"/>
      <c r="BZ1311" s="13"/>
      <c r="CA1311" s="13"/>
      <c r="CB1311" s="13"/>
      <c r="CC1311" s="13"/>
    </row>
    <row r="1312" spans="2:81" x14ac:dyDescent="0.3">
      <c r="B1312" t="s">
        <v>489</v>
      </c>
      <c r="C1312" s="13">
        <v>0.211336032388664</v>
      </c>
      <c r="D1312" s="13">
        <v>0.199036918138042</v>
      </c>
      <c r="E1312" s="13">
        <v>0.22240527182866601</v>
      </c>
      <c r="F1312" s="13"/>
      <c r="G1312" s="13">
        <v>0.251428571428571</v>
      </c>
      <c r="H1312" s="13">
        <v>0.24233128834355799</v>
      </c>
      <c r="I1312" s="13">
        <v>0.22033898305084701</v>
      </c>
      <c r="J1312" s="13">
        <v>0.174129353233831</v>
      </c>
      <c r="K1312" s="13">
        <v>0.188811188811189</v>
      </c>
      <c r="L1312" s="13">
        <v>0.15584415584415601</v>
      </c>
      <c r="M1312" s="13"/>
      <c r="N1312" s="13">
        <v>0.205020920502092</v>
      </c>
      <c r="O1312" s="13">
        <v>0.16838487972508601</v>
      </c>
      <c r="P1312" s="13">
        <v>0.26368159203980102</v>
      </c>
      <c r="Q1312" s="13">
        <v>0.23622047244094499</v>
      </c>
      <c r="R1312" s="13"/>
      <c r="S1312" s="13">
        <v>0.20576131687242799</v>
      </c>
      <c r="T1312" s="13">
        <v>0.18796992481203001</v>
      </c>
      <c r="U1312" s="13">
        <v>0.219178082191781</v>
      </c>
      <c r="V1312" s="13">
        <v>0.18446601941747601</v>
      </c>
      <c r="W1312" s="13">
        <v>0.18269230769230799</v>
      </c>
      <c r="X1312" s="13">
        <v>0.238095238095238</v>
      </c>
      <c r="Y1312" s="13">
        <v>0.25</v>
      </c>
      <c r="Z1312" s="13">
        <v>0.155555555555556</v>
      </c>
      <c r="AA1312" s="13">
        <v>0.23566878980891701</v>
      </c>
      <c r="AB1312" s="13">
        <v>0.16666666666666699</v>
      </c>
      <c r="AC1312" s="13">
        <v>0.29824561403508798</v>
      </c>
      <c r="AD1312" s="13">
        <v>0.26315789473684198</v>
      </c>
      <c r="AE1312" s="13"/>
      <c r="AF1312" s="13">
        <v>0.233082706766917</v>
      </c>
      <c r="AG1312" s="13">
        <v>0.2</v>
      </c>
      <c r="AH1312" s="13">
        <v>0.28125</v>
      </c>
      <c r="AI1312" s="13">
        <v>0.18012422360248401</v>
      </c>
      <c r="AJ1312" s="13">
        <v>0.19512195121951201</v>
      </c>
      <c r="AK1312" s="13">
        <v>0.104761904761905</v>
      </c>
      <c r="AL1312" s="13"/>
      <c r="AM1312" s="13">
        <v>0.24175824175824201</v>
      </c>
      <c r="AN1312" s="13">
        <v>0.22222222222222199</v>
      </c>
      <c r="AO1312" s="13">
        <v>0.18158567774936099</v>
      </c>
      <c r="AP1312" s="13">
        <v>0.227848101265823</v>
      </c>
      <c r="AQ1312" s="13">
        <v>0.27272727272727298</v>
      </c>
      <c r="AR1312" s="13"/>
      <c r="AS1312" s="13">
        <v>0.211336032388664</v>
      </c>
      <c r="AT1312" s="13" t="s">
        <v>97</v>
      </c>
      <c r="AU1312" s="13"/>
      <c r="AV1312" s="13">
        <v>0.24</v>
      </c>
      <c r="AW1312" s="13">
        <v>0.26595744680851102</v>
      </c>
      <c r="AX1312" s="13">
        <v>0.18929254302103299</v>
      </c>
      <c r="AY1312" s="13"/>
      <c r="AZ1312" s="13">
        <v>0.25688073394495398</v>
      </c>
      <c r="BA1312" s="13">
        <v>0.33333333333333298</v>
      </c>
      <c r="BB1312" s="13">
        <v>0.167400881057269</v>
      </c>
      <c r="BC1312" s="13"/>
      <c r="BD1312" s="13">
        <v>0.22807017543859601</v>
      </c>
      <c r="BE1312" s="13">
        <v>0.18329466357308599</v>
      </c>
      <c r="BF1312" s="13"/>
      <c r="BG1312" s="13">
        <v>0.25907990314770002</v>
      </c>
      <c r="BH1312" s="13">
        <v>0.18780487804877999</v>
      </c>
      <c r="BI1312" s="13"/>
      <c r="BJ1312" s="13">
        <v>0.24210526315789499</v>
      </c>
      <c r="BK1312" s="13">
        <v>0.20608439646712501</v>
      </c>
      <c r="BL1312" s="13"/>
      <c r="BM1312" s="13">
        <v>0.23868312757201601</v>
      </c>
      <c r="BN1312" s="13">
        <v>0.203893442622951</v>
      </c>
      <c r="BO1312" s="13"/>
      <c r="BP1312" s="13">
        <v>0.23145400593471799</v>
      </c>
      <c r="BQ1312" s="13">
        <v>0.20547945205479501</v>
      </c>
      <c r="BR1312" s="13"/>
      <c r="BS1312" s="13">
        <v>0.276018099547511</v>
      </c>
      <c r="BT1312" s="13">
        <v>0.175824175824176</v>
      </c>
      <c r="BU1312" s="13"/>
      <c r="BV1312" s="13">
        <v>0.29530201342281898</v>
      </c>
      <c r="BW1312" s="13">
        <v>0.26621160409556299</v>
      </c>
      <c r="BX1312" s="13"/>
      <c r="BY1312" s="13">
        <v>0.286713286713287</v>
      </c>
      <c r="BZ1312" s="13">
        <v>0.20148560817084499</v>
      </c>
      <c r="CA1312" s="13"/>
      <c r="CB1312" s="13">
        <v>0.19627749576988199</v>
      </c>
      <c r="CC1312" s="13">
        <v>0.221864951768489</v>
      </c>
    </row>
    <row r="1313" spans="2:81" x14ac:dyDescent="0.3">
      <c r="B1313" t="s">
        <v>490</v>
      </c>
      <c r="C1313" s="13">
        <v>0.71012145748987898</v>
      </c>
      <c r="D1313" s="13">
        <v>0.71589085072231096</v>
      </c>
      <c r="E1313" s="13">
        <v>0.70510708401976896</v>
      </c>
      <c r="F1313" s="13"/>
      <c r="G1313" s="13">
        <v>0.70285714285714296</v>
      </c>
      <c r="H1313" s="13">
        <v>0.68711656441717806</v>
      </c>
      <c r="I1313" s="13">
        <v>0.69491525423728795</v>
      </c>
      <c r="J1313" s="13">
        <v>0.74129353233830797</v>
      </c>
      <c r="K1313" s="13">
        <v>0.70629370629370603</v>
      </c>
      <c r="L1313" s="13">
        <v>0.75324675324675305</v>
      </c>
      <c r="M1313" s="13"/>
      <c r="N1313" s="13">
        <v>0.73012552301255196</v>
      </c>
      <c r="O1313" s="13">
        <v>0.76288659793814395</v>
      </c>
      <c r="P1313" s="13">
        <v>0.65174129353233801</v>
      </c>
      <c r="Q1313" s="13">
        <v>0.64960629921259805</v>
      </c>
      <c r="R1313" s="13"/>
      <c r="S1313" s="13">
        <v>0.72839506172839497</v>
      </c>
      <c r="T1313" s="13">
        <v>0.71428571428571397</v>
      </c>
      <c r="U1313" s="13">
        <v>0.71232876712328796</v>
      </c>
      <c r="V1313" s="13">
        <v>0.71844660194174803</v>
      </c>
      <c r="W1313" s="13">
        <v>0.72115384615384603</v>
      </c>
      <c r="X1313" s="13">
        <v>0.65714285714285703</v>
      </c>
      <c r="Y1313" s="13">
        <v>0.68</v>
      </c>
      <c r="Z1313" s="13">
        <v>0.77777777777777801</v>
      </c>
      <c r="AA1313" s="13">
        <v>0.70063694267515897</v>
      </c>
      <c r="AB1313" s="13">
        <v>0.79166666666666696</v>
      </c>
      <c r="AC1313" s="13">
        <v>0.61403508771929804</v>
      </c>
      <c r="AD1313" s="13">
        <v>0.57894736842105299</v>
      </c>
      <c r="AE1313" s="13"/>
      <c r="AF1313" s="13">
        <v>0.696741854636591</v>
      </c>
      <c r="AG1313" s="13">
        <v>0.755</v>
      </c>
      <c r="AH1313" s="13">
        <v>0.6640625</v>
      </c>
      <c r="AI1313" s="13">
        <v>0.75776397515527905</v>
      </c>
      <c r="AJ1313" s="13">
        <v>0.69105691056910601</v>
      </c>
      <c r="AK1313" s="13">
        <v>0.81904761904761902</v>
      </c>
      <c r="AL1313" s="13"/>
      <c r="AM1313" s="13">
        <v>0.66483516483516503</v>
      </c>
      <c r="AN1313" s="13">
        <v>0.706666666666667</v>
      </c>
      <c r="AO1313" s="13">
        <v>0.75447570332480796</v>
      </c>
      <c r="AP1313" s="13">
        <v>0.69198312236286896</v>
      </c>
      <c r="AQ1313" s="13">
        <v>0.65909090909090895</v>
      </c>
      <c r="AR1313" s="13"/>
      <c r="AS1313" s="13">
        <v>0.71012145748987898</v>
      </c>
      <c r="AT1313" s="13" t="s">
        <v>97</v>
      </c>
      <c r="AU1313" s="13"/>
      <c r="AV1313" s="13">
        <v>0.70250000000000001</v>
      </c>
      <c r="AW1313" s="13">
        <v>0.61702127659574502</v>
      </c>
      <c r="AX1313" s="13">
        <v>0.732313575525813</v>
      </c>
      <c r="AY1313" s="13"/>
      <c r="AZ1313" s="13">
        <v>0.70642201834862395</v>
      </c>
      <c r="BA1313" s="13">
        <v>0.57777777777777795</v>
      </c>
      <c r="BB1313" s="13">
        <v>0.753303964757709</v>
      </c>
      <c r="BC1313" s="13"/>
      <c r="BD1313" s="13">
        <v>0.69298245614035103</v>
      </c>
      <c r="BE1313" s="13">
        <v>0.73781902552204204</v>
      </c>
      <c r="BF1313" s="13"/>
      <c r="BG1313" s="13">
        <v>0.677966101694915</v>
      </c>
      <c r="BH1313" s="13">
        <v>0.72560975609756095</v>
      </c>
      <c r="BI1313" s="13"/>
      <c r="BJ1313" s="13">
        <v>0.66315789473684195</v>
      </c>
      <c r="BK1313" s="13">
        <v>0.72031403336604505</v>
      </c>
      <c r="BL1313" s="13"/>
      <c r="BM1313" s="13">
        <v>0.69135802469135799</v>
      </c>
      <c r="BN1313" s="13">
        <v>0.71618852459016402</v>
      </c>
      <c r="BO1313" s="13"/>
      <c r="BP1313" s="13">
        <v>0.688427299703264</v>
      </c>
      <c r="BQ1313" s="13">
        <v>0.715753424657534</v>
      </c>
      <c r="BR1313" s="13"/>
      <c r="BS1313" s="13">
        <v>0.64932126696832604</v>
      </c>
      <c r="BT1313" s="13">
        <v>0.727472527472527</v>
      </c>
      <c r="BU1313" s="13"/>
      <c r="BV1313" s="13">
        <v>0.65100671140939603</v>
      </c>
      <c r="BW1313" s="13">
        <v>0.64846416382252603</v>
      </c>
      <c r="BX1313" s="13"/>
      <c r="BY1313" s="13">
        <v>0.62937062937062904</v>
      </c>
      <c r="BZ1313" s="13">
        <v>0.72237697307335202</v>
      </c>
      <c r="CA1313" s="13"/>
      <c r="CB1313" s="13">
        <v>0.74111675126903598</v>
      </c>
      <c r="CC1313" s="13">
        <v>0.68971061093247599</v>
      </c>
    </row>
    <row r="1314" spans="2:81" x14ac:dyDescent="0.3">
      <c r="B1314" t="s">
        <v>106</v>
      </c>
      <c r="C1314" s="13">
        <v>7.8542510121457507E-2</v>
      </c>
      <c r="D1314" s="13">
        <v>8.5072231139646903E-2</v>
      </c>
      <c r="E1314" s="13">
        <v>7.2487644151565098E-2</v>
      </c>
      <c r="F1314" s="13"/>
      <c r="G1314" s="13">
        <v>4.57142857142857E-2</v>
      </c>
      <c r="H1314" s="13">
        <v>7.0552147239263799E-2</v>
      </c>
      <c r="I1314" s="13">
        <v>8.4745762711864403E-2</v>
      </c>
      <c r="J1314" s="13">
        <v>8.45771144278607E-2</v>
      </c>
      <c r="K1314" s="13">
        <v>0.10489510489510501</v>
      </c>
      <c r="L1314" s="13">
        <v>9.0909090909090898E-2</v>
      </c>
      <c r="M1314" s="13"/>
      <c r="N1314" s="13">
        <v>6.4853556485355707E-2</v>
      </c>
      <c r="O1314" s="13">
        <v>6.8728522336769807E-2</v>
      </c>
      <c r="P1314" s="13">
        <v>8.45771144278607E-2</v>
      </c>
      <c r="Q1314" s="13">
        <v>0.114173228346457</v>
      </c>
      <c r="R1314" s="13"/>
      <c r="S1314" s="13">
        <v>6.5843621399177002E-2</v>
      </c>
      <c r="T1314" s="13">
        <v>9.7744360902255606E-2</v>
      </c>
      <c r="U1314" s="13">
        <v>6.8493150684931503E-2</v>
      </c>
      <c r="V1314" s="13">
        <v>9.7087378640776698E-2</v>
      </c>
      <c r="W1314" s="13">
        <v>9.6153846153846201E-2</v>
      </c>
      <c r="X1314" s="13">
        <v>0.104761904761905</v>
      </c>
      <c r="Y1314" s="13">
        <v>7.0000000000000007E-2</v>
      </c>
      <c r="Z1314" s="13">
        <v>6.6666666666666693E-2</v>
      </c>
      <c r="AA1314" s="13">
        <v>6.3694267515923594E-2</v>
      </c>
      <c r="AB1314" s="13">
        <v>4.1666666666666699E-2</v>
      </c>
      <c r="AC1314" s="13">
        <v>8.7719298245614002E-2</v>
      </c>
      <c r="AD1314" s="13">
        <v>0.157894736842105</v>
      </c>
      <c r="AE1314" s="13"/>
      <c r="AF1314" s="13">
        <v>7.0175438596491196E-2</v>
      </c>
      <c r="AG1314" s="13">
        <v>4.4999999999999998E-2</v>
      </c>
      <c r="AH1314" s="13">
        <v>5.46875E-2</v>
      </c>
      <c r="AI1314" s="13">
        <v>6.2111801242236003E-2</v>
      </c>
      <c r="AJ1314" s="13">
        <v>0.113821138211382</v>
      </c>
      <c r="AK1314" s="13">
        <v>7.6190476190476197E-2</v>
      </c>
      <c r="AL1314" s="13"/>
      <c r="AM1314" s="13">
        <v>9.3406593406593394E-2</v>
      </c>
      <c r="AN1314" s="13">
        <v>7.1111111111111097E-2</v>
      </c>
      <c r="AO1314" s="13">
        <v>6.3938618925831206E-2</v>
      </c>
      <c r="AP1314" s="13">
        <v>8.0168776371307995E-2</v>
      </c>
      <c r="AQ1314" s="13">
        <v>6.8181818181818205E-2</v>
      </c>
      <c r="AR1314" s="13"/>
      <c r="AS1314" s="13">
        <v>7.8542510121457507E-2</v>
      </c>
      <c r="AT1314" s="13" t="s">
        <v>97</v>
      </c>
      <c r="AU1314" s="13"/>
      <c r="AV1314" s="13">
        <v>5.7500000000000002E-2</v>
      </c>
      <c r="AW1314" s="13">
        <v>0.117021276595745</v>
      </c>
      <c r="AX1314" s="13">
        <v>7.8393881453154901E-2</v>
      </c>
      <c r="AY1314" s="13"/>
      <c r="AZ1314" s="13">
        <v>3.6697247706422E-2</v>
      </c>
      <c r="BA1314" s="13">
        <v>8.8888888888888906E-2</v>
      </c>
      <c r="BB1314" s="13">
        <v>7.9295154185022004E-2</v>
      </c>
      <c r="BC1314" s="13"/>
      <c r="BD1314" s="13">
        <v>7.8947368421052599E-2</v>
      </c>
      <c r="BE1314" s="13">
        <v>7.88863109048724E-2</v>
      </c>
      <c r="BF1314" s="13"/>
      <c r="BG1314" s="13">
        <v>6.2953995157385007E-2</v>
      </c>
      <c r="BH1314" s="13">
        <v>8.6585365853658502E-2</v>
      </c>
      <c r="BI1314" s="13"/>
      <c r="BJ1314" s="13">
        <v>9.4736842105263203E-2</v>
      </c>
      <c r="BK1314" s="13">
        <v>7.3601570166830194E-2</v>
      </c>
      <c r="BL1314" s="13"/>
      <c r="BM1314" s="13">
        <v>6.9958847736625501E-2</v>
      </c>
      <c r="BN1314" s="13">
        <v>7.9918032786885307E-2</v>
      </c>
      <c r="BO1314" s="13"/>
      <c r="BP1314" s="13">
        <v>8.0118694362017795E-2</v>
      </c>
      <c r="BQ1314" s="13">
        <v>7.8767123287671201E-2</v>
      </c>
      <c r="BR1314" s="13"/>
      <c r="BS1314" s="13">
        <v>7.4660633484162894E-2</v>
      </c>
      <c r="BT1314" s="13">
        <v>9.6703296703296707E-2</v>
      </c>
      <c r="BU1314" s="13"/>
      <c r="BV1314" s="13">
        <v>5.3691275167785199E-2</v>
      </c>
      <c r="BW1314" s="13">
        <v>8.5324232081911297E-2</v>
      </c>
      <c r="BX1314" s="13"/>
      <c r="BY1314" s="13">
        <v>8.3916083916083906E-2</v>
      </c>
      <c r="BZ1314" s="13">
        <v>7.6137418755803196E-2</v>
      </c>
      <c r="CA1314" s="13"/>
      <c r="CB1314" s="13">
        <v>6.2605752961082894E-2</v>
      </c>
      <c r="CC1314" s="13">
        <v>8.8424437299035402E-2</v>
      </c>
    </row>
    <row r="1315" spans="2:81" x14ac:dyDescent="0.3">
      <c r="C1315" s="13"/>
      <c r="D1315" s="13"/>
      <c r="E1315" s="13"/>
      <c r="F1315" s="13"/>
      <c r="G1315" s="13"/>
      <c r="H1315" s="13"/>
      <c r="I1315" s="13"/>
      <c r="J1315" s="13"/>
      <c r="K1315" s="13"/>
      <c r="L1315" s="13"/>
      <c r="M1315" s="13"/>
      <c r="N1315" s="13"/>
      <c r="O1315" s="13"/>
      <c r="P1315" s="13"/>
      <c r="Q1315" s="13"/>
      <c r="R1315" s="13"/>
      <c r="S1315" s="13"/>
      <c r="T1315" s="13"/>
      <c r="U1315" s="13"/>
      <c r="V1315" s="13"/>
      <c r="W1315" s="13"/>
      <c r="X1315" s="13"/>
      <c r="Y1315" s="13"/>
      <c r="Z1315" s="13"/>
      <c r="AA1315" s="13"/>
      <c r="AB1315" s="13"/>
      <c r="AC1315" s="13"/>
      <c r="AD1315" s="13"/>
      <c r="AE1315" s="13"/>
      <c r="AF1315" s="13"/>
      <c r="AG1315" s="13"/>
      <c r="AH1315" s="13"/>
      <c r="AI1315" s="13"/>
      <c r="AJ1315" s="13"/>
      <c r="AK1315" s="13"/>
      <c r="AL1315" s="13"/>
      <c r="AM1315" s="13"/>
      <c r="AN1315" s="13"/>
      <c r="AO1315" s="13"/>
      <c r="AP1315" s="13"/>
      <c r="AQ1315" s="13"/>
      <c r="AR1315" s="13"/>
      <c r="AS1315" s="13"/>
      <c r="AT1315" s="13"/>
      <c r="AU1315" s="13"/>
      <c r="AV1315" s="13"/>
      <c r="AW1315" s="13"/>
      <c r="AX1315" s="13"/>
      <c r="AY1315" s="13"/>
      <c r="AZ1315" s="13"/>
      <c r="BA1315" s="13"/>
      <c r="BB1315" s="13"/>
      <c r="BC1315" s="13"/>
      <c r="BD1315" s="13"/>
      <c r="BE1315" s="13"/>
      <c r="BF1315" s="13"/>
      <c r="BG1315" s="13"/>
      <c r="BH1315" s="13"/>
      <c r="BI1315" s="13"/>
      <c r="BJ1315" s="13"/>
      <c r="BK1315" s="13"/>
      <c r="BL1315" s="13"/>
      <c r="BM1315" s="13"/>
      <c r="BN1315" s="13"/>
      <c r="BO1315" s="13"/>
      <c r="BP1315" s="13"/>
      <c r="BQ1315" s="13"/>
      <c r="BR1315" s="13"/>
      <c r="BS1315" s="13"/>
      <c r="BT1315" s="13"/>
      <c r="BU1315" s="13"/>
      <c r="BV1315" s="13"/>
      <c r="BW1315" s="13"/>
      <c r="BX1315" s="13"/>
      <c r="BY1315" s="13"/>
      <c r="BZ1315" s="13"/>
      <c r="CA1315" s="13"/>
      <c r="CB1315" s="13"/>
      <c r="CC1315" s="13"/>
    </row>
    <row r="1316" spans="2:81" x14ac:dyDescent="0.3">
      <c r="B1316" s="6" t="s">
        <v>521</v>
      </c>
      <c r="C1316" s="13"/>
      <c r="D1316" s="13"/>
      <c r="E1316" s="13"/>
      <c r="F1316" s="13"/>
      <c r="G1316" s="13"/>
      <c r="H1316" s="13"/>
      <c r="I1316" s="13"/>
      <c r="J1316" s="13"/>
      <c r="K1316" s="13"/>
      <c r="L1316" s="13"/>
      <c r="M1316" s="13"/>
      <c r="N1316" s="13"/>
      <c r="O1316" s="13"/>
      <c r="P1316" s="13"/>
      <c r="Q1316" s="13"/>
      <c r="R1316" s="13"/>
      <c r="S1316" s="13"/>
      <c r="T1316" s="13"/>
      <c r="U1316" s="13"/>
      <c r="V1316" s="13"/>
      <c r="W1316" s="13"/>
      <c r="X1316" s="13"/>
      <c r="Y1316" s="13"/>
      <c r="Z1316" s="13"/>
      <c r="AA1316" s="13"/>
      <c r="AB1316" s="13"/>
      <c r="AC1316" s="13"/>
      <c r="AD1316" s="13"/>
      <c r="AE1316" s="13"/>
      <c r="AF1316" s="13"/>
      <c r="AG1316" s="13"/>
      <c r="AH1316" s="13"/>
      <c r="AI1316" s="13"/>
      <c r="AJ1316" s="13"/>
      <c r="AK1316" s="13"/>
      <c r="AL1316" s="13"/>
      <c r="AM1316" s="13"/>
      <c r="AN1316" s="13"/>
      <c r="AO1316" s="13"/>
      <c r="AP1316" s="13"/>
      <c r="AQ1316" s="13"/>
      <c r="AR1316" s="13"/>
      <c r="AS1316" s="13"/>
      <c r="AT1316" s="13"/>
      <c r="AU1316" s="13"/>
      <c r="AV1316" s="13"/>
      <c r="AW1316" s="13"/>
      <c r="AX1316" s="13"/>
      <c r="AY1316" s="13"/>
      <c r="AZ1316" s="13"/>
      <c r="BA1316" s="13"/>
      <c r="BB1316" s="13"/>
      <c r="BC1316" s="13"/>
      <c r="BD1316" s="13"/>
      <c r="BE1316" s="13"/>
      <c r="BF1316" s="13"/>
      <c r="BG1316" s="13"/>
      <c r="BH1316" s="13"/>
      <c r="BI1316" s="13"/>
      <c r="BJ1316" s="13"/>
      <c r="BK1316" s="13"/>
      <c r="BL1316" s="13"/>
      <c r="BM1316" s="13"/>
      <c r="BN1316" s="13"/>
      <c r="BO1316" s="13"/>
      <c r="BP1316" s="13"/>
      <c r="BQ1316" s="13"/>
      <c r="BR1316" s="13"/>
      <c r="BS1316" s="13"/>
      <c r="BT1316" s="13"/>
      <c r="BU1316" s="13"/>
      <c r="BV1316" s="13"/>
      <c r="BW1316" s="13"/>
      <c r="BX1316" s="13"/>
      <c r="BY1316" s="13"/>
      <c r="BZ1316" s="13"/>
      <c r="CA1316" s="13"/>
      <c r="CB1316" s="13"/>
      <c r="CC1316" s="13"/>
    </row>
    <row r="1317" spans="2:81" x14ac:dyDescent="0.3">
      <c r="B1317" s="23" t="s">
        <v>95</v>
      </c>
      <c r="C1317" s="13"/>
      <c r="D1317" s="13"/>
      <c r="E1317" s="13"/>
      <c r="F1317" s="13"/>
      <c r="G1317" s="13"/>
      <c r="H1317" s="13"/>
      <c r="I1317" s="13"/>
      <c r="J1317" s="13"/>
      <c r="K1317" s="13"/>
      <c r="L1317" s="13"/>
      <c r="M1317" s="13"/>
      <c r="N1317" s="13"/>
      <c r="O1317" s="13"/>
      <c r="P1317" s="13"/>
      <c r="Q1317" s="13"/>
      <c r="R1317" s="13"/>
      <c r="S1317" s="13"/>
      <c r="T1317" s="13"/>
      <c r="U1317" s="13"/>
      <c r="V1317" s="13"/>
      <c r="W1317" s="13"/>
      <c r="X1317" s="13"/>
      <c r="Y1317" s="13"/>
      <c r="Z1317" s="13"/>
      <c r="AA1317" s="13"/>
      <c r="AB1317" s="13"/>
      <c r="AC1317" s="13"/>
      <c r="AD1317" s="13"/>
      <c r="AE1317" s="13"/>
      <c r="AF1317" s="13"/>
      <c r="AG1317" s="13"/>
      <c r="AH1317" s="13"/>
      <c r="AI1317" s="13"/>
      <c r="AJ1317" s="13"/>
      <c r="AK1317" s="13"/>
      <c r="AL1317" s="13"/>
      <c r="AM1317" s="13"/>
      <c r="AN1317" s="13"/>
      <c r="AO1317" s="13"/>
      <c r="AP1317" s="13"/>
      <c r="AQ1317" s="13"/>
      <c r="AR1317" s="13"/>
      <c r="AS1317" s="13"/>
      <c r="AT1317" s="13"/>
      <c r="AU1317" s="13"/>
      <c r="AV1317" s="13"/>
      <c r="AW1317" s="13"/>
      <c r="AX1317" s="13"/>
      <c r="AY1317" s="13"/>
      <c r="AZ1317" s="13"/>
      <c r="BA1317" s="13"/>
      <c r="BB1317" s="13"/>
      <c r="BC1317" s="13"/>
      <c r="BD1317" s="13"/>
      <c r="BE1317" s="13"/>
      <c r="BF1317" s="13"/>
      <c r="BG1317" s="13"/>
      <c r="BH1317" s="13"/>
      <c r="BI1317" s="13"/>
      <c r="BJ1317" s="13"/>
      <c r="BK1317" s="13"/>
      <c r="BL1317" s="13"/>
      <c r="BM1317" s="13"/>
      <c r="BN1317" s="13"/>
      <c r="BO1317" s="13"/>
      <c r="BP1317" s="13"/>
      <c r="BQ1317" s="13"/>
      <c r="BR1317" s="13"/>
      <c r="BS1317" s="13"/>
      <c r="BT1317" s="13"/>
      <c r="BU1317" s="13"/>
      <c r="BV1317" s="13"/>
      <c r="BW1317" s="13"/>
      <c r="BX1317" s="13"/>
      <c r="BY1317" s="13"/>
      <c r="BZ1317" s="13"/>
      <c r="CA1317" s="13"/>
      <c r="CB1317" s="13"/>
      <c r="CC1317" s="13"/>
    </row>
    <row r="1318" spans="2:81" x14ac:dyDescent="0.3">
      <c r="B1318" t="s">
        <v>512</v>
      </c>
      <c r="C1318" s="13">
        <v>0.27206477732793499</v>
      </c>
      <c r="D1318" s="13">
        <v>0.26484751203852303</v>
      </c>
      <c r="E1318" s="13">
        <v>0.28006589785831998</v>
      </c>
      <c r="F1318" s="13"/>
      <c r="G1318" s="13">
        <v>0.27428571428571402</v>
      </c>
      <c r="H1318" s="13">
        <v>0.29754601226993899</v>
      </c>
      <c r="I1318" s="13">
        <v>0.31779661016949201</v>
      </c>
      <c r="J1318" s="13">
        <v>0.248756218905473</v>
      </c>
      <c r="K1318" s="13">
        <v>0.24475524475524499</v>
      </c>
      <c r="L1318" s="13">
        <v>0.201298701298701</v>
      </c>
      <c r="M1318" s="13"/>
      <c r="N1318" s="13">
        <v>0.26150627615062799</v>
      </c>
      <c r="O1318" s="13">
        <v>0.268041237113402</v>
      </c>
      <c r="P1318" s="13">
        <v>0.238805970149254</v>
      </c>
      <c r="Q1318" s="13">
        <v>0.32283464566929099</v>
      </c>
      <c r="R1318" s="13"/>
      <c r="S1318" s="13">
        <v>0.32098765432098803</v>
      </c>
      <c r="T1318" s="13">
        <v>0.21052631578947401</v>
      </c>
      <c r="U1318" s="13">
        <v>0.28767123287671198</v>
      </c>
      <c r="V1318" s="13">
        <v>0.16504854368932001</v>
      </c>
      <c r="W1318" s="13">
        <v>0.25</v>
      </c>
      <c r="X1318" s="13">
        <v>0.30476190476190501</v>
      </c>
      <c r="Y1318" s="13">
        <v>0.32</v>
      </c>
      <c r="Z1318" s="13">
        <v>0.37777777777777799</v>
      </c>
      <c r="AA1318" s="13">
        <v>0.25477707006369399</v>
      </c>
      <c r="AB1318" s="13">
        <v>0.23958333333333301</v>
      </c>
      <c r="AC1318" s="13">
        <v>0.33333333333333298</v>
      </c>
      <c r="AD1318" s="13">
        <v>0.157894736842105</v>
      </c>
      <c r="AE1318" s="13"/>
      <c r="AF1318" s="13">
        <v>0.28320802005012502</v>
      </c>
      <c r="AG1318" s="13">
        <v>0.23499999999999999</v>
      </c>
      <c r="AH1318" s="13">
        <v>0.2734375</v>
      </c>
      <c r="AI1318" s="13">
        <v>0.27329192546583903</v>
      </c>
      <c r="AJ1318" s="13">
        <v>0.292682926829268</v>
      </c>
      <c r="AK1318" s="13">
        <v>0.28571428571428598</v>
      </c>
      <c r="AL1318" s="13"/>
      <c r="AM1318" s="13">
        <v>0.28021978021978</v>
      </c>
      <c r="AN1318" s="13">
        <v>0.26222222222222202</v>
      </c>
      <c r="AO1318" s="13">
        <v>0.27365728900255798</v>
      </c>
      <c r="AP1318" s="13">
        <v>0.28270042194092798</v>
      </c>
      <c r="AQ1318" s="13">
        <v>0.25</v>
      </c>
      <c r="AR1318" s="13"/>
      <c r="AS1318" s="13">
        <v>0.27206477732793499</v>
      </c>
      <c r="AT1318" s="13" t="s">
        <v>97</v>
      </c>
      <c r="AU1318" s="13"/>
      <c r="AV1318" s="13">
        <v>0.24249999999999999</v>
      </c>
      <c r="AW1318" s="13">
        <v>0.22340425531914901</v>
      </c>
      <c r="AX1318" s="13">
        <v>0.29636711281070699</v>
      </c>
      <c r="AY1318" s="13"/>
      <c r="AZ1318" s="13">
        <v>0.26605504587155998</v>
      </c>
      <c r="BA1318" s="13">
        <v>0.22222222222222199</v>
      </c>
      <c r="BB1318" s="13">
        <v>0.215859030837004</v>
      </c>
      <c r="BC1318" s="13"/>
      <c r="BD1318" s="13">
        <v>0.27568922305764398</v>
      </c>
      <c r="BE1318" s="13">
        <v>0.264501160092807</v>
      </c>
      <c r="BF1318" s="13"/>
      <c r="BG1318" s="13">
        <v>0.263922518159806</v>
      </c>
      <c r="BH1318" s="13">
        <v>0.27682926829268301</v>
      </c>
      <c r="BI1318" s="13"/>
      <c r="BJ1318" s="13">
        <v>0.23684210526315799</v>
      </c>
      <c r="BK1318" s="13">
        <v>0.27477919528950001</v>
      </c>
      <c r="BL1318" s="13"/>
      <c r="BM1318" s="13">
        <v>0.30041152263374499</v>
      </c>
      <c r="BN1318" s="13">
        <v>0.26434426229508201</v>
      </c>
      <c r="BO1318" s="13"/>
      <c r="BP1318" s="13">
        <v>0.27893175074184001</v>
      </c>
      <c r="BQ1318" s="13">
        <v>0.26940639269406402</v>
      </c>
      <c r="BR1318" s="13"/>
      <c r="BS1318" s="13">
        <v>0.26244343891402699</v>
      </c>
      <c r="BT1318" s="13">
        <v>0.27472527472527503</v>
      </c>
      <c r="BU1318" s="13"/>
      <c r="BV1318" s="13">
        <v>0.23489932885906001</v>
      </c>
      <c r="BW1318" s="13">
        <v>0.276450511945392</v>
      </c>
      <c r="BX1318" s="13"/>
      <c r="BY1318" s="13">
        <v>0.30069930069930101</v>
      </c>
      <c r="BZ1318" s="13">
        <v>0.26926648096564498</v>
      </c>
      <c r="CA1318" s="13"/>
      <c r="CB1318" s="13">
        <v>0.29103214890016899</v>
      </c>
      <c r="CC1318" s="13">
        <v>0.25723472668810299</v>
      </c>
    </row>
    <row r="1319" spans="2:81" x14ac:dyDescent="0.3">
      <c r="B1319" t="s">
        <v>513</v>
      </c>
      <c r="C1319" s="13">
        <v>0.25506072874493901</v>
      </c>
      <c r="D1319" s="13">
        <v>0.26966292134831499</v>
      </c>
      <c r="E1319" s="13">
        <v>0.23723228995057699</v>
      </c>
      <c r="F1319" s="13"/>
      <c r="G1319" s="13">
        <v>0.27428571428571402</v>
      </c>
      <c r="H1319" s="13">
        <v>0.27300613496932502</v>
      </c>
      <c r="I1319" s="13">
        <v>0.26271186440678002</v>
      </c>
      <c r="J1319" s="13">
        <v>0.238805970149254</v>
      </c>
      <c r="K1319" s="13">
        <v>0.20279720279720301</v>
      </c>
      <c r="L1319" s="13">
        <v>0.253246753246753</v>
      </c>
      <c r="M1319" s="13"/>
      <c r="N1319" s="13">
        <v>0.26569037656903799</v>
      </c>
      <c r="O1319" s="13">
        <v>0.25085910652921001</v>
      </c>
      <c r="P1319" s="13">
        <v>0.238805970149254</v>
      </c>
      <c r="Q1319" s="13">
        <v>0.24803149606299199</v>
      </c>
      <c r="R1319" s="13"/>
      <c r="S1319" s="13">
        <v>0.27160493827160498</v>
      </c>
      <c r="T1319" s="13">
        <v>0.255639097744361</v>
      </c>
      <c r="U1319" s="13">
        <v>0.26027397260273999</v>
      </c>
      <c r="V1319" s="13">
        <v>0.32038834951456302</v>
      </c>
      <c r="W1319" s="13">
        <v>0.27884615384615402</v>
      </c>
      <c r="X1319" s="13">
        <v>0.21904761904761899</v>
      </c>
      <c r="Y1319" s="13">
        <v>0.22</v>
      </c>
      <c r="Z1319" s="13">
        <v>0.155555555555556</v>
      </c>
      <c r="AA1319" s="13">
        <v>0.26114649681528701</v>
      </c>
      <c r="AB1319" s="13">
        <v>0.27083333333333298</v>
      </c>
      <c r="AC1319" s="13">
        <v>0.175438596491228</v>
      </c>
      <c r="AD1319" s="13">
        <v>0.26315789473684198</v>
      </c>
      <c r="AE1319" s="13"/>
      <c r="AF1319" s="13">
        <v>0.27568922305764398</v>
      </c>
      <c r="AG1319" s="13">
        <v>0.22</v>
      </c>
      <c r="AH1319" s="13">
        <v>0.2890625</v>
      </c>
      <c r="AI1319" s="13">
        <v>0.26086956521739102</v>
      </c>
      <c r="AJ1319" s="13">
        <v>0.276422764227642</v>
      </c>
      <c r="AK1319" s="13">
        <v>0.2</v>
      </c>
      <c r="AL1319" s="13"/>
      <c r="AM1319" s="13">
        <v>0.225274725274725</v>
      </c>
      <c r="AN1319" s="13">
        <v>0.24888888888888899</v>
      </c>
      <c r="AO1319" s="13">
        <v>0.25063938618925802</v>
      </c>
      <c r="AP1319" s="13">
        <v>0.278481012658228</v>
      </c>
      <c r="AQ1319" s="13">
        <v>0.29545454545454503</v>
      </c>
      <c r="AR1319" s="13"/>
      <c r="AS1319" s="13">
        <v>0.25506072874493901</v>
      </c>
      <c r="AT1319" s="13" t="s">
        <v>97</v>
      </c>
      <c r="AU1319" s="13"/>
      <c r="AV1319" s="13">
        <v>0.25750000000000001</v>
      </c>
      <c r="AW1319" s="13">
        <v>0.24468085106383</v>
      </c>
      <c r="AX1319" s="13">
        <v>0.240917782026769</v>
      </c>
      <c r="AY1319" s="13"/>
      <c r="AZ1319" s="13">
        <v>0.27522935779816499</v>
      </c>
      <c r="BA1319" s="13">
        <v>0.266666666666667</v>
      </c>
      <c r="BB1319" s="13">
        <v>0.24229074889867799</v>
      </c>
      <c r="BC1319" s="13"/>
      <c r="BD1319" s="13">
        <v>0.266917293233083</v>
      </c>
      <c r="BE1319" s="13">
        <v>0.23433874709976801</v>
      </c>
      <c r="BF1319" s="13"/>
      <c r="BG1319" s="13">
        <v>0.30024213075060502</v>
      </c>
      <c r="BH1319" s="13">
        <v>0.232926829268293</v>
      </c>
      <c r="BI1319" s="13"/>
      <c r="BJ1319" s="13">
        <v>0.32105263157894698</v>
      </c>
      <c r="BK1319" s="13">
        <v>0.244357212953876</v>
      </c>
      <c r="BL1319" s="13"/>
      <c r="BM1319" s="13">
        <v>0.27983539094650201</v>
      </c>
      <c r="BN1319" s="13">
        <v>0.25</v>
      </c>
      <c r="BO1319" s="13"/>
      <c r="BP1319" s="13">
        <v>0.249258160237389</v>
      </c>
      <c r="BQ1319" s="13">
        <v>0.25799086757990902</v>
      </c>
      <c r="BR1319" s="13"/>
      <c r="BS1319" s="13">
        <v>0.269230769230769</v>
      </c>
      <c r="BT1319" s="13">
        <v>0.21978021978022</v>
      </c>
      <c r="BU1319" s="13"/>
      <c r="BV1319" s="13">
        <v>0.30201342281879201</v>
      </c>
      <c r="BW1319" s="13">
        <v>0.25255972696245699</v>
      </c>
      <c r="BX1319" s="13"/>
      <c r="BY1319" s="13">
        <v>0.286713286713287</v>
      </c>
      <c r="BZ1319" s="13">
        <v>0.248839368616527</v>
      </c>
      <c r="CA1319" s="13"/>
      <c r="CB1319" s="13">
        <v>0.277495769881557</v>
      </c>
      <c r="CC1319" s="13">
        <v>0.229903536977492</v>
      </c>
    </row>
    <row r="1320" spans="2:81" x14ac:dyDescent="0.3">
      <c r="B1320" t="s">
        <v>514</v>
      </c>
      <c r="C1320" s="13">
        <v>0.230769230769231</v>
      </c>
      <c r="D1320" s="13">
        <v>0.22632423756019299</v>
      </c>
      <c r="E1320" s="13">
        <v>0.23723228995057699</v>
      </c>
      <c r="F1320" s="13"/>
      <c r="G1320" s="13">
        <v>0.188571428571429</v>
      </c>
      <c r="H1320" s="13">
        <v>0.223926380368098</v>
      </c>
      <c r="I1320" s="13">
        <v>0.22033898305084701</v>
      </c>
      <c r="J1320" s="13">
        <v>0.23383084577114399</v>
      </c>
      <c r="K1320" s="13">
        <v>0.30069930069930101</v>
      </c>
      <c r="L1320" s="13">
        <v>0.24025974025974001</v>
      </c>
      <c r="M1320" s="13"/>
      <c r="N1320" s="13">
        <v>0.23640167364016701</v>
      </c>
      <c r="O1320" s="13">
        <v>0.25429553264604798</v>
      </c>
      <c r="P1320" s="13">
        <v>0.23383084577114399</v>
      </c>
      <c r="Q1320" s="13">
        <v>0.18897637795275599</v>
      </c>
      <c r="R1320" s="13"/>
      <c r="S1320" s="13">
        <v>0.23045267489711899</v>
      </c>
      <c r="T1320" s="13">
        <v>0.24060150375939801</v>
      </c>
      <c r="U1320" s="13">
        <v>0.27397260273972601</v>
      </c>
      <c r="V1320" s="13">
        <v>0.213592233009709</v>
      </c>
      <c r="W1320" s="13">
        <v>0.18269230769230799</v>
      </c>
      <c r="X1320" s="13">
        <v>0.21904761904761899</v>
      </c>
      <c r="Y1320" s="13">
        <v>0.2</v>
      </c>
      <c r="Z1320" s="13">
        <v>0.31111111111111101</v>
      </c>
      <c r="AA1320" s="13">
        <v>0.24840764331210199</v>
      </c>
      <c r="AB1320" s="13">
        <v>0.22916666666666699</v>
      </c>
      <c r="AC1320" s="13">
        <v>0.22807017543859601</v>
      </c>
      <c r="AD1320" s="13">
        <v>0.26315789473684198</v>
      </c>
      <c r="AE1320" s="13"/>
      <c r="AF1320" s="13">
        <v>0.220551378446115</v>
      </c>
      <c r="AG1320" s="13">
        <v>0.26500000000000001</v>
      </c>
      <c r="AH1320" s="13">
        <v>0.25</v>
      </c>
      <c r="AI1320" s="13">
        <v>0.18633540372670801</v>
      </c>
      <c r="AJ1320" s="13">
        <v>0.23577235772357699</v>
      </c>
      <c r="AK1320" s="13">
        <v>0.24761904761904799</v>
      </c>
      <c r="AL1320" s="13"/>
      <c r="AM1320" s="13">
        <v>0.24175824175824201</v>
      </c>
      <c r="AN1320" s="13">
        <v>0.24888888888888899</v>
      </c>
      <c r="AO1320" s="13">
        <v>0.21483375959079301</v>
      </c>
      <c r="AP1320" s="13">
        <v>0.26160337552742602</v>
      </c>
      <c r="AQ1320" s="13">
        <v>0.22727272727272699</v>
      </c>
      <c r="AR1320" s="13"/>
      <c r="AS1320" s="13">
        <v>0.230769230769231</v>
      </c>
      <c r="AT1320" s="13" t="s">
        <v>97</v>
      </c>
      <c r="AU1320" s="13"/>
      <c r="AV1320" s="13">
        <v>0.22750000000000001</v>
      </c>
      <c r="AW1320" s="13">
        <v>0.21276595744680901</v>
      </c>
      <c r="AX1320" s="13">
        <v>0.240917782026769</v>
      </c>
      <c r="AY1320" s="13"/>
      <c r="AZ1320" s="13">
        <v>0.23853211009174299</v>
      </c>
      <c r="BA1320" s="13">
        <v>0.22222222222222199</v>
      </c>
      <c r="BB1320" s="13">
        <v>0.22466960352422899</v>
      </c>
      <c r="BC1320" s="13"/>
      <c r="BD1320" s="13">
        <v>0.22305764411027601</v>
      </c>
      <c r="BE1320" s="13">
        <v>0.248259860788863</v>
      </c>
      <c r="BF1320" s="13"/>
      <c r="BG1320" s="13">
        <v>0.20823244552058101</v>
      </c>
      <c r="BH1320" s="13">
        <v>0.241463414634146</v>
      </c>
      <c r="BI1320" s="13"/>
      <c r="BJ1320" s="13">
        <v>0.19473684210526301</v>
      </c>
      <c r="BK1320" s="13">
        <v>0.236506378802748</v>
      </c>
      <c r="BL1320" s="13"/>
      <c r="BM1320" s="13">
        <v>0.21399176954732499</v>
      </c>
      <c r="BN1320" s="13">
        <v>0.233606557377049</v>
      </c>
      <c r="BO1320" s="13"/>
      <c r="BP1320" s="13">
        <v>0.23738872403560801</v>
      </c>
      <c r="BQ1320" s="13">
        <v>0.22831050228310501</v>
      </c>
      <c r="BR1320" s="13"/>
      <c r="BS1320" s="13">
        <v>0.22171945701357501</v>
      </c>
      <c r="BT1320" s="13">
        <v>0.246153846153846</v>
      </c>
      <c r="BU1320" s="13"/>
      <c r="BV1320" s="13">
        <v>0.23489932885906001</v>
      </c>
      <c r="BW1320" s="13">
        <v>0.215017064846416</v>
      </c>
      <c r="BX1320" s="13"/>
      <c r="BY1320" s="13">
        <v>0.188811188811189</v>
      </c>
      <c r="BZ1320" s="13">
        <v>0.23676880222841201</v>
      </c>
      <c r="CA1320" s="13"/>
      <c r="CB1320" s="13">
        <v>0.243654822335025</v>
      </c>
      <c r="CC1320" s="13">
        <v>0.22025723472668801</v>
      </c>
    </row>
    <row r="1321" spans="2:81" x14ac:dyDescent="0.3">
      <c r="B1321" t="s">
        <v>515</v>
      </c>
      <c r="C1321" s="13">
        <v>9.7165991902833995E-2</v>
      </c>
      <c r="D1321" s="13">
        <v>9.7913322632423694E-2</v>
      </c>
      <c r="E1321" s="13">
        <v>9.5551894563426706E-2</v>
      </c>
      <c r="F1321" s="13"/>
      <c r="G1321" s="13">
        <v>0.13142857142857101</v>
      </c>
      <c r="H1321" s="13">
        <v>8.2822085889570504E-2</v>
      </c>
      <c r="I1321" s="13">
        <v>9.74576271186441E-2</v>
      </c>
      <c r="J1321" s="13">
        <v>0.119402985074627</v>
      </c>
      <c r="K1321" s="13">
        <v>6.2937062937062901E-2</v>
      </c>
      <c r="L1321" s="13">
        <v>9.0909090909090898E-2</v>
      </c>
      <c r="M1321" s="13"/>
      <c r="N1321" s="13">
        <v>0.106694560669456</v>
      </c>
      <c r="O1321" s="13">
        <v>9.96563573883162E-2</v>
      </c>
      <c r="P1321" s="13">
        <v>0.114427860696517</v>
      </c>
      <c r="Q1321" s="13">
        <v>6.2992125984251995E-2</v>
      </c>
      <c r="R1321" s="13"/>
      <c r="S1321" s="13">
        <v>8.6419753086419707E-2</v>
      </c>
      <c r="T1321" s="13">
        <v>0.12781954887218</v>
      </c>
      <c r="U1321" s="13">
        <v>9.5890410958904104E-2</v>
      </c>
      <c r="V1321" s="13">
        <v>0.12621359223301001</v>
      </c>
      <c r="W1321" s="13">
        <v>9.6153846153846201E-2</v>
      </c>
      <c r="X1321" s="13">
        <v>0.104761904761905</v>
      </c>
      <c r="Y1321" s="13">
        <v>0.12</v>
      </c>
      <c r="Z1321" s="13">
        <v>2.2222222222222199E-2</v>
      </c>
      <c r="AA1321" s="13">
        <v>7.0063694267515894E-2</v>
      </c>
      <c r="AB1321" s="13">
        <v>9.375E-2</v>
      </c>
      <c r="AC1321" s="13">
        <v>8.7719298245614002E-2</v>
      </c>
      <c r="AD1321" s="13">
        <v>0.157894736842105</v>
      </c>
      <c r="AE1321" s="13"/>
      <c r="AF1321" s="13">
        <v>8.7719298245614002E-2</v>
      </c>
      <c r="AG1321" s="13">
        <v>9.5000000000000001E-2</v>
      </c>
      <c r="AH1321" s="13">
        <v>9.375E-2</v>
      </c>
      <c r="AI1321" s="13">
        <v>0.118012422360248</v>
      </c>
      <c r="AJ1321" s="13">
        <v>9.7560975609756101E-2</v>
      </c>
      <c r="AK1321" s="13">
        <v>8.5714285714285701E-2</v>
      </c>
      <c r="AL1321" s="13"/>
      <c r="AM1321" s="13">
        <v>6.0439560439560398E-2</v>
      </c>
      <c r="AN1321" s="13">
        <v>9.3333333333333296E-2</v>
      </c>
      <c r="AO1321" s="13">
        <v>0.12531969309462901</v>
      </c>
      <c r="AP1321" s="13">
        <v>6.3291139240506306E-2</v>
      </c>
      <c r="AQ1321" s="13">
        <v>6.8181818181818205E-2</v>
      </c>
      <c r="AR1321" s="13"/>
      <c r="AS1321" s="13">
        <v>9.7165991902833995E-2</v>
      </c>
      <c r="AT1321" s="13" t="s">
        <v>97</v>
      </c>
      <c r="AU1321" s="13"/>
      <c r="AV1321" s="13">
        <v>0.105</v>
      </c>
      <c r="AW1321" s="13">
        <v>0.13829787234042601</v>
      </c>
      <c r="AX1321" s="13">
        <v>9.3690248565965598E-2</v>
      </c>
      <c r="AY1321" s="13"/>
      <c r="AZ1321" s="13">
        <v>9.1743119266055106E-2</v>
      </c>
      <c r="BA1321" s="13">
        <v>0.133333333333333</v>
      </c>
      <c r="BB1321" s="13">
        <v>0.12775330396475801</v>
      </c>
      <c r="BC1321" s="13"/>
      <c r="BD1321" s="13">
        <v>9.6491228070175405E-2</v>
      </c>
      <c r="BE1321" s="13">
        <v>9.28074245939675E-2</v>
      </c>
      <c r="BF1321" s="13"/>
      <c r="BG1321" s="13">
        <v>8.9588377723970894E-2</v>
      </c>
      <c r="BH1321" s="13">
        <v>0.1</v>
      </c>
      <c r="BI1321" s="13"/>
      <c r="BJ1321" s="13">
        <v>0.1</v>
      </c>
      <c r="BK1321" s="13">
        <v>9.7154072620215901E-2</v>
      </c>
      <c r="BL1321" s="13"/>
      <c r="BM1321" s="13">
        <v>9.0534979423868303E-2</v>
      </c>
      <c r="BN1321" s="13">
        <v>9.8360655737704902E-2</v>
      </c>
      <c r="BO1321" s="13"/>
      <c r="BP1321" s="13">
        <v>9.7922848664688394E-2</v>
      </c>
      <c r="BQ1321" s="13">
        <v>9.4748858447488593E-2</v>
      </c>
      <c r="BR1321" s="13"/>
      <c r="BS1321" s="13">
        <v>0.104072398190045</v>
      </c>
      <c r="BT1321" s="13">
        <v>9.4505494505494503E-2</v>
      </c>
      <c r="BU1321" s="13"/>
      <c r="BV1321" s="13">
        <v>8.7248322147651006E-2</v>
      </c>
      <c r="BW1321" s="13">
        <v>0.112627986348123</v>
      </c>
      <c r="BX1321" s="13"/>
      <c r="BY1321" s="13">
        <v>0.10489510489510501</v>
      </c>
      <c r="BZ1321" s="13">
        <v>9.7493036211699205E-2</v>
      </c>
      <c r="CA1321" s="13"/>
      <c r="CB1321" s="13">
        <v>8.2910321489001695E-2</v>
      </c>
      <c r="CC1321" s="13">
        <v>0.114147909967846</v>
      </c>
    </row>
    <row r="1322" spans="2:81" x14ac:dyDescent="0.3">
      <c r="B1322" t="s">
        <v>516</v>
      </c>
      <c r="C1322" s="13">
        <v>2.9959514170040499E-2</v>
      </c>
      <c r="D1322" s="13">
        <v>3.2102728731942198E-2</v>
      </c>
      <c r="E1322" s="13">
        <v>2.8006589785831999E-2</v>
      </c>
      <c r="F1322" s="13"/>
      <c r="G1322" s="13">
        <v>4.57142857142857E-2</v>
      </c>
      <c r="H1322" s="13">
        <v>3.3742331288343599E-2</v>
      </c>
      <c r="I1322" s="13">
        <v>2.1186440677966101E-2</v>
      </c>
      <c r="J1322" s="13">
        <v>1.99004975124378E-2</v>
      </c>
      <c r="K1322" s="13">
        <v>2.0979020979021001E-2</v>
      </c>
      <c r="L1322" s="13">
        <v>3.8961038961039002E-2</v>
      </c>
      <c r="M1322" s="13"/>
      <c r="N1322" s="13">
        <v>2.92887029288703E-2</v>
      </c>
      <c r="O1322" s="13">
        <v>2.74914089347079E-2</v>
      </c>
      <c r="P1322" s="13">
        <v>3.98009950248756E-2</v>
      </c>
      <c r="Q1322" s="13">
        <v>2.7559055118110201E-2</v>
      </c>
      <c r="R1322" s="13"/>
      <c r="S1322" s="13">
        <v>1.2345679012345699E-2</v>
      </c>
      <c r="T1322" s="13">
        <v>7.5187969924812E-3</v>
      </c>
      <c r="U1322" s="13">
        <v>2.7397260273972601E-2</v>
      </c>
      <c r="V1322" s="13">
        <v>2.9126213592233E-2</v>
      </c>
      <c r="W1322" s="13">
        <v>4.80769230769231E-2</v>
      </c>
      <c r="X1322" s="13">
        <v>1.9047619047619001E-2</v>
      </c>
      <c r="Y1322" s="13">
        <v>0.04</v>
      </c>
      <c r="Z1322" s="13">
        <v>4.4444444444444398E-2</v>
      </c>
      <c r="AA1322" s="13">
        <v>3.8216560509554097E-2</v>
      </c>
      <c r="AB1322" s="13">
        <v>7.2916666666666699E-2</v>
      </c>
      <c r="AC1322" s="13">
        <v>3.5087719298245598E-2</v>
      </c>
      <c r="AD1322" s="13">
        <v>0</v>
      </c>
      <c r="AE1322" s="13"/>
      <c r="AF1322" s="13">
        <v>4.5112781954887202E-2</v>
      </c>
      <c r="AG1322" s="13">
        <v>0.02</v>
      </c>
      <c r="AH1322" s="13">
        <v>2.34375E-2</v>
      </c>
      <c r="AI1322" s="13">
        <v>2.4844720496894401E-2</v>
      </c>
      <c r="AJ1322" s="13">
        <v>8.1300813008130107E-3</v>
      </c>
      <c r="AK1322" s="13">
        <v>3.8095238095238099E-2</v>
      </c>
      <c r="AL1322" s="13"/>
      <c r="AM1322" s="13">
        <v>3.2967032967033003E-2</v>
      </c>
      <c r="AN1322" s="13">
        <v>3.11111111111111E-2</v>
      </c>
      <c r="AO1322" s="13">
        <v>2.81329923273657E-2</v>
      </c>
      <c r="AP1322" s="13">
        <v>1.26582278481013E-2</v>
      </c>
      <c r="AQ1322" s="13">
        <v>9.0909090909090898E-2</v>
      </c>
      <c r="AR1322" s="13"/>
      <c r="AS1322" s="13">
        <v>2.9959514170040499E-2</v>
      </c>
      <c r="AT1322" s="13" t="s">
        <v>97</v>
      </c>
      <c r="AU1322" s="13"/>
      <c r="AV1322" s="13">
        <v>4.7500000000000001E-2</v>
      </c>
      <c r="AW1322" s="13">
        <v>3.1914893617021302E-2</v>
      </c>
      <c r="AX1322" s="13">
        <v>1.9120458891013398E-2</v>
      </c>
      <c r="AY1322" s="13"/>
      <c r="AZ1322" s="13">
        <v>1.8348623853211E-2</v>
      </c>
      <c r="BA1322" s="13">
        <v>7.7777777777777807E-2</v>
      </c>
      <c r="BB1322" s="13">
        <v>3.0837004405286299E-2</v>
      </c>
      <c r="BC1322" s="13"/>
      <c r="BD1322" s="13">
        <v>3.00751879699248E-2</v>
      </c>
      <c r="BE1322" s="13">
        <v>3.01624129930394E-2</v>
      </c>
      <c r="BF1322" s="13"/>
      <c r="BG1322" s="13">
        <v>2.4213075060532701E-2</v>
      </c>
      <c r="BH1322" s="13">
        <v>3.2926829268292698E-2</v>
      </c>
      <c r="BI1322" s="13"/>
      <c r="BJ1322" s="13">
        <v>2.1052631578947399E-2</v>
      </c>
      <c r="BK1322" s="13">
        <v>3.23846908734053E-2</v>
      </c>
      <c r="BL1322" s="13"/>
      <c r="BM1322" s="13">
        <v>2.8806584362139901E-2</v>
      </c>
      <c r="BN1322" s="13">
        <v>3.07377049180328E-2</v>
      </c>
      <c r="BO1322" s="13"/>
      <c r="BP1322" s="13">
        <v>3.8575667655786301E-2</v>
      </c>
      <c r="BQ1322" s="13">
        <v>2.7397260273972601E-2</v>
      </c>
      <c r="BR1322" s="13"/>
      <c r="BS1322" s="13">
        <v>4.0723981900452497E-2</v>
      </c>
      <c r="BT1322" s="13">
        <v>2.1978021978022001E-2</v>
      </c>
      <c r="BU1322" s="13"/>
      <c r="BV1322" s="13">
        <v>4.0268456375838903E-2</v>
      </c>
      <c r="BW1322" s="13">
        <v>4.0955631399317398E-2</v>
      </c>
      <c r="BX1322" s="13"/>
      <c r="BY1322" s="13">
        <v>5.5944055944055902E-2</v>
      </c>
      <c r="BZ1322" s="13">
        <v>2.69266480965645E-2</v>
      </c>
      <c r="CA1322" s="13"/>
      <c r="CB1322" s="13">
        <v>2.3688663282571899E-2</v>
      </c>
      <c r="CC1322" s="13">
        <v>3.6977491961414803E-2</v>
      </c>
    </row>
    <row r="1323" spans="2:81" x14ac:dyDescent="0.3">
      <c r="B1323" t="s">
        <v>517</v>
      </c>
      <c r="C1323" s="13">
        <v>1.2955465587044499E-2</v>
      </c>
      <c r="D1323" s="13">
        <v>4.8154093097913303E-3</v>
      </c>
      <c r="E1323" s="13">
        <v>2.1416803953871501E-2</v>
      </c>
      <c r="F1323" s="13"/>
      <c r="G1323" s="13">
        <v>1.7142857142857099E-2</v>
      </c>
      <c r="H1323" s="13">
        <v>1.22699386503067E-2</v>
      </c>
      <c r="I1323" s="13">
        <v>4.2372881355932203E-3</v>
      </c>
      <c r="J1323" s="13">
        <v>1.99004975124378E-2</v>
      </c>
      <c r="K1323" s="13">
        <v>1.3986013986014E-2</v>
      </c>
      <c r="L1323" s="13">
        <v>1.2987012987013E-2</v>
      </c>
      <c r="M1323" s="13"/>
      <c r="N1323" s="13">
        <v>1.2552301255230099E-2</v>
      </c>
      <c r="O1323" s="13">
        <v>3.4364261168384901E-3</v>
      </c>
      <c r="P1323" s="13">
        <v>1.99004975124378E-2</v>
      </c>
      <c r="Q1323" s="13">
        <v>1.9685039370078702E-2</v>
      </c>
      <c r="R1323" s="13"/>
      <c r="S1323" s="13">
        <v>1.6460905349794198E-2</v>
      </c>
      <c r="T1323" s="13">
        <v>2.2556390977443601E-2</v>
      </c>
      <c r="U1323" s="13">
        <v>0</v>
      </c>
      <c r="V1323" s="13">
        <v>9.7087378640776708E-3</v>
      </c>
      <c r="W1323" s="13">
        <v>0</v>
      </c>
      <c r="X1323" s="13">
        <v>2.8571428571428598E-2</v>
      </c>
      <c r="Y1323" s="13">
        <v>0</v>
      </c>
      <c r="Z1323" s="13">
        <v>0</v>
      </c>
      <c r="AA1323" s="13">
        <v>1.9108280254777101E-2</v>
      </c>
      <c r="AB1323" s="13">
        <v>1.0416666666666701E-2</v>
      </c>
      <c r="AC1323" s="13">
        <v>1.7543859649122799E-2</v>
      </c>
      <c r="AD1323" s="13">
        <v>0</v>
      </c>
      <c r="AE1323" s="13"/>
      <c r="AF1323" s="13">
        <v>7.5187969924812E-3</v>
      </c>
      <c r="AG1323" s="13">
        <v>2.5000000000000001E-2</v>
      </c>
      <c r="AH1323" s="13">
        <v>7.8125E-3</v>
      </c>
      <c r="AI1323" s="13">
        <v>1.2422360248447201E-2</v>
      </c>
      <c r="AJ1323" s="13">
        <v>1.6260162601626001E-2</v>
      </c>
      <c r="AK1323" s="13">
        <v>9.5238095238095195E-3</v>
      </c>
      <c r="AL1323" s="13"/>
      <c r="AM1323" s="13">
        <v>1.0989010989011E-2</v>
      </c>
      <c r="AN1323" s="13">
        <v>1.3333333333333299E-2</v>
      </c>
      <c r="AO1323" s="13">
        <v>1.5345268542199499E-2</v>
      </c>
      <c r="AP1323" s="13">
        <v>4.2194092827004199E-3</v>
      </c>
      <c r="AQ1323" s="13">
        <v>4.5454545454545497E-2</v>
      </c>
      <c r="AR1323" s="13"/>
      <c r="AS1323" s="13">
        <v>1.2955465587044499E-2</v>
      </c>
      <c r="AT1323" s="13" t="s">
        <v>97</v>
      </c>
      <c r="AU1323" s="13"/>
      <c r="AV1323" s="13">
        <v>0.01</v>
      </c>
      <c r="AW1323" s="13">
        <v>1.0638297872340399E-2</v>
      </c>
      <c r="AX1323" s="13">
        <v>1.3384321223709399E-2</v>
      </c>
      <c r="AY1323" s="13"/>
      <c r="AZ1323" s="13">
        <v>1.8348623853211E-2</v>
      </c>
      <c r="BA1323" s="13">
        <v>0</v>
      </c>
      <c r="BB1323" s="13">
        <v>4.4052863436123404E-3</v>
      </c>
      <c r="BC1323" s="13"/>
      <c r="BD1323" s="13">
        <v>1.50375939849624E-2</v>
      </c>
      <c r="BE1323" s="13">
        <v>9.2807424593967496E-3</v>
      </c>
      <c r="BF1323" s="13"/>
      <c r="BG1323" s="13">
        <v>1.6949152542372899E-2</v>
      </c>
      <c r="BH1323" s="13">
        <v>1.09756097560976E-2</v>
      </c>
      <c r="BI1323" s="13"/>
      <c r="BJ1323" s="13">
        <v>1.5789473684210499E-2</v>
      </c>
      <c r="BK1323" s="13">
        <v>1.27576054955839E-2</v>
      </c>
      <c r="BL1323" s="13"/>
      <c r="BM1323" s="13">
        <v>2.4691358024691398E-2</v>
      </c>
      <c r="BN1323" s="13">
        <v>9.2213114754098394E-3</v>
      </c>
      <c r="BO1323" s="13"/>
      <c r="BP1323" s="13">
        <v>8.9020771513353102E-3</v>
      </c>
      <c r="BQ1323" s="13">
        <v>1.48401826484018E-2</v>
      </c>
      <c r="BR1323" s="13"/>
      <c r="BS1323" s="13">
        <v>1.1312217194570101E-2</v>
      </c>
      <c r="BT1323" s="13">
        <v>1.3186813186813201E-2</v>
      </c>
      <c r="BU1323" s="13"/>
      <c r="BV1323" s="13">
        <v>2.01342281879195E-2</v>
      </c>
      <c r="BW1323" s="13">
        <v>6.8259385665529002E-3</v>
      </c>
      <c r="BX1323" s="13"/>
      <c r="BY1323" s="13">
        <v>0</v>
      </c>
      <c r="BZ1323" s="13">
        <v>1.48560817084494E-2</v>
      </c>
      <c r="CA1323" s="13"/>
      <c r="CB1323" s="13">
        <v>1.01522842639594E-2</v>
      </c>
      <c r="CC1323" s="13">
        <v>1.4469453376205799E-2</v>
      </c>
    </row>
    <row r="1324" spans="2:81" x14ac:dyDescent="0.3">
      <c r="B1324" t="s">
        <v>518</v>
      </c>
      <c r="C1324" s="13">
        <v>9.7165991902833995E-3</v>
      </c>
      <c r="D1324" s="13">
        <v>1.28410914927769E-2</v>
      </c>
      <c r="E1324" s="13">
        <v>6.5897858319604596E-3</v>
      </c>
      <c r="F1324" s="13"/>
      <c r="G1324" s="13">
        <v>5.7142857142857099E-3</v>
      </c>
      <c r="H1324" s="13">
        <v>2.14723926380368E-2</v>
      </c>
      <c r="I1324" s="13">
        <v>0</v>
      </c>
      <c r="J1324" s="13">
        <v>4.97512437810945E-3</v>
      </c>
      <c r="K1324" s="13">
        <v>1.3986013986014E-2</v>
      </c>
      <c r="L1324" s="13">
        <v>6.4935064935064896E-3</v>
      </c>
      <c r="M1324" s="13"/>
      <c r="N1324" s="13">
        <v>4.1841004184100397E-3</v>
      </c>
      <c r="O1324" s="13">
        <v>2.06185567010309E-2</v>
      </c>
      <c r="P1324" s="13">
        <v>9.9502487562189105E-3</v>
      </c>
      <c r="Q1324" s="13">
        <v>7.8740157480314994E-3</v>
      </c>
      <c r="R1324" s="13"/>
      <c r="S1324" s="13">
        <v>8.23045267489712E-3</v>
      </c>
      <c r="T1324" s="13">
        <v>0</v>
      </c>
      <c r="U1324" s="13">
        <v>0</v>
      </c>
      <c r="V1324" s="13">
        <v>2.9126213592233E-2</v>
      </c>
      <c r="W1324" s="13">
        <v>2.8846153846153799E-2</v>
      </c>
      <c r="X1324" s="13">
        <v>0</v>
      </c>
      <c r="Y1324" s="13">
        <v>0.02</v>
      </c>
      <c r="Z1324" s="13">
        <v>0</v>
      </c>
      <c r="AA1324" s="13">
        <v>6.3694267515923596E-3</v>
      </c>
      <c r="AB1324" s="13">
        <v>1.0416666666666701E-2</v>
      </c>
      <c r="AC1324" s="13">
        <v>0</v>
      </c>
      <c r="AD1324" s="13">
        <v>0</v>
      </c>
      <c r="AE1324" s="13"/>
      <c r="AF1324" s="13">
        <v>7.5187969924812E-3</v>
      </c>
      <c r="AG1324" s="13">
        <v>2.5000000000000001E-2</v>
      </c>
      <c r="AH1324" s="13">
        <v>0</v>
      </c>
      <c r="AI1324" s="13">
        <v>0</v>
      </c>
      <c r="AJ1324" s="13">
        <v>1.6260162601626001E-2</v>
      </c>
      <c r="AK1324" s="13">
        <v>9.5238095238095195E-3</v>
      </c>
      <c r="AL1324" s="13"/>
      <c r="AM1324" s="13">
        <v>5.4945054945054897E-3</v>
      </c>
      <c r="AN1324" s="13">
        <v>8.8888888888888906E-3</v>
      </c>
      <c r="AO1324" s="13">
        <v>1.5345268542199499E-2</v>
      </c>
      <c r="AP1324" s="13">
        <v>8.4388185654008397E-3</v>
      </c>
      <c r="AQ1324" s="13">
        <v>0</v>
      </c>
      <c r="AR1324" s="13"/>
      <c r="AS1324" s="13">
        <v>9.7165991902833995E-3</v>
      </c>
      <c r="AT1324" s="13" t="s">
        <v>97</v>
      </c>
      <c r="AU1324" s="13"/>
      <c r="AV1324" s="13">
        <v>7.4999999999999997E-3</v>
      </c>
      <c r="AW1324" s="13">
        <v>3.1914893617021302E-2</v>
      </c>
      <c r="AX1324" s="13">
        <v>9.5602294455066905E-3</v>
      </c>
      <c r="AY1324" s="13"/>
      <c r="AZ1324" s="13">
        <v>1.8348623853211E-2</v>
      </c>
      <c r="BA1324" s="13">
        <v>1.1111111111111099E-2</v>
      </c>
      <c r="BB1324" s="13">
        <v>1.3215859030837E-2</v>
      </c>
      <c r="BC1324" s="13"/>
      <c r="BD1324" s="13">
        <v>1.00250626566416E-2</v>
      </c>
      <c r="BE1324" s="13">
        <v>9.2807424593967496E-3</v>
      </c>
      <c r="BF1324" s="13"/>
      <c r="BG1324" s="13">
        <v>1.21065375302663E-2</v>
      </c>
      <c r="BH1324" s="13">
        <v>8.5365853658536592E-3</v>
      </c>
      <c r="BI1324" s="13"/>
      <c r="BJ1324" s="13">
        <v>1.5789473684210499E-2</v>
      </c>
      <c r="BK1324" s="13">
        <v>8.8321884200196297E-3</v>
      </c>
      <c r="BL1324" s="13"/>
      <c r="BM1324" s="13">
        <v>4.11522633744856E-3</v>
      </c>
      <c r="BN1324" s="13">
        <v>1.1270491803278699E-2</v>
      </c>
      <c r="BO1324" s="13"/>
      <c r="BP1324" s="13">
        <v>5.9347181008902097E-3</v>
      </c>
      <c r="BQ1324" s="13">
        <v>1.1415525114155301E-2</v>
      </c>
      <c r="BR1324" s="13"/>
      <c r="BS1324" s="13">
        <v>1.1312217194570101E-2</v>
      </c>
      <c r="BT1324" s="13">
        <v>1.0989010989011E-2</v>
      </c>
      <c r="BU1324" s="13"/>
      <c r="BV1324" s="13">
        <v>6.7114093959731499E-3</v>
      </c>
      <c r="BW1324" s="13">
        <v>1.36518771331058E-2</v>
      </c>
      <c r="BX1324" s="13"/>
      <c r="BY1324" s="13">
        <v>6.9930069930069904E-3</v>
      </c>
      <c r="BZ1324" s="13">
        <v>1.0213556174559E-2</v>
      </c>
      <c r="CA1324" s="13"/>
      <c r="CB1324" s="13">
        <v>5.0761421319797002E-3</v>
      </c>
      <c r="CC1324" s="13">
        <v>1.4469453376205799E-2</v>
      </c>
    </row>
    <row r="1325" spans="2:81" x14ac:dyDescent="0.3">
      <c r="B1325" t="s">
        <v>519</v>
      </c>
      <c r="C1325" s="13">
        <v>9.2307692307692299E-2</v>
      </c>
      <c r="D1325" s="13">
        <v>9.1492776886035299E-2</v>
      </c>
      <c r="E1325" s="13">
        <v>9.3904448105436605E-2</v>
      </c>
      <c r="F1325" s="13"/>
      <c r="G1325" s="13">
        <v>6.2857142857142903E-2</v>
      </c>
      <c r="H1325" s="13">
        <v>5.5214723926380403E-2</v>
      </c>
      <c r="I1325" s="13">
        <v>7.6271186440677999E-2</v>
      </c>
      <c r="J1325" s="13">
        <v>0.114427860696517</v>
      </c>
      <c r="K1325" s="13">
        <v>0.13986013986014001</v>
      </c>
      <c r="L1325" s="13">
        <v>0.15584415584415601</v>
      </c>
      <c r="M1325" s="13"/>
      <c r="N1325" s="13">
        <v>8.3682008368200805E-2</v>
      </c>
      <c r="O1325" s="13">
        <v>7.5601374570446703E-2</v>
      </c>
      <c r="P1325" s="13">
        <v>0.104477611940299</v>
      </c>
      <c r="Q1325" s="13">
        <v>0.122047244094488</v>
      </c>
      <c r="R1325" s="13"/>
      <c r="S1325" s="13">
        <v>5.3497942386831303E-2</v>
      </c>
      <c r="T1325" s="13">
        <v>0.13533834586466201</v>
      </c>
      <c r="U1325" s="13">
        <v>5.4794520547945202E-2</v>
      </c>
      <c r="V1325" s="13">
        <v>0.106796116504854</v>
      </c>
      <c r="W1325" s="13">
        <v>0.115384615384615</v>
      </c>
      <c r="X1325" s="13">
        <v>0.104761904761905</v>
      </c>
      <c r="Y1325" s="13">
        <v>0.08</v>
      </c>
      <c r="Z1325" s="13">
        <v>8.8888888888888906E-2</v>
      </c>
      <c r="AA1325" s="13">
        <v>0.101910828025478</v>
      </c>
      <c r="AB1325" s="13">
        <v>7.2916666666666699E-2</v>
      </c>
      <c r="AC1325" s="13">
        <v>0.12280701754386</v>
      </c>
      <c r="AD1325" s="13">
        <v>0.157894736842105</v>
      </c>
      <c r="AE1325" s="13"/>
      <c r="AF1325" s="13">
        <v>7.2681704260651597E-2</v>
      </c>
      <c r="AG1325" s="13">
        <v>0.115</v>
      </c>
      <c r="AH1325" s="13">
        <v>6.25E-2</v>
      </c>
      <c r="AI1325" s="13">
        <v>0.12422360248447201</v>
      </c>
      <c r="AJ1325" s="13">
        <v>5.6910569105691103E-2</v>
      </c>
      <c r="AK1325" s="13">
        <v>0.12380952380952399</v>
      </c>
      <c r="AL1325" s="13"/>
      <c r="AM1325" s="13">
        <v>0.14285714285714299</v>
      </c>
      <c r="AN1325" s="13">
        <v>9.3333333333333296E-2</v>
      </c>
      <c r="AO1325" s="13">
        <v>7.6726342710997403E-2</v>
      </c>
      <c r="AP1325" s="13">
        <v>8.8607594936708903E-2</v>
      </c>
      <c r="AQ1325" s="13">
        <v>2.27272727272727E-2</v>
      </c>
      <c r="AR1325" s="13"/>
      <c r="AS1325" s="13">
        <v>9.2307692307692299E-2</v>
      </c>
      <c r="AT1325" s="13" t="s">
        <v>97</v>
      </c>
      <c r="AU1325" s="13"/>
      <c r="AV1325" s="13">
        <v>0.10249999999999999</v>
      </c>
      <c r="AW1325" s="13">
        <v>0.10638297872340401</v>
      </c>
      <c r="AX1325" s="13">
        <v>8.6042065009560201E-2</v>
      </c>
      <c r="AY1325" s="13"/>
      <c r="AZ1325" s="13">
        <v>7.3394495412843999E-2</v>
      </c>
      <c r="BA1325" s="13">
        <v>6.6666666666666693E-2</v>
      </c>
      <c r="BB1325" s="13">
        <v>0.140969162995595</v>
      </c>
      <c r="BC1325" s="13"/>
      <c r="BD1325" s="13">
        <v>8.2706766917293201E-2</v>
      </c>
      <c r="BE1325" s="13">
        <v>0.111368909512761</v>
      </c>
      <c r="BF1325" s="13"/>
      <c r="BG1325" s="13">
        <v>8.4745762711864403E-2</v>
      </c>
      <c r="BH1325" s="13">
        <v>9.6341463414634093E-2</v>
      </c>
      <c r="BI1325" s="13"/>
      <c r="BJ1325" s="13">
        <v>9.4736842105263203E-2</v>
      </c>
      <c r="BK1325" s="13">
        <v>9.3228655544651595E-2</v>
      </c>
      <c r="BL1325" s="13"/>
      <c r="BM1325" s="13">
        <v>5.7613168724279802E-2</v>
      </c>
      <c r="BN1325" s="13">
        <v>0.102459016393443</v>
      </c>
      <c r="BO1325" s="13"/>
      <c r="BP1325" s="13">
        <v>8.3086053412462904E-2</v>
      </c>
      <c r="BQ1325" s="13">
        <v>9.5890410958904104E-2</v>
      </c>
      <c r="BR1325" s="13"/>
      <c r="BS1325" s="13">
        <v>7.9185520361990905E-2</v>
      </c>
      <c r="BT1325" s="13">
        <v>0.118681318681319</v>
      </c>
      <c r="BU1325" s="13"/>
      <c r="BV1325" s="13">
        <v>7.3825503355704702E-2</v>
      </c>
      <c r="BW1325" s="13">
        <v>8.1911262798634796E-2</v>
      </c>
      <c r="BX1325" s="13"/>
      <c r="BY1325" s="13">
        <v>5.5944055944055902E-2</v>
      </c>
      <c r="BZ1325" s="13">
        <v>9.5636025998142998E-2</v>
      </c>
      <c r="CA1325" s="13"/>
      <c r="CB1325" s="13">
        <v>6.5989847715736002E-2</v>
      </c>
      <c r="CC1325" s="13">
        <v>0.112540192926045</v>
      </c>
    </row>
    <row r="1326" spans="2:81" x14ac:dyDescent="0.3">
      <c r="C1326" s="13"/>
      <c r="D1326" s="13"/>
      <c r="E1326" s="13"/>
      <c r="F1326" s="13"/>
      <c r="G1326" s="13"/>
      <c r="H1326" s="13"/>
      <c r="I1326" s="13"/>
      <c r="J1326" s="13"/>
      <c r="K1326" s="13"/>
      <c r="L1326" s="13"/>
      <c r="M1326" s="13"/>
      <c r="N1326" s="13"/>
      <c r="O1326" s="13"/>
      <c r="P1326" s="13"/>
      <c r="Q1326" s="13"/>
      <c r="R1326" s="13"/>
      <c r="S1326" s="13"/>
      <c r="T1326" s="13"/>
      <c r="U1326" s="13"/>
      <c r="V1326" s="13"/>
      <c r="W1326" s="13"/>
      <c r="X1326" s="13"/>
      <c r="Y1326" s="13"/>
      <c r="Z1326" s="13"/>
      <c r="AA1326" s="13"/>
      <c r="AB1326" s="13"/>
      <c r="AC1326" s="13"/>
      <c r="AD1326" s="13"/>
      <c r="AE1326" s="13"/>
      <c r="AF1326" s="13"/>
      <c r="AG1326" s="13"/>
      <c r="AH1326" s="13"/>
      <c r="AI1326" s="13"/>
      <c r="AJ1326" s="13"/>
      <c r="AK1326" s="13"/>
      <c r="AL1326" s="13"/>
      <c r="AM1326" s="13"/>
      <c r="AN1326" s="13"/>
      <c r="AO1326" s="13"/>
      <c r="AP1326" s="13"/>
      <c r="AQ1326" s="13"/>
      <c r="AR1326" s="13"/>
      <c r="AS1326" s="13"/>
      <c r="AT1326" s="13"/>
      <c r="AU1326" s="13"/>
      <c r="AV1326" s="13"/>
      <c r="AW1326" s="13"/>
      <c r="AX1326" s="13"/>
      <c r="AY1326" s="13"/>
      <c r="AZ1326" s="13"/>
      <c r="BA1326" s="13"/>
      <c r="BB1326" s="13"/>
      <c r="BC1326" s="13"/>
      <c r="BD1326" s="13"/>
      <c r="BE1326" s="13"/>
      <c r="BF1326" s="13"/>
      <c r="BG1326" s="13"/>
      <c r="BH1326" s="13"/>
      <c r="BI1326" s="13"/>
      <c r="BJ1326" s="13"/>
      <c r="BK1326" s="13"/>
      <c r="BL1326" s="13"/>
      <c r="BM1326" s="13"/>
      <c r="BN1326" s="13"/>
      <c r="BO1326" s="13"/>
      <c r="BP1326" s="13"/>
      <c r="BQ1326" s="13"/>
      <c r="BR1326" s="13"/>
      <c r="BS1326" s="13"/>
      <c r="BT1326" s="13"/>
      <c r="BU1326" s="13"/>
      <c r="BV1326" s="13"/>
      <c r="BW1326" s="13"/>
      <c r="BX1326" s="13"/>
      <c r="BY1326" s="13"/>
      <c r="BZ1326" s="13"/>
      <c r="CA1326" s="13"/>
      <c r="CB1326" s="13"/>
      <c r="CC1326" s="13"/>
    </row>
    <row r="1327" spans="2:81" x14ac:dyDescent="0.3">
      <c r="B1327" s="6" t="s">
        <v>522</v>
      </c>
      <c r="C1327" s="13"/>
      <c r="D1327" s="13"/>
      <c r="E1327" s="13"/>
      <c r="F1327" s="13"/>
      <c r="G1327" s="13"/>
      <c r="H1327" s="13"/>
      <c r="I1327" s="13"/>
      <c r="J1327" s="13"/>
      <c r="K1327" s="13"/>
      <c r="L1327" s="13"/>
      <c r="M1327" s="13"/>
      <c r="N1327" s="13"/>
      <c r="O1327" s="13"/>
      <c r="P1327" s="13"/>
      <c r="Q1327" s="13"/>
      <c r="R1327" s="13"/>
      <c r="S1327" s="13"/>
      <c r="T1327" s="13"/>
      <c r="U1327" s="13"/>
      <c r="V1327" s="13"/>
      <c r="W1327" s="13"/>
      <c r="X1327" s="13"/>
      <c r="Y1327" s="13"/>
      <c r="Z1327" s="13"/>
      <c r="AA1327" s="13"/>
      <c r="AB1327" s="13"/>
      <c r="AC1327" s="13"/>
      <c r="AD1327" s="13"/>
      <c r="AE1327" s="13"/>
      <c r="AF1327" s="13"/>
      <c r="AG1327" s="13"/>
      <c r="AH1327" s="13"/>
      <c r="AI1327" s="13"/>
      <c r="AJ1327" s="13"/>
      <c r="AK1327" s="13"/>
      <c r="AL1327" s="13"/>
      <c r="AM1327" s="13"/>
      <c r="AN1327" s="13"/>
      <c r="AO1327" s="13"/>
      <c r="AP1327" s="13"/>
      <c r="AQ1327" s="13"/>
      <c r="AR1327" s="13"/>
      <c r="AS1327" s="13"/>
      <c r="AT1327" s="13"/>
      <c r="AU1327" s="13"/>
      <c r="AV1327" s="13"/>
      <c r="AW1327" s="13"/>
      <c r="AX1327" s="13"/>
      <c r="AY1327" s="13"/>
      <c r="AZ1327" s="13"/>
      <c r="BA1327" s="13"/>
      <c r="BB1327" s="13"/>
      <c r="BC1327" s="13"/>
      <c r="BD1327" s="13"/>
      <c r="BE1327" s="13"/>
      <c r="BF1327" s="13"/>
      <c r="BG1327" s="13"/>
      <c r="BH1327" s="13"/>
      <c r="BI1327" s="13"/>
      <c r="BJ1327" s="13"/>
      <c r="BK1327" s="13"/>
      <c r="BL1327" s="13"/>
      <c r="BM1327" s="13"/>
      <c r="BN1327" s="13"/>
      <c r="BO1327" s="13"/>
      <c r="BP1327" s="13"/>
      <c r="BQ1327" s="13"/>
      <c r="BR1327" s="13"/>
      <c r="BS1327" s="13"/>
      <c r="BT1327" s="13"/>
      <c r="BU1327" s="13"/>
      <c r="BV1327" s="13"/>
      <c r="BW1327" s="13"/>
      <c r="BX1327" s="13"/>
      <c r="BY1327" s="13"/>
      <c r="BZ1327" s="13"/>
      <c r="CA1327" s="13"/>
      <c r="CB1327" s="13"/>
      <c r="CC1327" s="13"/>
    </row>
    <row r="1328" spans="2:81" x14ac:dyDescent="0.3">
      <c r="B1328" s="23" t="s">
        <v>95</v>
      </c>
      <c r="C1328" s="13"/>
      <c r="D1328" s="13"/>
      <c r="E1328" s="13"/>
      <c r="F1328" s="13"/>
      <c r="G1328" s="13"/>
      <c r="H1328" s="13"/>
      <c r="I1328" s="13"/>
      <c r="J1328" s="13"/>
      <c r="K1328" s="13"/>
      <c r="L1328" s="13"/>
      <c r="M1328" s="13"/>
      <c r="N1328" s="13"/>
      <c r="O1328" s="13"/>
      <c r="P1328" s="13"/>
      <c r="Q1328" s="13"/>
      <c r="R1328" s="13"/>
      <c r="S1328" s="13"/>
      <c r="T1328" s="13"/>
      <c r="U1328" s="13"/>
      <c r="V1328" s="13"/>
      <c r="W1328" s="13"/>
      <c r="X1328" s="13"/>
      <c r="Y1328" s="13"/>
      <c r="Z1328" s="13"/>
      <c r="AA1328" s="13"/>
      <c r="AB1328" s="13"/>
      <c r="AC1328" s="13"/>
      <c r="AD1328" s="13"/>
      <c r="AE1328" s="13"/>
      <c r="AF1328" s="13"/>
      <c r="AG1328" s="13"/>
      <c r="AH1328" s="13"/>
      <c r="AI1328" s="13"/>
      <c r="AJ1328" s="13"/>
      <c r="AK1328" s="13"/>
      <c r="AL1328" s="13"/>
      <c r="AM1328" s="13"/>
      <c r="AN1328" s="13"/>
      <c r="AO1328" s="13"/>
      <c r="AP1328" s="13"/>
      <c r="AQ1328" s="13"/>
      <c r="AR1328" s="13"/>
      <c r="AS1328" s="13"/>
      <c r="AT1328" s="13"/>
      <c r="AU1328" s="13"/>
      <c r="AV1328" s="13"/>
      <c r="AW1328" s="13"/>
      <c r="AX1328" s="13"/>
      <c r="AY1328" s="13"/>
      <c r="AZ1328" s="13"/>
      <c r="BA1328" s="13"/>
      <c r="BB1328" s="13"/>
      <c r="BC1328" s="13"/>
      <c r="BD1328" s="13"/>
      <c r="BE1328" s="13"/>
      <c r="BF1328" s="13"/>
      <c r="BG1328" s="13"/>
      <c r="BH1328" s="13"/>
      <c r="BI1328" s="13"/>
      <c r="BJ1328" s="13"/>
      <c r="BK1328" s="13"/>
      <c r="BL1328" s="13"/>
      <c r="BM1328" s="13"/>
      <c r="BN1328" s="13"/>
      <c r="BO1328" s="13"/>
      <c r="BP1328" s="13"/>
      <c r="BQ1328" s="13"/>
      <c r="BR1328" s="13"/>
      <c r="BS1328" s="13"/>
      <c r="BT1328" s="13"/>
      <c r="BU1328" s="13"/>
      <c r="BV1328" s="13"/>
      <c r="BW1328" s="13"/>
      <c r="BX1328" s="13"/>
      <c r="BY1328" s="13"/>
      <c r="BZ1328" s="13"/>
      <c r="CA1328" s="13"/>
      <c r="CB1328" s="13"/>
      <c r="CC1328" s="13"/>
    </row>
    <row r="1329" spans="2:81" x14ac:dyDescent="0.3">
      <c r="B1329" t="s">
        <v>512</v>
      </c>
      <c r="C1329" s="13">
        <v>0.311740890688259</v>
      </c>
      <c r="D1329" s="13">
        <v>0.34510433386837902</v>
      </c>
      <c r="E1329" s="13">
        <v>0.27677100494233903</v>
      </c>
      <c r="F1329" s="13"/>
      <c r="G1329" s="13">
        <v>0.22857142857142901</v>
      </c>
      <c r="H1329" s="13">
        <v>0.312883435582822</v>
      </c>
      <c r="I1329" s="13">
        <v>0.34322033898305099</v>
      </c>
      <c r="J1329" s="13">
        <v>0.33830845771144302</v>
      </c>
      <c r="K1329" s="13">
        <v>0.356643356643357</v>
      </c>
      <c r="L1329" s="13">
        <v>0.27922077922077898</v>
      </c>
      <c r="M1329" s="13"/>
      <c r="N1329" s="13">
        <v>0.332635983263598</v>
      </c>
      <c r="O1329" s="13">
        <v>0.29553264604811003</v>
      </c>
      <c r="P1329" s="13">
        <v>0.27860696517412897</v>
      </c>
      <c r="Q1329" s="13">
        <v>0.31889763779527602</v>
      </c>
      <c r="R1329" s="13"/>
      <c r="S1329" s="13">
        <v>0.36625514403292198</v>
      </c>
      <c r="T1329" s="13">
        <v>0.27067669172932302</v>
      </c>
      <c r="U1329" s="13">
        <v>0.38356164383561597</v>
      </c>
      <c r="V1329" s="13">
        <v>0.223300970873786</v>
      </c>
      <c r="W1329" s="13">
        <v>0.27884615384615402</v>
      </c>
      <c r="X1329" s="13">
        <v>0.32380952380952399</v>
      </c>
      <c r="Y1329" s="13">
        <v>0.41</v>
      </c>
      <c r="Z1329" s="13">
        <v>0.266666666666667</v>
      </c>
      <c r="AA1329" s="13">
        <v>0.305732484076433</v>
      </c>
      <c r="AB1329" s="13">
        <v>0.28125</v>
      </c>
      <c r="AC1329" s="13">
        <v>0.28070175438596501</v>
      </c>
      <c r="AD1329" s="13">
        <v>0.105263157894737</v>
      </c>
      <c r="AE1329" s="13"/>
      <c r="AF1329" s="13">
        <v>0.31829573934837102</v>
      </c>
      <c r="AG1329" s="13">
        <v>0.26500000000000001</v>
      </c>
      <c r="AH1329" s="13">
        <v>0.328125</v>
      </c>
      <c r="AI1329" s="13">
        <v>0.31677018633540399</v>
      </c>
      <c r="AJ1329" s="13">
        <v>0.35772357723577197</v>
      </c>
      <c r="AK1329" s="13">
        <v>0.29523809523809502</v>
      </c>
      <c r="AL1329" s="13"/>
      <c r="AM1329" s="13">
        <v>0.32417582417582402</v>
      </c>
      <c r="AN1329" s="13">
        <v>0.31555555555555598</v>
      </c>
      <c r="AO1329" s="13">
        <v>0.28132992327365702</v>
      </c>
      <c r="AP1329" s="13">
        <v>0.32067510548523198</v>
      </c>
      <c r="AQ1329" s="13">
        <v>0.27272727272727298</v>
      </c>
      <c r="AR1329" s="13"/>
      <c r="AS1329" s="13">
        <v>0.311740890688259</v>
      </c>
      <c r="AT1329" s="13" t="s">
        <v>97</v>
      </c>
      <c r="AU1329" s="13"/>
      <c r="AV1329" s="13">
        <v>0.26500000000000001</v>
      </c>
      <c r="AW1329" s="13">
        <v>0.159574468085106</v>
      </c>
      <c r="AX1329" s="13">
        <v>0.36902485659655798</v>
      </c>
      <c r="AY1329" s="13"/>
      <c r="AZ1329" s="13">
        <v>0.26605504587155998</v>
      </c>
      <c r="BA1329" s="13">
        <v>0.233333333333333</v>
      </c>
      <c r="BB1329" s="13">
        <v>0.25550660792951502</v>
      </c>
      <c r="BC1329" s="13"/>
      <c r="BD1329" s="13">
        <v>0.31203007518796999</v>
      </c>
      <c r="BE1329" s="13">
        <v>0.31090487238979098</v>
      </c>
      <c r="BF1329" s="13"/>
      <c r="BG1329" s="13">
        <v>0.263922518159806</v>
      </c>
      <c r="BH1329" s="13">
        <v>0.336585365853659</v>
      </c>
      <c r="BI1329" s="13"/>
      <c r="BJ1329" s="13">
        <v>0.28947368421052599</v>
      </c>
      <c r="BK1329" s="13">
        <v>0.31403336604514198</v>
      </c>
      <c r="BL1329" s="13"/>
      <c r="BM1329" s="13">
        <v>0.34567901234567899</v>
      </c>
      <c r="BN1329" s="13">
        <v>0.30225409836065598</v>
      </c>
      <c r="BO1329" s="13"/>
      <c r="BP1329" s="13">
        <v>0.34124629080118701</v>
      </c>
      <c r="BQ1329" s="13">
        <v>0.29908675799086798</v>
      </c>
      <c r="BR1329" s="13"/>
      <c r="BS1329" s="13">
        <v>0.27149321266968302</v>
      </c>
      <c r="BT1329" s="13">
        <v>0.314285714285714</v>
      </c>
      <c r="BU1329" s="13"/>
      <c r="BV1329" s="13">
        <v>0.21476510067114099</v>
      </c>
      <c r="BW1329" s="13">
        <v>0.30034129692832801</v>
      </c>
      <c r="BX1329" s="13"/>
      <c r="BY1329" s="13">
        <v>0.356643356643357</v>
      </c>
      <c r="BZ1329" s="13">
        <v>0.30547818012999101</v>
      </c>
      <c r="CA1329" s="13"/>
      <c r="CB1329" s="13">
        <v>0.35532994923857902</v>
      </c>
      <c r="CC1329" s="13">
        <v>0.27170418006430902</v>
      </c>
    </row>
    <row r="1330" spans="2:81" x14ac:dyDescent="0.3">
      <c r="B1330" t="s">
        <v>513</v>
      </c>
      <c r="C1330" s="13">
        <v>0.22024291497975701</v>
      </c>
      <c r="D1330" s="13">
        <v>0.207062600321027</v>
      </c>
      <c r="E1330" s="13">
        <v>0.23228995057660601</v>
      </c>
      <c r="F1330" s="13"/>
      <c r="G1330" s="13">
        <v>0.245714285714286</v>
      </c>
      <c r="H1330" s="13">
        <v>0.23926380368098199</v>
      </c>
      <c r="I1330" s="13">
        <v>0.21610169491525399</v>
      </c>
      <c r="J1330" s="13">
        <v>0.20398009950248799</v>
      </c>
      <c r="K1330" s="13">
        <v>0.188811188811189</v>
      </c>
      <c r="L1330" s="13">
        <v>0.207792207792208</v>
      </c>
      <c r="M1330" s="13"/>
      <c r="N1330" s="13">
        <v>0.205020920502092</v>
      </c>
      <c r="O1330" s="13">
        <v>0.243986254295533</v>
      </c>
      <c r="P1330" s="13">
        <v>0.20398009950248799</v>
      </c>
      <c r="Q1330" s="13">
        <v>0.22440944881889799</v>
      </c>
      <c r="R1330" s="13"/>
      <c r="S1330" s="13">
        <v>0.218106995884774</v>
      </c>
      <c r="T1330" s="13">
        <v>0.21804511278195499</v>
      </c>
      <c r="U1330" s="13">
        <v>0.24657534246575299</v>
      </c>
      <c r="V1330" s="13">
        <v>0.25242718446601897</v>
      </c>
      <c r="W1330" s="13">
        <v>0.230769230769231</v>
      </c>
      <c r="X1330" s="13">
        <v>0.12380952380952399</v>
      </c>
      <c r="Y1330" s="13">
        <v>0.16</v>
      </c>
      <c r="Z1330" s="13">
        <v>0.31111111111111101</v>
      </c>
      <c r="AA1330" s="13">
        <v>0.210191082802548</v>
      </c>
      <c r="AB1330" s="13">
        <v>0.29166666666666702</v>
      </c>
      <c r="AC1330" s="13">
        <v>0.21052631578947401</v>
      </c>
      <c r="AD1330" s="13">
        <v>0.31578947368421101</v>
      </c>
      <c r="AE1330" s="13"/>
      <c r="AF1330" s="13">
        <v>0.24310776942355899</v>
      </c>
      <c r="AG1330" s="13">
        <v>0.19500000000000001</v>
      </c>
      <c r="AH1330" s="13">
        <v>0.21875</v>
      </c>
      <c r="AI1330" s="13">
        <v>0.217391304347826</v>
      </c>
      <c r="AJ1330" s="13">
        <v>0.203252032520325</v>
      </c>
      <c r="AK1330" s="13">
        <v>0.180952380952381</v>
      </c>
      <c r="AL1330" s="13"/>
      <c r="AM1330" s="13">
        <v>0.24175824175824201</v>
      </c>
      <c r="AN1330" s="13">
        <v>0.17333333333333301</v>
      </c>
      <c r="AO1330" s="13">
        <v>0.23529411764705899</v>
      </c>
      <c r="AP1330" s="13">
        <v>0.24894514767932499</v>
      </c>
      <c r="AQ1330" s="13">
        <v>0.18181818181818199</v>
      </c>
      <c r="AR1330" s="13"/>
      <c r="AS1330" s="13">
        <v>0.22024291497975701</v>
      </c>
      <c r="AT1330" s="13" t="s">
        <v>97</v>
      </c>
      <c r="AU1330" s="13"/>
      <c r="AV1330" s="13">
        <v>0.20499999999999999</v>
      </c>
      <c r="AW1330" s="13">
        <v>0.26595744680851102</v>
      </c>
      <c r="AX1330" s="13">
        <v>0.21606118546845099</v>
      </c>
      <c r="AY1330" s="13"/>
      <c r="AZ1330" s="13">
        <v>0.192660550458716</v>
      </c>
      <c r="BA1330" s="13">
        <v>0.24444444444444399</v>
      </c>
      <c r="BB1330" s="13">
        <v>0.198237885462555</v>
      </c>
      <c r="BC1330" s="13"/>
      <c r="BD1330" s="13">
        <v>0.221804511278195</v>
      </c>
      <c r="BE1330" s="13">
        <v>0.21809744779582399</v>
      </c>
      <c r="BF1330" s="13"/>
      <c r="BG1330" s="13">
        <v>0.239709443099274</v>
      </c>
      <c r="BH1330" s="13">
        <v>0.20975609756097599</v>
      </c>
      <c r="BI1330" s="13"/>
      <c r="BJ1330" s="13">
        <v>0.231578947368421</v>
      </c>
      <c r="BK1330" s="13">
        <v>0.21786064769381699</v>
      </c>
      <c r="BL1330" s="13"/>
      <c r="BM1330" s="13">
        <v>0.23045267489711899</v>
      </c>
      <c r="BN1330" s="13">
        <v>0.21721311475409799</v>
      </c>
      <c r="BO1330" s="13"/>
      <c r="BP1330" s="13">
        <v>0.198813056379822</v>
      </c>
      <c r="BQ1330" s="13">
        <v>0.230593607305936</v>
      </c>
      <c r="BR1330" s="13"/>
      <c r="BS1330" s="13">
        <v>0.223981900452489</v>
      </c>
      <c r="BT1330" s="13">
        <v>0.204395604395604</v>
      </c>
      <c r="BU1330" s="13"/>
      <c r="BV1330" s="13">
        <v>0.25503355704698</v>
      </c>
      <c r="BW1330" s="13">
        <v>0.208191126279863</v>
      </c>
      <c r="BX1330" s="13"/>
      <c r="BY1330" s="13">
        <v>0.21678321678321699</v>
      </c>
      <c r="BZ1330" s="13">
        <v>0.219127205199629</v>
      </c>
      <c r="CA1330" s="13"/>
      <c r="CB1330" s="13">
        <v>0.22335025380710699</v>
      </c>
      <c r="CC1330" s="13">
        <v>0.21543408360128599</v>
      </c>
    </row>
    <row r="1331" spans="2:81" x14ac:dyDescent="0.3">
      <c r="B1331" t="s">
        <v>514</v>
      </c>
      <c r="C1331" s="13">
        <v>0.19271255060728701</v>
      </c>
      <c r="D1331" s="13">
        <v>0.181380417335474</v>
      </c>
      <c r="E1331" s="13">
        <v>0.205930807248764</v>
      </c>
      <c r="F1331" s="13"/>
      <c r="G1331" s="13">
        <v>0.188571428571429</v>
      </c>
      <c r="H1331" s="13">
        <v>0.19938650306748501</v>
      </c>
      <c r="I1331" s="13">
        <v>0.20762711864406799</v>
      </c>
      <c r="J1331" s="13">
        <v>0.164179104477612</v>
      </c>
      <c r="K1331" s="13">
        <v>0.20279720279720301</v>
      </c>
      <c r="L1331" s="13">
        <v>0.18831168831168801</v>
      </c>
      <c r="M1331" s="13"/>
      <c r="N1331" s="13">
        <v>0.19246861924686201</v>
      </c>
      <c r="O1331" s="13">
        <v>0.189003436426117</v>
      </c>
      <c r="P1331" s="13">
        <v>0.21890547263681601</v>
      </c>
      <c r="Q1331" s="13">
        <v>0.17716535433070901</v>
      </c>
      <c r="R1331" s="13"/>
      <c r="S1331" s="13">
        <v>0.19341563786008201</v>
      </c>
      <c r="T1331" s="13">
        <v>0.21052631578947401</v>
      </c>
      <c r="U1331" s="13">
        <v>0.20547945205479501</v>
      </c>
      <c r="V1331" s="13">
        <v>0.19417475728155301</v>
      </c>
      <c r="W1331" s="13">
        <v>9.6153846153846201E-2</v>
      </c>
      <c r="X1331" s="13">
        <v>0.19047619047618999</v>
      </c>
      <c r="Y1331" s="13">
        <v>0.19</v>
      </c>
      <c r="Z1331" s="13">
        <v>0.2</v>
      </c>
      <c r="AA1331" s="13">
        <v>0.24203821656051</v>
      </c>
      <c r="AB1331" s="13">
        <v>0.1875</v>
      </c>
      <c r="AC1331" s="13">
        <v>0.21052631578947401</v>
      </c>
      <c r="AD1331" s="13">
        <v>0.105263157894737</v>
      </c>
      <c r="AE1331" s="13"/>
      <c r="AF1331" s="13">
        <v>0.20050125313283201</v>
      </c>
      <c r="AG1331" s="13">
        <v>0.20499999999999999</v>
      </c>
      <c r="AH1331" s="13">
        <v>0.2265625</v>
      </c>
      <c r="AI1331" s="13">
        <v>0.18633540372670801</v>
      </c>
      <c r="AJ1331" s="13">
        <v>0.18699186991869901</v>
      </c>
      <c r="AK1331" s="13">
        <v>0.180952380952381</v>
      </c>
      <c r="AL1331" s="13"/>
      <c r="AM1331" s="13">
        <v>0.159340659340659</v>
      </c>
      <c r="AN1331" s="13">
        <v>0.21777777777777799</v>
      </c>
      <c r="AO1331" s="13">
        <v>0.19437340153452701</v>
      </c>
      <c r="AP1331" s="13">
        <v>0.21940928270042201</v>
      </c>
      <c r="AQ1331" s="13">
        <v>0.204545454545455</v>
      </c>
      <c r="AR1331" s="13"/>
      <c r="AS1331" s="13">
        <v>0.19271255060728701</v>
      </c>
      <c r="AT1331" s="13" t="s">
        <v>97</v>
      </c>
      <c r="AU1331" s="13"/>
      <c r="AV1331" s="13">
        <v>0.22</v>
      </c>
      <c r="AW1331" s="13">
        <v>0.20212765957446799</v>
      </c>
      <c r="AX1331" s="13">
        <v>0.170172084130019</v>
      </c>
      <c r="AY1331" s="13"/>
      <c r="AZ1331" s="13">
        <v>0.23853211009174299</v>
      </c>
      <c r="BA1331" s="13">
        <v>0.233333333333333</v>
      </c>
      <c r="BB1331" s="13">
        <v>0.215859030837004</v>
      </c>
      <c r="BC1331" s="13"/>
      <c r="BD1331" s="13">
        <v>0.18421052631578899</v>
      </c>
      <c r="BE1331" s="13">
        <v>0.20881670533642699</v>
      </c>
      <c r="BF1331" s="13"/>
      <c r="BG1331" s="13">
        <v>0.20338983050847501</v>
      </c>
      <c r="BH1331" s="13">
        <v>0.18780487804877999</v>
      </c>
      <c r="BI1331" s="13"/>
      <c r="BJ1331" s="13">
        <v>0.17894736842105299</v>
      </c>
      <c r="BK1331" s="13">
        <v>0.19332679097154101</v>
      </c>
      <c r="BL1331" s="13"/>
      <c r="BM1331" s="13">
        <v>0.18518518518518501</v>
      </c>
      <c r="BN1331" s="13">
        <v>0.19467213114754101</v>
      </c>
      <c r="BO1331" s="13"/>
      <c r="BP1331" s="13">
        <v>0.1513353115727</v>
      </c>
      <c r="BQ1331" s="13">
        <v>0.207762557077626</v>
      </c>
      <c r="BR1331" s="13"/>
      <c r="BS1331" s="13">
        <v>0.210407239819005</v>
      </c>
      <c r="BT1331" s="13">
        <v>0.193406593406593</v>
      </c>
      <c r="BU1331" s="13"/>
      <c r="BV1331" s="13">
        <v>0.221476510067114</v>
      </c>
      <c r="BW1331" s="13">
        <v>0.204778156996587</v>
      </c>
      <c r="BX1331" s="13"/>
      <c r="BY1331" s="13">
        <v>0.17482517482517501</v>
      </c>
      <c r="BZ1331" s="13">
        <v>0.19684308263695399</v>
      </c>
      <c r="CA1331" s="13"/>
      <c r="CB1331" s="13">
        <v>0.19796954314720799</v>
      </c>
      <c r="CC1331" s="13">
        <v>0.188102893890675</v>
      </c>
    </row>
    <row r="1332" spans="2:81" x14ac:dyDescent="0.3">
      <c r="B1332" t="s">
        <v>515</v>
      </c>
      <c r="C1332" s="13">
        <v>0.11336032388664</v>
      </c>
      <c r="D1332" s="13">
        <v>0.109149277688604</v>
      </c>
      <c r="E1332" s="13">
        <v>0.118616144975288</v>
      </c>
      <c r="F1332" s="13"/>
      <c r="G1332" s="13">
        <v>0.13142857142857101</v>
      </c>
      <c r="H1332" s="13">
        <v>8.8957055214723899E-2</v>
      </c>
      <c r="I1332" s="13">
        <v>0.12711864406779699</v>
      </c>
      <c r="J1332" s="13">
        <v>0.119402985074627</v>
      </c>
      <c r="K1332" s="13">
        <v>9.7902097902097904E-2</v>
      </c>
      <c r="L1332" s="13">
        <v>0.12987012987013</v>
      </c>
      <c r="M1332" s="13"/>
      <c r="N1332" s="13">
        <v>0.131799163179916</v>
      </c>
      <c r="O1332" s="13">
        <v>0.11683848797250899</v>
      </c>
      <c r="P1332" s="13">
        <v>0.114427860696517</v>
      </c>
      <c r="Q1332" s="13">
        <v>7.4803149606299205E-2</v>
      </c>
      <c r="R1332" s="13"/>
      <c r="S1332" s="13">
        <v>7.8189300411522597E-2</v>
      </c>
      <c r="T1332" s="13">
        <v>0.157894736842105</v>
      </c>
      <c r="U1332" s="13">
        <v>8.2191780821917804E-2</v>
      </c>
      <c r="V1332" s="13">
        <v>0.12621359223301001</v>
      </c>
      <c r="W1332" s="13">
        <v>0.144230769230769</v>
      </c>
      <c r="X1332" s="13">
        <v>0.104761904761905</v>
      </c>
      <c r="Y1332" s="13">
        <v>0.12</v>
      </c>
      <c r="Z1332" s="13">
        <v>0.155555555555556</v>
      </c>
      <c r="AA1332" s="13">
        <v>9.5541401273885398E-2</v>
      </c>
      <c r="AB1332" s="13">
        <v>0.104166666666667</v>
      </c>
      <c r="AC1332" s="13">
        <v>0.105263157894737</v>
      </c>
      <c r="AD1332" s="13">
        <v>0.26315789473684198</v>
      </c>
      <c r="AE1332" s="13"/>
      <c r="AF1332" s="13">
        <v>9.5238095238095205E-2</v>
      </c>
      <c r="AG1332" s="13">
        <v>0.125</v>
      </c>
      <c r="AH1332" s="13">
        <v>0.125</v>
      </c>
      <c r="AI1332" s="13">
        <v>0.105590062111801</v>
      </c>
      <c r="AJ1332" s="13">
        <v>0.12195121951219499</v>
      </c>
      <c r="AK1332" s="13">
        <v>0.14285714285714299</v>
      </c>
      <c r="AL1332" s="13"/>
      <c r="AM1332" s="13">
        <v>6.5934065934065894E-2</v>
      </c>
      <c r="AN1332" s="13">
        <v>0.137777777777778</v>
      </c>
      <c r="AO1332" s="13">
        <v>0.127877237851662</v>
      </c>
      <c r="AP1332" s="13">
        <v>9.2827004219409301E-2</v>
      </c>
      <c r="AQ1332" s="13">
        <v>0.11363636363636399</v>
      </c>
      <c r="AR1332" s="13"/>
      <c r="AS1332" s="13">
        <v>0.11336032388664</v>
      </c>
      <c r="AT1332" s="13" t="s">
        <v>97</v>
      </c>
      <c r="AU1332" s="13"/>
      <c r="AV1332" s="13">
        <v>0.125</v>
      </c>
      <c r="AW1332" s="13">
        <v>0.117021276595745</v>
      </c>
      <c r="AX1332" s="13">
        <v>0.108986615678776</v>
      </c>
      <c r="AY1332" s="13"/>
      <c r="AZ1332" s="13">
        <v>0.100917431192661</v>
      </c>
      <c r="BA1332" s="13">
        <v>0.133333333333333</v>
      </c>
      <c r="BB1332" s="13">
        <v>0.123348017621145</v>
      </c>
      <c r="BC1332" s="13"/>
      <c r="BD1332" s="13">
        <v>0.110275689223058</v>
      </c>
      <c r="BE1332" s="13">
        <v>0.116009280742459</v>
      </c>
      <c r="BF1332" s="13"/>
      <c r="BG1332" s="13">
        <v>0.108958837772397</v>
      </c>
      <c r="BH1332" s="13">
        <v>0.114634146341463</v>
      </c>
      <c r="BI1332" s="13"/>
      <c r="BJ1332" s="13">
        <v>9.4736842105263203E-2</v>
      </c>
      <c r="BK1332" s="13">
        <v>0.11776251226692799</v>
      </c>
      <c r="BL1332" s="13"/>
      <c r="BM1332" s="13">
        <v>9.46502057613169E-2</v>
      </c>
      <c r="BN1332" s="13">
        <v>0.11782786885245899</v>
      </c>
      <c r="BO1332" s="13"/>
      <c r="BP1332" s="13">
        <v>0.13946587537092001</v>
      </c>
      <c r="BQ1332" s="13">
        <v>0.102739726027397</v>
      </c>
      <c r="BR1332" s="13"/>
      <c r="BS1332" s="13">
        <v>0.124434389140271</v>
      </c>
      <c r="BT1332" s="13">
        <v>0.118681318681319</v>
      </c>
      <c r="BU1332" s="13"/>
      <c r="BV1332" s="13">
        <v>0.12080536912751701</v>
      </c>
      <c r="BW1332" s="13">
        <v>0.12627986348122899</v>
      </c>
      <c r="BX1332" s="13"/>
      <c r="BY1332" s="13">
        <v>9.7902097902097904E-2</v>
      </c>
      <c r="BZ1332" s="13">
        <v>0.11513463324048299</v>
      </c>
      <c r="CA1332" s="13"/>
      <c r="CB1332" s="13">
        <v>0.101522842639594</v>
      </c>
      <c r="CC1332" s="13">
        <v>0.12700964630225101</v>
      </c>
    </row>
    <row r="1333" spans="2:81" x14ac:dyDescent="0.3">
      <c r="B1333" t="s">
        <v>516</v>
      </c>
      <c r="C1333" s="13">
        <v>3.8056680161943301E-2</v>
      </c>
      <c r="D1333" s="13">
        <v>3.5313001605136403E-2</v>
      </c>
      <c r="E1333" s="13">
        <v>4.11861614497529E-2</v>
      </c>
      <c r="F1333" s="13"/>
      <c r="G1333" s="13">
        <v>7.4285714285714302E-2</v>
      </c>
      <c r="H1333" s="13">
        <v>4.2944785276073601E-2</v>
      </c>
      <c r="I1333" s="13">
        <v>2.1186440677966101E-2</v>
      </c>
      <c r="J1333" s="13">
        <v>2.9850746268656699E-2</v>
      </c>
      <c r="K1333" s="13">
        <v>3.4965034965035002E-2</v>
      </c>
      <c r="L1333" s="13">
        <v>2.5974025974026E-2</v>
      </c>
      <c r="M1333" s="13"/>
      <c r="N1333" s="13">
        <v>4.3933054393305401E-2</v>
      </c>
      <c r="O1333" s="13">
        <v>3.78006872852234E-2</v>
      </c>
      <c r="P1333" s="13">
        <v>3.98009950248756E-2</v>
      </c>
      <c r="Q1333" s="13">
        <v>2.7559055118110201E-2</v>
      </c>
      <c r="R1333" s="13"/>
      <c r="S1333" s="13">
        <v>4.52674897119342E-2</v>
      </c>
      <c r="T1333" s="13">
        <v>1.50375939849624E-2</v>
      </c>
      <c r="U1333" s="13">
        <v>2.7397260273972601E-2</v>
      </c>
      <c r="V1333" s="13">
        <v>2.9126213592233E-2</v>
      </c>
      <c r="W1333" s="13">
        <v>3.8461538461538498E-2</v>
      </c>
      <c r="X1333" s="13">
        <v>8.5714285714285701E-2</v>
      </c>
      <c r="Y1333" s="13">
        <v>0.02</v>
      </c>
      <c r="Z1333" s="13">
        <v>0</v>
      </c>
      <c r="AA1333" s="13">
        <v>5.0955414012738898E-2</v>
      </c>
      <c r="AB1333" s="13">
        <v>1.0416666666666701E-2</v>
      </c>
      <c r="AC1333" s="13">
        <v>7.0175438596491196E-2</v>
      </c>
      <c r="AD1333" s="13">
        <v>5.2631578947368397E-2</v>
      </c>
      <c r="AE1333" s="13"/>
      <c r="AF1333" s="13">
        <v>5.0125313283208003E-2</v>
      </c>
      <c r="AG1333" s="13">
        <v>2.5000000000000001E-2</v>
      </c>
      <c r="AH1333" s="13">
        <v>1.5625E-2</v>
      </c>
      <c r="AI1333" s="13">
        <v>1.8633540372670801E-2</v>
      </c>
      <c r="AJ1333" s="13">
        <v>4.8780487804878099E-2</v>
      </c>
      <c r="AK1333" s="13">
        <v>4.7619047619047603E-2</v>
      </c>
      <c r="AL1333" s="13"/>
      <c r="AM1333" s="13">
        <v>3.8461538461538498E-2</v>
      </c>
      <c r="AN1333" s="13">
        <v>2.66666666666667E-2</v>
      </c>
      <c r="AO1333" s="13">
        <v>5.1150895140665002E-2</v>
      </c>
      <c r="AP1333" s="13">
        <v>1.68776371308017E-2</v>
      </c>
      <c r="AQ1333" s="13">
        <v>6.8181818181818205E-2</v>
      </c>
      <c r="AR1333" s="13"/>
      <c r="AS1333" s="13">
        <v>3.8056680161943301E-2</v>
      </c>
      <c r="AT1333" s="13" t="s">
        <v>97</v>
      </c>
      <c r="AU1333" s="13"/>
      <c r="AV1333" s="13">
        <v>4.4999999999999998E-2</v>
      </c>
      <c r="AW1333" s="13">
        <v>8.5106382978723402E-2</v>
      </c>
      <c r="AX1333" s="13">
        <v>2.29445506692161E-2</v>
      </c>
      <c r="AY1333" s="13"/>
      <c r="AZ1333" s="13">
        <v>5.5045871559633003E-2</v>
      </c>
      <c r="BA1333" s="13">
        <v>7.7777777777777807E-2</v>
      </c>
      <c r="BB1333" s="13">
        <v>4.8458149779735699E-2</v>
      </c>
      <c r="BC1333" s="13"/>
      <c r="BD1333" s="13">
        <v>4.3859649122807001E-2</v>
      </c>
      <c r="BE1333" s="13">
        <v>2.7842227378190299E-2</v>
      </c>
      <c r="BF1333" s="13"/>
      <c r="BG1333" s="13">
        <v>4.8426150121065402E-2</v>
      </c>
      <c r="BH1333" s="13">
        <v>3.2926829268292698E-2</v>
      </c>
      <c r="BI1333" s="13"/>
      <c r="BJ1333" s="13">
        <v>7.3684210526315796E-2</v>
      </c>
      <c r="BK1333" s="13">
        <v>3.14033366045142E-2</v>
      </c>
      <c r="BL1333" s="13"/>
      <c r="BM1333" s="13">
        <v>3.7037037037037E-2</v>
      </c>
      <c r="BN1333" s="13">
        <v>3.7909836065573799E-2</v>
      </c>
      <c r="BO1333" s="13"/>
      <c r="BP1333" s="13">
        <v>5.3412462908011903E-2</v>
      </c>
      <c r="BQ1333" s="13">
        <v>3.1963470319634701E-2</v>
      </c>
      <c r="BR1333" s="13"/>
      <c r="BS1333" s="13">
        <v>4.52488687782805E-2</v>
      </c>
      <c r="BT1333" s="13">
        <v>2.4175824175824201E-2</v>
      </c>
      <c r="BU1333" s="13"/>
      <c r="BV1333" s="13">
        <v>2.68456375838926E-2</v>
      </c>
      <c r="BW1333" s="13">
        <v>5.4607508532423202E-2</v>
      </c>
      <c r="BX1333" s="13"/>
      <c r="BY1333" s="13">
        <v>3.4965034965035002E-2</v>
      </c>
      <c r="BZ1333" s="13">
        <v>3.8997214484679701E-2</v>
      </c>
      <c r="CA1333" s="13"/>
      <c r="CB1333" s="13">
        <v>3.5532994923857898E-2</v>
      </c>
      <c r="CC1333" s="13">
        <v>4.0192926045016099E-2</v>
      </c>
    </row>
    <row r="1334" spans="2:81" x14ac:dyDescent="0.3">
      <c r="B1334" t="s">
        <v>517</v>
      </c>
      <c r="C1334" s="13">
        <v>1.8623481781376499E-2</v>
      </c>
      <c r="D1334" s="13">
        <v>1.4446227929374E-2</v>
      </c>
      <c r="E1334" s="13">
        <v>2.3064250411861598E-2</v>
      </c>
      <c r="F1334" s="13"/>
      <c r="G1334" s="13">
        <v>2.2857142857142899E-2</v>
      </c>
      <c r="H1334" s="13">
        <v>1.84049079754601E-2</v>
      </c>
      <c r="I1334" s="13">
        <v>1.6949152542372899E-2</v>
      </c>
      <c r="J1334" s="13">
        <v>1.49253731343284E-2</v>
      </c>
      <c r="K1334" s="13">
        <v>6.9930069930069904E-3</v>
      </c>
      <c r="L1334" s="13">
        <v>3.2467532467532499E-2</v>
      </c>
      <c r="M1334" s="13"/>
      <c r="N1334" s="13">
        <v>1.46443514644351E-2</v>
      </c>
      <c r="O1334" s="13">
        <v>1.03092783505155E-2</v>
      </c>
      <c r="P1334" s="13">
        <v>1.49253731343284E-2</v>
      </c>
      <c r="Q1334" s="13">
        <v>3.9370078740157501E-2</v>
      </c>
      <c r="R1334" s="13"/>
      <c r="S1334" s="13">
        <v>1.6460905349794198E-2</v>
      </c>
      <c r="T1334" s="13">
        <v>2.2556390977443601E-2</v>
      </c>
      <c r="U1334" s="13">
        <v>0</v>
      </c>
      <c r="V1334" s="13">
        <v>1.94174757281553E-2</v>
      </c>
      <c r="W1334" s="13">
        <v>3.8461538461538498E-2</v>
      </c>
      <c r="X1334" s="13">
        <v>2.8571428571428598E-2</v>
      </c>
      <c r="Y1334" s="13">
        <v>0.02</v>
      </c>
      <c r="Z1334" s="13">
        <v>0</v>
      </c>
      <c r="AA1334" s="13">
        <v>2.54777070063694E-2</v>
      </c>
      <c r="AB1334" s="13">
        <v>1.0416666666666701E-2</v>
      </c>
      <c r="AC1334" s="13">
        <v>0</v>
      </c>
      <c r="AD1334" s="13">
        <v>0</v>
      </c>
      <c r="AE1334" s="13"/>
      <c r="AF1334" s="13">
        <v>7.5187969924812E-3</v>
      </c>
      <c r="AG1334" s="13">
        <v>0.02</v>
      </c>
      <c r="AH1334" s="13">
        <v>1.5625E-2</v>
      </c>
      <c r="AI1334" s="13">
        <v>2.4844720496894401E-2</v>
      </c>
      <c r="AJ1334" s="13">
        <v>3.2520325203252001E-2</v>
      </c>
      <c r="AK1334" s="13">
        <v>4.7619047619047603E-2</v>
      </c>
      <c r="AL1334" s="13"/>
      <c r="AM1334" s="13">
        <v>3.2967032967033003E-2</v>
      </c>
      <c r="AN1334" s="13">
        <v>2.66666666666667E-2</v>
      </c>
      <c r="AO1334" s="13">
        <v>1.5345268542199499E-2</v>
      </c>
      <c r="AP1334" s="13">
        <v>4.2194092827004199E-3</v>
      </c>
      <c r="AQ1334" s="13">
        <v>6.8181818181818205E-2</v>
      </c>
      <c r="AR1334" s="13"/>
      <c r="AS1334" s="13">
        <v>1.8623481781376499E-2</v>
      </c>
      <c r="AT1334" s="13" t="s">
        <v>97</v>
      </c>
      <c r="AU1334" s="13"/>
      <c r="AV1334" s="13">
        <v>1.7500000000000002E-2</v>
      </c>
      <c r="AW1334" s="13">
        <v>3.1914893617021302E-2</v>
      </c>
      <c r="AX1334" s="13">
        <v>2.1032504780114699E-2</v>
      </c>
      <c r="AY1334" s="13"/>
      <c r="AZ1334" s="13">
        <v>9.1743119266055103E-3</v>
      </c>
      <c r="BA1334" s="13">
        <v>0</v>
      </c>
      <c r="BB1334" s="13">
        <v>1.7621145374449299E-2</v>
      </c>
      <c r="BC1334" s="13"/>
      <c r="BD1334" s="13">
        <v>2.2556390977443601E-2</v>
      </c>
      <c r="BE1334" s="13">
        <v>1.1600928074245899E-2</v>
      </c>
      <c r="BF1334" s="13"/>
      <c r="BG1334" s="13">
        <v>2.4213075060532701E-2</v>
      </c>
      <c r="BH1334" s="13">
        <v>1.5853658536585401E-2</v>
      </c>
      <c r="BI1334" s="13"/>
      <c r="BJ1334" s="13">
        <v>2.1052631578947399E-2</v>
      </c>
      <c r="BK1334" s="13">
        <v>1.8645731108930301E-2</v>
      </c>
      <c r="BL1334" s="13"/>
      <c r="BM1334" s="13">
        <v>2.4691358024691398E-2</v>
      </c>
      <c r="BN1334" s="13">
        <v>1.7418032786885199E-2</v>
      </c>
      <c r="BO1334" s="13"/>
      <c r="BP1334" s="13">
        <v>1.18694362017804E-2</v>
      </c>
      <c r="BQ1334" s="13">
        <v>2.1689497716895E-2</v>
      </c>
      <c r="BR1334" s="13"/>
      <c r="BS1334" s="13">
        <v>2.48868778280543E-2</v>
      </c>
      <c r="BT1334" s="13">
        <v>2.1978021978022001E-2</v>
      </c>
      <c r="BU1334" s="13"/>
      <c r="BV1334" s="13">
        <v>4.6979865771812103E-2</v>
      </c>
      <c r="BW1334" s="13">
        <v>1.36518771331058E-2</v>
      </c>
      <c r="BX1334" s="13"/>
      <c r="BY1334" s="13">
        <v>3.4965034965035002E-2</v>
      </c>
      <c r="BZ1334" s="13">
        <v>1.67130919220056E-2</v>
      </c>
      <c r="CA1334" s="13"/>
      <c r="CB1334" s="13">
        <v>6.7681895093062603E-3</v>
      </c>
      <c r="CC1334" s="13">
        <v>2.8938906752411599E-2</v>
      </c>
    </row>
    <row r="1335" spans="2:81" x14ac:dyDescent="0.3">
      <c r="B1335" t="s">
        <v>518</v>
      </c>
      <c r="C1335" s="13">
        <v>8.0971659919028306E-3</v>
      </c>
      <c r="D1335" s="13">
        <v>9.6308186195826605E-3</v>
      </c>
      <c r="E1335" s="13">
        <v>6.5897858319604596E-3</v>
      </c>
      <c r="F1335" s="13"/>
      <c r="G1335" s="13">
        <v>1.1428571428571401E-2</v>
      </c>
      <c r="H1335" s="13">
        <v>1.22699386503067E-2</v>
      </c>
      <c r="I1335" s="13">
        <v>4.2372881355932203E-3</v>
      </c>
      <c r="J1335" s="13">
        <v>9.9502487562189105E-3</v>
      </c>
      <c r="K1335" s="13">
        <v>0</v>
      </c>
      <c r="L1335" s="13">
        <v>6.4935064935064896E-3</v>
      </c>
      <c r="M1335" s="13"/>
      <c r="N1335" s="13">
        <v>6.2761506276150601E-3</v>
      </c>
      <c r="O1335" s="13">
        <v>0</v>
      </c>
      <c r="P1335" s="13">
        <v>1.49253731343284E-2</v>
      </c>
      <c r="Q1335" s="13">
        <v>1.5748031496062999E-2</v>
      </c>
      <c r="R1335" s="13"/>
      <c r="S1335" s="13">
        <v>2.0576131687242798E-2</v>
      </c>
      <c r="T1335" s="13">
        <v>0</v>
      </c>
      <c r="U1335" s="13">
        <v>0</v>
      </c>
      <c r="V1335" s="13">
        <v>1.94174757281553E-2</v>
      </c>
      <c r="W1335" s="13">
        <v>1.9230769230769201E-2</v>
      </c>
      <c r="X1335" s="13">
        <v>9.5238095238095195E-3</v>
      </c>
      <c r="Y1335" s="13">
        <v>0</v>
      </c>
      <c r="Z1335" s="13">
        <v>0</v>
      </c>
      <c r="AA1335" s="13">
        <v>0</v>
      </c>
      <c r="AB1335" s="13">
        <v>0</v>
      </c>
      <c r="AC1335" s="13">
        <v>0</v>
      </c>
      <c r="AD1335" s="13">
        <v>0</v>
      </c>
      <c r="AE1335" s="13"/>
      <c r="AF1335" s="13">
        <v>5.0125313283208E-3</v>
      </c>
      <c r="AG1335" s="13">
        <v>1.4999999999999999E-2</v>
      </c>
      <c r="AH1335" s="13">
        <v>7.8125E-3</v>
      </c>
      <c r="AI1335" s="13">
        <v>1.2422360248447201E-2</v>
      </c>
      <c r="AJ1335" s="13">
        <v>8.1300813008130107E-3</v>
      </c>
      <c r="AK1335" s="13">
        <v>0</v>
      </c>
      <c r="AL1335" s="13"/>
      <c r="AM1335" s="13">
        <v>1.6483516483516501E-2</v>
      </c>
      <c r="AN1335" s="13">
        <v>0</v>
      </c>
      <c r="AO1335" s="13">
        <v>5.1150895140665001E-3</v>
      </c>
      <c r="AP1335" s="13">
        <v>8.4388185654008397E-3</v>
      </c>
      <c r="AQ1335" s="13">
        <v>2.27272727272727E-2</v>
      </c>
      <c r="AR1335" s="13"/>
      <c r="AS1335" s="13">
        <v>8.0971659919028306E-3</v>
      </c>
      <c r="AT1335" s="13" t="s">
        <v>97</v>
      </c>
      <c r="AU1335" s="13"/>
      <c r="AV1335" s="13">
        <v>1.7500000000000002E-2</v>
      </c>
      <c r="AW1335" s="13">
        <v>1.0638297872340399E-2</v>
      </c>
      <c r="AX1335" s="13">
        <v>1.9120458891013401E-3</v>
      </c>
      <c r="AY1335" s="13"/>
      <c r="AZ1335" s="13">
        <v>2.7522935779816501E-2</v>
      </c>
      <c r="BA1335" s="13">
        <v>1.1111111111111099E-2</v>
      </c>
      <c r="BB1335" s="13">
        <v>4.4052863436123404E-3</v>
      </c>
      <c r="BC1335" s="13"/>
      <c r="BD1335" s="13">
        <v>6.2656641604010004E-3</v>
      </c>
      <c r="BE1335" s="13">
        <v>1.1600928074245899E-2</v>
      </c>
      <c r="BF1335" s="13"/>
      <c r="BG1335" s="13">
        <v>4.8426150121065404E-3</v>
      </c>
      <c r="BH1335" s="13">
        <v>9.7560975609756097E-3</v>
      </c>
      <c r="BI1335" s="13"/>
      <c r="BJ1335" s="13">
        <v>5.2631578947368403E-3</v>
      </c>
      <c r="BK1335" s="13">
        <v>8.8321884200196297E-3</v>
      </c>
      <c r="BL1335" s="13"/>
      <c r="BM1335" s="13">
        <v>4.11522633744856E-3</v>
      </c>
      <c r="BN1335" s="13">
        <v>9.2213114754098394E-3</v>
      </c>
      <c r="BO1335" s="13"/>
      <c r="BP1335" s="13">
        <v>8.9020771513353102E-3</v>
      </c>
      <c r="BQ1335" s="13">
        <v>7.9908675799086806E-3</v>
      </c>
      <c r="BR1335" s="13"/>
      <c r="BS1335" s="13">
        <v>6.7873303167420799E-3</v>
      </c>
      <c r="BT1335" s="13">
        <v>1.3186813186813201E-2</v>
      </c>
      <c r="BU1335" s="13"/>
      <c r="BV1335" s="13">
        <v>6.7114093959731499E-3</v>
      </c>
      <c r="BW1335" s="13">
        <v>6.8259385665529002E-3</v>
      </c>
      <c r="BX1335" s="13"/>
      <c r="BY1335" s="13">
        <v>6.9930069930069904E-3</v>
      </c>
      <c r="BZ1335" s="13">
        <v>8.3565459610027894E-3</v>
      </c>
      <c r="CA1335" s="13"/>
      <c r="CB1335" s="13">
        <v>3.3840947546531302E-3</v>
      </c>
      <c r="CC1335" s="13">
        <v>1.2861736334405099E-2</v>
      </c>
    </row>
    <row r="1336" spans="2:81" x14ac:dyDescent="0.3">
      <c r="B1336" t="s">
        <v>519</v>
      </c>
      <c r="C1336" s="13">
        <v>9.7165991902833995E-2</v>
      </c>
      <c r="D1336" s="13">
        <v>9.7913322632423694E-2</v>
      </c>
      <c r="E1336" s="13">
        <v>9.5551894563426706E-2</v>
      </c>
      <c r="F1336" s="13"/>
      <c r="G1336" s="13">
        <v>9.71428571428571E-2</v>
      </c>
      <c r="H1336" s="13">
        <v>8.5889570552147201E-2</v>
      </c>
      <c r="I1336" s="13">
        <v>6.3559322033898302E-2</v>
      </c>
      <c r="J1336" s="13">
        <v>0.119402985074627</v>
      </c>
      <c r="K1336" s="13">
        <v>0.111888111888112</v>
      </c>
      <c r="L1336" s="13">
        <v>0.12987012987013</v>
      </c>
      <c r="M1336" s="13"/>
      <c r="N1336" s="13">
        <v>7.3221757322175701E-2</v>
      </c>
      <c r="O1336" s="13">
        <v>0.106529209621993</v>
      </c>
      <c r="P1336" s="13">
        <v>0.114427860696517</v>
      </c>
      <c r="Q1336" s="13">
        <v>0.122047244094488</v>
      </c>
      <c r="R1336" s="13"/>
      <c r="S1336" s="13">
        <v>6.1728395061728399E-2</v>
      </c>
      <c r="T1336" s="13">
        <v>0.105263157894737</v>
      </c>
      <c r="U1336" s="13">
        <v>5.4794520547945202E-2</v>
      </c>
      <c r="V1336" s="13">
        <v>0.13592233009708701</v>
      </c>
      <c r="W1336" s="13">
        <v>0.15384615384615399</v>
      </c>
      <c r="X1336" s="13">
        <v>0.133333333333333</v>
      </c>
      <c r="Y1336" s="13">
        <v>0.08</v>
      </c>
      <c r="Z1336" s="13">
        <v>6.6666666666666693E-2</v>
      </c>
      <c r="AA1336" s="13">
        <v>7.0063694267515894E-2</v>
      </c>
      <c r="AB1336" s="13">
        <v>0.114583333333333</v>
      </c>
      <c r="AC1336" s="13">
        <v>0.12280701754386</v>
      </c>
      <c r="AD1336" s="13">
        <v>0.157894736842105</v>
      </c>
      <c r="AE1336" s="13"/>
      <c r="AF1336" s="13">
        <v>8.02005012531328E-2</v>
      </c>
      <c r="AG1336" s="13">
        <v>0.15</v>
      </c>
      <c r="AH1336" s="13">
        <v>6.25E-2</v>
      </c>
      <c r="AI1336" s="13">
        <v>0.118012422360248</v>
      </c>
      <c r="AJ1336" s="13">
        <v>4.0650406504064998E-2</v>
      </c>
      <c r="AK1336" s="13">
        <v>0.104761904761905</v>
      </c>
      <c r="AL1336" s="13"/>
      <c r="AM1336" s="13">
        <v>0.120879120879121</v>
      </c>
      <c r="AN1336" s="13">
        <v>0.10222222222222201</v>
      </c>
      <c r="AO1336" s="13">
        <v>8.9514066496163697E-2</v>
      </c>
      <c r="AP1336" s="13">
        <v>8.8607594936708903E-2</v>
      </c>
      <c r="AQ1336" s="13">
        <v>6.8181818181818205E-2</v>
      </c>
      <c r="AR1336" s="13"/>
      <c r="AS1336" s="13">
        <v>9.7165991902833995E-2</v>
      </c>
      <c r="AT1336" s="13" t="s">
        <v>97</v>
      </c>
      <c r="AU1336" s="13"/>
      <c r="AV1336" s="13">
        <v>0.105</v>
      </c>
      <c r="AW1336" s="13">
        <v>0.12765957446808501</v>
      </c>
      <c r="AX1336" s="13">
        <v>8.9866156787762899E-2</v>
      </c>
      <c r="AY1336" s="13"/>
      <c r="AZ1336" s="13">
        <v>0.11009174311926601</v>
      </c>
      <c r="BA1336" s="13">
        <v>6.6666666666666693E-2</v>
      </c>
      <c r="BB1336" s="13">
        <v>0.136563876651982</v>
      </c>
      <c r="BC1336" s="13"/>
      <c r="BD1336" s="13">
        <v>9.8997493734335806E-2</v>
      </c>
      <c r="BE1336" s="13">
        <v>9.5127610208816701E-2</v>
      </c>
      <c r="BF1336" s="13"/>
      <c r="BG1336" s="13">
        <v>0.10653753026634399</v>
      </c>
      <c r="BH1336" s="13">
        <v>9.2682926829268306E-2</v>
      </c>
      <c r="BI1336" s="13"/>
      <c r="BJ1336" s="13">
        <v>0.105263157894737</v>
      </c>
      <c r="BK1336" s="13">
        <v>9.8135426889106994E-2</v>
      </c>
      <c r="BL1336" s="13"/>
      <c r="BM1336" s="13">
        <v>7.8189300411522597E-2</v>
      </c>
      <c r="BN1336" s="13">
        <v>0.103483606557377</v>
      </c>
      <c r="BO1336" s="13"/>
      <c r="BP1336" s="13">
        <v>9.4955489614243299E-2</v>
      </c>
      <c r="BQ1336" s="13">
        <v>9.8173515981735196E-2</v>
      </c>
      <c r="BR1336" s="13"/>
      <c r="BS1336" s="13">
        <v>9.2760180995475103E-2</v>
      </c>
      <c r="BT1336" s="13">
        <v>0.10989010989011</v>
      </c>
      <c r="BU1336" s="13"/>
      <c r="BV1336" s="13">
        <v>0.10738255033557</v>
      </c>
      <c r="BW1336" s="13">
        <v>8.5324232081911297E-2</v>
      </c>
      <c r="BX1336" s="13"/>
      <c r="BY1336" s="13">
        <v>7.69230769230769E-2</v>
      </c>
      <c r="BZ1336" s="13">
        <v>9.9350046425255301E-2</v>
      </c>
      <c r="CA1336" s="13"/>
      <c r="CB1336" s="13">
        <v>7.6142131979695396E-2</v>
      </c>
      <c r="CC1336" s="13">
        <v>0.11575562700964601</v>
      </c>
    </row>
    <row r="1337" spans="2:81" x14ac:dyDescent="0.3">
      <c r="C1337" s="13"/>
      <c r="D1337" s="13"/>
      <c r="E1337" s="13"/>
      <c r="F1337" s="13"/>
      <c r="G1337" s="13"/>
      <c r="H1337" s="13"/>
      <c r="I1337" s="13"/>
      <c r="J1337" s="13"/>
      <c r="K1337" s="13"/>
      <c r="L1337" s="13"/>
      <c r="M1337" s="13"/>
      <c r="N1337" s="13"/>
      <c r="O1337" s="13"/>
      <c r="P1337" s="13"/>
      <c r="Q1337" s="13"/>
      <c r="R1337" s="13"/>
      <c r="S1337" s="13"/>
      <c r="T1337" s="13"/>
      <c r="U1337" s="13"/>
      <c r="V1337" s="13"/>
      <c r="W1337" s="13"/>
      <c r="X1337" s="13"/>
      <c r="Y1337" s="13"/>
      <c r="Z1337" s="13"/>
      <c r="AA1337" s="13"/>
      <c r="AB1337" s="13"/>
      <c r="AC1337" s="13"/>
      <c r="AD1337" s="13"/>
      <c r="AE1337" s="13"/>
      <c r="AF1337" s="13"/>
      <c r="AG1337" s="13"/>
      <c r="AH1337" s="13"/>
      <c r="AI1337" s="13"/>
      <c r="AJ1337" s="13"/>
      <c r="AK1337" s="13"/>
      <c r="AL1337" s="13"/>
      <c r="AM1337" s="13"/>
      <c r="AN1337" s="13"/>
      <c r="AO1337" s="13"/>
      <c r="AP1337" s="13"/>
      <c r="AQ1337" s="13"/>
      <c r="AR1337" s="13"/>
      <c r="AS1337" s="13"/>
      <c r="AT1337" s="13"/>
      <c r="AU1337" s="13"/>
      <c r="AV1337" s="13"/>
      <c r="AW1337" s="13"/>
      <c r="AX1337" s="13"/>
      <c r="AY1337" s="13"/>
      <c r="AZ1337" s="13"/>
      <c r="BA1337" s="13"/>
      <c r="BB1337" s="13"/>
      <c r="BC1337" s="13"/>
      <c r="BD1337" s="13"/>
      <c r="BE1337" s="13"/>
      <c r="BF1337" s="13"/>
      <c r="BG1337" s="13"/>
      <c r="BH1337" s="13"/>
      <c r="BI1337" s="13"/>
      <c r="BJ1337" s="13"/>
      <c r="BK1337" s="13"/>
      <c r="BL1337" s="13"/>
      <c r="BM1337" s="13"/>
      <c r="BN1337" s="13"/>
      <c r="BO1337" s="13"/>
      <c r="BP1337" s="13"/>
      <c r="BQ1337" s="13"/>
      <c r="BR1337" s="13"/>
      <c r="BS1337" s="13"/>
      <c r="BT1337" s="13"/>
      <c r="BU1337" s="13"/>
      <c r="BV1337" s="13"/>
      <c r="BW1337" s="13"/>
      <c r="BX1337" s="13"/>
      <c r="BY1337" s="13"/>
      <c r="BZ1337" s="13"/>
      <c r="CA1337" s="13"/>
      <c r="CB1337" s="13"/>
      <c r="CC1337" s="13"/>
    </row>
    <row r="1338" spans="2:81" x14ac:dyDescent="0.3">
      <c r="B1338" s="6" t="s">
        <v>523</v>
      </c>
      <c r="C1338" s="13"/>
      <c r="D1338" s="13"/>
      <c r="E1338" s="13"/>
      <c r="F1338" s="13"/>
      <c r="G1338" s="13"/>
      <c r="H1338" s="13"/>
      <c r="I1338" s="13"/>
      <c r="J1338" s="13"/>
      <c r="K1338" s="13"/>
      <c r="L1338" s="13"/>
      <c r="M1338" s="13"/>
      <c r="N1338" s="13"/>
      <c r="O1338" s="13"/>
      <c r="P1338" s="13"/>
      <c r="Q1338" s="13"/>
      <c r="R1338" s="13"/>
      <c r="S1338" s="13"/>
      <c r="T1338" s="13"/>
      <c r="U1338" s="13"/>
      <c r="V1338" s="13"/>
      <c r="W1338" s="13"/>
      <c r="X1338" s="13"/>
      <c r="Y1338" s="13"/>
      <c r="Z1338" s="13"/>
      <c r="AA1338" s="13"/>
      <c r="AB1338" s="13"/>
      <c r="AC1338" s="13"/>
      <c r="AD1338" s="13"/>
      <c r="AE1338" s="13"/>
      <c r="AF1338" s="13"/>
      <c r="AG1338" s="13"/>
      <c r="AH1338" s="13"/>
      <c r="AI1338" s="13"/>
      <c r="AJ1338" s="13"/>
      <c r="AK1338" s="13"/>
      <c r="AL1338" s="13"/>
      <c r="AM1338" s="13"/>
      <c r="AN1338" s="13"/>
      <c r="AO1338" s="13"/>
      <c r="AP1338" s="13"/>
      <c r="AQ1338" s="13"/>
      <c r="AR1338" s="13"/>
      <c r="AS1338" s="13"/>
      <c r="AT1338" s="13"/>
      <c r="AU1338" s="13"/>
      <c r="AV1338" s="13"/>
      <c r="AW1338" s="13"/>
      <c r="AX1338" s="13"/>
      <c r="AY1338" s="13"/>
      <c r="AZ1338" s="13"/>
      <c r="BA1338" s="13"/>
      <c r="BB1338" s="13"/>
      <c r="BC1338" s="13"/>
      <c r="BD1338" s="13"/>
      <c r="BE1338" s="13"/>
      <c r="BF1338" s="13"/>
      <c r="BG1338" s="13"/>
      <c r="BH1338" s="13"/>
      <c r="BI1338" s="13"/>
      <c r="BJ1338" s="13"/>
      <c r="BK1338" s="13"/>
      <c r="BL1338" s="13"/>
      <c r="BM1338" s="13"/>
      <c r="BN1338" s="13"/>
      <c r="BO1338" s="13"/>
      <c r="BP1338" s="13"/>
      <c r="BQ1338" s="13"/>
      <c r="BR1338" s="13"/>
      <c r="BS1338" s="13"/>
      <c r="BT1338" s="13"/>
      <c r="BU1338" s="13"/>
      <c r="BV1338" s="13"/>
      <c r="BW1338" s="13"/>
      <c r="BX1338" s="13"/>
      <c r="BY1338" s="13"/>
      <c r="BZ1338" s="13"/>
      <c r="CA1338" s="13"/>
      <c r="CB1338" s="13"/>
      <c r="CC1338" s="13"/>
    </row>
    <row r="1339" spans="2:81" x14ac:dyDescent="0.3">
      <c r="B1339" s="23" t="s">
        <v>95</v>
      </c>
      <c r="C1339" s="13"/>
      <c r="D1339" s="13"/>
      <c r="E1339" s="13"/>
      <c r="F1339" s="13"/>
      <c r="G1339" s="13"/>
      <c r="H1339" s="13"/>
      <c r="I1339" s="13"/>
      <c r="J1339" s="13"/>
      <c r="K1339" s="13"/>
      <c r="L1339" s="13"/>
      <c r="M1339" s="13"/>
      <c r="N1339" s="13"/>
      <c r="O1339" s="13"/>
      <c r="P1339" s="13"/>
      <c r="Q1339" s="13"/>
      <c r="R1339" s="13"/>
      <c r="S1339" s="13"/>
      <c r="T1339" s="13"/>
      <c r="U1339" s="13"/>
      <c r="V1339" s="13"/>
      <c r="W1339" s="13"/>
      <c r="X1339" s="13"/>
      <c r="Y1339" s="13"/>
      <c r="Z1339" s="13"/>
      <c r="AA1339" s="13"/>
      <c r="AB1339" s="13"/>
      <c r="AC1339" s="13"/>
      <c r="AD1339" s="13"/>
      <c r="AE1339" s="13"/>
      <c r="AF1339" s="13"/>
      <c r="AG1339" s="13"/>
      <c r="AH1339" s="13"/>
      <c r="AI1339" s="13"/>
      <c r="AJ1339" s="13"/>
      <c r="AK1339" s="13"/>
      <c r="AL1339" s="13"/>
      <c r="AM1339" s="13"/>
      <c r="AN1339" s="13"/>
      <c r="AO1339" s="13"/>
      <c r="AP1339" s="13"/>
      <c r="AQ1339" s="13"/>
      <c r="AR1339" s="13"/>
      <c r="AS1339" s="13"/>
      <c r="AT1339" s="13"/>
      <c r="AU1339" s="13"/>
      <c r="AV1339" s="13"/>
      <c r="AW1339" s="13"/>
      <c r="AX1339" s="13"/>
      <c r="AY1339" s="13"/>
      <c r="AZ1339" s="13"/>
      <c r="BA1339" s="13"/>
      <c r="BB1339" s="13"/>
      <c r="BC1339" s="13"/>
      <c r="BD1339" s="13"/>
      <c r="BE1339" s="13"/>
      <c r="BF1339" s="13"/>
      <c r="BG1339" s="13"/>
      <c r="BH1339" s="13"/>
      <c r="BI1339" s="13"/>
      <c r="BJ1339" s="13"/>
      <c r="BK1339" s="13"/>
      <c r="BL1339" s="13"/>
      <c r="BM1339" s="13"/>
      <c r="BN1339" s="13"/>
      <c r="BO1339" s="13"/>
      <c r="BP1339" s="13"/>
      <c r="BQ1339" s="13"/>
      <c r="BR1339" s="13"/>
      <c r="BS1339" s="13"/>
      <c r="BT1339" s="13"/>
      <c r="BU1339" s="13"/>
      <c r="BV1339" s="13"/>
      <c r="BW1339" s="13"/>
      <c r="BX1339" s="13"/>
      <c r="BY1339" s="13"/>
      <c r="BZ1339" s="13"/>
      <c r="CA1339" s="13"/>
      <c r="CB1339" s="13"/>
      <c r="CC1339" s="13"/>
    </row>
    <row r="1340" spans="2:81" x14ac:dyDescent="0.3">
      <c r="B1340" t="s">
        <v>512</v>
      </c>
      <c r="C1340" s="13">
        <v>0.40404858299595098</v>
      </c>
      <c r="D1340" s="13">
        <v>0.41412520064205499</v>
      </c>
      <c r="E1340" s="13">
        <v>0.39373970345963799</v>
      </c>
      <c r="F1340" s="13"/>
      <c r="G1340" s="13">
        <v>0.4</v>
      </c>
      <c r="H1340" s="13">
        <v>0.36196319018404899</v>
      </c>
      <c r="I1340" s="13">
        <v>0.44915254237288099</v>
      </c>
      <c r="J1340" s="13">
        <v>0.39303482587064698</v>
      </c>
      <c r="K1340" s="13">
        <v>0.41258741258741299</v>
      </c>
      <c r="L1340" s="13">
        <v>0.43506493506493499</v>
      </c>
      <c r="M1340" s="13"/>
      <c r="N1340" s="13">
        <v>0.40167364016736401</v>
      </c>
      <c r="O1340" s="13">
        <v>0.38831615120274898</v>
      </c>
      <c r="P1340" s="13">
        <v>0.36318407960199001</v>
      </c>
      <c r="Q1340" s="13">
        <v>0.452755905511811</v>
      </c>
      <c r="R1340" s="13"/>
      <c r="S1340" s="13">
        <v>0.44855967078189302</v>
      </c>
      <c r="T1340" s="13">
        <v>0.31578947368421101</v>
      </c>
      <c r="U1340" s="13">
        <v>0.534246575342466</v>
      </c>
      <c r="V1340" s="13">
        <v>0.28155339805825202</v>
      </c>
      <c r="W1340" s="13">
        <v>0.42307692307692302</v>
      </c>
      <c r="X1340" s="13">
        <v>0.39047619047618998</v>
      </c>
      <c r="Y1340" s="13">
        <v>0.45</v>
      </c>
      <c r="Z1340" s="13">
        <v>0.35555555555555601</v>
      </c>
      <c r="AA1340" s="13">
        <v>0.41401273885350298</v>
      </c>
      <c r="AB1340" s="13">
        <v>0.44791666666666702</v>
      </c>
      <c r="AC1340" s="13">
        <v>0.40350877192982498</v>
      </c>
      <c r="AD1340" s="13">
        <v>0.157894736842105</v>
      </c>
      <c r="AE1340" s="13"/>
      <c r="AF1340" s="13">
        <v>0.38847117794486202</v>
      </c>
      <c r="AG1340" s="13">
        <v>0.41</v>
      </c>
      <c r="AH1340" s="13">
        <v>0.390625</v>
      </c>
      <c r="AI1340" s="13">
        <v>0.47204968944099401</v>
      </c>
      <c r="AJ1340" s="13">
        <v>0.39024390243902402</v>
      </c>
      <c r="AK1340" s="13">
        <v>0.36190476190476201</v>
      </c>
      <c r="AL1340" s="13"/>
      <c r="AM1340" s="13">
        <v>0.42307692307692302</v>
      </c>
      <c r="AN1340" s="13">
        <v>0.404444444444444</v>
      </c>
      <c r="AO1340" s="13">
        <v>0.39386189258311999</v>
      </c>
      <c r="AP1340" s="13">
        <v>0.392405063291139</v>
      </c>
      <c r="AQ1340" s="13">
        <v>0.27272727272727298</v>
      </c>
      <c r="AR1340" s="13"/>
      <c r="AS1340" s="13">
        <v>0.40404858299595098</v>
      </c>
      <c r="AT1340" s="13" t="s">
        <v>97</v>
      </c>
      <c r="AU1340" s="13"/>
      <c r="AV1340" s="13">
        <v>0.37</v>
      </c>
      <c r="AW1340" s="13">
        <v>0.26595744680851102</v>
      </c>
      <c r="AX1340" s="13">
        <v>0.46080305927342302</v>
      </c>
      <c r="AY1340" s="13"/>
      <c r="AZ1340" s="13">
        <v>0.34862385321100903</v>
      </c>
      <c r="BA1340" s="13">
        <v>0.344444444444444</v>
      </c>
      <c r="BB1340" s="13">
        <v>0.35242290748898703</v>
      </c>
      <c r="BC1340" s="13"/>
      <c r="BD1340" s="13">
        <v>0.407268170426065</v>
      </c>
      <c r="BE1340" s="13">
        <v>0.39907192575405998</v>
      </c>
      <c r="BF1340" s="13"/>
      <c r="BG1340" s="13">
        <v>0.40193704600484298</v>
      </c>
      <c r="BH1340" s="13">
        <v>0.40609756097561001</v>
      </c>
      <c r="BI1340" s="13"/>
      <c r="BJ1340" s="13">
        <v>0.442105263157895</v>
      </c>
      <c r="BK1340" s="13">
        <v>0.39450441609421</v>
      </c>
      <c r="BL1340" s="13"/>
      <c r="BM1340" s="13">
        <v>0.37037037037037002</v>
      </c>
      <c r="BN1340" s="13">
        <v>0.41290983606557402</v>
      </c>
      <c r="BO1340" s="13"/>
      <c r="BP1340" s="13">
        <v>0.43026706231453998</v>
      </c>
      <c r="BQ1340" s="13">
        <v>0.39383561643835602</v>
      </c>
      <c r="BR1340" s="13"/>
      <c r="BS1340" s="13">
        <v>0.40271493212669701</v>
      </c>
      <c r="BT1340" s="13">
        <v>0.4</v>
      </c>
      <c r="BU1340" s="13"/>
      <c r="BV1340" s="13">
        <v>0.43624161073825501</v>
      </c>
      <c r="BW1340" s="13">
        <v>0.38566552901023898</v>
      </c>
      <c r="BX1340" s="13"/>
      <c r="BY1340" s="13">
        <v>0.37062937062937101</v>
      </c>
      <c r="BZ1340" s="13">
        <v>0.40575673166202397</v>
      </c>
      <c r="CA1340" s="13"/>
      <c r="CB1340" s="13">
        <v>0.41962774957698801</v>
      </c>
      <c r="CC1340" s="13">
        <v>0.387459807073955</v>
      </c>
    </row>
    <row r="1341" spans="2:81" x14ac:dyDescent="0.3">
      <c r="B1341" t="s">
        <v>513</v>
      </c>
      <c r="C1341" s="13">
        <v>0.22510121457489901</v>
      </c>
      <c r="D1341" s="13">
        <v>0.24558587479935801</v>
      </c>
      <c r="E1341" s="13">
        <v>0.205930807248764</v>
      </c>
      <c r="F1341" s="13"/>
      <c r="G1341" s="13">
        <v>0.24</v>
      </c>
      <c r="H1341" s="13">
        <v>0.251533742331288</v>
      </c>
      <c r="I1341" s="13">
        <v>0.19915254237288099</v>
      </c>
      <c r="J1341" s="13">
        <v>0.22885572139303501</v>
      </c>
      <c r="K1341" s="13">
        <v>0.20979020979021001</v>
      </c>
      <c r="L1341" s="13">
        <v>0.201298701298701</v>
      </c>
      <c r="M1341" s="13"/>
      <c r="N1341" s="13">
        <v>0.209205020920502</v>
      </c>
      <c r="O1341" s="13">
        <v>0.25773195876288701</v>
      </c>
      <c r="P1341" s="13">
        <v>0.248756218905473</v>
      </c>
      <c r="Q1341" s="13">
        <v>0.196850393700787</v>
      </c>
      <c r="R1341" s="13"/>
      <c r="S1341" s="13">
        <v>0.234567901234568</v>
      </c>
      <c r="T1341" s="13">
        <v>0.255639097744361</v>
      </c>
      <c r="U1341" s="13">
        <v>0.19178082191780799</v>
      </c>
      <c r="V1341" s="13">
        <v>0.27184466019417503</v>
      </c>
      <c r="W1341" s="13">
        <v>0.20192307692307701</v>
      </c>
      <c r="X1341" s="13">
        <v>0.17142857142857101</v>
      </c>
      <c r="Y1341" s="13">
        <v>0.21</v>
      </c>
      <c r="Z1341" s="13">
        <v>0.35555555555555601</v>
      </c>
      <c r="AA1341" s="13">
        <v>0.19745222929936301</v>
      </c>
      <c r="AB1341" s="13">
        <v>0.1875</v>
      </c>
      <c r="AC1341" s="13">
        <v>0.22807017543859601</v>
      </c>
      <c r="AD1341" s="13">
        <v>0.36842105263157898</v>
      </c>
      <c r="AE1341" s="13"/>
      <c r="AF1341" s="13">
        <v>0.25062656641603998</v>
      </c>
      <c r="AG1341" s="13">
        <v>0.17499999999999999</v>
      </c>
      <c r="AH1341" s="13">
        <v>0.2421875</v>
      </c>
      <c r="AI1341" s="13">
        <v>0.173913043478261</v>
      </c>
      <c r="AJ1341" s="13">
        <v>0.22764227642276399</v>
      </c>
      <c r="AK1341" s="13">
        <v>0.238095238095238</v>
      </c>
      <c r="AL1341" s="13"/>
      <c r="AM1341" s="13">
        <v>0.214285714285714</v>
      </c>
      <c r="AN1341" s="13">
        <v>0.22666666666666699</v>
      </c>
      <c r="AO1341" s="13">
        <v>0.20460358056266001</v>
      </c>
      <c r="AP1341" s="13">
        <v>0.26160337552742602</v>
      </c>
      <c r="AQ1341" s="13">
        <v>0.29545454545454503</v>
      </c>
      <c r="AR1341" s="13"/>
      <c r="AS1341" s="13">
        <v>0.22510121457489901</v>
      </c>
      <c r="AT1341" s="13" t="s">
        <v>97</v>
      </c>
      <c r="AU1341" s="13"/>
      <c r="AV1341" s="13">
        <v>0.2175</v>
      </c>
      <c r="AW1341" s="13">
        <v>0.319148936170213</v>
      </c>
      <c r="AX1341" s="13">
        <v>0.20841300191204601</v>
      </c>
      <c r="AY1341" s="13"/>
      <c r="AZ1341" s="13">
        <v>0.247706422018349</v>
      </c>
      <c r="BA1341" s="13">
        <v>0.22222222222222199</v>
      </c>
      <c r="BB1341" s="13">
        <v>0.229074889867841</v>
      </c>
      <c r="BC1341" s="13"/>
      <c r="BD1341" s="13">
        <v>0.21804511278195499</v>
      </c>
      <c r="BE1341" s="13">
        <v>0.24129930394431601</v>
      </c>
      <c r="BF1341" s="13"/>
      <c r="BG1341" s="13">
        <v>0.234866828087167</v>
      </c>
      <c r="BH1341" s="13">
        <v>0.22073170731707301</v>
      </c>
      <c r="BI1341" s="13"/>
      <c r="BJ1341" s="13">
        <v>0.21052631578947401</v>
      </c>
      <c r="BK1341" s="13">
        <v>0.228655544651619</v>
      </c>
      <c r="BL1341" s="13"/>
      <c r="BM1341" s="13">
        <v>0.218106995884774</v>
      </c>
      <c r="BN1341" s="13">
        <v>0.230532786885246</v>
      </c>
      <c r="BO1341" s="13"/>
      <c r="BP1341" s="13">
        <v>0.18991097922848699</v>
      </c>
      <c r="BQ1341" s="13">
        <v>0.24200913242009101</v>
      </c>
      <c r="BR1341" s="13"/>
      <c r="BS1341" s="13">
        <v>0.223981900452489</v>
      </c>
      <c r="BT1341" s="13">
        <v>0.22857142857142901</v>
      </c>
      <c r="BU1341" s="13"/>
      <c r="BV1341" s="13">
        <v>0.221476510067114</v>
      </c>
      <c r="BW1341" s="13">
        <v>0.225255972696246</v>
      </c>
      <c r="BX1341" s="13"/>
      <c r="BY1341" s="13">
        <v>0.26573426573426601</v>
      </c>
      <c r="BZ1341" s="13">
        <v>0.220984215413185</v>
      </c>
      <c r="CA1341" s="13"/>
      <c r="CB1341" s="13">
        <v>0.225042301184433</v>
      </c>
      <c r="CC1341" s="13">
        <v>0.22829581993569101</v>
      </c>
    </row>
    <row r="1342" spans="2:81" x14ac:dyDescent="0.3">
      <c r="B1342" t="s">
        <v>514</v>
      </c>
      <c r="C1342" s="13">
        <v>0.17975708502024301</v>
      </c>
      <c r="D1342" s="13">
        <v>0.16532905296950201</v>
      </c>
      <c r="E1342" s="13">
        <v>0.191103789126853</v>
      </c>
      <c r="F1342" s="13"/>
      <c r="G1342" s="13">
        <v>0.17142857142857101</v>
      </c>
      <c r="H1342" s="13">
        <v>0.184049079754601</v>
      </c>
      <c r="I1342" s="13">
        <v>0.20762711864406799</v>
      </c>
      <c r="J1342" s="13">
        <v>0.12935323383084599</v>
      </c>
      <c r="K1342" s="13">
        <v>0.18181818181818199</v>
      </c>
      <c r="L1342" s="13">
        <v>0.201298701298701</v>
      </c>
      <c r="M1342" s="13"/>
      <c r="N1342" s="13">
        <v>0.19037656903765701</v>
      </c>
      <c r="O1342" s="13">
        <v>0.189003436426117</v>
      </c>
      <c r="P1342" s="13">
        <v>0.17910447761194001</v>
      </c>
      <c r="Q1342" s="13">
        <v>0.15748031496063</v>
      </c>
      <c r="R1342" s="13"/>
      <c r="S1342" s="13">
        <v>0.148148148148148</v>
      </c>
      <c r="T1342" s="13">
        <v>0.21804511278195499</v>
      </c>
      <c r="U1342" s="13">
        <v>0.164383561643836</v>
      </c>
      <c r="V1342" s="13">
        <v>0.19417475728155301</v>
      </c>
      <c r="W1342" s="13">
        <v>0.144230769230769</v>
      </c>
      <c r="X1342" s="13">
        <v>0.19047619047618999</v>
      </c>
      <c r="Y1342" s="13">
        <v>0.12</v>
      </c>
      <c r="Z1342" s="13">
        <v>0.155555555555556</v>
      </c>
      <c r="AA1342" s="13">
        <v>0.25477707006369399</v>
      </c>
      <c r="AB1342" s="13">
        <v>0.19791666666666699</v>
      </c>
      <c r="AC1342" s="13">
        <v>0.157894736842105</v>
      </c>
      <c r="AD1342" s="13">
        <v>0.157894736842105</v>
      </c>
      <c r="AE1342" s="13"/>
      <c r="AF1342" s="13">
        <v>0.19047619047618999</v>
      </c>
      <c r="AG1342" s="13">
        <v>0.18</v>
      </c>
      <c r="AH1342" s="13">
        <v>0.15625</v>
      </c>
      <c r="AI1342" s="13">
        <v>0.167701863354037</v>
      </c>
      <c r="AJ1342" s="13">
        <v>0.18699186991869901</v>
      </c>
      <c r="AK1342" s="13">
        <v>0.238095238095238</v>
      </c>
      <c r="AL1342" s="13"/>
      <c r="AM1342" s="13">
        <v>0.17032967032967</v>
      </c>
      <c r="AN1342" s="13">
        <v>0.18666666666666701</v>
      </c>
      <c r="AO1342" s="13">
        <v>0.19437340153452701</v>
      </c>
      <c r="AP1342" s="13">
        <v>0.16033755274261599</v>
      </c>
      <c r="AQ1342" s="13">
        <v>0.15909090909090901</v>
      </c>
      <c r="AR1342" s="13"/>
      <c r="AS1342" s="13">
        <v>0.17975708502024301</v>
      </c>
      <c r="AT1342" s="13" t="s">
        <v>97</v>
      </c>
      <c r="AU1342" s="13"/>
      <c r="AV1342" s="13">
        <v>0.2175</v>
      </c>
      <c r="AW1342" s="13">
        <v>0.170212765957447</v>
      </c>
      <c r="AX1342" s="13">
        <v>0.164435946462715</v>
      </c>
      <c r="AY1342" s="13"/>
      <c r="AZ1342" s="13">
        <v>0.192660550458716</v>
      </c>
      <c r="BA1342" s="13">
        <v>0.233333333333333</v>
      </c>
      <c r="BB1342" s="13">
        <v>0.21145374449339199</v>
      </c>
      <c r="BC1342" s="13"/>
      <c r="BD1342" s="13">
        <v>0.175438596491228</v>
      </c>
      <c r="BE1342" s="13">
        <v>0.185614849187935</v>
      </c>
      <c r="BF1342" s="13"/>
      <c r="BG1342" s="13">
        <v>0.157384987893462</v>
      </c>
      <c r="BH1342" s="13">
        <v>0.190243902439024</v>
      </c>
      <c r="BI1342" s="13"/>
      <c r="BJ1342" s="13">
        <v>0.14736842105263201</v>
      </c>
      <c r="BK1342" s="13">
        <v>0.18547595682041201</v>
      </c>
      <c r="BL1342" s="13"/>
      <c r="BM1342" s="13">
        <v>0.209876543209877</v>
      </c>
      <c r="BN1342" s="13">
        <v>0.16905737704918</v>
      </c>
      <c r="BO1342" s="13"/>
      <c r="BP1342" s="13">
        <v>0.17507418397626101</v>
      </c>
      <c r="BQ1342" s="13">
        <v>0.181506849315068</v>
      </c>
      <c r="BR1342" s="13"/>
      <c r="BS1342" s="13">
        <v>0.21266968325791899</v>
      </c>
      <c r="BT1342" s="13">
        <v>0.162637362637363</v>
      </c>
      <c r="BU1342" s="13"/>
      <c r="BV1342" s="13">
        <v>0.194630872483221</v>
      </c>
      <c r="BW1342" s="13">
        <v>0.221843003412969</v>
      </c>
      <c r="BX1342" s="13"/>
      <c r="BY1342" s="13">
        <v>0.160839160839161</v>
      </c>
      <c r="BZ1342" s="13">
        <v>0.183844011142061</v>
      </c>
      <c r="CA1342" s="13"/>
      <c r="CB1342" s="13">
        <v>0.18950930626057499</v>
      </c>
      <c r="CC1342" s="13">
        <v>0.17041800643086799</v>
      </c>
    </row>
    <row r="1343" spans="2:81" x14ac:dyDescent="0.3">
      <c r="B1343" t="s">
        <v>515</v>
      </c>
      <c r="C1343" s="13">
        <v>8.42105263157895E-2</v>
      </c>
      <c r="D1343" s="13">
        <v>6.9020866773675804E-2</v>
      </c>
      <c r="E1343" s="13">
        <v>0.100494233937397</v>
      </c>
      <c r="F1343" s="13"/>
      <c r="G1343" s="13">
        <v>9.71428571428571E-2</v>
      </c>
      <c r="H1343" s="13">
        <v>9.8159509202454004E-2</v>
      </c>
      <c r="I1343" s="13">
        <v>5.5084745762711898E-2</v>
      </c>
      <c r="J1343" s="13">
        <v>0.12935323383084599</v>
      </c>
      <c r="K1343" s="13">
        <v>5.5944055944055902E-2</v>
      </c>
      <c r="L1343" s="13">
        <v>5.1948051948052E-2</v>
      </c>
      <c r="M1343" s="13"/>
      <c r="N1343" s="13">
        <v>0.102510460251046</v>
      </c>
      <c r="O1343" s="13">
        <v>6.18556701030928E-2</v>
      </c>
      <c r="P1343" s="13">
        <v>8.9552238805970102E-2</v>
      </c>
      <c r="Q1343" s="13">
        <v>6.6929133858267695E-2</v>
      </c>
      <c r="R1343" s="13"/>
      <c r="S1343" s="13">
        <v>7.8189300411522597E-2</v>
      </c>
      <c r="T1343" s="13">
        <v>0.112781954887218</v>
      </c>
      <c r="U1343" s="13">
        <v>4.1095890410958902E-2</v>
      </c>
      <c r="V1343" s="13">
        <v>0.106796116504854</v>
      </c>
      <c r="W1343" s="13">
        <v>5.7692307692307702E-2</v>
      </c>
      <c r="X1343" s="13">
        <v>8.5714285714285701E-2</v>
      </c>
      <c r="Y1343" s="13">
        <v>0.09</v>
      </c>
      <c r="Z1343" s="13">
        <v>0.11111111111111099</v>
      </c>
      <c r="AA1343" s="13">
        <v>6.3694267515923594E-2</v>
      </c>
      <c r="AB1343" s="13">
        <v>0.114583333333333</v>
      </c>
      <c r="AC1343" s="13">
        <v>3.5087719298245598E-2</v>
      </c>
      <c r="AD1343" s="13">
        <v>0.21052631578947401</v>
      </c>
      <c r="AE1343" s="13"/>
      <c r="AF1343" s="13">
        <v>7.7694235588972399E-2</v>
      </c>
      <c r="AG1343" s="13">
        <v>0.08</v>
      </c>
      <c r="AH1343" s="13">
        <v>0.125</v>
      </c>
      <c r="AI1343" s="13">
        <v>8.6956521739130405E-2</v>
      </c>
      <c r="AJ1343" s="13">
        <v>9.7560975609756101E-2</v>
      </c>
      <c r="AK1343" s="13">
        <v>5.7142857142857099E-2</v>
      </c>
      <c r="AL1343" s="13"/>
      <c r="AM1343" s="13">
        <v>6.5934065934065894E-2</v>
      </c>
      <c r="AN1343" s="13">
        <v>0.10222222222222201</v>
      </c>
      <c r="AO1343" s="13">
        <v>9.2071611253196906E-2</v>
      </c>
      <c r="AP1343" s="13">
        <v>7.5949367088607597E-2</v>
      </c>
      <c r="AQ1343" s="13">
        <v>0.13636363636363599</v>
      </c>
      <c r="AR1343" s="13"/>
      <c r="AS1343" s="13">
        <v>8.42105263157895E-2</v>
      </c>
      <c r="AT1343" s="13" t="s">
        <v>97</v>
      </c>
      <c r="AU1343" s="13"/>
      <c r="AV1343" s="13">
        <v>0.09</v>
      </c>
      <c r="AW1343" s="13">
        <v>7.4468085106383003E-2</v>
      </c>
      <c r="AX1343" s="13">
        <v>6.8833652007648197E-2</v>
      </c>
      <c r="AY1343" s="13"/>
      <c r="AZ1343" s="13">
        <v>0.11009174311926601</v>
      </c>
      <c r="BA1343" s="13">
        <v>6.6666666666666693E-2</v>
      </c>
      <c r="BB1343" s="13">
        <v>8.3700440528634401E-2</v>
      </c>
      <c r="BC1343" s="13"/>
      <c r="BD1343" s="13">
        <v>9.3984962406015005E-2</v>
      </c>
      <c r="BE1343" s="13">
        <v>6.2645011600928099E-2</v>
      </c>
      <c r="BF1343" s="13"/>
      <c r="BG1343" s="13">
        <v>9.6852300242130707E-2</v>
      </c>
      <c r="BH1343" s="13">
        <v>7.6829268292682898E-2</v>
      </c>
      <c r="BI1343" s="13"/>
      <c r="BJ1343" s="13">
        <v>0.1</v>
      </c>
      <c r="BK1343" s="13">
        <v>8.1452404317958804E-2</v>
      </c>
      <c r="BL1343" s="13"/>
      <c r="BM1343" s="13">
        <v>9.0534979423868303E-2</v>
      </c>
      <c r="BN1343" s="13">
        <v>8.1967213114754106E-2</v>
      </c>
      <c r="BO1343" s="13"/>
      <c r="BP1343" s="13">
        <v>9.7922848664688394E-2</v>
      </c>
      <c r="BQ1343" s="13">
        <v>7.7625570776255703E-2</v>
      </c>
      <c r="BR1343" s="13"/>
      <c r="BS1343" s="13">
        <v>6.7873303167420795E-2</v>
      </c>
      <c r="BT1343" s="13">
        <v>8.1318681318681293E-2</v>
      </c>
      <c r="BU1343" s="13"/>
      <c r="BV1343" s="13">
        <v>6.0402684563758399E-2</v>
      </c>
      <c r="BW1343" s="13">
        <v>7.16723549488055E-2</v>
      </c>
      <c r="BX1343" s="13"/>
      <c r="BY1343" s="13">
        <v>8.3916083916083906E-2</v>
      </c>
      <c r="BZ1343" s="13">
        <v>8.3565459610027898E-2</v>
      </c>
      <c r="CA1343" s="13"/>
      <c r="CB1343" s="13">
        <v>7.7834179357021999E-2</v>
      </c>
      <c r="CC1343" s="13">
        <v>9.0032154340836001E-2</v>
      </c>
    </row>
    <row r="1344" spans="2:81" x14ac:dyDescent="0.3">
      <c r="B1344" t="s">
        <v>516</v>
      </c>
      <c r="C1344" s="13">
        <v>2.0242914979757099E-2</v>
      </c>
      <c r="D1344" s="13">
        <v>2.4077046548956701E-2</v>
      </c>
      <c r="E1344" s="13">
        <v>1.6474464579901201E-2</v>
      </c>
      <c r="F1344" s="13"/>
      <c r="G1344" s="13">
        <v>2.8571428571428598E-2</v>
      </c>
      <c r="H1344" s="13">
        <v>2.14723926380368E-2</v>
      </c>
      <c r="I1344" s="13">
        <v>1.6949152542372899E-2</v>
      </c>
      <c r="J1344" s="13">
        <v>2.48756218905473E-2</v>
      </c>
      <c r="K1344" s="13">
        <v>1.3986013986014E-2</v>
      </c>
      <c r="L1344" s="13">
        <v>1.2987012987013E-2</v>
      </c>
      <c r="M1344" s="13"/>
      <c r="N1344" s="13">
        <v>1.2552301255230099E-2</v>
      </c>
      <c r="O1344" s="13">
        <v>3.4364261168384903E-2</v>
      </c>
      <c r="P1344" s="13">
        <v>2.48756218905473E-2</v>
      </c>
      <c r="Q1344" s="13">
        <v>1.5748031496062999E-2</v>
      </c>
      <c r="R1344" s="13"/>
      <c r="S1344" s="13">
        <v>1.2345679012345699E-2</v>
      </c>
      <c r="T1344" s="13">
        <v>1.50375939849624E-2</v>
      </c>
      <c r="U1344" s="13">
        <v>1.3698630136986301E-2</v>
      </c>
      <c r="V1344" s="13">
        <v>2.9126213592233E-2</v>
      </c>
      <c r="W1344" s="13">
        <v>2.8846153846153799E-2</v>
      </c>
      <c r="X1344" s="13">
        <v>5.7142857142857099E-2</v>
      </c>
      <c r="Y1344" s="13">
        <v>0.03</v>
      </c>
      <c r="Z1344" s="13">
        <v>2.2222222222222199E-2</v>
      </c>
      <c r="AA1344" s="13">
        <v>6.3694267515923596E-3</v>
      </c>
      <c r="AB1344" s="13">
        <v>0</v>
      </c>
      <c r="AC1344" s="13">
        <v>3.5087719298245598E-2</v>
      </c>
      <c r="AD1344" s="13">
        <v>0</v>
      </c>
      <c r="AE1344" s="13"/>
      <c r="AF1344" s="13">
        <v>2.5062656641604002E-2</v>
      </c>
      <c r="AG1344" s="13">
        <v>2.5000000000000001E-2</v>
      </c>
      <c r="AH1344" s="13">
        <v>1.5625E-2</v>
      </c>
      <c r="AI1344" s="13">
        <v>1.2422360248447201E-2</v>
      </c>
      <c r="AJ1344" s="13">
        <v>2.4390243902439001E-2</v>
      </c>
      <c r="AK1344" s="13">
        <v>1.9047619047619001E-2</v>
      </c>
      <c r="AL1344" s="13"/>
      <c r="AM1344" s="13">
        <v>1.0989010989011E-2</v>
      </c>
      <c r="AN1344" s="13">
        <v>1.7777777777777799E-2</v>
      </c>
      <c r="AO1344" s="13">
        <v>3.5805626598465499E-2</v>
      </c>
      <c r="AP1344" s="13">
        <v>8.4388185654008397E-3</v>
      </c>
      <c r="AQ1344" s="13">
        <v>6.8181818181818205E-2</v>
      </c>
      <c r="AR1344" s="13"/>
      <c r="AS1344" s="13">
        <v>2.0242914979757099E-2</v>
      </c>
      <c r="AT1344" s="13" t="s">
        <v>97</v>
      </c>
      <c r="AU1344" s="13"/>
      <c r="AV1344" s="13">
        <v>0.02</v>
      </c>
      <c r="AW1344" s="13">
        <v>5.31914893617021E-2</v>
      </c>
      <c r="AX1344" s="13">
        <v>1.52963671128107E-2</v>
      </c>
      <c r="AY1344" s="13"/>
      <c r="AZ1344" s="13">
        <v>1.8348623853211E-2</v>
      </c>
      <c r="BA1344" s="13">
        <v>3.3333333333333298E-2</v>
      </c>
      <c r="BB1344" s="13">
        <v>2.6431718061673999E-2</v>
      </c>
      <c r="BC1344" s="13"/>
      <c r="BD1344" s="13">
        <v>2.13032581453634E-2</v>
      </c>
      <c r="BE1344" s="13">
        <v>1.8561484918793499E-2</v>
      </c>
      <c r="BF1344" s="13"/>
      <c r="BG1344" s="13">
        <v>3.1476997578692503E-2</v>
      </c>
      <c r="BH1344" s="13">
        <v>1.46341463414634E-2</v>
      </c>
      <c r="BI1344" s="13"/>
      <c r="BJ1344" s="13">
        <v>3.1578947368421102E-2</v>
      </c>
      <c r="BK1344" s="13">
        <v>1.8645731108930301E-2</v>
      </c>
      <c r="BL1344" s="13"/>
      <c r="BM1344" s="13">
        <v>1.2345679012345699E-2</v>
      </c>
      <c r="BN1344" s="13">
        <v>2.1516393442622999E-2</v>
      </c>
      <c r="BO1344" s="13"/>
      <c r="BP1344" s="13">
        <v>2.3738872403560801E-2</v>
      </c>
      <c r="BQ1344" s="13">
        <v>1.8264840182648401E-2</v>
      </c>
      <c r="BR1344" s="13"/>
      <c r="BS1344" s="13">
        <v>2.03619909502262E-2</v>
      </c>
      <c r="BT1344" s="13">
        <v>2.1978021978022001E-2</v>
      </c>
      <c r="BU1344" s="13"/>
      <c r="BV1344" s="13">
        <v>3.35570469798658E-2</v>
      </c>
      <c r="BW1344" s="13">
        <v>1.36518771331058E-2</v>
      </c>
      <c r="BX1344" s="13"/>
      <c r="BY1344" s="13">
        <v>1.3986013986014E-2</v>
      </c>
      <c r="BZ1344" s="13">
        <v>2.1355617455895998E-2</v>
      </c>
      <c r="CA1344" s="13"/>
      <c r="CB1344" s="13">
        <v>1.69204737732657E-2</v>
      </c>
      <c r="CC1344" s="13">
        <v>2.2508038585209E-2</v>
      </c>
    </row>
    <row r="1345" spans="2:81" x14ac:dyDescent="0.3">
      <c r="B1345" t="s">
        <v>517</v>
      </c>
      <c r="C1345" s="13">
        <v>1.1336032388664E-2</v>
      </c>
      <c r="D1345" s="13">
        <v>1.28410914927769E-2</v>
      </c>
      <c r="E1345" s="13">
        <v>9.8846787479406895E-3</v>
      </c>
      <c r="F1345" s="13"/>
      <c r="G1345" s="13">
        <v>1.1428571428571401E-2</v>
      </c>
      <c r="H1345" s="13">
        <v>9.2024539877300603E-3</v>
      </c>
      <c r="I1345" s="13">
        <v>1.27118644067797E-2</v>
      </c>
      <c r="J1345" s="13">
        <v>4.97512437810945E-3</v>
      </c>
      <c r="K1345" s="13">
        <v>6.9930069930069904E-3</v>
      </c>
      <c r="L1345" s="13">
        <v>2.5974025974026E-2</v>
      </c>
      <c r="M1345" s="13"/>
      <c r="N1345" s="13">
        <v>1.2552301255230099E-2</v>
      </c>
      <c r="O1345" s="13">
        <v>6.8728522336769802E-3</v>
      </c>
      <c r="P1345" s="13">
        <v>9.9502487562189105E-3</v>
      </c>
      <c r="Q1345" s="13">
        <v>1.5748031496062999E-2</v>
      </c>
      <c r="R1345" s="13"/>
      <c r="S1345" s="13">
        <v>2.0576131687242798E-2</v>
      </c>
      <c r="T1345" s="13">
        <v>0</v>
      </c>
      <c r="U1345" s="13">
        <v>1.3698630136986301E-2</v>
      </c>
      <c r="V1345" s="13">
        <v>9.7087378640776708E-3</v>
      </c>
      <c r="W1345" s="13">
        <v>2.8846153846153799E-2</v>
      </c>
      <c r="X1345" s="13">
        <v>9.5238095238095195E-3</v>
      </c>
      <c r="Y1345" s="13">
        <v>0</v>
      </c>
      <c r="Z1345" s="13">
        <v>0</v>
      </c>
      <c r="AA1345" s="13">
        <v>6.3694267515923596E-3</v>
      </c>
      <c r="AB1345" s="13">
        <v>0</v>
      </c>
      <c r="AC1345" s="13">
        <v>3.5087719298245598E-2</v>
      </c>
      <c r="AD1345" s="13">
        <v>0</v>
      </c>
      <c r="AE1345" s="13"/>
      <c r="AF1345" s="13">
        <v>1.00250626566416E-2</v>
      </c>
      <c r="AG1345" s="13">
        <v>1.4999999999999999E-2</v>
      </c>
      <c r="AH1345" s="13">
        <v>7.8125E-3</v>
      </c>
      <c r="AI1345" s="13">
        <v>1.2422360248447201E-2</v>
      </c>
      <c r="AJ1345" s="13">
        <v>8.1300813008130107E-3</v>
      </c>
      <c r="AK1345" s="13">
        <v>1.9047619047619001E-2</v>
      </c>
      <c r="AL1345" s="13"/>
      <c r="AM1345" s="13">
        <v>1.6483516483516501E-2</v>
      </c>
      <c r="AN1345" s="13">
        <v>8.8888888888888906E-3</v>
      </c>
      <c r="AO1345" s="13">
        <v>7.6726342710997401E-3</v>
      </c>
      <c r="AP1345" s="13">
        <v>8.4388185654008397E-3</v>
      </c>
      <c r="AQ1345" s="13">
        <v>4.5454545454545497E-2</v>
      </c>
      <c r="AR1345" s="13"/>
      <c r="AS1345" s="13">
        <v>1.1336032388664E-2</v>
      </c>
      <c r="AT1345" s="13" t="s">
        <v>97</v>
      </c>
      <c r="AU1345" s="13"/>
      <c r="AV1345" s="13">
        <v>7.4999999999999997E-3</v>
      </c>
      <c r="AW1345" s="13">
        <v>3.1914893617021302E-2</v>
      </c>
      <c r="AX1345" s="13">
        <v>9.5602294455066905E-3</v>
      </c>
      <c r="AY1345" s="13"/>
      <c r="AZ1345" s="13">
        <v>0</v>
      </c>
      <c r="BA1345" s="13">
        <v>3.3333333333333298E-2</v>
      </c>
      <c r="BB1345" s="13">
        <v>4.4052863436123404E-3</v>
      </c>
      <c r="BC1345" s="13"/>
      <c r="BD1345" s="13">
        <v>1.12781954887218E-2</v>
      </c>
      <c r="BE1345" s="13">
        <v>1.1600928074245899E-2</v>
      </c>
      <c r="BF1345" s="13"/>
      <c r="BG1345" s="13">
        <v>9.6852300242130807E-3</v>
      </c>
      <c r="BH1345" s="13">
        <v>1.21951219512195E-2</v>
      </c>
      <c r="BI1345" s="13"/>
      <c r="BJ1345" s="13">
        <v>0</v>
      </c>
      <c r="BK1345" s="13">
        <v>1.3738959764474999E-2</v>
      </c>
      <c r="BL1345" s="13"/>
      <c r="BM1345" s="13">
        <v>1.6460905349794198E-2</v>
      </c>
      <c r="BN1345" s="13">
        <v>1.02459016393443E-2</v>
      </c>
      <c r="BO1345" s="13"/>
      <c r="BP1345" s="13">
        <v>1.18694362017804E-2</v>
      </c>
      <c r="BQ1345" s="13">
        <v>1.1415525114155301E-2</v>
      </c>
      <c r="BR1345" s="13"/>
      <c r="BS1345" s="13">
        <v>1.58371040723982E-2</v>
      </c>
      <c r="BT1345" s="13">
        <v>8.7912087912087895E-3</v>
      </c>
      <c r="BU1345" s="13"/>
      <c r="BV1345" s="13">
        <v>1.34228187919463E-2</v>
      </c>
      <c r="BW1345" s="13">
        <v>1.7064846416382298E-2</v>
      </c>
      <c r="BX1345" s="13"/>
      <c r="BY1345" s="13">
        <v>6.2937062937062901E-2</v>
      </c>
      <c r="BZ1345" s="13">
        <v>4.6425255338904403E-3</v>
      </c>
      <c r="CA1345" s="13"/>
      <c r="CB1345" s="13">
        <v>1.5228426395939101E-2</v>
      </c>
      <c r="CC1345" s="13">
        <v>8.0385852090032097E-3</v>
      </c>
    </row>
    <row r="1346" spans="2:81" x14ac:dyDescent="0.3">
      <c r="B1346" t="s">
        <v>518</v>
      </c>
      <c r="C1346" s="13">
        <v>5.6680161943319799E-3</v>
      </c>
      <c r="D1346" s="13">
        <v>8.0256821829855496E-3</v>
      </c>
      <c r="E1346" s="13">
        <v>3.2948929159802298E-3</v>
      </c>
      <c r="F1346" s="13"/>
      <c r="G1346" s="13">
        <v>5.7142857142857099E-3</v>
      </c>
      <c r="H1346" s="13">
        <v>6.13496932515337E-3</v>
      </c>
      <c r="I1346" s="13">
        <v>0</v>
      </c>
      <c r="J1346" s="13">
        <v>4.97512437810945E-3</v>
      </c>
      <c r="K1346" s="13">
        <v>1.3986013986014E-2</v>
      </c>
      <c r="L1346" s="13">
        <v>6.4935064935064896E-3</v>
      </c>
      <c r="M1346" s="13"/>
      <c r="N1346" s="13">
        <v>2.0920502092050199E-3</v>
      </c>
      <c r="O1346" s="13">
        <v>6.8728522336769802E-3</v>
      </c>
      <c r="P1346" s="13">
        <v>4.97512437810945E-3</v>
      </c>
      <c r="Q1346" s="13">
        <v>1.1811023622047201E-2</v>
      </c>
      <c r="R1346" s="13"/>
      <c r="S1346" s="13">
        <v>8.23045267489712E-3</v>
      </c>
      <c r="T1346" s="13">
        <v>0</v>
      </c>
      <c r="U1346" s="13">
        <v>0</v>
      </c>
      <c r="V1346" s="13">
        <v>1.94174757281553E-2</v>
      </c>
      <c r="W1346" s="13">
        <v>9.6153846153846194E-3</v>
      </c>
      <c r="X1346" s="13">
        <v>0</v>
      </c>
      <c r="Y1346" s="13">
        <v>0.02</v>
      </c>
      <c r="Z1346" s="13">
        <v>0</v>
      </c>
      <c r="AA1346" s="13">
        <v>0</v>
      </c>
      <c r="AB1346" s="13">
        <v>0</v>
      </c>
      <c r="AC1346" s="13">
        <v>0</v>
      </c>
      <c r="AD1346" s="13">
        <v>0</v>
      </c>
      <c r="AE1346" s="13"/>
      <c r="AF1346" s="13">
        <v>0</v>
      </c>
      <c r="AG1346" s="13">
        <v>0.02</v>
      </c>
      <c r="AH1346" s="13">
        <v>7.8125E-3</v>
      </c>
      <c r="AI1346" s="13">
        <v>0</v>
      </c>
      <c r="AJ1346" s="13">
        <v>1.6260162601626001E-2</v>
      </c>
      <c r="AK1346" s="13">
        <v>0</v>
      </c>
      <c r="AL1346" s="13"/>
      <c r="AM1346" s="13">
        <v>5.4945054945054897E-3</v>
      </c>
      <c r="AN1346" s="13">
        <v>8.8888888888888906E-3</v>
      </c>
      <c r="AO1346" s="13">
        <v>2.55754475703325E-3</v>
      </c>
      <c r="AP1346" s="13">
        <v>8.4388185654008397E-3</v>
      </c>
      <c r="AQ1346" s="13">
        <v>0</v>
      </c>
      <c r="AR1346" s="13"/>
      <c r="AS1346" s="13">
        <v>5.6680161943319799E-3</v>
      </c>
      <c r="AT1346" s="13" t="s">
        <v>97</v>
      </c>
      <c r="AU1346" s="13"/>
      <c r="AV1346" s="13">
        <v>5.0000000000000001E-3</v>
      </c>
      <c r="AW1346" s="13">
        <v>2.1276595744680899E-2</v>
      </c>
      <c r="AX1346" s="13">
        <v>5.7361376673040199E-3</v>
      </c>
      <c r="AY1346" s="13"/>
      <c r="AZ1346" s="13">
        <v>9.1743119266055103E-3</v>
      </c>
      <c r="BA1346" s="13">
        <v>1.1111111111111099E-2</v>
      </c>
      <c r="BB1346" s="13">
        <v>4.4052863436123404E-3</v>
      </c>
      <c r="BC1346" s="13"/>
      <c r="BD1346" s="13">
        <v>3.7593984962406E-3</v>
      </c>
      <c r="BE1346" s="13">
        <v>9.2807424593967496E-3</v>
      </c>
      <c r="BF1346" s="13"/>
      <c r="BG1346" s="13">
        <v>0</v>
      </c>
      <c r="BH1346" s="13">
        <v>8.5365853658536592E-3</v>
      </c>
      <c r="BI1346" s="13"/>
      <c r="BJ1346" s="13">
        <v>5.2631578947368403E-3</v>
      </c>
      <c r="BK1346" s="13">
        <v>5.8881256133464198E-3</v>
      </c>
      <c r="BL1346" s="13"/>
      <c r="BM1346" s="13">
        <v>0</v>
      </c>
      <c r="BN1346" s="13">
        <v>7.1721311475409803E-3</v>
      </c>
      <c r="BO1346" s="13"/>
      <c r="BP1346" s="13">
        <v>5.9347181008902097E-3</v>
      </c>
      <c r="BQ1346" s="13">
        <v>5.7077625570776296E-3</v>
      </c>
      <c r="BR1346" s="13"/>
      <c r="BS1346" s="13">
        <v>6.7873303167420799E-3</v>
      </c>
      <c r="BT1346" s="13">
        <v>8.7912087912087895E-3</v>
      </c>
      <c r="BU1346" s="13"/>
      <c r="BV1346" s="13">
        <v>0</v>
      </c>
      <c r="BW1346" s="13">
        <v>1.02389078498294E-2</v>
      </c>
      <c r="BX1346" s="13"/>
      <c r="BY1346" s="13">
        <v>0</v>
      </c>
      <c r="BZ1346" s="13">
        <v>6.4995357474466097E-3</v>
      </c>
      <c r="CA1346" s="13"/>
      <c r="CB1346" s="13">
        <v>1.6920473773265701E-3</v>
      </c>
      <c r="CC1346" s="13">
        <v>9.6463022508038593E-3</v>
      </c>
    </row>
    <row r="1347" spans="2:81" x14ac:dyDescent="0.3">
      <c r="B1347" t="s">
        <v>519</v>
      </c>
      <c r="C1347" s="13">
        <v>6.9635627530364397E-2</v>
      </c>
      <c r="D1347" s="13">
        <v>6.0995184590690199E-2</v>
      </c>
      <c r="E1347" s="13">
        <v>7.9077429983525502E-2</v>
      </c>
      <c r="F1347" s="13"/>
      <c r="G1347" s="13">
        <v>4.57142857142857E-2</v>
      </c>
      <c r="H1347" s="13">
        <v>6.7484662576687102E-2</v>
      </c>
      <c r="I1347" s="13">
        <v>5.93220338983051E-2</v>
      </c>
      <c r="J1347" s="13">
        <v>8.45771144278607E-2</v>
      </c>
      <c r="K1347" s="13">
        <v>0.10489510489510501</v>
      </c>
      <c r="L1347" s="13">
        <v>6.4935064935064901E-2</v>
      </c>
      <c r="M1347" s="13"/>
      <c r="N1347" s="13">
        <v>6.9037656903765704E-2</v>
      </c>
      <c r="O1347" s="13">
        <v>5.49828178694158E-2</v>
      </c>
      <c r="P1347" s="13">
        <v>7.9601990049751201E-2</v>
      </c>
      <c r="Q1347" s="13">
        <v>8.2677165354330701E-2</v>
      </c>
      <c r="R1347" s="13"/>
      <c r="S1347" s="13">
        <v>4.9382716049382699E-2</v>
      </c>
      <c r="T1347" s="13">
        <v>8.2706766917293201E-2</v>
      </c>
      <c r="U1347" s="13">
        <v>4.1095890410958902E-2</v>
      </c>
      <c r="V1347" s="13">
        <v>8.7378640776699004E-2</v>
      </c>
      <c r="W1347" s="13">
        <v>0.105769230769231</v>
      </c>
      <c r="X1347" s="13">
        <v>9.5238095238095205E-2</v>
      </c>
      <c r="Y1347" s="13">
        <v>0.08</v>
      </c>
      <c r="Z1347" s="13">
        <v>0</v>
      </c>
      <c r="AA1347" s="13">
        <v>5.7324840764331197E-2</v>
      </c>
      <c r="AB1347" s="13">
        <v>5.2083333333333301E-2</v>
      </c>
      <c r="AC1347" s="13">
        <v>0.105263157894737</v>
      </c>
      <c r="AD1347" s="13">
        <v>0.105263157894737</v>
      </c>
      <c r="AE1347" s="13"/>
      <c r="AF1347" s="13">
        <v>5.7644110275689199E-2</v>
      </c>
      <c r="AG1347" s="13">
        <v>9.5000000000000001E-2</v>
      </c>
      <c r="AH1347" s="13">
        <v>5.46875E-2</v>
      </c>
      <c r="AI1347" s="13">
        <v>7.4534161490683204E-2</v>
      </c>
      <c r="AJ1347" s="13">
        <v>4.8780487804878099E-2</v>
      </c>
      <c r="AK1347" s="13">
        <v>6.6666666666666693E-2</v>
      </c>
      <c r="AL1347" s="13"/>
      <c r="AM1347" s="13">
        <v>9.3406593406593394E-2</v>
      </c>
      <c r="AN1347" s="13">
        <v>4.4444444444444398E-2</v>
      </c>
      <c r="AO1347" s="13">
        <v>6.9053708439897707E-2</v>
      </c>
      <c r="AP1347" s="13">
        <v>8.4388185654008394E-2</v>
      </c>
      <c r="AQ1347" s="13">
        <v>2.27272727272727E-2</v>
      </c>
      <c r="AR1347" s="13"/>
      <c r="AS1347" s="13">
        <v>6.9635627530364397E-2</v>
      </c>
      <c r="AT1347" s="13" t="s">
        <v>97</v>
      </c>
      <c r="AU1347" s="13"/>
      <c r="AV1347" s="13">
        <v>7.2499999999999995E-2</v>
      </c>
      <c r="AW1347" s="13">
        <v>6.3829787234042507E-2</v>
      </c>
      <c r="AX1347" s="13">
        <v>6.6921606118546806E-2</v>
      </c>
      <c r="AY1347" s="13"/>
      <c r="AZ1347" s="13">
        <v>7.3394495412843999E-2</v>
      </c>
      <c r="BA1347" s="13">
        <v>5.5555555555555601E-2</v>
      </c>
      <c r="BB1347" s="13">
        <v>8.8105726872246701E-2</v>
      </c>
      <c r="BC1347" s="13"/>
      <c r="BD1347" s="13">
        <v>6.8922305764410996E-2</v>
      </c>
      <c r="BE1347" s="13">
        <v>7.1925754060324795E-2</v>
      </c>
      <c r="BF1347" s="13"/>
      <c r="BG1347" s="13">
        <v>6.7796610169491497E-2</v>
      </c>
      <c r="BH1347" s="13">
        <v>7.0731707317073206E-2</v>
      </c>
      <c r="BI1347" s="13"/>
      <c r="BJ1347" s="13">
        <v>6.3157894736842093E-2</v>
      </c>
      <c r="BK1347" s="13">
        <v>7.1638861629048103E-2</v>
      </c>
      <c r="BL1347" s="13"/>
      <c r="BM1347" s="13">
        <v>8.2304526748971193E-2</v>
      </c>
      <c r="BN1347" s="13">
        <v>6.6598360655737696E-2</v>
      </c>
      <c r="BO1347" s="13"/>
      <c r="BP1347" s="13">
        <v>6.5281899109792305E-2</v>
      </c>
      <c r="BQ1347" s="13">
        <v>6.9634703196347E-2</v>
      </c>
      <c r="BR1347" s="13"/>
      <c r="BS1347" s="13">
        <v>4.9773755656108601E-2</v>
      </c>
      <c r="BT1347" s="13">
        <v>8.7912087912087905E-2</v>
      </c>
      <c r="BU1347" s="13"/>
      <c r="BV1347" s="13">
        <v>4.0268456375838903E-2</v>
      </c>
      <c r="BW1347" s="13">
        <v>5.4607508532423202E-2</v>
      </c>
      <c r="BX1347" s="13"/>
      <c r="BY1347" s="13">
        <v>4.1958041958042001E-2</v>
      </c>
      <c r="BZ1347" s="13">
        <v>7.3351903435468893E-2</v>
      </c>
      <c r="CA1347" s="13"/>
      <c r="CB1347" s="13">
        <v>5.4145516074450097E-2</v>
      </c>
      <c r="CC1347" s="13">
        <v>8.3601286173633396E-2</v>
      </c>
    </row>
    <row r="1348" spans="2:81" x14ac:dyDescent="0.3">
      <c r="C1348" s="13"/>
      <c r="D1348" s="13"/>
      <c r="E1348" s="13"/>
      <c r="F1348" s="13"/>
      <c r="G1348" s="13"/>
      <c r="H1348" s="13"/>
      <c r="I1348" s="13"/>
      <c r="J1348" s="13"/>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3"/>
      <c r="AV1348" s="13"/>
      <c r="AW1348" s="13"/>
      <c r="AX1348" s="13"/>
      <c r="AY1348" s="13"/>
      <c r="AZ1348" s="13"/>
      <c r="BA1348" s="13"/>
      <c r="BB1348" s="13"/>
      <c r="BC1348" s="13"/>
      <c r="BD1348" s="13"/>
      <c r="BE1348" s="13"/>
      <c r="BF1348" s="13"/>
      <c r="BG1348" s="13"/>
      <c r="BH1348" s="13"/>
      <c r="BI1348" s="13"/>
      <c r="BJ1348" s="13"/>
      <c r="BK1348" s="13"/>
      <c r="BL1348" s="13"/>
      <c r="BM1348" s="13"/>
      <c r="BN1348" s="13"/>
      <c r="BO1348" s="13"/>
      <c r="BP1348" s="13"/>
      <c r="BQ1348" s="13"/>
      <c r="BR1348" s="13"/>
      <c r="BS1348" s="13"/>
      <c r="BT1348" s="13"/>
      <c r="BU1348" s="13"/>
      <c r="BV1348" s="13"/>
      <c r="BW1348" s="13"/>
      <c r="BX1348" s="13"/>
      <c r="BY1348" s="13"/>
      <c r="BZ1348" s="13"/>
      <c r="CA1348" s="13"/>
      <c r="CB1348" s="13"/>
      <c r="CC1348" s="13"/>
    </row>
    <row r="1349" spans="2:81" x14ac:dyDescent="0.3">
      <c r="B1349" s="6" t="s">
        <v>531</v>
      </c>
      <c r="C1349" s="13"/>
      <c r="D1349" s="13"/>
      <c r="E1349" s="13"/>
      <c r="F1349" s="13"/>
      <c r="G1349" s="13"/>
      <c r="H1349" s="13"/>
      <c r="I1349" s="13"/>
      <c r="J1349" s="13"/>
      <c r="K1349" s="13"/>
      <c r="L1349" s="13"/>
      <c r="M1349" s="13"/>
      <c r="N1349" s="13"/>
      <c r="O1349" s="13"/>
      <c r="P1349" s="13"/>
      <c r="Q1349" s="13"/>
      <c r="R1349" s="13"/>
      <c r="S1349" s="13"/>
      <c r="T1349" s="13"/>
      <c r="U1349" s="13"/>
      <c r="V1349" s="13"/>
      <c r="W1349" s="13"/>
      <c r="X1349" s="13"/>
      <c r="Y1349" s="13"/>
      <c r="Z1349" s="13"/>
      <c r="AA1349" s="13"/>
      <c r="AB1349" s="13"/>
      <c r="AC1349" s="13"/>
      <c r="AD1349" s="13"/>
      <c r="AE1349" s="13"/>
      <c r="AF1349" s="13"/>
      <c r="AG1349" s="13"/>
      <c r="AH1349" s="13"/>
      <c r="AI1349" s="13"/>
      <c r="AJ1349" s="13"/>
      <c r="AK1349" s="13"/>
      <c r="AL1349" s="13"/>
      <c r="AM1349" s="13"/>
      <c r="AN1349" s="13"/>
      <c r="AO1349" s="13"/>
      <c r="AP1349" s="13"/>
      <c r="AQ1349" s="13"/>
      <c r="AR1349" s="13"/>
      <c r="AS1349" s="13"/>
      <c r="AT1349" s="13"/>
      <c r="AU1349" s="13"/>
      <c r="AV1349" s="13"/>
      <c r="AW1349" s="13"/>
      <c r="AX1349" s="13"/>
      <c r="AY1349" s="13"/>
      <c r="AZ1349" s="13"/>
      <c r="BA1349" s="13"/>
      <c r="BB1349" s="13"/>
      <c r="BC1349" s="13"/>
      <c r="BD1349" s="13"/>
      <c r="BE1349" s="13"/>
      <c r="BF1349" s="13"/>
      <c r="BG1349" s="13"/>
      <c r="BH1349" s="13"/>
      <c r="BI1349" s="13"/>
      <c r="BJ1349" s="13"/>
      <c r="BK1349" s="13"/>
      <c r="BL1349" s="13"/>
      <c r="BM1349" s="13"/>
      <c r="BN1349" s="13"/>
      <c r="BO1349" s="13"/>
      <c r="BP1349" s="13"/>
      <c r="BQ1349" s="13"/>
      <c r="BR1349" s="13"/>
      <c r="BS1349" s="13"/>
      <c r="BT1349" s="13"/>
      <c r="BU1349" s="13"/>
      <c r="BV1349" s="13"/>
      <c r="BW1349" s="13"/>
      <c r="BX1349" s="13"/>
      <c r="BY1349" s="13"/>
      <c r="BZ1349" s="13"/>
      <c r="CA1349" s="13"/>
      <c r="CB1349" s="13"/>
      <c r="CC1349" s="13"/>
    </row>
    <row r="1350" spans="2:81" x14ac:dyDescent="0.3">
      <c r="B1350" s="23" t="s">
        <v>95</v>
      </c>
      <c r="C1350" s="13"/>
      <c r="D1350" s="13"/>
      <c r="E1350" s="13"/>
      <c r="F1350" s="13"/>
      <c r="G1350" s="13"/>
      <c r="H1350" s="13"/>
      <c r="I1350" s="13"/>
      <c r="J1350" s="13"/>
      <c r="K1350" s="13"/>
      <c r="L1350" s="13"/>
      <c r="M1350" s="13"/>
      <c r="N1350" s="13"/>
      <c r="O1350" s="13"/>
      <c r="P1350" s="13"/>
      <c r="Q1350" s="13"/>
      <c r="R1350" s="13"/>
      <c r="S1350" s="13"/>
      <c r="T1350" s="13"/>
      <c r="U1350" s="13"/>
      <c r="V1350" s="13"/>
      <c r="W1350" s="13"/>
      <c r="X1350" s="13"/>
      <c r="Y1350" s="13"/>
      <c r="Z1350" s="13"/>
      <c r="AA1350" s="13"/>
      <c r="AB1350" s="13"/>
      <c r="AC1350" s="13"/>
      <c r="AD1350" s="13"/>
      <c r="AE1350" s="13"/>
      <c r="AF1350" s="13"/>
      <c r="AG1350" s="13"/>
      <c r="AH1350" s="13"/>
      <c r="AI1350" s="13"/>
      <c r="AJ1350" s="13"/>
      <c r="AK1350" s="13"/>
      <c r="AL1350" s="13"/>
      <c r="AM1350" s="13"/>
      <c r="AN1350" s="13"/>
      <c r="AO1350" s="13"/>
      <c r="AP1350" s="13"/>
      <c r="AQ1350" s="13"/>
      <c r="AR1350" s="13"/>
      <c r="AS1350" s="13"/>
      <c r="AT1350" s="13"/>
      <c r="AU1350" s="13"/>
      <c r="AV1350" s="13"/>
      <c r="AW1350" s="13"/>
      <c r="AX1350" s="13"/>
      <c r="AY1350" s="13"/>
      <c r="AZ1350" s="13"/>
      <c r="BA1350" s="13"/>
      <c r="BB1350" s="13"/>
      <c r="BC1350" s="13"/>
      <c r="BD1350" s="13"/>
      <c r="BE1350" s="13"/>
      <c r="BF1350" s="13"/>
      <c r="BG1350" s="13"/>
      <c r="BH1350" s="13"/>
      <c r="BI1350" s="13"/>
      <c r="BJ1350" s="13"/>
      <c r="BK1350" s="13"/>
      <c r="BL1350" s="13"/>
      <c r="BM1350" s="13"/>
      <c r="BN1350" s="13"/>
      <c r="BO1350" s="13"/>
      <c r="BP1350" s="13"/>
      <c r="BQ1350" s="13"/>
      <c r="BR1350" s="13"/>
      <c r="BS1350" s="13"/>
      <c r="BT1350" s="13"/>
      <c r="BU1350" s="13"/>
      <c r="BV1350" s="13"/>
      <c r="BW1350" s="13"/>
      <c r="BX1350" s="13"/>
      <c r="BY1350" s="13"/>
      <c r="BZ1350" s="13"/>
      <c r="CA1350" s="13"/>
      <c r="CB1350" s="13"/>
      <c r="CC1350" s="13"/>
    </row>
    <row r="1351" spans="2:81" x14ac:dyDescent="0.3">
      <c r="B1351" t="s">
        <v>413</v>
      </c>
      <c r="C1351" s="13">
        <v>0.21781376518218601</v>
      </c>
      <c r="D1351" s="13">
        <v>0.235955056179775</v>
      </c>
      <c r="E1351" s="13">
        <v>0.19769357495881401</v>
      </c>
      <c r="F1351" s="13"/>
      <c r="G1351" s="13">
        <v>0.26285714285714301</v>
      </c>
      <c r="H1351" s="13">
        <v>0.254601226993865</v>
      </c>
      <c r="I1351" s="13">
        <v>0.27966101694915302</v>
      </c>
      <c r="J1351" s="13">
        <v>0.14925373134328401</v>
      </c>
      <c r="K1351" s="13">
        <v>0.18181818181818199</v>
      </c>
      <c r="L1351" s="13">
        <v>0.11688311688311701</v>
      </c>
      <c r="M1351" s="13"/>
      <c r="N1351" s="13">
        <v>0.21757322175732199</v>
      </c>
      <c r="O1351" s="13">
        <v>0.185567010309278</v>
      </c>
      <c r="P1351" s="13">
        <v>0.22388059701492499</v>
      </c>
      <c r="Q1351" s="13">
        <v>0.25196850393700798</v>
      </c>
      <c r="R1351" s="13"/>
      <c r="S1351" s="13">
        <v>0.234567901234568</v>
      </c>
      <c r="T1351" s="13">
        <v>0.16541353383458601</v>
      </c>
      <c r="U1351" s="13">
        <v>0.219178082191781</v>
      </c>
      <c r="V1351" s="13">
        <v>0.19417475728155301</v>
      </c>
      <c r="W1351" s="13">
        <v>0.269230769230769</v>
      </c>
      <c r="X1351" s="13">
        <v>0.266666666666667</v>
      </c>
      <c r="Y1351" s="13">
        <v>0.15</v>
      </c>
      <c r="Z1351" s="13">
        <v>0.17777777777777801</v>
      </c>
      <c r="AA1351" s="13">
        <v>0.19108280254777099</v>
      </c>
      <c r="AB1351" s="13">
        <v>0.25</v>
      </c>
      <c r="AC1351" s="13">
        <v>0.28070175438596501</v>
      </c>
      <c r="AD1351" s="13">
        <v>0.26315789473684198</v>
      </c>
      <c r="AE1351" s="13"/>
      <c r="AF1351" s="13">
        <v>0.25062656641603998</v>
      </c>
      <c r="AG1351" s="13">
        <v>0.18</v>
      </c>
      <c r="AH1351" s="13">
        <v>0.1953125</v>
      </c>
      <c r="AI1351" s="13">
        <v>0.19254658385093201</v>
      </c>
      <c r="AJ1351" s="13">
        <v>0.203252032520325</v>
      </c>
      <c r="AK1351" s="13">
        <v>0.180952380952381</v>
      </c>
      <c r="AL1351" s="13"/>
      <c r="AM1351" s="13">
        <v>0.225274725274725</v>
      </c>
      <c r="AN1351" s="13">
        <v>0.18666666666666701</v>
      </c>
      <c r="AO1351" s="13">
        <v>0.19181585677749399</v>
      </c>
      <c r="AP1351" s="13">
        <v>0.27004219409282698</v>
      </c>
      <c r="AQ1351" s="13">
        <v>0.22727272727272699</v>
      </c>
      <c r="AR1351" s="13"/>
      <c r="AS1351" s="13">
        <v>0.21781376518218601</v>
      </c>
      <c r="AT1351" s="13" t="s">
        <v>97</v>
      </c>
      <c r="AU1351" s="13"/>
      <c r="AV1351" s="13">
        <v>0.22</v>
      </c>
      <c r="AW1351" s="13">
        <v>0.24468085106383</v>
      </c>
      <c r="AX1351" s="13">
        <v>0.19502868068833701</v>
      </c>
      <c r="AY1351" s="13"/>
      <c r="AZ1351" s="13">
        <v>0.27522935779816499</v>
      </c>
      <c r="BA1351" s="13">
        <v>0.28888888888888897</v>
      </c>
      <c r="BB1351" s="13">
        <v>0.154185022026432</v>
      </c>
      <c r="BC1351" s="13"/>
      <c r="BD1351" s="13">
        <v>0.233082706766917</v>
      </c>
      <c r="BE1351" s="13">
        <v>0.19025522041763299</v>
      </c>
      <c r="BF1351" s="13"/>
      <c r="BG1351" s="13">
        <v>0.24455205811138001</v>
      </c>
      <c r="BH1351" s="13">
        <v>0.20487804878048799</v>
      </c>
      <c r="BI1351" s="13"/>
      <c r="BJ1351" s="13">
        <v>0.221052631578947</v>
      </c>
      <c r="BK1351" s="13">
        <v>0.215897939156035</v>
      </c>
      <c r="BL1351" s="13"/>
      <c r="BM1351" s="13">
        <v>0.23868312757201601</v>
      </c>
      <c r="BN1351" s="13">
        <v>0.21004098360655701</v>
      </c>
      <c r="BO1351" s="13"/>
      <c r="BP1351" s="13">
        <v>0.213649851632047</v>
      </c>
      <c r="BQ1351" s="13">
        <v>0.215753424657534</v>
      </c>
      <c r="BR1351" s="13"/>
      <c r="BS1351" s="13">
        <v>0.25113122171945701</v>
      </c>
      <c r="BT1351" s="13">
        <v>0.16923076923076899</v>
      </c>
      <c r="BU1351" s="13"/>
      <c r="BV1351" s="13">
        <v>0.25503355704698</v>
      </c>
      <c r="BW1351" s="13">
        <v>0.24914675767918101</v>
      </c>
      <c r="BX1351" s="13"/>
      <c r="BY1351" s="13">
        <v>0.34265734265734299</v>
      </c>
      <c r="BZ1351" s="13">
        <v>0.19962859795728899</v>
      </c>
      <c r="CA1351" s="13"/>
      <c r="CB1351" s="13">
        <v>0.252115059221658</v>
      </c>
      <c r="CC1351" s="13">
        <v>0.188102893890675</v>
      </c>
    </row>
    <row r="1352" spans="2:81" x14ac:dyDescent="0.3">
      <c r="B1352" t="s">
        <v>84</v>
      </c>
      <c r="C1352" s="13">
        <v>0.36599190283400801</v>
      </c>
      <c r="D1352" s="13">
        <v>0.354735152487962</v>
      </c>
      <c r="E1352" s="13">
        <v>0.37726523887973601</v>
      </c>
      <c r="F1352" s="13"/>
      <c r="G1352" s="13">
        <v>0.42857142857142899</v>
      </c>
      <c r="H1352" s="13">
        <v>0.371165644171779</v>
      </c>
      <c r="I1352" s="13">
        <v>0.39830508474576298</v>
      </c>
      <c r="J1352" s="13">
        <v>0.36815920398009899</v>
      </c>
      <c r="K1352" s="13">
        <v>0.27272727272727298</v>
      </c>
      <c r="L1352" s="13">
        <v>0.31818181818181801</v>
      </c>
      <c r="M1352" s="13"/>
      <c r="N1352" s="13">
        <v>0.34937238493723799</v>
      </c>
      <c r="O1352" s="13">
        <v>0.378006872852234</v>
      </c>
      <c r="P1352" s="13">
        <v>0.38805970149253699</v>
      </c>
      <c r="Q1352" s="13">
        <v>0.35433070866141703</v>
      </c>
      <c r="R1352" s="13"/>
      <c r="S1352" s="13">
        <v>0.41563786008230502</v>
      </c>
      <c r="T1352" s="13">
        <v>0.406015037593985</v>
      </c>
      <c r="U1352" s="13">
        <v>0.34246575342465801</v>
      </c>
      <c r="V1352" s="13">
        <v>0.38834951456310701</v>
      </c>
      <c r="W1352" s="13">
        <v>0.27884615384615402</v>
      </c>
      <c r="X1352" s="13">
        <v>0.34285714285714303</v>
      </c>
      <c r="Y1352" s="13">
        <v>0.42</v>
      </c>
      <c r="Z1352" s="13">
        <v>0.22222222222222199</v>
      </c>
      <c r="AA1352" s="13">
        <v>0.35668789808917201</v>
      </c>
      <c r="AB1352" s="13">
        <v>0.36458333333333298</v>
      </c>
      <c r="AC1352" s="13">
        <v>0.33333333333333298</v>
      </c>
      <c r="AD1352" s="13">
        <v>0.26315789473684198</v>
      </c>
      <c r="AE1352" s="13"/>
      <c r="AF1352" s="13">
        <v>0.39348370927318299</v>
      </c>
      <c r="AG1352" s="13">
        <v>0.36</v>
      </c>
      <c r="AH1352" s="13">
        <v>0.3671875</v>
      </c>
      <c r="AI1352" s="13">
        <v>0.35403726708074501</v>
      </c>
      <c r="AJ1352" s="13">
        <v>0.40650406504065001</v>
      </c>
      <c r="AK1352" s="13">
        <v>0.34285714285714303</v>
      </c>
      <c r="AL1352" s="13"/>
      <c r="AM1352" s="13">
        <v>0.28021978021978</v>
      </c>
      <c r="AN1352" s="13">
        <v>0.4</v>
      </c>
      <c r="AO1352" s="13">
        <v>0.37084398976982103</v>
      </c>
      <c r="AP1352" s="13">
        <v>0.37130801687763698</v>
      </c>
      <c r="AQ1352" s="13">
        <v>0.40909090909090901</v>
      </c>
      <c r="AR1352" s="13"/>
      <c r="AS1352" s="13">
        <v>0.36599190283400801</v>
      </c>
      <c r="AT1352" s="13" t="s">
        <v>97</v>
      </c>
      <c r="AU1352" s="13"/>
      <c r="AV1352" s="13">
        <v>0.38750000000000001</v>
      </c>
      <c r="AW1352" s="13">
        <v>0.30851063829787201</v>
      </c>
      <c r="AX1352" s="13">
        <v>0.36520076481835601</v>
      </c>
      <c r="AY1352" s="13"/>
      <c r="AZ1352" s="13">
        <v>0.43119266055045902</v>
      </c>
      <c r="BA1352" s="13">
        <v>0.344444444444444</v>
      </c>
      <c r="BB1352" s="13">
        <v>0.370044052863436</v>
      </c>
      <c r="BC1352" s="13"/>
      <c r="BD1352" s="13">
        <v>0.38220551378446099</v>
      </c>
      <c r="BE1352" s="13">
        <v>0.33874709976798101</v>
      </c>
      <c r="BF1352" s="13"/>
      <c r="BG1352" s="13">
        <v>0.40920096852300197</v>
      </c>
      <c r="BH1352" s="13">
        <v>0.345121951219512</v>
      </c>
      <c r="BI1352" s="13"/>
      <c r="BJ1352" s="13">
        <v>0.38947368421052603</v>
      </c>
      <c r="BK1352" s="13">
        <v>0.36408243375858701</v>
      </c>
      <c r="BL1352" s="13"/>
      <c r="BM1352" s="13">
        <v>0.36625514403292198</v>
      </c>
      <c r="BN1352" s="13">
        <v>0.36680327868852503</v>
      </c>
      <c r="BO1352" s="13"/>
      <c r="BP1352" s="13">
        <v>0.385756676557863</v>
      </c>
      <c r="BQ1352" s="13">
        <v>0.358447488584475</v>
      </c>
      <c r="BR1352" s="13"/>
      <c r="BS1352" s="13">
        <v>0.38235294117647101</v>
      </c>
      <c r="BT1352" s="13">
        <v>0.34945054945054899</v>
      </c>
      <c r="BU1352" s="13"/>
      <c r="BV1352" s="13">
        <v>0.39597315436241598</v>
      </c>
      <c r="BW1352" s="13">
        <v>0.37542662116040998</v>
      </c>
      <c r="BX1352" s="13"/>
      <c r="BY1352" s="13">
        <v>0.32867132867132898</v>
      </c>
      <c r="BZ1352" s="13">
        <v>0.374187558031569</v>
      </c>
      <c r="CA1352" s="13"/>
      <c r="CB1352" s="13">
        <v>0.37732656514382401</v>
      </c>
      <c r="CC1352" s="13">
        <v>0.36173633440514502</v>
      </c>
    </row>
    <row r="1353" spans="2:81" x14ac:dyDescent="0.3">
      <c r="B1353" t="s">
        <v>414</v>
      </c>
      <c r="C1353" s="13">
        <v>0.211336032388664</v>
      </c>
      <c r="D1353" s="13">
        <v>0.21187800963081899</v>
      </c>
      <c r="E1353" s="13">
        <v>0.21087314662273501</v>
      </c>
      <c r="F1353" s="13"/>
      <c r="G1353" s="13">
        <v>0.182857142857143</v>
      </c>
      <c r="H1353" s="13">
        <v>0.19938650306748501</v>
      </c>
      <c r="I1353" s="13">
        <v>0.169491525423729</v>
      </c>
      <c r="J1353" s="13">
        <v>0.22885572139303501</v>
      </c>
      <c r="K1353" s="13">
        <v>0.24475524475524499</v>
      </c>
      <c r="L1353" s="13">
        <v>0.27922077922077898</v>
      </c>
      <c r="M1353" s="13"/>
      <c r="N1353" s="13">
        <v>0.22384937238493699</v>
      </c>
      <c r="O1353" s="13">
        <v>0.20274914089347101</v>
      </c>
      <c r="P1353" s="13">
        <v>0.19900497512437801</v>
      </c>
      <c r="Q1353" s="13">
        <v>0.208661417322835</v>
      </c>
      <c r="R1353" s="13"/>
      <c r="S1353" s="13">
        <v>0.20164609053497901</v>
      </c>
      <c r="T1353" s="13">
        <v>0.21804511278195499</v>
      </c>
      <c r="U1353" s="13">
        <v>0.232876712328767</v>
      </c>
      <c r="V1353" s="13">
        <v>0.19417475728155301</v>
      </c>
      <c r="W1353" s="13">
        <v>0.21153846153846201</v>
      </c>
      <c r="X1353" s="13">
        <v>0.104761904761905</v>
      </c>
      <c r="Y1353" s="13">
        <v>0.28999999999999998</v>
      </c>
      <c r="Z1353" s="13">
        <v>0.33333333333333298</v>
      </c>
      <c r="AA1353" s="13">
        <v>0.210191082802548</v>
      </c>
      <c r="AB1353" s="13">
        <v>0.20833333333333301</v>
      </c>
      <c r="AC1353" s="13">
        <v>0.21052631578947401</v>
      </c>
      <c r="AD1353" s="13">
        <v>0.21052631578947401</v>
      </c>
      <c r="AE1353" s="13"/>
      <c r="AF1353" s="13">
        <v>0.215538847117794</v>
      </c>
      <c r="AG1353" s="13">
        <v>0.20499999999999999</v>
      </c>
      <c r="AH1353" s="13">
        <v>0.28125</v>
      </c>
      <c r="AI1353" s="13">
        <v>0.18633540372670801</v>
      </c>
      <c r="AJ1353" s="13">
        <v>0.17886178861788599</v>
      </c>
      <c r="AK1353" s="13">
        <v>0.19047619047618999</v>
      </c>
      <c r="AL1353" s="13"/>
      <c r="AM1353" s="13">
        <v>0.24175824175824201</v>
      </c>
      <c r="AN1353" s="13">
        <v>0.20444444444444401</v>
      </c>
      <c r="AO1353" s="13">
        <v>0.227621483375959</v>
      </c>
      <c r="AP1353" s="13">
        <v>0.189873417721519</v>
      </c>
      <c r="AQ1353" s="13">
        <v>0.27272727272727298</v>
      </c>
      <c r="AR1353" s="13"/>
      <c r="AS1353" s="13">
        <v>0.211336032388664</v>
      </c>
      <c r="AT1353" s="13" t="s">
        <v>97</v>
      </c>
      <c r="AU1353" s="13"/>
      <c r="AV1353" s="13">
        <v>0.20749999999999999</v>
      </c>
      <c r="AW1353" s="13">
        <v>0.24468085106383</v>
      </c>
      <c r="AX1353" s="13">
        <v>0.22562141491395801</v>
      </c>
      <c r="AY1353" s="13"/>
      <c r="AZ1353" s="13">
        <v>0.11009174311926601</v>
      </c>
      <c r="BA1353" s="13">
        <v>0.22222222222222199</v>
      </c>
      <c r="BB1353" s="13">
        <v>0.25550660792951502</v>
      </c>
      <c r="BC1353" s="13"/>
      <c r="BD1353" s="13">
        <v>0.20676691729323299</v>
      </c>
      <c r="BE1353" s="13">
        <v>0.222737819025522</v>
      </c>
      <c r="BF1353" s="13"/>
      <c r="BG1353" s="13">
        <v>0.186440677966102</v>
      </c>
      <c r="BH1353" s="13">
        <v>0.224390243902439</v>
      </c>
      <c r="BI1353" s="13"/>
      <c r="BJ1353" s="13">
        <v>0.24210526315789499</v>
      </c>
      <c r="BK1353" s="13">
        <v>0.20706575073601599</v>
      </c>
      <c r="BL1353" s="13"/>
      <c r="BM1353" s="13">
        <v>0.23045267489711899</v>
      </c>
      <c r="BN1353" s="13">
        <v>0.20901639344262299</v>
      </c>
      <c r="BO1353" s="13"/>
      <c r="BP1353" s="13">
        <v>0.207715133531157</v>
      </c>
      <c r="BQ1353" s="13">
        <v>0.215753424657534</v>
      </c>
      <c r="BR1353" s="13"/>
      <c r="BS1353" s="13">
        <v>0.20588235294117599</v>
      </c>
      <c r="BT1353" s="13">
        <v>0.23956043956044001</v>
      </c>
      <c r="BU1353" s="13"/>
      <c r="BV1353" s="13">
        <v>0.194630872483221</v>
      </c>
      <c r="BW1353" s="13">
        <v>0.21160409556314</v>
      </c>
      <c r="BX1353" s="13"/>
      <c r="BY1353" s="13">
        <v>0.125874125874126</v>
      </c>
      <c r="BZ1353" s="13">
        <v>0.220984215413185</v>
      </c>
      <c r="CA1353" s="13"/>
      <c r="CB1353" s="13">
        <v>0.18612521150592201</v>
      </c>
      <c r="CC1353" s="13">
        <v>0.22829581993569101</v>
      </c>
    </row>
    <row r="1354" spans="2:81" x14ac:dyDescent="0.3">
      <c r="B1354" t="s">
        <v>86</v>
      </c>
      <c r="C1354" s="13">
        <v>0.12712550607287401</v>
      </c>
      <c r="D1354" s="13">
        <v>0.12841091492776899</v>
      </c>
      <c r="E1354" s="13">
        <v>0.12685337726523899</v>
      </c>
      <c r="F1354" s="13"/>
      <c r="G1354" s="13">
        <v>8.5714285714285701E-2</v>
      </c>
      <c r="H1354" s="13">
        <v>0.107361963190184</v>
      </c>
      <c r="I1354" s="13">
        <v>9.3220338983050793E-2</v>
      </c>
      <c r="J1354" s="13">
        <v>0.154228855721393</v>
      </c>
      <c r="K1354" s="13">
        <v>0.17482517482517501</v>
      </c>
      <c r="L1354" s="13">
        <v>0.18831168831168801</v>
      </c>
      <c r="M1354" s="13"/>
      <c r="N1354" s="13">
        <v>0.125523012552301</v>
      </c>
      <c r="O1354" s="13">
        <v>0.164948453608247</v>
      </c>
      <c r="P1354" s="13">
        <v>0.109452736318408</v>
      </c>
      <c r="Q1354" s="13">
        <v>0.10629921259842499</v>
      </c>
      <c r="R1354" s="13"/>
      <c r="S1354" s="13">
        <v>8.2304526748971193E-2</v>
      </c>
      <c r="T1354" s="13">
        <v>9.7744360902255606E-2</v>
      </c>
      <c r="U1354" s="13">
        <v>0.164383561643836</v>
      </c>
      <c r="V1354" s="13">
        <v>0.19417475728155301</v>
      </c>
      <c r="W1354" s="13">
        <v>0.105769230769231</v>
      </c>
      <c r="X1354" s="13">
        <v>0.180952380952381</v>
      </c>
      <c r="Y1354" s="13">
        <v>0.1</v>
      </c>
      <c r="Z1354" s="13">
        <v>0.155555555555556</v>
      </c>
      <c r="AA1354" s="13">
        <v>0.13375796178343899</v>
      </c>
      <c r="AB1354" s="13">
        <v>0.14583333333333301</v>
      </c>
      <c r="AC1354" s="13">
        <v>0.105263157894737</v>
      </c>
      <c r="AD1354" s="13">
        <v>0.21052631578947401</v>
      </c>
      <c r="AE1354" s="13"/>
      <c r="AF1354" s="13">
        <v>9.0225563909774403E-2</v>
      </c>
      <c r="AG1354" s="13">
        <v>0.16500000000000001</v>
      </c>
      <c r="AH1354" s="13">
        <v>0.1171875</v>
      </c>
      <c r="AI1354" s="13">
        <v>0.15527950310558999</v>
      </c>
      <c r="AJ1354" s="13">
        <v>0.154471544715447</v>
      </c>
      <c r="AK1354" s="13">
        <v>0.15238095238095201</v>
      </c>
      <c r="AL1354" s="13"/>
      <c r="AM1354" s="13">
        <v>0.14835164835164799</v>
      </c>
      <c r="AN1354" s="13">
        <v>0.142222222222222</v>
      </c>
      <c r="AO1354" s="13">
        <v>0.138107416879795</v>
      </c>
      <c r="AP1354" s="13">
        <v>9.2827004219409301E-2</v>
      </c>
      <c r="AQ1354" s="13">
        <v>0</v>
      </c>
      <c r="AR1354" s="13"/>
      <c r="AS1354" s="13">
        <v>0.12712550607287401</v>
      </c>
      <c r="AT1354" s="13" t="s">
        <v>97</v>
      </c>
      <c r="AU1354" s="13"/>
      <c r="AV1354" s="13">
        <v>0.1075</v>
      </c>
      <c r="AW1354" s="13">
        <v>0.13829787234042601</v>
      </c>
      <c r="AX1354" s="13">
        <v>0.13957934990439799</v>
      </c>
      <c r="AY1354" s="13"/>
      <c r="AZ1354" s="13">
        <v>0.100917431192661</v>
      </c>
      <c r="BA1354" s="13">
        <v>8.8888888888888906E-2</v>
      </c>
      <c r="BB1354" s="13">
        <v>0.140969162995595</v>
      </c>
      <c r="BC1354" s="13"/>
      <c r="BD1354" s="13">
        <v>0.111528822055138</v>
      </c>
      <c r="BE1354" s="13">
        <v>0.15313225058004601</v>
      </c>
      <c r="BF1354" s="13"/>
      <c r="BG1354" s="13">
        <v>0.101694915254237</v>
      </c>
      <c r="BH1354" s="13">
        <v>0.13780487804878</v>
      </c>
      <c r="BI1354" s="13"/>
      <c r="BJ1354" s="13">
        <v>9.4736842105263203E-2</v>
      </c>
      <c r="BK1354" s="13">
        <v>0.131501472031403</v>
      </c>
      <c r="BL1354" s="13"/>
      <c r="BM1354" s="13">
        <v>0.11522633744856001</v>
      </c>
      <c r="BN1354" s="13">
        <v>0.12909836065573799</v>
      </c>
      <c r="BO1354" s="13"/>
      <c r="BP1354" s="13">
        <v>0.124629080118694</v>
      </c>
      <c r="BQ1354" s="13">
        <v>0.12899543378995401</v>
      </c>
      <c r="BR1354" s="13"/>
      <c r="BS1354" s="13">
        <v>0.101809954751131</v>
      </c>
      <c r="BT1354" s="13">
        <v>0.151648351648352</v>
      </c>
      <c r="BU1354" s="13"/>
      <c r="BV1354" s="13">
        <v>0.10738255033557</v>
      </c>
      <c r="BW1354" s="13">
        <v>9.8976109215017094E-2</v>
      </c>
      <c r="BX1354" s="13"/>
      <c r="BY1354" s="13">
        <v>0.111888111888112</v>
      </c>
      <c r="BZ1354" s="13">
        <v>0.129062209842154</v>
      </c>
      <c r="CA1354" s="13"/>
      <c r="CB1354" s="13">
        <v>0.12859560067681899</v>
      </c>
      <c r="CC1354" s="13">
        <v>0.12379421221865</v>
      </c>
    </row>
    <row r="1355" spans="2:81" x14ac:dyDescent="0.3">
      <c r="B1355" t="s">
        <v>415</v>
      </c>
      <c r="C1355" s="13">
        <v>4.9392712550607301E-2</v>
      </c>
      <c r="D1355" s="13">
        <v>5.1364365971107502E-2</v>
      </c>
      <c r="E1355" s="13">
        <v>4.7775947281713298E-2</v>
      </c>
      <c r="F1355" s="13"/>
      <c r="G1355" s="13">
        <v>2.8571428571428598E-2</v>
      </c>
      <c r="H1355" s="13">
        <v>3.6809815950920199E-2</v>
      </c>
      <c r="I1355" s="13">
        <v>3.3898305084745797E-2</v>
      </c>
      <c r="J1355" s="13">
        <v>6.9651741293532299E-2</v>
      </c>
      <c r="K1355" s="13">
        <v>7.69230769230769E-2</v>
      </c>
      <c r="L1355" s="13">
        <v>7.1428571428571397E-2</v>
      </c>
      <c r="M1355" s="13"/>
      <c r="N1355" s="13">
        <v>6.0669456066945598E-2</v>
      </c>
      <c r="O1355" s="13">
        <v>3.78006872852234E-2</v>
      </c>
      <c r="P1355" s="13">
        <v>6.4676616915422896E-2</v>
      </c>
      <c r="Q1355" s="13">
        <v>3.1496062992125998E-2</v>
      </c>
      <c r="R1355" s="13"/>
      <c r="S1355" s="13">
        <v>5.3497942386831303E-2</v>
      </c>
      <c r="T1355" s="13">
        <v>6.7669172932330796E-2</v>
      </c>
      <c r="U1355" s="13">
        <v>0</v>
      </c>
      <c r="V1355" s="13">
        <v>9.7087378640776708E-3</v>
      </c>
      <c r="W1355" s="13">
        <v>7.69230769230769E-2</v>
      </c>
      <c r="X1355" s="13">
        <v>5.7142857142857099E-2</v>
      </c>
      <c r="Y1355" s="13">
        <v>0.02</v>
      </c>
      <c r="Z1355" s="13">
        <v>6.6666666666666693E-2</v>
      </c>
      <c r="AA1355" s="13">
        <v>8.2802547770700605E-2</v>
      </c>
      <c r="AB1355" s="13">
        <v>2.0833333333333301E-2</v>
      </c>
      <c r="AC1355" s="13">
        <v>5.2631578947368397E-2</v>
      </c>
      <c r="AD1355" s="13">
        <v>5.2631578947368397E-2</v>
      </c>
      <c r="AE1355" s="13"/>
      <c r="AF1355" s="13">
        <v>3.5087719298245598E-2</v>
      </c>
      <c r="AG1355" s="13">
        <v>7.4999999999999997E-2</v>
      </c>
      <c r="AH1355" s="13">
        <v>1.5625E-2</v>
      </c>
      <c r="AI1355" s="13">
        <v>9.3167701863354005E-2</v>
      </c>
      <c r="AJ1355" s="13">
        <v>3.2520325203252001E-2</v>
      </c>
      <c r="AK1355" s="13">
        <v>5.7142857142857099E-2</v>
      </c>
      <c r="AL1355" s="13"/>
      <c r="AM1355" s="13">
        <v>4.3956043956044001E-2</v>
      </c>
      <c r="AN1355" s="13">
        <v>4.4444444444444398E-2</v>
      </c>
      <c r="AO1355" s="13">
        <v>5.1150895140665002E-2</v>
      </c>
      <c r="AP1355" s="13">
        <v>5.0632911392405097E-2</v>
      </c>
      <c r="AQ1355" s="13">
        <v>6.8181818181818205E-2</v>
      </c>
      <c r="AR1355" s="13"/>
      <c r="AS1355" s="13">
        <v>4.9392712550607301E-2</v>
      </c>
      <c r="AT1355" s="13" t="s">
        <v>97</v>
      </c>
      <c r="AU1355" s="13"/>
      <c r="AV1355" s="13">
        <v>5.5E-2</v>
      </c>
      <c r="AW1355" s="13">
        <v>4.2553191489361701E-2</v>
      </c>
      <c r="AX1355" s="13">
        <v>4.0152963671128097E-2</v>
      </c>
      <c r="AY1355" s="13"/>
      <c r="AZ1355" s="13">
        <v>4.5871559633027498E-2</v>
      </c>
      <c r="BA1355" s="13">
        <v>5.5555555555555601E-2</v>
      </c>
      <c r="BB1355" s="13">
        <v>4.8458149779735699E-2</v>
      </c>
      <c r="BC1355" s="13"/>
      <c r="BD1355" s="13">
        <v>3.7593984962405999E-2</v>
      </c>
      <c r="BE1355" s="13">
        <v>6.9605568445475594E-2</v>
      </c>
      <c r="BF1355" s="13"/>
      <c r="BG1355" s="13">
        <v>3.3898305084745797E-2</v>
      </c>
      <c r="BH1355" s="13">
        <v>5.7317073170731703E-2</v>
      </c>
      <c r="BI1355" s="13"/>
      <c r="BJ1355" s="13">
        <v>3.6842105263157898E-2</v>
      </c>
      <c r="BK1355" s="13">
        <v>5.0049067713444598E-2</v>
      </c>
      <c r="BL1355" s="13"/>
      <c r="BM1355" s="13">
        <v>3.2921810699588501E-2</v>
      </c>
      <c r="BN1355" s="13">
        <v>5.4303278688524602E-2</v>
      </c>
      <c r="BO1355" s="13"/>
      <c r="BP1355" s="13">
        <v>3.5608308605341199E-2</v>
      </c>
      <c r="BQ1355" s="13">
        <v>5.4794520547945202E-2</v>
      </c>
      <c r="BR1355" s="13"/>
      <c r="BS1355" s="13">
        <v>4.7511312217194603E-2</v>
      </c>
      <c r="BT1355" s="13">
        <v>4.8351648351648402E-2</v>
      </c>
      <c r="BU1355" s="13"/>
      <c r="BV1355" s="13">
        <v>4.0268456375838903E-2</v>
      </c>
      <c r="BW1355" s="13">
        <v>5.1194539249146798E-2</v>
      </c>
      <c r="BX1355" s="13"/>
      <c r="BY1355" s="13">
        <v>4.8951048951049E-2</v>
      </c>
      <c r="BZ1355" s="13">
        <v>5.0139275766016698E-2</v>
      </c>
      <c r="CA1355" s="13"/>
      <c r="CB1355" s="13">
        <v>3.7225042301184397E-2</v>
      </c>
      <c r="CC1355" s="13">
        <v>6.1093247588424403E-2</v>
      </c>
    </row>
    <row r="1356" spans="2:81" x14ac:dyDescent="0.3">
      <c r="B1356" t="s">
        <v>106</v>
      </c>
      <c r="C1356" s="13">
        <v>2.8340080971659899E-2</v>
      </c>
      <c r="D1356" s="13">
        <v>1.7656500802568201E-2</v>
      </c>
      <c r="E1356" s="13">
        <v>3.9538714991762799E-2</v>
      </c>
      <c r="F1356" s="13"/>
      <c r="G1356" s="13">
        <v>1.1428571428571401E-2</v>
      </c>
      <c r="H1356" s="13">
        <v>3.0674846625766899E-2</v>
      </c>
      <c r="I1356" s="13">
        <v>2.5423728813559299E-2</v>
      </c>
      <c r="J1356" s="13">
        <v>2.9850746268656699E-2</v>
      </c>
      <c r="K1356" s="13">
        <v>4.8951048951049E-2</v>
      </c>
      <c r="L1356" s="13">
        <v>2.5974025974026E-2</v>
      </c>
      <c r="M1356" s="13"/>
      <c r="N1356" s="13">
        <v>2.30125523012552E-2</v>
      </c>
      <c r="O1356" s="13">
        <v>3.09278350515464E-2</v>
      </c>
      <c r="P1356" s="13">
        <v>1.49253731343284E-2</v>
      </c>
      <c r="Q1356" s="13">
        <v>4.7244094488188997E-2</v>
      </c>
      <c r="R1356" s="13"/>
      <c r="S1356" s="13">
        <v>1.2345679012345699E-2</v>
      </c>
      <c r="T1356" s="13">
        <v>4.5112781954887202E-2</v>
      </c>
      <c r="U1356" s="13">
        <v>4.1095890410958902E-2</v>
      </c>
      <c r="V1356" s="13">
        <v>1.94174757281553E-2</v>
      </c>
      <c r="W1356" s="13">
        <v>5.7692307692307702E-2</v>
      </c>
      <c r="X1356" s="13">
        <v>4.7619047619047603E-2</v>
      </c>
      <c r="Y1356" s="13">
        <v>0.02</v>
      </c>
      <c r="Z1356" s="13">
        <v>4.4444444444444398E-2</v>
      </c>
      <c r="AA1356" s="13">
        <v>2.54777070063694E-2</v>
      </c>
      <c r="AB1356" s="13">
        <v>1.0416666666666701E-2</v>
      </c>
      <c r="AC1356" s="13">
        <v>1.7543859649122799E-2</v>
      </c>
      <c r="AD1356" s="13">
        <v>0</v>
      </c>
      <c r="AE1356" s="13"/>
      <c r="AF1356" s="13">
        <v>1.50375939849624E-2</v>
      </c>
      <c r="AG1356" s="13">
        <v>1.4999999999999999E-2</v>
      </c>
      <c r="AH1356" s="13">
        <v>2.34375E-2</v>
      </c>
      <c r="AI1356" s="13">
        <v>1.8633540372670801E-2</v>
      </c>
      <c r="AJ1356" s="13">
        <v>2.4390243902439001E-2</v>
      </c>
      <c r="AK1356" s="13">
        <v>7.6190476190476197E-2</v>
      </c>
      <c r="AL1356" s="13"/>
      <c r="AM1356" s="13">
        <v>6.0439560439560398E-2</v>
      </c>
      <c r="AN1356" s="13">
        <v>2.2222222222222199E-2</v>
      </c>
      <c r="AO1356" s="13">
        <v>2.0460358056266E-2</v>
      </c>
      <c r="AP1356" s="13">
        <v>2.53164556962025E-2</v>
      </c>
      <c r="AQ1356" s="13">
        <v>2.27272727272727E-2</v>
      </c>
      <c r="AR1356" s="13"/>
      <c r="AS1356" s="13">
        <v>2.8340080971659899E-2</v>
      </c>
      <c r="AT1356" s="13" t="s">
        <v>97</v>
      </c>
      <c r="AU1356" s="13"/>
      <c r="AV1356" s="13">
        <v>2.2499999999999999E-2</v>
      </c>
      <c r="AW1356" s="13">
        <v>2.1276595744680899E-2</v>
      </c>
      <c r="AX1356" s="13">
        <v>3.4416826003824098E-2</v>
      </c>
      <c r="AY1356" s="13"/>
      <c r="AZ1356" s="13">
        <v>3.6697247706422E-2</v>
      </c>
      <c r="BA1356" s="13">
        <v>0</v>
      </c>
      <c r="BB1356" s="13">
        <v>3.0837004405286299E-2</v>
      </c>
      <c r="BC1356" s="13"/>
      <c r="BD1356" s="13">
        <v>2.88220551378446E-2</v>
      </c>
      <c r="BE1356" s="13">
        <v>2.5522041763341101E-2</v>
      </c>
      <c r="BF1356" s="13"/>
      <c r="BG1356" s="13">
        <v>2.4213075060532701E-2</v>
      </c>
      <c r="BH1356" s="13">
        <v>3.0487804878048801E-2</v>
      </c>
      <c r="BI1356" s="13"/>
      <c r="BJ1356" s="13">
        <v>1.5789473684210499E-2</v>
      </c>
      <c r="BK1356" s="13">
        <v>3.14033366045142E-2</v>
      </c>
      <c r="BL1356" s="13"/>
      <c r="BM1356" s="13">
        <v>1.6460905349794198E-2</v>
      </c>
      <c r="BN1356" s="13">
        <v>3.07377049180328E-2</v>
      </c>
      <c r="BO1356" s="13"/>
      <c r="BP1356" s="13">
        <v>3.2640949554896097E-2</v>
      </c>
      <c r="BQ1356" s="13">
        <v>2.62557077625571E-2</v>
      </c>
      <c r="BR1356" s="13"/>
      <c r="BS1356" s="13">
        <v>1.1312217194570101E-2</v>
      </c>
      <c r="BT1356" s="13">
        <v>4.1758241758241797E-2</v>
      </c>
      <c r="BU1356" s="13"/>
      <c r="BV1356" s="13">
        <v>6.7114093959731499E-3</v>
      </c>
      <c r="BW1356" s="13">
        <v>1.36518771331058E-2</v>
      </c>
      <c r="BX1356" s="13"/>
      <c r="BY1356" s="13">
        <v>4.1958041958042001E-2</v>
      </c>
      <c r="BZ1356" s="13">
        <v>2.5998142989786401E-2</v>
      </c>
      <c r="CA1356" s="13"/>
      <c r="CB1356" s="13">
        <v>1.8612521150592198E-2</v>
      </c>
      <c r="CC1356" s="13">
        <v>3.6977491961414803E-2</v>
      </c>
    </row>
    <row r="1357" spans="2:81" x14ac:dyDescent="0.3">
      <c r="B1357" t="s">
        <v>89</v>
      </c>
      <c r="C1357" s="13">
        <v>0.58380566801619405</v>
      </c>
      <c r="D1357" s="13">
        <v>0.59069020866773703</v>
      </c>
      <c r="E1357" s="13">
        <v>0.57495881383854996</v>
      </c>
      <c r="F1357" s="13"/>
      <c r="G1357" s="13">
        <v>0.69142857142857095</v>
      </c>
      <c r="H1357" s="13">
        <v>0.625766871165644</v>
      </c>
      <c r="I1357" s="13">
        <v>0.677966101694915</v>
      </c>
      <c r="J1357" s="13">
        <v>0.51741293532338295</v>
      </c>
      <c r="K1357" s="13">
        <v>0.45454545454545497</v>
      </c>
      <c r="L1357" s="13">
        <v>0.43506493506493499</v>
      </c>
      <c r="M1357" s="13"/>
      <c r="N1357" s="13">
        <v>0.56694560669456096</v>
      </c>
      <c r="O1357" s="13">
        <v>0.56357388316151202</v>
      </c>
      <c r="P1357" s="13">
        <v>0.61194029850746301</v>
      </c>
      <c r="Q1357" s="13">
        <v>0.60629921259842501</v>
      </c>
      <c r="R1357" s="13"/>
      <c r="S1357" s="13">
        <v>0.65020576131687202</v>
      </c>
      <c r="T1357" s="13">
        <v>0.57142857142857095</v>
      </c>
      <c r="U1357" s="13">
        <v>0.56164383561643805</v>
      </c>
      <c r="V1357" s="13">
        <v>0.58252427184466005</v>
      </c>
      <c r="W1357" s="13">
        <v>0.54807692307692302</v>
      </c>
      <c r="X1357" s="13">
        <v>0.60952380952381002</v>
      </c>
      <c r="Y1357" s="13">
        <v>0.56999999999999995</v>
      </c>
      <c r="Z1357" s="13">
        <v>0.4</v>
      </c>
      <c r="AA1357" s="13">
        <v>0.547770700636943</v>
      </c>
      <c r="AB1357" s="13">
        <v>0.61458333333333304</v>
      </c>
      <c r="AC1357" s="13">
        <v>0.61403508771929804</v>
      </c>
      <c r="AD1357" s="13">
        <v>0.52631578947368396</v>
      </c>
      <c r="AE1357" s="13"/>
      <c r="AF1357" s="13">
        <v>0.64411027568922297</v>
      </c>
      <c r="AG1357" s="13">
        <v>0.54</v>
      </c>
      <c r="AH1357" s="13">
        <v>0.5625</v>
      </c>
      <c r="AI1357" s="13">
        <v>0.54658385093167705</v>
      </c>
      <c r="AJ1357" s="13">
        <v>0.60975609756097604</v>
      </c>
      <c r="AK1357" s="13">
        <v>0.52380952380952395</v>
      </c>
      <c r="AL1357" s="13"/>
      <c r="AM1357" s="13">
        <v>0.50549450549450503</v>
      </c>
      <c r="AN1357" s="13">
        <v>0.586666666666667</v>
      </c>
      <c r="AO1357" s="13">
        <v>0.56265984654731505</v>
      </c>
      <c r="AP1357" s="13">
        <v>0.64135021097046396</v>
      </c>
      <c r="AQ1357" s="13">
        <v>0.63636363636363602</v>
      </c>
      <c r="AR1357" s="13"/>
      <c r="AS1357" s="13">
        <v>0.58380566801619405</v>
      </c>
      <c r="AT1357" s="13" t="s">
        <v>97</v>
      </c>
      <c r="AU1357" s="13"/>
      <c r="AV1357" s="13">
        <v>0.60750000000000004</v>
      </c>
      <c r="AW1357" s="13">
        <v>0.55319148936170204</v>
      </c>
      <c r="AX1357" s="13">
        <v>0.56022944550669196</v>
      </c>
      <c r="AY1357" s="13"/>
      <c r="AZ1357" s="13">
        <v>0.70642201834862395</v>
      </c>
      <c r="BA1357" s="13">
        <v>0.63333333333333297</v>
      </c>
      <c r="BB1357" s="13">
        <v>0.52422907488986803</v>
      </c>
      <c r="BC1357" s="13"/>
      <c r="BD1357" s="13">
        <v>0.615288220551378</v>
      </c>
      <c r="BE1357" s="13">
        <v>0.52900232018561499</v>
      </c>
      <c r="BF1357" s="13"/>
      <c r="BG1357" s="13">
        <v>0.65375302663438295</v>
      </c>
      <c r="BH1357" s="13">
        <v>0.55000000000000004</v>
      </c>
      <c r="BI1357" s="13"/>
      <c r="BJ1357" s="13">
        <v>0.61052631578947403</v>
      </c>
      <c r="BK1357" s="13">
        <v>0.57998037291462201</v>
      </c>
      <c r="BL1357" s="13"/>
      <c r="BM1357" s="13">
        <v>0.60493827160493796</v>
      </c>
      <c r="BN1357" s="13">
        <v>0.57684426229508201</v>
      </c>
      <c r="BO1357" s="13"/>
      <c r="BP1357" s="13">
        <v>0.59940652818991103</v>
      </c>
      <c r="BQ1357" s="13">
        <v>0.57420091324200895</v>
      </c>
      <c r="BR1357" s="13"/>
      <c r="BS1357" s="13">
        <v>0.63348416289592802</v>
      </c>
      <c r="BT1357" s="13">
        <v>0.51868131868131895</v>
      </c>
      <c r="BU1357" s="13"/>
      <c r="BV1357" s="13">
        <v>0.65100671140939603</v>
      </c>
      <c r="BW1357" s="13">
        <v>0.62457337883958997</v>
      </c>
      <c r="BX1357" s="13"/>
      <c r="BY1357" s="13">
        <v>0.67132867132867102</v>
      </c>
      <c r="BZ1357" s="13">
        <v>0.57381615598885805</v>
      </c>
      <c r="CA1357" s="13"/>
      <c r="CB1357" s="13">
        <v>0.62944162436548201</v>
      </c>
      <c r="CC1357" s="13">
        <v>0.54983922829581999</v>
      </c>
    </row>
    <row r="1358" spans="2:81" x14ac:dyDescent="0.3">
      <c r="B1358" t="s">
        <v>90</v>
      </c>
      <c r="C1358" s="13">
        <v>0.17651821862348199</v>
      </c>
      <c r="D1358" s="13">
        <v>0.17977528089887601</v>
      </c>
      <c r="E1358" s="13">
        <v>0.17462932454695199</v>
      </c>
      <c r="F1358" s="13"/>
      <c r="G1358" s="13">
        <v>0.114285714285714</v>
      </c>
      <c r="H1358" s="13">
        <v>0.14417177914110399</v>
      </c>
      <c r="I1358" s="13">
        <v>0.12711864406779699</v>
      </c>
      <c r="J1358" s="13">
        <v>0.22388059701492499</v>
      </c>
      <c r="K1358" s="13">
        <v>0.25174825174825199</v>
      </c>
      <c r="L1358" s="13">
        <v>0.25974025974025999</v>
      </c>
      <c r="M1358" s="13"/>
      <c r="N1358" s="13">
        <v>0.18619246861924699</v>
      </c>
      <c r="O1358" s="13">
        <v>0.20274914089347101</v>
      </c>
      <c r="P1358" s="13">
        <v>0.174129353233831</v>
      </c>
      <c r="Q1358" s="13">
        <v>0.13779527559055099</v>
      </c>
      <c r="R1358" s="13"/>
      <c r="S1358" s="13">
        <v>0.13580246913580199</v>
      </c>
      <c r="T1358" s="13">
        <v>0.16541353383458601</v>
      </c>
      <c r="U1358" s="13">
        <v>0.164383561643836</v>
      </c>
      <c r="V1358" s="13">
        <v>0.20388349514563101</v>
      </c>
      <c r="W1358" s="13">
        <v>0.18269230769230799</v>
      </c>
      <c r="X1358" s="13">
        <v>0.238095238095238</v>
      </c>
      <c r="Y1358" s="13">
        <v>0.12</v>
      </c>
      <c r="Z1358" s="13">
        <v>0.22222222222222199</v>
      </c>
      <c r="AA1358" s="13">
        <v>0.21656050955414</v>
      </c>
      <c r="AB1358" s="13">
        <v>0.16666666666666699</v>
      </c>
      <c r="AC1358" s="13">
        <v>0.157894736842105</v>
      </c>
      <c r="AD1358" s="13">
        <v>0.26315789473684198</v>
      </c>
      <c r="AE1358" s="13"/>
      <c r="AF1358" s="13">
        <v>0.12531328320801999</v>
      </c>
      <c r="AG1358" s="13">
        <v>0.24</v>
      </c>
      <c r="AH1358" s="13">
        <v>0.1328125</v>
      </c>
      <c r="AI1358" s="13">
        <v>0.24844720496894401</v>
      </c>
      <c r="AJ1358" s="13">
        <v>0.18699186991869901</v>
      </c>
      <c r="AK1358" s="13">
        <v>0.20952380952381</v>
      </c>
      <c r="AL1358" s="13"/>
      <c r="AM1358" s="13">
        <v>0.19230769230769201</v>
      </c>
      <c r="AN1358" s="13">
        <v>0.18666666666666701</v>
      </c>
      <c r="AO1358" s="13">
        <v>0.18925831202046001</v>
      </c>
      <c r="AP1358" s="13">
        <v>0.14345991561181401</v>
      </c>
      <c r="AQ1358" s="13">
        <v>6.8181818181818205E-2</v>
      </c>
      <c r="AR1358" s="13"/>
      <c r="AS1358" s="13">
        <v>0.17651821862348199</v>
      </c>
      <c r="AT1358" s="13" t="s">
        <v>97</v>
      </c>
      <c r="AU1358" s="13"/>
      <c r="AV1358" s="13">
        <v>0.16250000000000001</v>
      </c>
      <c r="AW1358" s="13">
        <v>0.180851063829787</v>
      </c>
      <c r="AX1358" s="13">
        <v>0.17973231357552599</v>
      </c>
      <c r="AY1358" s="13"/>
      <c r="AZ1358" s="13">
        <v>0.146788990825688</v>
      </c>
      <c r="BA1358" s="13">
        <v>0.14444444444444399</v>
      </c>
      <c r="BB1358" s="13">
        <v>0.18942731277533001</v>
      </c>
      <c r="BC1358" s="13"/>
      <c r="BD1358" s="13">
        <v>0.14912280701754399</v>
      </c>
      <c r="BE1358" s="13">
        <v>0.222737819025522</v>
      </c>
      <c r="BF1358" s="13"/>
      <c r="BG1358" s="13">
        <v>0.13559322033898299</v>
      </c>
      <c r="BH1358" s="13">
        <v>0.19512195121951201</v>
      </c>
      <c r="BI1358" s="13"/>
      <c r="BJ1358" s="13">
        <v>0.13157894736842099</v>
      </c>
      <c r="BK1358" s="13">
        <v>0.181550539744848</v>
      </c>
      <c r="BL1358" s="13"/>
      <c r="BM1358" s="13">
        <v>0.148148148148148</v>
      </c>
      <c r="BN1358" s="13">
        <v>0.18340163934426201</v>
      </c>
      <c r="BO1358" s="13"/>
      <c r="BP1358" s="13">
        <v>0.16023738872403601</v>
      </c>
      <c r="BQ1358" s="13">
        <v>0.18378995433789999</v>
      </c>
      <c r="BR1358" s="13"/>
      <c r="BS1358" s="13">
        <v>0.14932126696832601</v>
      </c>
      <c r="BT1358" s="13">
        <v>0.2</v>
      </c>
      <c r="BU1358" s="13"/>
      <c r="BV1358" s="13">
        <v>0.14765100671140899</v>
      </c>
      <c r="BW1358" s="13">
        <v>0.150170648464164</v>
      </c>
      <c r="BX1358" s="13"/>
      <c r="BY1358" s="13">
        <v>0.160839160839161</v>
      </c>
      <c r="BZ1358" s="13">
        <v>0.17920148560817101</v>
      </c>
      <c r="CA1358" s="13"/>
      <c r="CB1358" s="13">
        <v>0.165820642978003</v>
      </c>
      <c r="CC1358" s="13">
        <v>0.18488745980707399</v>
      </c>
    </row>
    <row r="1359" spans="2:81" x14ac:dyDescent="0.3">
      <c r="B1359" t="s">
        <v>91</v>
      </c>
      <c r="C1359" s="13">
        <v>0.407287449392713</v>
      </c>
      <c r="D1359" s="13">
        <v>0.41091492776886002</v>
      </c>
      <c r="E1359" s="13">
        <v>0.40032948929159801</v>
      </c>
      <c r="F1359" s="13"/>
      <c r="G1359" s="13">
        <v>0.57714285714285696</v>
      </c>
      <c r="H1359" s="13">
        <v>0.48159509202453998</v>
      </c>
      <c r="I1359" s="13">
        <v>0.55084745762711895</v>
      </c>
      <c r="J1359" s="13">
        <v>0.29353233830845799</v>
      </c>
      <c r="K1359" s="13">
        <v>0.20279720279720301</v>
      </c>
      <c r="L1359" s="13">
        <v>0.17532467532467499</v>
      </c>
      <c r="M1359" s="13"/>
      <c r="N1359" s="13">
        <v>0.38075313807531402</v>
      </c>
      <c r="O1359" s="13">
        <v>0.36082474226804101</v>
      </c>
      <c r="P1359" s="13">
        <v>0.43781094527363201</v>
      </c>
      <c r="Q1359" s="13">
        <v>0.46850393700787402</v>
      </c>
      <c r="R1359" s="13"/>
      <c r="S1359" s="13">
        <v>0.51440329218106995</v>
      </c>
      <c r="T1359" s="13">
        <v>0.406015037593985</v>
      </c>
      <c r="U1359" s="13">
        <v>0.397260273972603</v>
      </c>
      <c r="V1359" s="13">
        <v>0.37864077669902901</v>
      </c>
      <c r="W1359" s="13">
        <v>0.36538461538461497</v>
      </c>
      <c r="X1359" s="13">
        <v>0.371428571428571</v>
      </c>
      <c r="Y1359" s="13">
        <v>0.45</v>
      </c>
      <c r="Z1359" s="13">
        <v>0.17777777777777801</v>
      </c>
      <c r="AA1359" s="13">
        <v>0.33121019108280297</v>
      </c>
      <c r="AB1359" s="13">
        <v>0.44791666666666702</v>
      </c>
      <c r="AC1359" s="13">
        <v>0.45614035087719301</v>
      </c>
      <c r="AD1359" s="13">
        <v>0.26315789473684198</v>
      </c>
      <c r="AE1359" s="13"/>
      <c r="AF1359" s="13">
        <v>0.51879699248120303</v>
      </c>
      <c r="AG1359" s="13">
        <v>0.3</v>
      </c>
      <c r="AH1359" s="13">
        <v>0.4296875</v>
      </c>
      <c r="AI1359" s="13">
        <v>0.29813664596273298</v>
      </c>
      <c r="AJ1359" s="13">
        <v>0.422764227642276</v>
      </c>
      <c r="AK1359" s="13">
        <v>0.314285714285714</v>
      </c>
      <c r="AL1359" s="13"/>
      <c r="AM1359" s="13">
        <v>0.31318681318681302</v>
      </c>
      <c r="AN1359" s="13">
        <v>0.4</v>
      </c>
      <c r="AO1359" s="13">
        <v>0.37340153452685398</v>
      </c>
      <c r="AP1359" s="13">
        <v>0.49789029535864998</v>
      </c>
      <c r="AQ1359" s="13">
        <v>0.56818181818181801</v>
      </c>
      <c r="AR1359" s="13"/>
      <c r="AS1359" s="13">
        <v>0.407287449392713</v>
      </c>
      <c r="AT1359" s="13" t="s">
        <v>97</v>
      </c>
      <c r="AU1359" s="13"/>
      <c r="AV1359" s="13">
        <v>0.44500000000000001</v>
      </c>
      <c r="AW1359" s="13">
        <v>0.37234042553191499</v>
      </c>
      <c r="AX1359" s="13">
        <v>0.38049713193116602</v>
      </c>
      <c r="AY1359" s="13"/>
      <c r="AZ1359" s="13">
        <v>0.55963302752293598</v>
      </c>
      <c r="BA1359" s="13">
        <v>0.48888888888888898</v>
      </c>
      <c r="BB1359" s="13">
        <v>0.33480176211453699</v>
      </c>
      <c r="BC1359" s="13"/>
      <c r="BD1359" s="13">
        <v>0.466165413533835</v>
      </c>
      <c r="BE1359" s="13">
        <v>0.30626450116009302</v>
      </c>
      <c r="BF1359" s="13"/>
      <c r="BG1359" s="13">
        <v>0.51815980629539904</v>
      </c>
      <c r="BH1359" s="13">
        <v>0.35487804878048801</v>
      </c>
      <c r="BI1359" s="13"/>
      <c r="BJ1359" s="13">
        <v>0.47894736842105301</v>
      </c>
      <c r="BK1359" s="13">
        <v>0.39842983316977398</v>
      </c>
      <c r="BL1359" s="13"/>
      <c r="BM1359" s="13">
        <v>0.45679012345678999</v>
      </c>
      <c r="BN1359" s="13">
        <v>0.39344262295082</v>
      </c>
      <c r="BO1359" s="13"/>
      <c r="BP1359" s="13">
        <v>0.43916913946587499</v>
      </c>
      <c r="BQ1359" s="13">
        <v>0.39041095890410998</v>
      </c>
      <c r="BR1359" s="13"/>
      <c r="BS1359" s="13">
        <v>0.48416289592760198</v>
      </c>
      <c r="BT1359" s="13">
        <v>0.31868131868131899</v>
      </c>
      <c r="BU1359" s="13"/>
      <c r="BV1359" s="13">
        <v>0.50335570469798696</v>
      </c>
      <c r="BW1359" s="13">
        <v>0.47440273037542702</v>
      </c>
      <c r="BX1359" s="13"/>
      <c r="BY1359" s="13">
        <v>0.51048951048950997</v>
      </c>
      <c r="BZ1359" s="13">
        <v>0.39461467038068698</v>
      </c>
      <c r="CA1359" s="13"/>
      <c r="CB1359" s="13">
        <v>0.46362098138747898</v>
      </c>
      <c r="CC1359" s="13">
        <v>0.364951768488746</v>
      </c>
    </row>
    <row r="1360" spans="2:81" x14ac:dyDescent="0.3">
      <c r="C1360" s="13"/>
      <c r="D1360" s="13"/>
      <c r="E1360" s="13"/>
      <c r="F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Q1360" s="13"/>
      <c r="BR1360" s="13"/>
      <c r="BS1360" s="13"/>
      <c r="BT1360" s="13"/>
      <c r="BU1360" s="13"/>
      <c r="BV1360" s="13"/>
      <c r="BW1360" s="13"/>
      <c r="BX1360" s="13"/>
      <c r="BY1360" s="13"/>
      <c r="BZ1360" s="13"/>
      <c r="CA1360" s="13"/>
      <c r="CB1360" s="13"/>
      <c r="CC1360" s="13"/>
    </row>
    <row r="1361" spans="2:81" x14ac:dyDescent="0.3">
      <c r="B1361" s="6" t="s">
        <v>532</v>
      </c>
      <c r="C1361" s="13"/>
      <c r="D1361" s="13"/>
      <c r="E1361" s="13"/>
      <c r="F1361" s="13"/>
      <c r="G1361" s="13"/>
      <c r="H1361" s="13"/>
      <c r="I1361" s="13"/>
      <c r="J1361" s="13"/>
      <c r="K1361" s="13"/>
      <c r="L1361" s="13"/>
      <c r="M1361" s="13"/>
      <c r="N1361" s="13"/>
      <c r="O1361" s="13"/>
      <c r="P1361" s="13"/>
      <c r="Q1361" s="13"/>
      <c r="R1361" s="13"/>
      <c r="S1361" s="13"/>
      <c r="T1361" s="13"/>
      <c r="U1361" s="13"/>
      <c r="V1361" s="13"/>
      <c r="W1361" s="13"/>
      <c r="X1361" s="13"/>
      <c r="Y1361" s="13"/>
      <c r="Z1361" s="13"/>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Q1361" s="13"/>
      <c r="BR1361" s="13"/>
      <c r="BS1361" s="13"/>
      <c r="BT1361" s="13"/>
      <c r="BU1361" s="13"/>
      <c r="BV1361" s="13"/>
      <c r="BW1361" s="13"/>
      <c r="BX1361" s="13"/>
      <c r="BY1361" s="13"/>
      <c r="BZ1361" s="13"/>
      <c r="CA1361" s="13"/>
      <c r="CB1361" s="13"/>
      <c r="CC1361" s="13"/>
    </row>
    <row r="1362" spans="2:81" x14ac:dyDescent="0.3">
      <c r="B1362" s="23" t="s">
        <v>95</v>
      </c>
      <c r="C1362" s="13"/>
      <c r="D1362" s="13"/>
      <c r="E1362" s="13"/>
      <c r="F1362" s="13"/>
      <c r="G1362" s="13"/>
      <c r="H1362" s="13"/>
      <c r="I1362" s="13"/>
      <c r="J1362" s="13"/>
      <c r="K1362" s="13"/>
      <c r="L1362" s="13"/>
      <c r="M1362" s="13"/>
      <c r="N1362" s="13"/>
      <c r="O1362" s="13"/>
      <c r="P1362" s="13"/>
      <c r="Q1362" s="13"/>
      <c r="R1362" s="13"/>
      <c r="S1362" s="13"/>
      <c r="T1362" s="13"/>
      <c r="U1362" s="13"/>
      <c r="V1362" s="13"/>
      <c r="W1362" s="13"/>
      <c r="X1362" s="13"/>
      <c r="Y1362" s="13"/>
      <c r="Z1362" s="13"/>
      <c r="AA1362" s="13"/>
      <c r="AB1362" s="13"/>
      <c r="AC1362" s="13"/>
      <c r="AD1362" s="13"/>
      <c r="AE1362" s="13"/>
      <c r="AF1362" s="13"/>
      <c r="AG1362" s="13"/>
      <c r="AH1362" s="13"/>
      <c r="AI1362" s="13"/>
      <c r="AJ1362" s="13"/>
      <c r="AK1362" s="13"/>
      <c r="AL1362" s="13"/>
      <c r="AM1362" s="13"/>
      <c r="AN1362" s="13"/>
      <c r="AO1362" s="13"/>
      <c r="AP1362" s="13"/>
      <c r="AQ1362" s="13"/>
      <c r="AR1362" s="13"/>
      <c r="AS1362" s="13"/>
      <c r="AT1362" s="13"/>
      <c r="AU1362" s="13"/>
      <c r="AV1362" s="13"/>
      <c r="AW1362" s="13"/>
      <c r="AX1362" s="13"/>
      <c r="AY1362" s="13"/>
      <c r="AZ1362" s="13"/>
      <c r="BA1362" s="13"/>
      <c r="BB1362" s="13"/>
      <c r="BC1362" s="13"/>
      <c r="BD1362" s="13"/>
      <c r="BE1362" s="13"/>
      <c r="BF1362" s="13"/>
      <c r="BG1362" s="13"/>
      <c r="BH1362" s="13"/>
      <c r="BI1362" s="13"/>
      <c r="BJ1362" s="13"/>
      <c r="BK1362" s="13"/>
      <c r="BL1362" s="13"/>
      <c r="BM1362" s="13"/>
      <c r="BN1362" s="13"/>
      <c r="BO1362" s="13"/>
      <c r="BP1362" s="13"/>
      <c r="BQ1362" s="13"/>
      <c r="BR1362" s="13"/>
      <c r="BS1362" s="13"/>
      <c r="BT1362" s="13"/>
      <c r="BU1362" s="13"/>
      <c r="BV1362" s="13"/>
      <c r="BW1362" s="13"/>
      <c r="BX1362" s="13"/>
      <c r="BY1362" s="13"/>
      <c r="BZ1362" s="13"/>
      <c r="CA1362" s="13"/>
      <c r="CB1362" s="13"/>
      <c r="CC1362" s="13"/>
    </row>
    <row r="1363" spans="2:81" x14ac:dyDescent="0.3">
      <c r="B1363" t="s">
        <v>413</v>
      </c>
      <c r="C1363" s="13">
        <v>0.230769230769231</v>
      </c>
      <c r="D1363" s="13">
        <v>0.22632423756019299</v>
      </c>
      <c r="E1363" s="13">
        <v>0.23393739703459601</v>
      </c>
      <c r="F1363" s="13"/>
      <c r="G1363" s="13">
        <v>0.28571428571428598</v>
      </c>
      <c r="H1363" s="13">
        <v>0.26993865030674802</v>
      </c>
      <c r="I1363" s="13">
        <v>0.31779661016949201</v>
      </c>
      <c r="J1363" s="13">
        <v>0.164179104477612</v>
      </c>
      <c r="K1363" s="13">
        <v>0.160839160839161</v>
      </c>
      <c r="L1363" s="13">
        <v>0.103896103896104</v>
      </c>
      <c r="M1363" s="13"/>
      <c r="N1363" s="13">
        <v>0.22175732217573199</v>
      </c>
      <c r="O1363" s="13">
        <v>0.219931271477663</v>
      </c>
      <c r="P1363" s="13">
        <v>0.19402985074626899</v>
      </c>
      <c r="Q1363" s="13">
        <v>0.279527559055118</v>
      </c>
      <c r="R1363" s="13"/>
      <c r="S1363" s="13">
        <v>0.27983539094650201</v>
      </c>
      <c r="T1363" s="13">
        <v>0.14285714285714299</v>
      </c>
      <c r="U1363" s="13">
        <v>0.19178082191780799</v>
      </c>
      <c r="V1363" s="13">
        <v>0.233009708737864</v>
      </c>
      <c r="W1363" s="13">
        <v>0.269230769230769</v>
      </c>
      <c r="X1363" s="13">
        <v>0.25714285714285701</v>
      </c>
      <c r="Y1363" s="13">
        <v>0.25</v>
      </c>
      <c r="Z1363" s="13">
        <v>0.155555555555556</v>
      </c>
      <c r="AA1363" s="13">
        <v>0.184713375796178</v>
      </c>
      <c r="AB1363" s="13">
        <v>0.21875</v>
      </c>
      <c r="AC1363" s="13">
        <v>0.33333333333333298</v>
      </c>
      <c r="AD1363" s="13">
        <v>0.21052631578947401</v>
      </c>
      <c r="AE1363" s="13"/>
      <c r="AF1363" s="13">
        <v>0.24561403508771901</v>
      </c>
      <c r="AG1363" s="13">
        <v>0.2</v>
      </c>
      <c r="AH1363" s="13">
        <v>0.2578125</v>
      </c>
      <c r="AI1363" s="13">
        <v>0.217391304347826</v>
      </c>
      <c r="AJ1363" s="13">
        <v>0.211382113821138</v>
      </c>
      <c r="AK1363" s="13">
        <v>0.20952380952381</v>
      </c>
      <c r="AL1363" s="13"/>
      <c r="AM1363" s="13">
        <v>0.24725274725274701</v>
      </c>
      <c r="AN1363" s="13">
        <v>0.24888888888888899</v>
      </c>
      <c r="AO1363" s="13">
        <v>0.207161125319693</v>
      </c>
      <c r="AP1363" s="13">
        <v>0.265822784810127</v>
      </c>
      <c r="AQ1363" s="13">
        <v>0.22727272727272699</v>
      </c>
      <c r="AR1363" s="13"/>
      <c r="AS1363" s="13">
        <v>0.230769230769231</v>
      </c>
      <c r="AT1363" s="13" t="s">
        <v>97</v>
      </c>
      <c r="AU1363" s="13"/>
      <c r="AV1363" s="13">
        <v>0.23499999999999999</v>
      </c>
      <c r="AW1363" s="13">
        <v>0.20212765957446799</v>
      </c>
      <c r="AX1363" s="13">
        <v>0.204588910133843</v>
      </c>
      <c r="AY1363" s="13"/>
      <c r="AZ1363" s="13">
        <v>0.28440366972477099</v>
      </c>
      <c r="BA1363" s="13">
        <v>0.31111111111111101</v>
      </c>
      <c r="BB1363" s="13">
        <v>0.15859030837004401</v>
      </c>
      <c r="BC1363" s="13"/>
      <c r="BD1363" s="13">
        <v>0.25313283208019999</v>
      </c>
      <c r="BE1363" s="13">
        <v>0.19025522041763299</v>
      </c>
      <c r="BF1363" s="13"/>
      <c r="BG1363" s="13">
        <v>0.27360774818401901</v>
      </c>
      <c r="BH1363" s="13">
        <v>0.20975609756097599</v>
      </c>
      <c r="BI1363" s="13"/>
      <c r="BJ1363" s="13">
        <v>0.268421052631579</v>
      </c>
      <c r="BK1363" s="13">
        <v>0.22276741903827299</v>
      </c>
      <c r="BL1363" s="13"/>
      <c r="BM1363" s="13">
        <v>0.25925925925925902</v>
      </c>
      <c r="BN1363" s="13">
        <v>0.22028688524590201</v>
      </c>
      <c r="BO1363" s="13"/>
      <c r="BP1363" s="13">
        <v>0.24629080118694399</v>
      </c>
      <c r="BQ1363" s="13">
        <v>0.221461187214612</v>
      </c>
      <c r="BR1363" s="13"/>
      <c r="BS1363" s="13">
        <v>0.239819004524887</v>
      </c>
      <c r="BT1363" s="13">
        <v>0.18901098901098901</v>
      </c>
      <c r="BU1363" s="13"/>
      <c r="BV1363" s="13">
        <v>0.21476510067114099</v>
      </c>
      <c r="BW1363" s="13">
        <v>0.25255972696245699</v>
      </c>
      <c r="BX1363" s="13"/>
      <c r="BY1363" s="13">
        <v>0.33566433566433601</v>
      </c>
      <c r="BZ1363" s="13">
        <v>0.215413184772516</v>
      </c>
      <c r="CA1363" s="13"/>
      <c r="CB1363" s="13">
        <v>0.260575296108291</v>
      </c>
      <c r="CC1363" s="13">
        <v>0.20900321543408401</v>
      </c>
    </row>
    <row r="1364" spans="2:81" x14ac:dyDescent="0.3">
      <c r="B1364" t="s">
        <v>84</v>
      </c>
      <c r="C1364" s="13">
        <v>0.36761133603238899</v>
      </c>
      <c r="D1364" s="13">
        <v>0.39004815409309801</v>
      </c>
      <c r="E1364" s="13">
        <v>0.34596375617792402</v>
      </c>
      <c r="F1364" s="13"/>
      <c r="G1364" s="13">
        <v>0.434285714285714</v>
      </c>
      <c r="H1364" s="13">
        <v>0.32515337423312901</v>
      </c>
      <c r="I1364" s="13">
        <v>0.34745762711864397</v>
      </c>
      <c r="J1364" s="13">
        <v>0.42786069651741299</v>
      </c>
      <c r="K1364" s="13">
        <v>0.33566433566433601</v>
      </c>
      <c r="L1364" s="13">
        <v>0.36363636363636398</v>
      </c>
      <c r="M1364" s="13"/>
      <c r="N1364" s="13">
        <v>0.35355648535564899</v>
      </c>
      <c r="O1364" s="13">
        <v>0.39518900343642599</v>
      </c>
      <c r="P1364" s="13">
        <v>0.41293532338308497</v>
      </c>
      <c r="Q1364" s="13">
        <v>0.32283464566929099</v>
      </c>
      <c r="R1364" s="13"/>
      <c r="S1364" s="13">
        <v>0.39917695473251003</v>
      </c>
      <c r="T1364" s="13">
        <v>0.41353383458646598</v>
      </c>
      <c r="U1364" s="13">
        <v>0.41095890410958902</v>
      </c>
      <c r="V1364" s="13">
        <v>0.34951456310679602</v>
      </c>
      <c r="W1364" s="13">
        <v>0.38461538461538503</v>
      </c>
      <c r="X1364" s="13">
        <v>0.33333333333333298</v>
      </c>
      <c r="Y1364" s="13">
        <v>0.28000000000000003</v>
      </c>
      <c r="Z1364" s="13">
        <v>0.33333333333333298</v>
      </c>
      <c r="AA1364" s="13">
        <v>0.38216560509554098</v>
      </c>
      <c r="AB1364" s="13">
        <v>0.38541666666666702</v>
      </c>
      <c r="AC1364" s="13">
        <v>0.22807017543859601</v>
      </c>
      <c r="AD1364" s="13">
        <v>0.42105263157894701</v>
      </c>
      <c r="AE1364" s="13"/>
      <c r="AF1364" s="13">
        <v>0.40852130325814501</v>
      </c>
      <c r="AG1364" s="13">
        <v>0.37</v>
      </c>
      <c r="AH1364" s="13">
        <v>0.3515625</v>
      </c>
      <c r="AI1364" s="13">
        <v>0.34782608695652201</v>
      </c>
      <c r="AJ1364" s="13">
        <v>0.35772357723577197</v>
      </c>
      <c r="AK1364" s="13">
        <v>0.33333333333333298</v>
      </c>
      <c r="AL1364" s="13"/>
      <c r="AM1364" s="13">
        <v>0.31318681318681302</v>
      </c>
      <c r="AN1364" s="13">
        <v>0.37777777777777799</v>
      </c>
      <c r="AO1364" s="13">
        <v>0.36828644501278801</v>
      </c>
      <c r="AP1364" s="13">
        <v>0.35864978902953598</v>
      </c>
      <c r="AQ1364" s="13">
        <v>0.40909090909090901</v>
      </c>
      <c r="AR1364" s="13"/>
      <c r="AS1364" s="13">
        <v>0.36761133603238899</v>
      </c>
      <c r="AT1364" s="13" t="s">
        <v>97</v>
      </c>
      <c r="AU1364" s="13"/>
      <c r="AV1364" s="13">
        <v>0.3725</v>
      </c>
      <c r="AW1364" s="13">
        <v>0.319148936170213</v>
      </c>
      <c r="AX1364" s="13">
        <v>0.38049713193116602</v>
      </c>
      <c r="AY1364" s="13"/>
      <c r="AZ1364" s="13">
        <v>0.31192660550458701</v>
      </c>
      <c r="BA1364" s="13">
        <v>0.38888888888888901</v>
      </c>
      <c r="BB1364" s="13">
        <v>0.40088105726872197</v>
      </c>
      <c r="BC1364" s="13"/>
      <c r="BD1364" s="13">
        <v>0.37343358395990001</v>
      </c>
      <c r="BE1364" s="13">
        <v>0.35962877030162399</v>
      </c>
      <c r="BF1364" s="13"/>
      <c r="BG1364" s="13">
        <v>0.37288135593220301</v>
      </c>
      <c r="BH1364" s="13">
        <v>0.36585365853658502</v>
      </c>
      <c r="BI1364" s="13"/>
      <c r="BJ1364" s="13">
        <v>0.37368421052631601</v>
      </c>
      <c r="BK1364" s="13">
        <v>0.37193326790971498</v>
      </c>
      <c r="BL1364" s="13"/>
      <c r="BM1364" s="13">
        <v>0.36625514403292198</v>
      </c>
      <c r="BN1364" s="13">
        <v>0.36987704918032799</v>
      </c>
      <c r="BO1364" s="13"/>
      <c r="BP1364" s="13">
        <v>0.37388724035608301</v>
      </c>
      <c r="BQ1364" s="13">
        <v>0.36986301369863001</v>
      </c>
      <c r="BR1364" s="13"/>
      <c r="BS1364" s="13">
        <v>0.41855203619909498</v>
      </c>
      <c r="BT1364" s="13">
        <v>0.31648351648351603</v>
      </c>
      <c r="BU1364" s="13"/>
      <c r="BV1364" s="13">
        <v>0.41610738255033602</v>
      </c>
      <c r="BW1364" s="13">
        <v>0.419795221843003</v>
      </c>
      <c r="BX1364" s="13"/>
      <c r="BY1364" s="13">
        <v>0.321678321678322</v>
      </c>
      <c r="BZ1364" s="13">
        <v>0.376044568245125</v>
      </c>
      <c r="CA1364" s="13"/>
      <c r="CB1364" s="13">
        <v>0.38578680203045701</v>
      </c>
      <c r="CC1364" s="13">
        <v>0.35209003215434098</v>
      </c>
    </row>
    <row r="1365" spans="2:81" x14ac:dyDescent="0.3">
      <c r="B1365" t="s">
        <v>414</v>
      </c>
      <c r="C1365" s="13">
        <v>0.19676113360323899</v>
      </c>
      <c r="D1365" s="13">
        <v>0.19743178170144501</v>
      </c>
      <c r="E1365" s="13">
        <v>0.19604612850082401</v>
      </c>
      <c r="F1365" s="13"/>
      <c r="G1365" s="13">
        <v>0.154285714285714</v>
      </c>
      <c r="H1365" s="13">
        <v>0.217791411042945</v>
      </c>
      <c r="I1365" s="13">
        <v>0.144067796610169</v>
      </c>
      <c r="J1365" s="13">
        <v>0.18407960199005</v>
      </c>
      <c r="K1365" s="13">
        <v>0.25874125874125897</v>
      </c>
      <c r="L1365" s="13">
        <v>0.24025974025974001</v>
      </c>
      <c r="M1365" s="13"/>
      <c r="N1365" s="13">
        <v>0.19456066945606701</v>
      </c>
      <c r="O1365" s="13">
        <v>0.18213058419243999</v>
      </c>
      <c r="P1365" s="13">
        <v>0.19402985074626899</v>
      </c>
      <c r="Q1365" s="13">
        <v>0.22440944881889799</v>
      </c>
      <c r="R1365" s="13"/>
      <c r="S1365" s="13">
        <v>0.15226337448559699</v>
      </c>
      <c r="T1365" s="13">
        <v>0.26315789473684198</v>
      </c>
      <c r="U1365" s="13">
        <v>0.123287671232877</v>
      </c>
      <c r="V1365" s="13">
        <v>0.27184466019417503</v>
      </c>
      <c r="W1365" s="13">
        <v>0.144230769230769</v>
      </c>
      <c r="X1365" s="13">
        <v>0.180952380952381</v>
      </c>
      <c r="Y1365" s="13">
        <v>0.28000000000000003</v>
      </c>
      <c r="Z1365" s="13">
        <v>0.2</v>
      </c>
      <c r="AA1365" s="13">
        <v>0.21656050955414</v>
      </c>
      <c r="AB1365" s="13">
        <v>0.17708333333333301</v>
      </c>
      <c r="AC1365" s="13">
        <v>0.19298245614035101</v>
      </c>
      <c r="AD1365" s="13">
        <v>5.2631578947368397E-2</v>
      </c>
      <c r="AE1365" s="13"/>
      <c r="AF1365" s="13">
        <v>0.16541353383458601</v>
      </c>
      <c r="AG1365" s="13">
        <v>0.19</v>
      </c>
      <c r="AH1365" s="13">
        <v>0.2265625</v>
      </c>
      <c r="AI1365" s="13">
        <v>0.217391304347826</v>
      </c>
      <c r="AJ1365" s="13">
        <v>0.22764227642276399</v>
      </c>
      <c r="AK1365" s="13">
        <v>0.2</v>
      </c>
      <c r="AL1365" s="13"/>
      <c r="AM1365" s="13">
        <v>0.20329670329670299</v>
      </c>
      <c r="AN1365" s="13">
        <v>0.19111111111111101</v>
      </c>
      <c r="AO1365" s="13">
        <v>0.18670076726342699</v>
      </c>
      <c r="AP1365" s="13">
        <v>0.20253164556962</v>
      </c>
      <c r="AQ1365" s="13">
        <v>0.25</v>
      </c>
      <c r="AR1365" s="13"/>
      <c r="AS1365" s="13">
        <v>0.19676113360323899</v>
      </c>
      <c r="AT1365" s="13" t="s">
        <v>97</v>
      </c>
      <c r="AU1365" s="13"/>
      <c r="AV1365" s="13">
        <v>0.20749999999999999</v>
      </c>
      <c r="AW1365" s="13">
        <v>0.21276595744680901</v>
      </c>
      <c r="AX1365" s="13">
        <v>0.200764818355641</v>
      </c>
      <c r="AY1365" s="13"/>
      <c r="AZ1365" s="13">
        <v>0.22935779816513799</v>
      </c>
      <c r="BA1365" s="13">
        <v>0.17777777777777801</v>
      </c>
      <c r="BB1365" s="13">
        <v>0.21145374449339199</v>
      </c>
      <c r="BC1365" s="13"/>
      <c r="BD1365" s="13">
        <v>0.18796992481203001</v>
      </c>
      <c r="BE1365" s="13">
        <v>0.213457076566125</v>
      </c>
      <c r="BF1365" s="13"/>
      <c r="BG1365" s="13">
        <v>0.17433414043583501</v>
      </c>
      <c r="BH1365" s="13">
        <v>0.20853658536585401</v>
      </c>
      <c r="BI1365" s="13"/>
      <c r="BJ1365" s="13">
        <v>0.21052631578947401</v>
      </c>
      <c r="BK1365" s="13">
        <v>0.194308145240432</v>
      </c>
      <c r="BL1365" s="13"/>
      <c r="BM1365" s="13">
        <v>0.23868312757201601</v>
      </c>
      <c r="BN1365" s="13">
        <v>0.186475409836066</v>
      </c>
      <c r="BO1365" s="13"/>
      <c r="BP1365" s="13">
        <v>0.18397626112759599</v>
      </c>
      <c r="BQ1365" s="13">
        <v>0.198630136986301</v>
      </c>
      <c r="BR1365" s="13"/>
      <c r="BS1365" s="13">
        <v>0.17420814479638</v>
      </c>
      <c r="BT1365" s="13">
        <v>0.25054945054945099</v>
      </c>
      <c r="BU1365" s="13"/>
      <c r="BV1365" s="13">
        <v>0.16778523489932901</v>
      </c>
      <c r="BW1365" s="13">
        <v>0.17747440273037501</v>
      </c>
      <c r="BX1365" s="13"/>
      <c r="BY1365" s="13">
        <v>0.17482517482517501</v>
      </c>
      <c r="BZ1365" s="13">
        <v>0.19777158774373299</v>
      </c>
      <c r="CA1365" s="13"/>
      <c r="CB1365" s="13">
        <v>0.16751269035533001</v>
      </c>
      <c r="CC1365" s="13">
        <v>0.21704180064308701</v>
      </c>
    </row>
    <row r="1366" spans="2:81" x14ac:dyDescent="0.3">
      <c r="B1366" t="s">
        <v>86</v>
      </c>
      <c r="C1366" s="13">
        <v>0.110931174089069</v>
      </c>
      <c r="D1366" s="13">
        <v>9.3097913322632397E-2</v>
      </c>
      <c r="E1366" s="13">
        <v>0.13014827018121899</v>
      </c>
      <c r="F1366" s="13"/>
      <c r="G1366" s="13">
        <v>0.10285714285714299</v>
      </c>
      <c r="H1366" s="13">
        <v>0.110429447852761</v>
      </c>
      <c r="I1366" s="13">
        <v>0.105932203389831</v>
      </c>
      <c r="J1366" s="13">
        <v>9.9502487562189101E-2</v>
      </c>
      <c r="K1366" s="13">
        <v>9.0909090909090898E-2</v>
      </c>
      <c r="L1366" s="13">
        <v>0.162337662337662</v>
      </c>
      <c r="M1366" s="13"/>
      <c r="N1366" s="13">
        <v>0.121338912133891</v>
      </c>
      <c r="O1366" s="13">
        <v>9.6219931271477696E-2</v>
      </c>
      <c r="P1366" s="13">
        <v>0.12935323383084599</v>
      </c>
      <c r="Q1366" s="13">
        <v>9.8425196850393706E-2</v>
      </c>
      <c r="R1366" s="13"/>
      <c r="S1366" s="13">
        <v>0.102880658436214</v>
      </c>
      <c r="T1366" s="13">
        <v>9.0225563909774403E-2</v>
      </c>
      <c r="U1366" s="13">
        <v>0.150684931506849</v>
      </c>
      <c r="V1366" s="13">
        <v>8.7378640776699004E-2</v>
      </c>
      <c r="W1366" s="13">
        <v>7.69230769230769E-2</v>
      </c>
      <c r="X1366" s="13">
        <v>0.12380952380952399</v>
      </c>
      <c r="Y1366" s="13">
        <v>0.12</v>
      </c>
      <c r="Z1366" s="13">
        <v>0.17777777777777801</v>
      </c>
      <c r="AA1366" s="13">
        <v>8.9171974522293002E-2</v>
      </c>
      <c r="AB1366" s="13">
        <v>0.14583333333333301</v>
      </c>
      <c r="AC1366" s="13">
        <v>0.157894736842105</v>
      </c>
      <c r="AD1366" s="13">
        <v>0.105263157894737</v>
      </c>
      <c r="AE1366" s="13"/>
      <c r="AF1366" s="13">
        <v>0.115288220551378</v>
      </c>
      <c r="AG1366" s="13">
        <v>0.11</v>
      </c>
      <c r="AH1366" s="13">
        <v>6.25E-2</v>
      </c>
      <c r="AI1366" s="13">
        <v>0.13664596273291901</v>
      </c>
      <c r="AJ1366" s="13">
        <v>9.7560975609756101E-2</v>
      </c>
      <c r="AK1366" s="13">
        <v>0.12380952380952399</v>
      </c>
      <c r="AL1366" s="13"/>
      <c r="AM1366" s="13">
        <v>0.104395604395604</v>
      </c>
      <c r="AN1366" s="13">
        <v>8.4444444444444405E-2</v>
      </c>
      <c r="AO1366" s="13">
        <v>0.13043478260869601</v>
      </c>
      <c r="AP1366" s="13">
        <v>0.105485232067511</v>
      </c>
      <c r="AQ1366" s="13">
        <v>4.5454545454545497E-2</v>
      </c>
      <c r="AR1366" s="13"/>
      <c r="AS1366" s="13">
        <v>0.110931174089069</v>
      </c>
      <c r="AT1366" s="13" t="s">
        <v>97</v>
      </c>
      <c r="AU1366" s="13"/>
      <c r="AV1366" s="13">
        <v>0.115</v>
      </c>
      <c r="AW1366" s="13">
        <v>0.14893617021276601</v>
      </c>
      <c r="AX1366" s="13">
        <v>0.107074569789675</v>
      </c>
      <c r="AY1366" s="13"/>
      <c r="AZ1366" s="13">
        <v>9.1743119266055106E-2</v>
      </c>
      <c r="BA1366" s="13">
        <v>8.8888888888888906E-2</v>
      </c>
      <c r="BB1366" s="13">
        <v>0.136563876651982</v>
      </c>
      <c r="BC1366" s="13"/>
      <c r="BD1366" s="13">
        <v>0.105263157894737</v>
      </c>
      <c r="BE1366" s="13">
        <v>0.120649651972158</v>
      </c>
      <c r="BF1366" s="13"/>
      <c r="BG1366" s="13">
        <v>0.11864406779661001</v>
      </c>
      <c r="BH1366" s="13">
        <v>0.10609756097561</v>
      </c>
      <c r="BI1366" s="13"/>
      <c r="BJ1366" s="13">
        <v>8.9473684210526302E-2</v>
      </c>
      <c r="BK1366" s="13">
        <v>0.11383709519136399</v>
      </c>
      <c r="BL1366" s="13"/>
      <c r="BM1366" s="13">
        <v>6.9958847736625501E-2</v>
      </c>
      <c r="BN1366" s="13">
        <v>0.12295081967213101</v>
      </c>
      <c r="BO1366" s="13"/>
      <c r="BP1366" s="13">
        <v>0.100890207715134</v>
      </c>
      <c r="BQ1366" s="13">
        <v>0.116438356164384</v>
      </c>
      <c r="BR1366" s="13"/>
      <c r="BS1366" s="13">
        <v>0.108597285067873</v>
      </c>
      <c r="BT1366" s="13">
        <v>0.116483516483516</v>
      </c>
      <c r="BU1366" s="13"/>
      <c r="BV1366" s="13">
        <v>0.134228187919463</v>
      </c>
      <c r="BW1366" s="13">
        <v>9.5563139931740607E-2</v>
      </c>
      <c r="BX1366" s="13"/>
      <c r="BY1366" s="13">
        <v>0.10489510489510501</v>
      </c>
      <c r="BZ1366" s="13">
        <v>0.113277623026927</v>
      </c>
      <c r="CA1366" s="13"/>
      <c r="CB1366" s="13">
        <v>0.116751269035533</v>
      </c>
      <c r="CC1366" s="13">
        <v>0.10450160771704201</v>
      </c>
    </row>
    <row r="1367" spans="2:81" x14ac:dyDescent="0.3">
      <c r="B1367" t="s">
        <v>415</v>
      </c>
      <c r="C1367" s="13">
        <v>4.4534412955465598E-2</v>
      </c>
      <c r="D1367" s="13">
        <v>4.8154093097913298E-2</v>
      </c>
      <c r="E1367" s="13">
        <v>4.11861614497529E-2</v>
      </c>
      <c r="F1367" s="13"/>
      <c r="G1367" s="13">
        <v>1.1428571428571401E-2</v>
      </c>
      <c r="H1367" s="13">
        <v>4.2944785276073601E-2</v>
      </c>
      <c r="I1367" s="13">
        <v>4.2372881355932202E-2</v>
      </c>
      <c r="J1367" s="13">
        <v>5.4726368159204002E-2</v>
      </c>
      <c r="K1367" s="13">
        <v>9.0909090909090898E-2</v>
      </c>
      <c r="L1367" s="13">
        <v>3.2467532467532499E-2</v>
      </c>
      <c r="M1367" s="13"/>
      <c r="N1367" s="13">
        <v>5.85774058577406E-2</v>
      </c>
      <c r="O1367" s="13">
        <v>5.49828178694158E-2</v>
      </c>
      <c r="P1367" s="13">
        <v>3.4825870646766198E-2</v>
      </c>
      <c r="Q1367" s="13">
        <v>1.5748031496062999E-2</v>
      </c>
      <c r="R1367" s="13"/>
      <c r="S1367" s="13">
        <v>4.1152263374485597E-2</v>
      </c>
      <c r="T1367" s="13">
        <v>3.00751879699248E-2</v>
      </c>
      <c r="U1367" s="13">
        <v>0</v>
      </c>
      <c r="V1367" s="13">
        <v>1.94174757281553E-2</v>
      </c>
      <c r="W1367" s="13">
        <v>5.7692307692307702E-2</v>
      </c>
      <c r="X1367" s="13">
        <v>1.9047619047619001E-2</v>
      </c>
      <c r="Y1367" s="13">
        <v>0.03</v>
      </c>
      <c r="Z1367" s="13">
        <v>8.8888888888888906E-2</v>
      </c>
      <c r="AA1367" s="13">
        <v>7.6433121019108305E-2</v>
      </c>
      <c r="AB1367" s="13">
        <v>4.1666666666666699E-2</v>
      </c>
      <c r="AC1367" s="13">
        <v>7.0175438596491196E-2</v>
      </c>
      <c r="AD1367" s="13">
        <v>0.21052631578947401</v>
      </c>
      <c r="AE1367" s="13"/>
      <c r="AF1367" s="13">
        <v>3.7593984962405999E-2</v>
      </c>
      <c r="AG1367" s="13">
        <v>0.08</v>
      </c>
      <c r="AH1367" s="13">
        <v>3.90625E-2</v>
      </c>
      <c r="AI1367" s="13">
        <v>4.3478260869565202E-2</v>
      </c>
      <c r="AJ1367" s="13">
        <v>4.0650406504064998E-2</v>
      </c>
      <c r="AK1367" s="13">
        <v>3.8095238095238099E-2</v>
      </c>
      <c r="AL1367" s="13"/>
      <c r="AM1367" s="13">
        <v>3.8461538461538498E-2</v>
      </c>
      <c r="AN1367" s="13">
        <v>5.3333333333333302E-2</v>
      </c>
      <c r="AO1367" s="13">
        <v>5.1150895140665002E-2</v>
      </c>
      <c r="AP1367" s="13">
        <v>3.37552742616034E-2</v>
      </c>
      <c r="AQ1367" s="13">
        <v>6.8181818181818205E-2</v>
      </c>
      <c r="AR1367" s="13"/>
      <c r="AS1367" s="13">
        <v>4.4534412955465598E-2</v>
      </c>
      <c r="AT1367" s="13" t="s">
        <v>97</v>
      </c>
      <c r="AU1367" s="13"/>
      <c r="AV1367" s="13">
        <v>3.2500000000000001E-2</v>
      </c>
      <c r="AW1367" s="13">
        <v>5.31914893617021E-2</v>
      </c>
      <c r="AX1367" s="13">
        <v>4.2065009560229398E-2</v>
      </c>
      <c r="AY1367" s="13"/>
      <c r="AZ1367" s="13">
        <v>2.7522935779816501E-2</v>
      </c>
      <c r="BA1367" s="13">
        <v>3.3333333333333298E-2</v>
      </c>
      <c r="BB1367" s="13">
        <v>3.5242290748898703E-2</v>
      </c>
      <c r="BC1367" s="13"/>
      <c r="BD1367" s="13">
        <v>3.88471177944862E-2</v>
      </c>
      <c r="BE1367" s="13">
        <v>5.3364269141531299E-2</v>
      </c>
      <c r="BF1367" s="13"/>
      <c r="BG1367" s="13">
        <v>3.6319612590799001E-2</v>
      </c>
      <c r="BH1367" s="13">
        <v>4.7560975609756098E-2</v>
      </c>
      <c r="BI1367" s="13"/>
      <c r="BJ1367" s="13">
        <v>2.1052631578947399E-2</v>
      </c>
      <c r="BK1367" s="13">
        <v>4.6123650637880299E-2</v>
      </c>
      <c r="BL1367" s="13"/>
      <c r="BM1367" s="13">
        <v>4.1152263374485597E-2</v>
      </c>
      <c r="BN1367" s="13">
        <v>4.5081967213114797E-2</v>
      </c>
      <c r="BO1367" s="13"/>
      <c r="BP1367" s="13">
        <v>3.5608308605341199E-2</v>
      </c>
      <c r="BQ1367" s="13">
        <v>4.9086757990867598E-2</v>
      </c>
      <c r="BR1367" s="13"/>
      <c r="BS1367" s="13">
        <v>4.52488687782805E-2</v>
      </c>
      <c r="BT1367" s="13">
        <v>4.1758241758241797E-2</v>
      </c>
      <c r="BU1367" s="13"/>
      <c r="BV1367" s="13">
        <v>5.3691275167785199E-2</v>
      </c>
      <c r="BW1367" s="13">
        <v>4.0955631399317398E-2</v>
      </c>
      <c r="BX1367" s="13"/>
      <c r="BY1367" s="13">
        <v>3.4965034965035002E-2</v>
      </c>
      <c r="BZ1367" s="13">
        <v>4.6425255338904403E-2</v>
      </c>
      <c r="CA1367" s="13"/>
      <c r="CB1367" s="13">
        <v>2.5380710659898501E-2</v>
      </c>
      <c r="CC1367" s="13">
        <v>6.4308681672025705E-2</v>
      </c>
    </row>
    <row r="1368" spans="2:81" x14ac:dyDescent="0.3">
      <c r="B1368" t="s">
        <v>106</v>
      </c>
      <c r="C1368" s="13">
        <v>4.9392712550607301E-2</v>
      </c>
      <c r="D1368" s="13">
        <v>4.49438202247191E-2</v>
      </c>
      <c r="E1368" s="13">
        <v>5.2718286655683698E-2</v>
      </c>
      <c r="F1368" s="13"/>
      <c r="G1368" s="13">
        <v>1.1428571428571401E-2</v>
      </c>
      <c r="H1368" s="13">
        <v>3.3742331288343599E-2</v>
      </c>
      <c r="I1368" s="13">
        <v>4.2372881355932202E-2</v>
      </c>
      <c r="J1368" s="13">
        <v>6.9651741293532299E-2</v>
      </c>
      <c r="K1368" s="13">
        <v>6.2937062937062901E-2</v>
      </c>
      <c r="L1368" s="13">
        <v>9.7402597402597393E-2</v>
      </c>
      <c r="M1368" s="13"/>
      <c r="N1368" s="13">
        <v>5.0209205020920501E-2</v>
      </c>
      <c r="O1368" s="13">
        <v>5.1546391752577303E-2</v>
      </c>
      <c r="P1368" s="13">
        <v>3.4825870646766198E-2</v>
      </c>
      <c r="Q1368" s="13">
        <v>5.9055118110236199E-2</v>
      </c>
      <c r="R1368" s="13"/>
      <c r="S1368" s="13">
        <v>2.4691358024691398E-2</v>
      </c>
      <c r="T1368" s="13">
        <v>6.01503759398496E-2</v>
      </c>
      <c r="U1368" s="13">
        <v>0.123287671232877</v>
      </c>
      <c r="V1368" s="13">
        <v>3.8834951456310697E-2</v>
      </c>
      <c r="W1368" s="13">
        <v>6.7307692307692304E-2</v>
      </c>
      <c r="X1368" s="13">
        <v>8.5714285714285701E-2</v>
      </c>
      <c r="Y1368" s="13">
        <v>0.04</v>
      </c>
      <c r="Z1368" s="13">
        <v>4.4444444444444398E-2</v>
      </c>
      <c r="AA1368" s="13">
        <v>5.0955414012738898E-2</v>
      </c>
      <c r="AB1368" s="13">
        <v>3.125E-2</v>
      </c>
      <c r="AC1368" s="13">
        <v>1.7543859649122799E-2</v>
      </c>
      <c r="AD1368" s="13">
        <v>0</v>
      </c>
      <c r="AE1368" s="13"/>
      <c r="AF1368" s="13">
        <v>2.7568922305764399E-2</v>
      </c>
      <c r="AG1368" s="13">
        <v>0.05</v>
      </c>
      <c r="AH1368" s="13">
        <v>6.25E-2</v>
      </c>
      <c r="AI1368" s="13">
        <v>3.7267080745341602E-2</v>
      </c>
      <c r="AJ1368" s="13">
        <v>6.50406504065041E-2</v>
      </c>
      <c r="AK1368" s="13">
        <v>9.5238095238095205E-2</v>
      </c>
      <c r="AL1368" s="13"/>
      <c r="AM1368" s="13">
        <v>9.3406593406593394E-2</v>
      </c>
      <c r="AN1368" s="13">
        <v>4.4444444444444398E-2</v>
      </c>
      <c r="AO1368" s="13">
        <v>5.6265984654731503E-2</v>
      </c>
      <c r="AP1368" s="13">
        <v>3.37552742616034E-2</v>
      </c>
      <c r="AQ1368" s="13">
        <v>0</v>
      </c>
      <c r="AR1368" s="13"/>
      <c r="AS1368" s="13">
        <v>4.9392712550607301E-2</v>
      </c>
      <c r="AT1368" s="13" t="s">
        <v>97</v>
      </c>
      <c r="AU1368" s="13"/>
      <c r="AV1368" s="13">
        <v>3.7499999999999999E-2</v>
      </c>
      <c r="AW1368" s="13">
        <v>6.3829787234042507E-2</v>
      </c>
      <c r="AX1368" s="13">
        <v>6.5009560229445498E-2</v>
      </c>
      <c r="AY1368" s="13"/>
      <c r="AZ1368" s="13">
        <v>5.5045871559633003E-2</v>
      </c>
      <c r="BA1368" s="13">
        <v>0</v>
      </c>
      <c r="BB1368" s="13">
        <v>5.7268722466960402E-2</v>
      </c>
      <c r="BC1368" s="13"/>
      <c r="BD1368" s="13">
        <v>4.13533834586466E-2</v>
      </c>
      <c r="BE1368" s="13">
        <v>6.2645011600928099E-2</v>
      </c>
      <c r="BF1368" s="13"/>
      <c r="BG1368" s="13">
        <v>2.4213075060532701E-2</v>
      </c>
      <c r="BH1368" s="13">
        <v>6.2195121951219498E-2</v>
      </c>
      <c r="BI1368" s="13"/>
      <c r="BJ1368" s="13">
        <v>3.6842105263157898E-2</v>
      </c>
      <c r="BK1368" s="13">
        <v>5.1030421982335601E-2</v>
      </c>
      <c r="BL1368" s="13"/>
      <c r="BM1368" s="13">
        <v>2.4691358024691398E-2</v>
      </c>
      <c r="BN1368" s="13">
        <v>5.5327868852459001E-2</v>
      </c>
      <c r="BO1368" s="13"/>
      <c r="BP1368" s="13">
        <v>5.93471810089021E-2</v>
      </c>
      <c r="BQ1368" s="13">
        <v>4.4520547945205498E-2</v>
      </c>
      <c r="BR1368" s="13"/>
      <c r="BS1368" s="13">
        <v>1.35746606334842E-2</v>
      </c>
      <c r="BT1368" s="13">
        <v>8.5714285714285701E-2</v>
      </c>
      <c r="BU1368" s="13"/>
      <c r="BV1368" s="13">
        <v>1.34228187919463E-2</v>
      </c>
      <c r="BW1368" s="13">
        <v>1.36518771331058E-2</v>
      </c>
      <c r="BX1368" s="13"/>
      <c r="BY1368" s="13">
        <v>2.7972027972028E-2</v>
      </c>
      <c r="BZ1368" s="13">
        <v>5.1067780872794802E-2</v>
      </c>
      <c r="CA1368" s="13"/>
      <c r="CB1368" s="13">
        <v>4.3993231810490703E-2</v>
      </c>
      <c r="CC1368" s="13">
        <v>5.3054662379421198E-2</v>
      </c>
    </row>
    <row r="1369" spans="2:81" x14ac:dyDescent="0.3">
      <c r="B1369" t="s">
        <v>89</v>
      </c>
      <c r="C1369" s="13">
        <v>0.598380566801619</v>
      </c>
      <c r="D1369" s="13">
        <v>0.61637239165329005</v>
      </c>
      <c r="E1369" s="13">
        <v>0.579901153212521</v>
      </c>
      <c r="F1369" s="13"/>
      <c r="G1369" s="13">
        <v>0.72</v>
      </c>
      <c r="H1369" s="13">
        <v>0.59509202453987697</v>
      </c>
      <c r="I1369" s="13">
        <v>0.66525423728813604</v>
      </c>
      <c r="J1369" s="13">
        <v>0.59203980099502496</v>
      </c>
      <c r="K1369" s="13">
        <v>0.49650349650349701</v>
      </c>
      <c r="L1369" s="13">
        <v>0.46753246753246802</v>
      </c>
      <c r="M1369" s="13"/>
      <c r="N1369" s="13">
        <v>0.57531380753138095</v>
      </c>
      <c r="O1369" s="13">
        <v>0.61512027491408905</v>
      </c>
      <c r="P1369" s="13">
        <v>0.60696517412935302</v>
      </c>
      <c r="Q1369" s="13">
        <v>0.60236220472440904</v>
      </c>
      <c r="R1369" s="13"/>
      <c r="S1369" s="13">
        <v>0.67901234567901203</v>
      </c>
      <c r="T1369" s="13">
        <v>0.55639097744360899</v>
      </c>
      <c r="U1369" s="13">
        <v>0.602739726027397</v>
      </c>
      <c r="V1369" s="13">
        <v>0.58252427184466005</v>
      </c>
      <c r="W1369" s="13">
        <v>0.65384615384615397</v>
      </c>
      <c r="X1369" s="13">
        <v>0.59047619047619004</v>
      </c>
      <c r="Y1369" s="13">
        <v>0.53</v>
      </c>
      <c r="Z1369" s="13">
        <v>0.48888888888888898</v>
      </c>
      <c r="AA1369" s="13">
        <v>0.56687898089171995</v>
      </c>
      <c r="AB1369" s="13">
        <v>0.60416666666666696</v>
      </c>
      <c r="AC1369" s="13">
        <v>0.56140350877193002</v>
      </c>
      <c r="AD1369" s="13">
        <v>0.63157894736842102</v>
      </c>
      <c r="AE1369" s="13"/>
      <c r="AF1369" s="13">
        <v>0.65413533834586501</v>
      </c>
      <c r="AG1369" s="13">
        <v>0.56999999999999995</v>
      </c>
      <c r="AH1369" s="13">
        <v>0.609375</v>
      </c>
      <c r="AI1369" s="13">
        <v>0.565217391304348</v>
      </c>
      <c r="AJ1369" s="13">
        <v>0.569105691056911</v>
      </c>
      <c r="AK1369" s="13">
        <v>0.54285714285714304</v>
      </c>
      <c r="AL1369" s="13"/>
      <c r="AM1369" s="13">
        <v>0.56043956043956</v>
      </c>
      <c r="AN1369" s="13">
        <v>0.62666666666666704</v>
      </c>
      <c r="AO1369" s="13">
        <v>0.57544757033248095</v>
      </c>
      <c r="AP1369" s="13">
        <v>0.62447257383966204</v>
      </c>
      <c r="AQ1369" s="13">
        <v>0.63636363636363602</v>
      </c>
      <c r="AR1369" s="13"/>
      <c r="AS1369" s="13">
        <v>0.598380566801619</v>
      </c>
      <c r="AT1369" s="13" t="s">
        <v>97</v>
      </c>
      <c r="AU1369" s="13"/>
      <c r="AV1369" s="13">
        <v>0.60750000000000004</v>
      </c>
      <c r="AW1369" s="13">
        <v>0.52127659574468099</v>
      </c>
      <c r="AX1369" s="13">
        <v>0.58508604206501003</v>
      </c>
      <c r="AY1369" s="13"/>
      <c r="AZ1369" s="13">
        <v>0.596330275229358</v>
      </c>
      <c r="BA1369" s="13">
        <v>0.7</v>
      </c>
      <c r="BB1369" s="13">
        <v>0.55947136563876698</v>
      </c>
      <c r="BC1369" s="13"/>
      <c r="BD1369" s="13">
        <v>0.62656641604009999</v>
      </c>
      <c r="BE1369" s="13">
        <v>0.54988399071925798</v>
      </c>
      <c r="BF1369" s="13"/>
      <c r="BG1369" s="13">
        <v>0.64648910411622296</v>
      </c>
      <c r="BH1369" s="13">
        <v>0.57560975609756104</v>
      </c>
      <c r="BI1369" s="13"/>
      <c r="BJ1369" s="13">
        <v>0.64210526315789496</v>
      </c>
      <c r="BK1369" s="13">
        <v>0.59470068694798806</v>
      </c>
      <c r="BL1369" s="13"/>
      <c r="BM1369" s="13">
        <v>0.625514403292181</v>
      </c>
      <c r="BN1369" s="13">
        <v>0.59016393442622905</v>
      </c>
      <c r="BO1369" s="13"/>
      <c r="BP1369" s="13">
        <v>0.62017804154302703</v>
      </c>
      <c r="BQ1369" s="13">
        <v>0.591324200913242</v>
      </c>
      <c r="BR1369" s="13"/>
      <c r="BS1369" s="13">
        <v>0.658371040723982</v>
      </c>
      <c r="BT1369" s="13">
        <v>0.50549450549450503</v>
      </c>
      <c r="BU1369" s="13"/>
      <c r="BV1369" s="13">
        <v>0.63087248322147604</v>
      </c>
      <c r="BW1369" s="13">
        <v>0.67235494880546098</v>
      </c>
      <c r="BX1369" s="13"/>
      <c r="BY1369" s="13">
        <v>0.65734265734265696</v>
      </c>
      <c r="BZ1369" s="13">
        <v>0.59145775301764203</v>
      </c>
      <c r="CA1369" s="13"/>
      <c r="CB1369" s="13">
        <v>0.64636209813874801</v>
      </c>
      <c r="CC1369" s="13">
        <v>0.56109324758842405</v>
      </c>
    </row>
    <row r="1370" spans="2:81" x14ac:dyDescent="0.3">
      <c r="B1370" t="s">
        <v>90</v>
      </c>
      <c r="C1370" s="13">
        <v>0.155465587044534</v>
      </c>
      <c r="D1370" s="13">
        <v>0.141252006420546</v>
      </c>
      <c r="E1370" s="13">
        <v>0.17133443163097201</v>
      </c>
      <c r="F1370" s="13"/>
      <c r="G1370" s="13">
        <v>0.114285714285714</v>
      </c>
      <c r="H1370" s="13">
        <v>0.153374233128834</v>
      </c>
      <c r="I1370" s="13">
        <v>0.14830508474576301</v>
      </c>
      <c r="J1370" s="13">
        <v>0.154228855721393</v>
      </c>
      <c r="K1370" s="13">
        <v>0.18181818181818199</v>
      </c>
      <c r="L1370" s="13">
        <v>0.19480519480519501</v>
      </c>
      <c r="M1370" s="13"/>
      <c r="N1370" s="13">
        <v>0.17991631799163199</v>
      </c>
      <c r="O1370" s="13">
        <v>0.15120274914089299</v>
      </c>
      <c r="P1370" s="13">
        <v>0.164179104477612</v>
      </c>
      <c r="Q1370" s="13">
        <v>0.114173228346457</v>
      </c>
      <c r="R1370" s="13"/>
      <c r="S1370" s="13">
        <v>0.14403292181069999</v>
      </c>
      <c r="T1370" s="13">
        <v>0.12030075187969901</v>
      </c>
      <c r="U1370" s="13">
        <v>0.150684931506849</v>
      </c>
      <c r="V1370" s="13">
        <v>0.106796116504854</v>
      </c>
      <c r="W1370" s="13">
        <v>0.134615384615385</v>
      </c>
      <c r="X1370" s="13">
        <v>0.14285714285714299</v>
      </c>
      <c r="Y1370" s="13">
        <v>0.15</v>
      </c>
      <c r="Z1370" s="13">
        <v>0.266666666666667</v>
      </c>
      <c r="AA1370" s="13">
        <v>0.16560509554140099</v>
      </c>
      <c r="AB1370" s="13">
        <v>0.1875</v>
      </c>
      <c r="AC1370" s="13">
        <v>0.22807017543859601</v>
      </c>
      <c r="AD1370" s="13">
        <v>0.31578947368421101</v>
      </c>
      <c r="AE1370" s="13"/>
      <c r="AF1370" s="13">
        <v>0.15288220551378401</v>
      </c>
      <c r="AG1370" s="13">
        <v>0.19</v>
      </c>
      <c r="AH1370" s="13">
        <v>0.1015625</v>
      </c>
      <c r="AI1370" s="13">
        <v>0.18012422360248401</v>
      </c>
      <c r="AJ1370" s="13">
        <v>0.138211382113821</v>
      </c>
      <c r="AK1370" s="13">
        <v>0.161904761904762</v>
      </c>
      <c r="AL1370" s="13"/>
      <c r="AM1370" s="13">
        <v>0.14285714285714299</v>
      </c>
      <c r="AN1370" s="13">
        <v>0.137777777777778</v>
      </c>
      <c r="AO1370" s="13">
        <v>0.18158567774936099</v>
      </c>
      <c r="AP1370" s="13">
        <v>0.139240506329114</v>
      </c>
      <c r="AQ1370" s="13">
        <v>0.11363636363636399</v>
      </c>
      <c r="AR1370" s="13"/>
      <c r="AS1370" s="13">
        <v>0.155465587044534</v>
      </c>
      <c r="AT1370" s="13" t="s">
        <v>97</v>
      </c>
      <c r="AU1370" s="13"/>
      <c r="AV1370" s="13">
        <v>0.14749999999999999</v>
      </c>
      <c r="AW1370" s="13">
        <v>0.20212765957446799</v>
      </c>
      <c r="AX1370" s="13">
        <v>0.14913957934990399</v>
      </c>
      <c r="AY1370" s="13"/>
      <c r="AZ1370" s="13">
        <v>0.119266055045872</v>
      </c>
      <c r="BA1370" s="13">
        <v>0.122222222222222</v>
      </c>
      <c r="BB1370" s="13">
        <v>0.171806167400881</v>
      </c>
      <c r="BC1370" s="13"/>
      <c r="BD1370" s="13">
        <v>0.14411027568922299</v>
      </c>
      <c r="BE1370" s="13">
        <v>0.17401392111368899</v>
      </c>
      <c r="BF1370" s="13"/>
      <c r="BG1370" s="13">
        <v>0.15496368038740899</v>
      </c>
      <c r="BH1370" s="13">
        <v>0.15365853658536599</v>
      </c>
      <c r="BI1370" s="13"/>
      <c r="BJ1370" s="13">
        <v>0.110526315789474</v>
      </c>
      <c r="BK1370" s="13">
        <v>0.15996074582924399</v>
      </c>
      <c r="BL1370" s="13"/>
      <c r="BM1370" s="13">
        <v>0.11111111111111099</v>
      </c>
      <c r="BN1370" s="13">
        <v>0.168032786885246</v>
      </c>
      <c r="BO1370" s="13"/>
      <c r="BP1370" s="13">
        <v>0.13649851632047499</v>
      </c>
      <c r="BQ1370" s="13">
        <v>0.16552511415525101</v>
      </c>
      <c r="BR1370" s="13"/>
      <c r="BS1370" s="13">
        <v>0.15384615384615399</v>
      </c>
      <c r="BT1370" s="13">
        <v>0.15824175824175801</v>
      </c>
      <c r="BU1370" s="13"/>
      <c r="BV1370" s="13">
        <v>0.187919463087248</v>
      </c>
      <c r="BW1370" s="13">
        <v>0.136518771331058</v>
      </c>
      <c r="BX1370" s="13"/>
      <c r="BY1370" s="13">
        <v>0.13986013986014001</v>
      </c>
      <c r="BZ1370" s="13">
        <v>0.159702878365831</v>
      </c>
      <c r="CA1370" s="13"/>
      <c r="CB1370" s="13">
        <v>0.14213197969543101</v>
      </c>
      <c r="CC1370" s="13">
        <v>0.168810289389068</v>
      </c>
    </row>
    <row r="1371" spans="2:81" x14ac:dyDescent="0.3">
      <c r="B1371" t="s">
        <v>91</v>
      </c>
      <c r="C1371" s="13">
        <v>0.44291497975708499</v>
      </c>
      <c r="D1371" s="13">
        <v>0.47512038523274502</v>
      </c>
      <c r="E1371" s="13">
        <v>0.408566721581549</v>
      </c>
      <c r="F1371" s="13"/>
      <c r="G1371" s="13">
        <v>0.60571428571428598</v>
      </c>
      <c r="H1371" s="13">
        <v>0.441717791411043</v>
      </c>
      <c r="I1371" s="13">
        <v>0.51694915254237295</v>
      </c>
      <c r="J1371" s="13">
        <v>0.43781094527363201</v>
      </c>
      <c r="K1371" s="13">
        <v>0.31468531468531502</v>
      </c>
      <c r="L1371" s="13">
        <v>0.27272727272727298</v>
      </c>
      <c r="M1371" s="13"/>
      <c r="N1371" s="13">
        <v>0.39539748953974901</v>
      </c>
      <c r="O1371" s="13">
        <v>0.463917525773196</v>
      </c>
      <c r="P1371" s="13">
        <v>0.442786069651741</v>
      </c>
      <c r="Q1371" s="13">
        <v>0.488188976377953</v>
      </c>
      <c r="R1371" s="13"/>
      <c r="S1371" s="13">
        <v>0.53497942386831299</v>
      </c>
      <c r="T1371" s="13">
        <v>0.43609022556390997</v>
      </c>
      <c r="U1371" s="13">
        <v>0.45205479452054798</v>
      </c>
      <c r="V1371" s="13">
        <v>0.475728155339806</v>
      </c>
      <c r="W1371" s="13">
        <v>0.51923076923076905</v>
      </c>
      <c r="X1371" s="13">
        <v>0.44761904761904803</v>
      </c>
      <c r="Y1371" s="13">
        <v>0.38</v>
      </c>
      <c r="Z1371" s="13">
        <v>0.22222222222222199</v>
      </c>
      <c r="AA1371" s="13">
        <v>0.40127388535031799</v>
      </c>
      <c r="AB1371" s="13">
        <v>0.41666666666666702</v>
      </c>
      <c r="AC1371" s="13">
        <v>0.33333333333333298</v>
      </c>
      <c r="AD1371" s="13">
        <v>0.31578947368421101</v>
      </c>
      <c r="AE1371" s="13"/>
      <c r="AF1371" s="13">
        <v>0.50125313283207995</v>
      </c>
      <c r="AG1371" s="13">
        <v>0.38</v>
      </c>
      <c r="AH1371" s="13">
        <v>0.5078125</v>
      </c>
      <c r="AI1371" s="13">
        <v>0.38509316770186303</v>
      </c>
      <c r="AJ1371" s="13">
        <v>0.430894308943089</v>
      </c>
      <c r="AK1371" s="13">
        <v>0.38095238095238099</v>
      </c>
      <c r="AL1371" s="13"/>
      <c r="AM1371" s="13">
        <v>0.41758241758241799</v>
      </c>
      <c r="AN1371" s="13">
        <v>0.48888888888888898</v>
      </c>
      <c r="AO1371" s="13">
        <v>0.39386189258311999</v>
      </c>
      <c r="AP1371" s="13">
        <v>0.48523206751054798</v>
      </c>
      <c r="AQ1371" s="13">
        <v>0.52272727272727304</v>
      </c>
      <c r="AR1371" s="13"/>
      <c r="AS1371" s="13">
        <v>0.44291497975708499</v>
      </c>
      <c r="AT1371" s="13" t="s">
        <v>97</v>
      </c>
      <c r="AU1371" s="13"/>
      <c r="AV1371" s="13">
        <v>0.46</v>
      </c>
      <c r="AW1371" s="13">
        <v>0.319148936170213</v>
      </c>
      <c r="AX1371" s="13">
        <v>0.43594646271510501</v>
      </c>
      <c r="AY1371" s="13"/>
      <c r="AZ1371" s="13">
        <v>0.47706422018348599</v>
      </c>
      <c r="BA1371" s="13">
        <v>0.57777777777777795</v>
      </c>
      <c r="BB1371" s="13">
        <v>0.38766519823788498</v>
      </c>
      <c r="BC1371" s="13"/>
      <c r="BD1371" s="13">
        <v>0.48245614035087703</v>
      </c>
      <c r="BE1371" s="13">
        <v>0.37587006960556801</v>
      </c>
      <c r="BF1371" s="13"/>
      <c r="BG1371" s="13">
        <v>0.49152542372881403</v>
      </c>
      <c r="BH1371" s="13">
        <v>0.421951219512195</v>
      </c>
      <c r="BI1371" s="13"/>
      <c r="BJ1371" s="13">
        <v>0.53157894736842104</v>
      </c>
      <c r="BK1371" s="13">
        <v>0.43473994111874398</v>
      </c>
      <c r="BL1371" s="13"/>
      <c r="BM1371" s="13">
        <v>0.51440329218106995</v>
      </c>
      <c r="BN1371" s="13">
        <v>0.42213114754098402</v>
      </c>
      <c r="BO1371" s="13"/>
      <c r="BP1371" s="13">
        <v>0.48367952522255198</v>
      </c>
      <c r="BQ1371" s="13">
        <v>0.425799086757991</v>
      </c>
      <c r="BR1371" s="13"/>
      <c r="BS1371" s="13">
        <v>0.50452488687782804</v>
      </c>
      <c r="BT1371" s="13">
        <v>0.34725274725274702</v>
      </c>
      <c r="BU1371" s="13"/>
      <c r="BV1371" s="13">
        <v>0.44295302013422799</v>
      </c>
      <c r="BW1371" s="13">
        <v>0.53583617747440304</v>
      </c>
      <c r="BX1371" s="13"/>
      <c r="BY1371" s="13">
        <v>0.51748251748251695</v>
      </c>
      <c r="BZ1371" s="13">
        <v>0.431754874651811</v>
      </c>
      <c r="CA1371" s="13"/>
      <c r="CB1371" s="13">
        <v>0.504230118443316</v>
      </c>
      <c r="CC1371" s="13">
        <v>0.39228295819935699</v>
      </c>
    </row>
    <row r="1372" spans="2:81" x14ac:dyDescent="0.3">
      <c r="C1372" s="13"/>
      <c r="D1372" s="13"/>
      <c r="E1372" s="13"/>
      <c r="F1372" s="13"/>
      <c r="G1372" s="13"/>
      <c r="H1372" s="13"/>
      <c r="I1372" s="13"/>
      <c r="J1372" s="13"/>
      <c r="K1372" s="13"/>
      <c r="L1372" s="13"/>
      <c r="M1372" s="13"/>
      <c r="N1372" s="13"/>
      <c r="O1372" s="13"/>
      <c r="P1372" s="13"/>
      <c r="Q1372" s="13"/>
      <c r="R1372" s="13"/>
      <c r="S1372" s="13"/>
      <c r="T1372" s="13"/>
      <c r="U1372" s="13"/>
      <c r="V1372" s="13"/>
      <c r="W1372" s="13"/>
      <c r="X1372" s="13"/>
      <c r="Y1372" s="13"/>
      <c r="Z1372" s="13"/>
      <c r="AA1372" s="13"/>
      <c r="AB1372" s="13"/>
      <c r="AC1372" s="13"/>
      <c r="AD1372" s="13"/>
      <c r="AE1372" s="13"/>
      <c r="AF1372" s="13"/>
      <c r="AG1372" s="13"/>
      <c r="AH1372" s="13"/>
      <c r="AI1372" s="13"/>
      <c r="AJ1372" s="13"/>
      <c r="AK1372" s="13"/>
      <c r="AL1372" s="13"/>
      <c r="AM1372" s="13"/>
      <c r="AN1372" s="13"/>
      <c r="AO1372" s="13"/>
      <c r="AP1372" s="13"/>
      <c r="AQ1372" s="13"/>
      <c r="AR1372" s="13"/>
      <c r="AS1372" s="13"/>
      <c r="AT1372" s="13"/>
      <c r="AU1372" s="13"/>
      <c r="AV1372" s="13"/>
      <c r="AW1372" s="13"/>
      <c r="AX1372" s="13"/>
      <c r="AY1372" s="13"/>
      <c r="AZ1372" s="13"/>
      <c r="BA1372" s="13"/>
      <c r="BB1372" s="13"/>
      <c r="BC1372" s="13"/>
      <c r="BD1372" s="13"/>
      <c r="BE1372" s="13"/>
      <c r="BF1372" s="13"/>
      <c r="BG1372" s="13"/>
      <c r="BH1372" s="13"/>
      <c r="BI1372" s="13"/>
      <c r="BJ1372" s="13"/>
      <c r="BK1372" s="13"/>
      <c r="BL1372" s="13"/>
      <c r="BM1372" s="13"/>
      <c r="BN1372" s="13"/>
      <c r="BO1372" s="13"/>
      <c r="BP1372" s="13"/>
      <c r="BQ1372" s="13"/>
      <c r="BR1372" s="13"/>
      <c r="BS1372" s="13"/>
      <c r="BT1372" s="13"/>
      <c r="BU1372" s="13"/>
      <c r="BV1372" s="13"/>
      <c r="BW1372" s="13"/>
      <c r="BX1372" s="13"/>
      <c r="BY1372" s="13"/>
      <c r="BZ1372" s="13"/>
      <c r="CA1372" s="13"/>
      <c r="CB1372" s="13"/>
      <c r="CC1372" s="13"/>
    </row>
    <row r="1373" spans="2:81" x14ac:dyDescent="0.3">
      <c r="B1373" s="6" t="s">
        <v>533</v>
      </c>
      <c r="C1373" s="13"/>
      <c r="D1373" s="13"/>
      <c r="E1373" s="13"/>
      <c r="F1373" s="13"/>
      <c r="G1373" s="13"/>
      <c r="H1373" s="13"/>
      <c r="I1373" s="13"/>
      <c r="J1373" s="13"/>
      <c r="K1373" s="13"/>
      <c r="L1373" s="13"/>
      <c r="M1373" s="13"/>
      <c r="N1373" s="13"/>
      <c r="O1373" s="13"/>
      <c r="P1373" s="13"/>
      <c r="Q1373" s="13"/>
      <c r="R1373" s="13"/>
      <c r="S1373" s="13"/>
      <c r="T1373" s="13"/>
      <c r="U1373" s="13"/>
      <c r="V1373" s="13"/>
      <c r="W1373" s="13"/>
      <c r="X1373" s="13"/>
      <c r="Y1373" s="13"/>
      <c r="Z1373" s="13"/>
      <c r="AA1373" s="13"/>
      <c r="AB1373" s="13"/>
      <c r="AC1373" s="13"/>
      <c r="AD1373" s="13"/>
      <c r="AE1373" s="13"/>
      <c r="AF1373" s="13"/>
      <c r="AG1373" s="13"/>
      <c r="AH1373" s="13"/>
      <c r="AI1373" s="13"/>
      <c r="AJ1373" s="13"/>
      <c r="AK1373" s="13"/>
      <c r="AL1373" s="13"/>
      <c r="AM1373" s="13"/>
      <c r="AN1373" s="13"/>
      <c r="AO1373" s="13"/>
      <c r="AP1373" s="13"/>
      <c r="AQ1373" s="13"/>
      <c r="AR1373" s="13"/>
      <c r="AS1373" s="13"/>
      <c r="AT1373" s="13"/>
      <c r="AU1373" s="13"/>
      <c r="AV1373" s="13"/>
      <c r="AW1373" s="13"/>
      <c r="AX1373" s="13"/>
      <c r="AY1373" s="13"/>
      <c r="AZ1373" s="13"/>
      <c r="BA1373" s="13"/>
      <c r="BB1373" s="13"/>
      <c r="BC1373" s="13"/>
      <c r="BD1373" s="13"/>
      <c r="BE1373" s="13"/>
      <c r="BF1373" s="13"/>
      <c r="BG1373" s="13"/>
      <c r="BH1373" s="13"/>
      <c r="BI1373" s="13"/>
      <c r="BJ1373" s="13"/>
      <c r="BK1373" s="13"/>
      <c r="BL1373" s="13"/>
      <c r="BM1373" s="13"/>
      <c r="BN1373" s="13"/>
      <c r="BO1373" s="13"/>
      <c r="BP1373" s="13"/>
      <c r="BQ1373" s="13"/>
      <c r="BR1373" s="13"/>
      <c r="BS1373" s="13"/>
      <c r="BT1373" s="13"/>
      <c r="BU1373" s="13"/>
      <c r="BV1373" s="13"/>
      <c r="BW1373" s="13"/>
      <c r="BX1373" s="13"/>
      <c r="BY1373" s="13"/>
      <c r="BZ1373" s="13"/>
      <c r="CA1373" s="13"/>
      <c r="CB1373" s="13"/>
      <c r="CC1373" s="13"/>
    </row>
    <row r="1374" spans="2:81" x14ac:dyDescent="0.3">
      <c r="B1374" s="23" t="s">
        <v>95</v>
      </c>
      <c r="C1374" s="13"/>
      <c r="D1374" s="13"/>
      <c r="E1374" s="13"/>
      <c r="F1374" s="13"/>
      <c r="G1374" s="13"/>
      <c r="H1374" s="13"/>
      <c r="I1374" s="13"/>
      <c r="J1374" s="13"/>
      <c r="K1374" s="13"/>
      <c r="L1374" s="13"/>
      <c r="M1374" s="13"/>
      <c r="N1374" s="13"/>
      <c r="O1374" s="13"/>
      <c r="P1374" s="13"/>
      <c r="Q1374" s="13"/>
      <c r="R1374" s="13"/>
      <c r="S1374" s="13"/>
      <c r="T1374" s="13"/>
      <c r="U1374" s="13"/>
      <c r="V1374" s="13"/>
      <c r="W1374" s="13"/>
      <c r="X1374" s="13"/>
      <c r="Y1374" s="13"/>
      <c r="Z1374" s="13"/>
      <c r="AA1374" s="13"/>
      <c r="AB1374" s="13"/>
      <c r="AC1374" s="13"/>
      <c r="AD1374" s="13"/>
      <c r="AE1374" s="13"/>
      <c r="AF1374" s="13"/>
      <c r="AG1374" s="13"/>
      <c r="AH1374" s="13"/>
      <c r="AI1374" s="13"/>
      <c r="AJ1374" s="13"/>
      <c r="AK1374" s="13"/>
      <c r="AL1374" s="13"/>
      <c r="AM1374" s="13"/>
      <c r="AN1374" s="13"/>
      <c r="AO1374" s="13"/>
      <c r="AP1374" s="13"/>
      <c r="AQ1374" s="13"/>
      <c r="AR1374" s="13"/>
      <c r="AS1374" s="13"/>
      <c r="AT1374" s="13"/>
      <c r="AU1374" s="13"/>
      <c r="AV1374" s="13"/>
      <c r="AW1374" s="13"/>
      <c r="AX1374" s="13"/>
      <c r="AY1374" s="13"/>
      <c r="AZ1374" s="13"/>
      <c r="BA1374" s="13"/>
      <c r="BB1374" s="13"/>
      <c r="BC1374" s="13"/>
      <c r="BD1374" s="13"/>
      <c r="BE1374" s="13"/>
      <c r="BF1374" s="13"/>
      <c r="BG1374" s="13"/>
      <c r="BH1374" s="13"/>
      <c r="BI1374" s="13"/>
      <c r="BJ1374" s="13"/>
      <c r="BK1374" s="13"/>
      <c r="BL1374" s="13"/>
      <c r="BM1374" s="13"/>
      <c r="BN1374" s="13"/>
      <c r="BO1374" s="13"/>
      <c r="BP1374" s="13"/>
      <c r="BQ1374" s="13"/>
      <c r="BR1374" s="13"/>
      <c r="BS1374" s="13"/>
      <c r="BT1374" s="13"/>
      <c r="BU1374" s="13"/>
      <c r="BV1374" s="13"/>
      <c r="BW1374" s="13"/>
      <c r="BX1374" s="13"/>
      <c r="BY1374" s="13"/>
      <c r="BZ1374" s="13"/>
      <c r="CA1374" s="13"/>
      <c r="CB1374" s="13"/>
      <c r="CC1374" s="13"/>
    </row>
    <row r="1375" spans="2:81" x14ac:dyDescent="0.3">
      <c r="B1375" t="s">
        <v>413</v>
      </c>
      <c r="C1375" s="13">
        <v>0.26558704453441301</v>
      </c>
      <c r="D1375" s="13">
        <v>0.27287319422150902</v>
      </c>
      <c r="E1375" s="13">
        <v>0.26029654036243799</v>
      </c>
      <c r="F1375" s="13"/>
      <c r="G1375" s="13">
        <v>0.217142857142857</v>
      </c>
      <c r="H1375" s="13">
        <v>0.34049079754601203</v>
      </c>
      <c r="I1375" s="13">
        <v>0.30084745762711901</v>
      </c>
      <c r="J1375" s="13">
        <v>0.19900497512437801</v>
      </c>
      <c r="K1375" s="13">
        <v>0.29370629370629397</v>
      </c>
      <c r="L1375" s="13">
        <v>0.168831168831169</v>
      </c>
      <c r="M1375" s="13"/>
      <c r="N1375" s="13">
        <v>0.28661087866108798</v>
      </c>
      <c r="O1375" s="13">
        <v>0.22336769759450201</v>
      </c>
      <c r="P1375" s="13">
        <v>0.26865671641791</v>
      </c>
      <c r="Q1375" s="13">
        <v>0.267716535433071</v>
      </c>
      <c r="R1375" s="13"/>
      <c r="S1375" s="13">
        <v>0.25514403292181098</v>
      </c>
      <c r="T1375" s="13">
        <v>0.32330827067669199</v>
      </c>
      <c r="U1375" s="13">
        <v>0.164383561643836</v>
      </c>
      <c r="V1375" s="13">
        <v>0.223300970873786</v>
      </c>
      <c r="W1375" s="13">
        <v>0.269230769230769</v>
      </c>
      <c r="X1375" s="13">
        <v>0.34285714285714303</v>
      </c>
      <c r="Y1375" s="13">
        <v>0.26</v>
      </c>
      <c r="Z1375" s="13">
        <v>0.24444444444444399</v>
      </c>
      <c r="AA1375" s="13">
        <v>0.25477707006369399</v>
      </c>
      <c r="AB1375" s="13">
        <v>0.26041666666666702</v>
      </c>
      <c r="AC1375" s="13">
        <v>0.24561403508771901</v>
      </c>
      <c r="AD1375" s="13">
        <v>0.42105263157894701</v>
      </c>
      <c r="AE1375" s="13"/>
      <c r="AF1375" s="13">
        <v>0.303258145363409</v>
      </c>
      <c r="AG1375" s="13">
        <v>0.315</v>
      </c>
      <c r="AH1375" s="13">
        <v>0.2578125</v>
      </c>
      <c r="AI1375" s="13">
        <v>0.22360248447205</v>
      </c>
      <c r="AJ1375" s="13">
        <v>0.23577235772357699</v>
      </c>
      <c r="AK1375" s="13">
        <v>0.21904761904761899</v>
      </c>
      <c r="AL1375" s="13"/>
      <c r="AM1375" s="13">
        <v>0.230769230769231</v>
      </c>
      <c r="AN1375" s="13">
        <v>0.23111111111111099</v>
      </c>
      <c r="AO1375" s="13">
        <v>0.26854219948849101</v>
      </c>
      <c r="AP1375" s="13">
        <v>0.29957805907173002</v>
      </c>
      <c r="AQ1375" s="13">
        <v>0.43181818181818199</v>
      </c>
      <c r="AR1375" s="13"/>
      <c r="AS1375" s="13">
        <v>0.26558704453441301</v>
      </c>
      <c r="AT1375" s="13" t="s">
        <v>97</v>
      </c>
      <c r="AU1375" s="13"/>
      <c r="AV1375" s="13">
        <v>0.24</v>
      </c>
      <c r="AW1375" s="13">
        <v>0.35106382978723399</v>
      </c>
      <c r="AX1375" s="13">
        <v>0.223709369024857</v>
      </c>
      <c r="AY1375" s="13"/>
      <c r="AZ1375" s="13">
        <v>0.35779816513761498</v>
      </c>
      <c r="BA1375" s="13">
        <v>0.22222222222222199</v>
      </c>
      <c r="BB1375" s="13">
        <v>0.215859030837004</v>
      </c>
      <c r="BC1375" s="13"/>
      <c r="BD1375" s="13">
        <v>0.29949874686716799</v>
      </c>
      <c r="BE1375" s="13">
        <v>0.20185614849187899</v>
      </c>
      <c r="BF1375" s="13"/>
      <c r="BG1375" s="13">
        <v>0.35835351089588402</v>
      </c>
      <c r="BH1375" s="13">
        <v>0.21829268292682899</v>
      </c>
      <c r="BI1375" s="13"/>
      <c r="BJ1375" s="13">
        <v>0.32105263157894698</v>
      </c>
      <c r="BK1375" s="13">
        <v>0.25613346418056898</v>
      </c>
      <c r="BL1375" s="13"/>
      <c r="BM1375" s="13">
        <v>0.251028806584362</v>
      </c>
      <c r="BN1375" s="13">
        <v>0.27049180327868899</v>
      </c>
      <c r="BO1375" s="13"/>
      <c r="BP1375" s="13">
        <v>0.22551928783382799</v>
      </c>
      <c r="BQ1375" s="13">
        <v>0.278538812785388</v>
      </c>
      <c r="BR1375" s="13"/>
      <c r="BS1375" s="13">
        <v>0.26244343891402699</v>
      </c>
      <c r="BT1375" s="13">
        <v>0.21978021978022</v>
      </c>
      <c r="BU1375" s="13"/>
      <c r="BV1375" s="13">
        <v>0.30872483221476499</v>
      </c>
      <c r="BW1375" s="13">
        <v>0.23890784982935201</v>
      </c>
      <c r="BX1375" s="13"/>
      <c r="BY1375" s="13">
        <v>0.26573426573426601</v>
      </c>
      <c r="BZ1375" s="13">
        <v>0.26833797585886698</v>
      </c>
      <c r="CA1375" s="13"/>
      <c r="CB1375" s="13">
        <v>0.23857868020304601</v>
      </c>
      <c r="CC1375" s="13">
        <v>0.29581993569131798</v>
      </c>
    </row>
    <row r="1376" spans="2:81" x14ac:dyDescent="0.3">
      <c r="B1376" t="s">
        <v>84</v>
      </c>
      <c r="C1376" s="13">
        <v>0.38542510121457502</v>
      </c>
      <c r="D1376" s="13">
        <v>0.38844301765650102</v>
      </c>
      <c r="E1376" s="13">
        <v>0.38220757825370699</v>
      </c>
      <c r="F1376" s="13"/>
      <c r="G1376" s="13">
        <v>0.434285714285714</v>
      </c>
      <c r="H1376" s="13">
        <v>0.36503067484662599</v>
      </c>
      <c r="I1376" s="13">
        <v>0.36016949152542399</v>
      </c>
      <c r="J1376" s="13">
        <v>0.43283582089552203</v>
      </c>
      <c r="K1376" s="13">
        <v>0.36363636363636398</v>
      </c>
      <c r="L1376" s="13">
        <v>0.37012987012986998</v>
      </c>
      <c r="M1376" s="13"/>
      <c r="N1376" s="13">
        <v>0.410041841004184</v>
      </c>
      <c r="O1376" s="13">
        <v>0.40549828178694203</v>
      </c>
      <c r="P1376" s="13">
        <v>0.41791044776119401</v>
      </c>
      <c r="Q1376" s="13">
        <v>0.291338582677165</v>
      </c>
      <c r="R1376" s="13"/>
      <c r="S1376" s="13">
        <v>0.41563786008230502</v>
      </c>
      <c r="T1376" s="13">
        <v>0.42857142857142899</v>
      </c>
      <c r="U1376" s="13">
        <v>0.47945205479452102</v>
      </c>
      <c r="V1376" s="13">
        <v>0.39805825242718401</v>
      </c>
      <c r="W1376" s="13">
        <v>0.36538461538461497</v>
      </c>
      <c r="X1376" s="13">
        <v>0.314285714285714</v>
      </c>
      <c r="Y1376" s="13">
        <v>0.37</v>
      </c>
      <c r="Z1376" s="13">
        <v>0.37777777777777799</v>
      </c>
      <c r="AA1376" s="13">
        <v>0.41401273885350298</v>
      </c>
      <c r="AB1376" s="13">
        <v>0.34375</v>
      </c>
      <c r="AC1376" s="13">
        <v>0.21052631578947401</v>
      </c>
      <c r="AD1376" s="13">
        <v>0.36842105263157898</v>
      </c>
      <c r="AE1376" s="13"/>
      <c r="AF1376" s="13">
        <v>0.35839598997493699</v>
      </c>
      <c r="AG1376" s="13">
        <v>0.40500000000000003</v>
      </c>
      <c r="AH1376" s="13">
        <v>0.4296875</v>
      </c>
      <c r="AI1376" s="13">
        <v>0.447204968944099</v>
      </c>
      <c r="AJ1376" s="13">
        <v>0.34959349593495898</v>
      </c>
      <c r="AK1376" s="13">
        <v>0.36190476190476201</v>
      </c>
      <c r="AL1376" s="13"/>
      <c r="AM1376" s="13">
        <v>0.379120879120879</v>
      </c>
      <c r="AN1376" s="13">
        <v>0.41777777777777803</v>
      </c>
      <c r="AO1376" s="13">
        <v>0.39897698209718702</v>
      </c>
      <c r="AP1376" s="13">
        <v>0.37552742616033802</v>
      </c>
      <c r="AQ1376" s="13">
        <v>0.36363636363636398</v>
      </c>
      <c r="AR1376" s="13"/>
      <c r="AS1376" s="13">
        <v>0.38542510121457502</v>
      </c>
      <c r="AT1376" s="13" t="s">
        <v>97</v>
      </c>
      <c r="AU1376" s="13"/>
      <c r="AV1376" s="13">
        <v>0.41749999999999998</v>
      </c>
      <c r="AW1376" s="13">
        <v>0.329787234042553</v>
      </c>
      <c r="AX1376" s="13">
        <v>0.39579349904397698</v>
      </c>
      <c r="AY1376" s="13"/>
      <c r="AZ1376" s="13">
        <v>0.34862385321100903</v>
      </c>
      <c r="BA1376" s="13">
        <v>0.4</v>
      </c>
      <c r="BB1376" s="13">
        <v>0.431718061674009</v>
      </c>
      <c r="BC1376" s="13"/>
      <c r="BD1376" s="13">
        <v>0.37593984962406002</v>
      </c>
      <c r="BE1376" s="13">
        <v>0.40371229698375899</v>
      </c>
      <c r="BF1376" s="13"/>
      <c r="BG1376" s="13">
        <v>0.40677966101694901</v>
      </c>
      <c r="BH1376" s="13">
        <v>0.37560975609756098</v>
      </c>
      <c r="BI1376" s="13"/>
      <c r="BJ1376" s="13">
        <v>0.42105263157894701</v>
      </c>
      <c r="BK1376" s="13">
        <v>0.38076545632973502</v>
      </c>
      <c r="BL1376" s="13"/>
      <c r="BM1376" s="13">
        <v>0.32098765432098803</v>
      </c>
      <c r="BN1376" s="13">
        <v>0.400614754098361</v>
      </c>
      <c r="BO1376" s="13"/>
      <c r="BP1376" s="13">
        <v>0.36795252225519298</v>
      </c>
      <c r="BQ1376" s="13">
        <v>0.391552511415525</v>
      </c>
      <c r="BR1376" s="13"/>
      <c r="BS1376" s="13">
        <v>0.40045248868778299</v>
      </c>
      <c r="BT1376" s="13">
        <v>0.38681318681318699</v>
      </c>
      <c r="BU1376" s="13"/>
      <c r="BV1376" s="13">
        <v>0.46308724832214798</v>
      </c>
      <c r="BW1376" s="13">
        <v>0.36860068259385698</v>
      </c>
      <c r="BX1376" s="13"/>
      <c r="BY1376" s="13">
        <v>0.29370629370629397</v>
      </c>
      <c r="BZ1376" s="13">
        <v>0.40018570102135598</v>
      </c>
      <c r="CA1376" s="13"/>
      <c r="CB1376" s="13">
        <v>0.37055837563451799</v>
      </c>
      <c r="CC1376" s="13">
        <v>0.40675241157556302</v>
      </c>
    </row>
    <row r="1377" spans="2:81" x14ac:dyDescent="0.3">
      <c r="B1377" t="s">
        <v>414</v>
      </c>
      <c r="C1377" s="13">
        <v>0.195951417004049</v>
      </c>
      <c r="D1377" s="13">
        <v>0.199036918138042</v>
      </c>
      <c r="E1377" s="13">
        <v>0.191103789126853</v>
      </c>
      <c r="F1377" s="13"/>
      <c r="G1377" s="13">
        <v>0.13714285714285701</v>
      </c>
      <c r="H1377" s="13">
        <v>0.184049079754601</v>
      </c>
      <c r="I1377" s="13">
        <v>0.169491525423729</v>
      </c>
      <c r="J1377" s="13">
        <v>0.21393034825870599</v>
      </c>
      <c r="K1377" s="13">
        <v>0.21678321678321699</v>
      </c>
      <c r="L1377" s="13">
        <v>0.28571428571428598</v>
      </c>
      <c r="M1377" s="13"/>
      <c r="N1377" s="13">
        <v>0.18619246861924699</v>
      </c>
      <c r="O1377" s="13">
        <v>0.19931271477663201</v>
      </c>
      <c r="P1377" s="13">
        <v>0.17910447761194001</v>
      </c>
      <c r="Q1377" s="13">
        <v>0.22834645669291301</v>
      </c>
      <c r="R1377" s="13"/>
      <c r="S1377" s="13">
        <v>0.18930041152263399</v>
      </c>
      <c r="T1377" s="13">
        <v>0.13533834586466201</v>
      </c>
      <c r="U1377" s="13">
        <v>0.20547945205479501</v>
      </c>
      <c r="V1377" s="13">
        <v>0.20388349514563101</v>
      </c>
      <c r="W1377" s="13">
        <v>0.18269230769230799</v>
      </c>
      <c r="X1377" s="13">
        <v>0.21904761904761899</v>
      </c>
      <c r="Y1377" s="13">
        <v>0.26</v>
      </c>
      <c r="Z1377" s="13">
        <v>0.155555555555556</v>
      </c>
      <c r="AA1377" s="13">
        <v>0.15923566878980899</v>
      </c>
      <c r="AB1377" s="13">
        <v>0.25</v>
      </c>
      <c r="AC1377" s="13">
        <v>0.28070175438596501</v>
      </c>
      <c r="AD1377" s="13">
        <v>0.105263157894737</v>
      </c>
      <c r="AE1377" s="13"/>
      <c r="AF1377" s="13">
        <v>0.19548872180451099</v>
      </c>
      <c r="AG1377" s="13">
        <v>0.17499999999999999</v>
      </c>
      <c r="AH1377" s="13">
        <v>0.15625</v>
      </c>
      <c r="AI1377" s="13">
        <v>0.13664596273291901</v>
      </c>
      <c r="AJ1377" s="13">
        <v>0.26016260162601601</v>
      </c>
      <c r="AK1377" s="13">
        <v>0.25714285714285701</v>
      </c>
      <c r="AL1377" s="13"/>
      <c r="AM1377" s="13">
        <v>0.18681318681318701</v>
      </c>
      <c r="AN1377" s="13">
        <v>0.2</v>
      </c>
      <c r="AO1377" s="13">
        <v>0.19437340153452701</v>
      </c>
      <c r="AP1377" s="13">
        <v>0.19409282700421901</v>
      </c>
      <c r="AQ1377" s="13">
        <v>0.11363636363636399</v>
      </c>
      <c r="AR1377" s="13"/>
      <c r="AS1377" s="13">
        <v>0.195951417004049</v>
      </c>
      <c r="AT1377" s="13" t="s">
        <v>97</v>
      </c>
      <c r="AU1377" s="13"/>
      <c r="AV1377" s="13">
        <v>0.19500000000000001</v>
      </c>
      <c r="AW1377" s="13">
        <v>0.19148936170212799</v>
      </c>
      <c r="AX1377" s="13">
        <v>0.21223709369024901</v>
      </c>
      <c r="AY1377" s="13"/>
      <c r="AZ1377" s="13">
        <v>0.146788990825688</v>
      </c>
      <c r="BA1377" s="13">
        <v>0.233333333333333</v>
      </c>
      <c r="BB1377" s="13">
        <v>0.215859030837004</v>
      </c>
      <c r="BC1377" s="13"/>
      <c r="BD1377" s="13">
        <v>0.17794486215538799</v>
      </c>
      <c r="BE1377" s="13">
        <v>0.22969837587007</v>
      </c>
      <c r="BF1377" s="13"/>
      <c r="BG1377" s="13">
        <v>0.13317191283293001</v>
      </c>
      <c r="BH1377" s="13">
        <v>0.228048780487805</v>
      </c>
      <c r="BI1377" s="13"/>
      <c r="BJ1377" s="13">
        <v>0.105263157894737</v>
      </c>
      <c r="BK1377" s="13">
        <v>0.21000981354268899</v>
      </c>
      <c r="BL1377" s="13"/>
      <c r="BM1377" s="13">
        <v>0.25925925925925902</v>
      </c>
      <c r="BN1377" s="13">
        <v>0.18340163934426201</v>
      </c>
      <c r="BO1377" s="13"/>
      <c r="BP1377" s="13">
        <v>0.20178041543026701</v>
      </c>
      <c r="BQ1377" s="13">
        <v>0.19406392694063901</v>
      </c>
      <c r="BR1377" s="13"/>
      <c r="BS1377" s="13">
        <v>0.17873303167420801</v>
      </c>
      <c r="BT1377" s="13">
        <v>0.23956043956044001</v>
      </c>
      <c r="BU1377" s="13"/>
      <c r="BV1377" s="13">
        <v>0.10738255033557</v>
      </c>
      <c r="BW1377" s="13">
        <v>0.215017064846416</v>
      </c>
      <c r="BX1377" s="13"/>
      <c r="BY1377" s="13">
        <v>0.223776223776224</v>
      </c>
      <c r="BZ1377" s="13">
        <v>0.191272051996286</v>
      </c>
      <c r="CA1377" s="13"/>
      <c r="CB1377" s="13">
        <v>0.23011844331641301</v>
      </c>
      <c r="CC1377" s="13">
        <v>0.157556270096463</v>
      </c>
    </row>
    <row r="1378" spans="2:81" x14ac:dyDescent="0.3">
      <c r="B1378" t="s">
        <v>86</v>
      </c>
      <c r="C1378" s="13">
        <v>8.9878542510121506E-2</v>
      </c>
      <c r="D1378" s="13">
        <v>8.5072231139646903E-2</v>
      </c>
      <c r="E1378" s="13">
        <v>9.3904448105436605E-2</v>
      </c>
      <c r="F1378" s="13"/>
      <c r="G1378" s="13">
        <v>0.16571428571428601</v>
      </c>
      <c r="H1378" s="13">
        <v>4.9079754601227002E-2</v>
      </c>
      <c r="I1378" s="13">
        <v>8.8983050847457598E-2</v>
      </c>
      <c r="J1378" s="13">
        <v>9.9502487562189101E-2</v>
      </c>
      <c r="K1378" s="13">
        <v>6.2937062937062901E-2</v>
      </c>
      <c r="L1378" s="13">
        <v>0.103896103896104</v>
      </c>
      <c r="M1378" s="13"/>
      <c r="N1378" s="13">
        <v>6.2761506276150597E-2</v>
      </c>
      <c r="O1378" s="13">
        <v>0.109965635738832</v>
      </c>
      <c r="P1378" s="13">
        <v>0.114427860696517</v>
      </c>
      <c r="Q1378" s="13">
        <v>9.8425196850393706E-2</v>
      </c>
      <c r="R1378" s="13"/>
      <c r="S1378" s="13">
        <v>6.1728395061728399E-2</v>
      </c>
      <c r="T1378" s="13">
        <v>9.0225563909774403E-2</v>
      </c>
      <c r="U1378" s="13">
        <v>6.8493150684931503E-2</v>
      </c>
      <c r="V1378" s="13">
        <v>0.116504854368932</v>
      </c>
      <c r="W1378" s="13">
        <v>0.105769230769231</v>
      </c>
      <c r="X1378" s="13">
        <v>6.6666666666666693E-2</v>
      </c>
      <c r="Y1378" s="13">
        <v>0.06</v>
      </c>
      <c r="Z1378" s="13">
        <v>0.133333333333333</v>
      </c>
      <c r="AA1378" s="13">
        <v>0.10828025477707</v>
      </c>
      <c r="AB1378" s="13">
        <v>0.114583333333333</v>
      </c>
      <c r="AC1378" s="13">
        <v>0.140350877192982</v>
      </c>
      <c r="AD1378" s="13">
        <v>5.2631578947368397E-2</v>
      </c>
      <c r="AE1378" s="13"/>
      <c r="AF1378" s="13">
        <v>9.0225563909774403E-2</v>
      </c>
      <c r="AG1378" s="13">
        <v>7.0000000000000007E-2</v>
      </c>
      <c r="AH1378" s="13">
        <v>7.03125E-2</v>
      </c>
      <c r="AI1378" s="13">
        <v>0.13043478260869601</v>
      </c>
      <c r="AJ1378" s="13">
        <v>8.9430894308943104E-2</v>
      </c>
      <c r="AK1378" s="13">
        <v>6.6666666666666693E-2</v>
      </c>
      <c r="AL1378" s="13"/>
      <c r="AM1378" s="13">
        <v>8.2417582417582402E-2</v>
      </c>
      <c r="AN1378" s="13">
        <v>9.7777777777777797E-2</v>
      </c>
      <c r="AO1378" s="13">
        <v>7.6726342710997403E-2</v>
      </c>
      <c r="AP1378" s="13">
        <v>8.8607594936708903E-2</v>
      </c>
      <c r="AQ1378" s="13">
        <v>4.5454545454545497E-2</v>
      </c>
      <c r="AR1378" s="13"/>
      <c r="AS1378" s="13">
        <v>8.9878542510121506E-2</v>
      </c>
      <c r="AT1378" s="13" t="s">
        <v>97</v>
      </c>
      <c r="AU1378" s="13"/>
      <c r="AV1378" s="13">
        <v>8.2500000000000004E-2</v>
      </c>
      <c r="AW1378" s="13">
        <v>9.5744680851063801E-2</v>
      </c>
      <c r="AX1378" s="13">
        <v>9.9426386233269604E-2</v>
      </c>
      <c r="AY1378" s="13"/>
      <c r="AZ1378" s="13">
        <v>0.100917431192661</v>
      </c>
      <c r="BA1378" s="13">
        <v>8.8888888888888906E-2</v>
      </c>
      <c r="BB1378" s="13">
        <v>7.9295154185022004E-2</v>
      </c>
      <c r="BC1378" s="13"/>
      <c r="BD1378" s="13">
        <v>8.3959899749373401E-2</v>
      </c>
      <c r="BE1378" s="13">
        <v>0.102088167053364</v>
      </c>
      <c r="BF1378" s="13"/>
      <c r="BG1378" s="13">
        <v>6.5375302663438301E-2</v>
      </c>
      <c r="BH1378" s="13">
        <v>0.101219512195122</v>
      </c>
      <c r="BI1378" s="13"/>
      <c r="BJ1378" s="13">
        <v>0.105263157894737</v>
      </c>
      <c r="BK1378" s="13">
        <v>8.8321884200196293E-2</v>
      </c>
      <c r="BL1378" s="13"/>
      <c r="BM1378" s="13">
        <v>9.0534979423868303E-2</v>
      </c>
      <c r="BN1378" s="13">
        <v>8.9139344262295098E-2</v>
      </c>
      <c r="BO1378" s="13"/>
      <c r="BP1378" s="13">
        <v>0.11572700296735899</v>
      </c>
      <c r="BQ1378" s="13">
        <v>8.2191780821917804E-2</v>
      </c>
      <c r="BR1378" s="13"/>
      <c r="BS1378" s="13">
        <v>0.104072398190045</v>
      </c>
      <c r="BT1378" s="13">
        <v>7.69230769230769E-2</v>
      </c>
      <c r="BU1378" s="13"/>
      <c r="BV1378" s="13">
        <v>8.0536912751677805E-2</v>
      </c>
      <c r="BW1378" s="13">
        <v>0.116040955631399</v>
      </c>
      <c r="BX1378" s="13"/>
      <c r="BY1378" s="13">
        <v>0.132867132867133</v>
      </c>
      <c r="BZ1378" s="13">
        <v>8.3565459610027898E-2</v>
      </c>
      <c r="CA1378" s="13"/>
      <c r="CB1378" s="13">
        <v>9.81387478849408E-2</v>
      </c>
      <c r="CC1378" s="13">
        <v>7.8778135048231501E-2</v>
      </c>
    </row>
    <row r="1379" spans="2:81" x14ac:dyDescent="0.3">
      <c r="B1379" t="s">
        <v>415</v>
      </c>
      <c r="C1379" s="13">
        <v>3.4817813765182198E-2</v>
      </c>
      <c r="D1379" s="13">
        <v>3.5313001605136403E-2</v>
      </c>
      <c r="E1379" s="13">
        <v>3.4596375617792399E-2</v>
      </c>
      <c r="F1379" s="13"/>
      <c r="G1379" s="13">
        <v>2.8571428571428598E-2</v>
      </c>
      <c r="H1379" s="13">
        <v>3.3742331288343599E-2</v>
      </c>
      <c r="I1379" s="13">
        <v>4.6610169491525397E-2</v>
      </c>
      <c r="J1379" s="13">
        <v>1.99004975124378E-2</v>
      </c>
      <c r="K1379" s="13">
        <v>4.1958041958042001E-2</v>
      </c>
      <c r="L1379" s="13">
        <v>3.8961038961039002E-2</v>
      </c>
      <c r="M1379" s="13"/>
      <c r="N1379" s="13">
        <v>3.1380753138075299E-2</v>
      </c>
      <c r="O1379" s="13">
        <v>3.09278350515464E-2</v>
      </c>
      <c r="P1379" s="13">
        <v>9.9502487562189105E-3</v>
      </c>
      <c r="Q1379" s="13">
        <v>6.2992125984251995E-2</v>
      </c>
      <c r="R1379" s="13"/>
      <c r="S1379" s="13">
        <v>6.1728395061728399E-2</v>
      </c>
      <c r="T1379" s="13">
        <v>7.5187969924812E-3</v>
      </c>
      <c r="U1379" s="13">
        <v>1.3698630136986301E-2</v>
      </c>
      <c r="V1379" s="13">
        <v>3.8834951456310697E-2</v>
      </c>
      <c r="W1379" s="13">
        <v>5.7692307692307702E-2</v>
      </c>
      <c r="X1379" s="13">
        <v>9.5238095238095195E-3</v>
      </c>
      <c r="Y1379" s="13">
        <v>0</v>
      </c>
      <c r="Z1379" s="13">
        <v>6.6666666666666693E-2</v>
      </c>
      <c r="AA1379" s="13">
        <v>2.54777070063694E-2</v>
      </c>
      <c r="AB1379" s="13">
        <v>2.0833333333333301E-2</v>
      </c>
      <c r="AC1379" s="13">
        <v>8.7719298245614002E-2</v>
      </c>
      <c r="AD1379" s="13">
        <v>5.2631578947368397E-2</v>
      </c>
      <c r="AE1379" s="13"/>
      <c r="AF1379" s="13">
        <v>3.2581453634085197E-2</v>
      </c>
      <c r="AG1379" s="13">
        <v>2.5000000000000001E-2</v>
      </c>
      <c r="AH1379" s="13">
        <v>4.6875E-2</v>
      </c>
      <c r="AI1379" s="13">
        <v>3.1055900621118002E-2</v>
      </c>
      <c r="AJ1379" s="13">
        <v>4.0650406504064998E-2</v>
      </c>
      <c r="AK1379" s="13">
        <v>2.8571428571428598E-2</v>
      </c>
      <c r="AL1379" s="13"/>
      <c r="AM1379" s="13">
        <v>6.5934065934065894E-2</v>
      </c>
      <c r="AN1379" s="13">
        <v>3.5555555555555597E-2</v>
      </c>
      <c r="AO1379" s="13">
        <v>3.0690537084398999E-2</v>
      </c>
      <c r="AP1379" s="13">
        <v>2.1097046413502098E-2</v>
      </c>
      <c r="AQ1379" s="13">
        <v>2.27272727272727E-2</v>
      </c>
      <c r="AR1379" s="13"/>
      <c r="AS1379" s="13">
        <v>3.4817813765182198E-2</v>
      </c>
      <c r="AT1379" s="13" t="s">
        <v>97</v>
      </c>
      <c r="AU1379" s="13"/>
      <c r="AV1379" s="13">
        <v>0.04</v>
      </c>
      <c r="AW1379" s="13">
        <v>2.1276595744680899E-2</v>
      </c>
      <c r="AX1379" s="13">
        <v>3.2504780114722798E-2</v>
      </c>
      <c r="AY1379" s="13"/>
      <c r="AZ1379" s="13">
        <v>1.8348623853211E-2</v>
      </c>
      <c r="BA1379" s="13">
        <v>4.4444444444444398E-2</v>
      </c>
      <c r="BB1379" s="13">
        <v>2.6431718061673999E-2</v>
      </c>
      <c r="BC1379" s="13"/>
      <c r="BD1379" s="13">
        <v>3.3834586466165398E-2</v>
      </c>
      <c r="BE1379" s="13">
        <v>3.4802784222737797E-2</v>
      </c>
      <c r="BF1379" s="13"/>
      <c r="BG1379" s="13">
        <v>1.93704600484262E-2</v>
      </c>
      <c r="BH1379" s="13">
        <v>4.2682926829268303E-2</v>
      </c>
      <c r="BI1379" s="13"/>
      <c r="BJ1379" s="13">
        <v>2.6315789473684199E-2</v>
      </c>
      <c r="BK1379" s="13">
        <v>3.4347399411187397E-2</v>
      </c>
      <c r="BL1379" s="13"/>
      <c r="BM1379" s="13">
        <v>4.9382716049382699E-2</v>
      </c>
      <c r="BN1379" s="13">
        <v>2.9713114754098401E-2</v>
      </c>
      <c r="BO1379" s="13"/>
      <c r="BP1379" s="13">
        <v>4.4510385756676603E-2</v>
      </c>
      <c r="BQ1379" s="13">
        <v>3.0821917808219201E-2</v>
      </c>
      <c r="BR1379" s="13"/>
      <c r="BS1379" s="13">
        <v>3.6199095022624403E-2</v>
      </c>
      <c r="BT1379" s="13">
        <v>3.7362637362637403E-2</v>
      </c>
      <c r="BU1379" s="13"/>
      <c r="BV1379" s="13">
        <v>3.35570469798658E-2</v>
      </c>
      <c r="BW1379" s="13">
        <v>3.7542662116041001E-2</v>
      </c>
      <c r="BX1379" s="13"/>
      <c r="BY1379" s="13">
        <v>6.2937062937062901E-2</v>
      </c>
      <c r="BZ1379" s="13">
        <v>2.87836583101207E-2</v>
      </c>
      <c r="CA1379" s="13"/>
      <c r="CB1379" s="13">
        <v>4.0609137055837602E-2</v>
      </c>
      <c r="CC1379" s="13">
        <v>2.8938906752411599E-2</v>
      </c>
    </row>
    <row r="1380" spans="2:81" x14ac:dyDescent="0.3">
      <c r="B1380" t="s">
        <v>106</v>
      </c>
      <c r="C1380" s="13">
        <v>2.8340080971659899E-2</v>
      </c>
      <c r="D1380" s="13">
        <v>1.92616372391653E-2</v>
      </c>
      <c r="E1380" s="13">
        <v>3.7891268533772601E-2</v>
      </c>
      <c r="F1380" s="13"/>
      <c r="G1380" s="13">
        <v>1.7142857142857099E-2</v>
      </c>
      <c r="H1380" s="13">
        <v>2.7607361963190202E-2</v>
      </c>
      <c r="I1380" s="13">
        <v>3.3898305084745797E-2</v>
      </c>
      <c r="J1380" s="13">
        <v>3.4825870646766198E-2</v>
      </c>
      <c r="K1380" s="13">
        <v>2.0979020979021001E-2</v>
      </c>
      <c r="L1380" s="13">
        <v>3.2467532467532499E-2</v>
      </c>
      <c r="M1380" s="13"/>
      <c r="N1380" s="13">
        <v>2.30125523012552E-2</v>
      </c>
      <c r="O1380" s="13">
        <v>3.09278350515464E-2</v>
      </c>
      <c r="P1380" s="13">
        <v>9.9502487562189105E-3</v>
      </c>
      <c r="Q1380" s="13">
        <v>5.1181102362204703E-2</v>
      </c>
      <c r="R1380" s="13"/>
      <c r="S1380" s="13">
        <v>1.6460905349794198E-2</v>
      </c>
      <c r="T1380" s="13">
        <v>1.50375939849624E-2</v>
      </c>
      <c r="U1380" s="13">
        <v>6.8493150684931503E-2</v>
      </c>
      <c r="V1380" s="13">
        <v>1.94174757281553E-2</v>
      </c>
      <c r="W1380" s="13">
        <v>1.9230769230769201E-2</v>
      </c>
      <c r="X1380" s="13">
        <v>4.7619047619047603E-2</v>
      </c>
      <c r="Y1380" s="13">
        <v>0.05</v>
      </c>
      <c r="Z1380" s="13">
        <v>2.2222222222222199E-2</v>
      </c>
      <c r="AA1380" s="13">
        <v>3.8216560509554097E-2</v>
      </c>
      <c r="AB1380" s="13">
        <v>1.0416666666666701E-2</v>
      </c>
      <c r="AC1380" s="13">
        <v>3.5087719298245598E-2</v>
      </c>
      <c r="AD1380" s="13">
        <v>0</v>
      </c>
      <c r="AE1380" s="13"/>
      <c r="AF1380" s="13">
        <v>2.00501253132832E-2</v>
      </c>
      <c r="AG1380" s="13">
        <v>0.01</v>
      </c>
      <c r="AH1380" s="13">
        <v>3.90625E-2</v>
      </c>
      <c r="AI1380" s="13">
        <v>3.1055900621118002E-2</v>
      </c>
      <c r="AJ1380" s="13">
        <v>2.4390243902439001E-2</v>
      </c>
      <c r="AK1380" s="13">
        <v>6.6666666666666693E-2</v>
      </c>
      <c r="AL1380" s="13"/>
      <c r="AM1380" s="13">
        <v>5.4945054945054903E-2</v>
      </c>
      <c r="AN1380" s="13">
        <v>1.7777777777777799E-2</v>
      </c>
      <c r="AO1380" s="13">
        <v>3.0690537084398999E-2</v>
      </c>
      <c r="AP1380" s="13">
        <v>2.1097046413502098E-2</v>
      </c>
      <c r="AQ1380" s="13">
        <v>2.27272727272727E-2</v>
      </c>
      <c r="AR1380" s="13"/>
      <c r="AS1380" s="13">
        <v>2.8340080971659899E-2</v>
      </c>
      <c r="AT1380" s="13" t="s">
        <v>97</v>
      </c>
      <c r="AU1380" s="13"/>
      <c r="AV1380" s="13">
        <v>2.5000000000000001E-2</v>
      </c>
      <c r="AW1380" s="13">
        <v>1.0638297872340399E-2</v>
      </c>
      <c r="AX1380" s="13">
        <v>3.6328871892925399E-2</v>
      </c>
      <c r="AY1380" s="13"/>
      <c r="AZ1380" s="13">
        <v>2.7522935779816501E-2</v>
      </c>
      <c r="BA1380" s="13">
        <v>1.1111111111111099E-2</v>
      </c>
      <c r="BB1380" s="13">
        <v>3.0837004405286299E-2</v>
      </c>
      <c r="BC1380" s="13"/>
      <c r="BD1380" s="13">
        <v>2.88220551378446E-2</v>
      </c>
      <c r="BE1380" s="13">
        <v>2.7842227378190299E-2</v>
      </c>
      <c r="BF1380" s="13"/>
      <c r="BG1380" s="13">
        <v>1.6949152542372899E-2</v>
      </c>
      <c r="BH1380" s="13">
        <v>3.4146341463414602E-2</v>
      </c>
      <c r="BI1380" s="13"/>
      <c r="BJ1380" s="13">
        <v>2.1052631578947399E-2</v>
      </c>
      <c r="BK1380" s="13">
        <v>3.04219823356232E-2</v>
      </c>
      <c r="BL1380" s="13"/>
      <c r="BM1380" s="13">
        <v>2.8806584362139901E-2</v>
      </c>
      <c r="BN1380" s="13">
        <v>2.6639344262295101E-2</v>
      </c>
      <c r="BO1380" s="13"/>
      <c r="BP1380" s="13">
        <v>4.4510385756676603E-2</v>
      </c>
      <c r="BQ1380" s="13">
        <v>2.2831050228310501E-2</v>
      </c>
      <c r="BR1380" s="13"/>
      <c r="BS1380" s="13">
        <v>1.8099547511312201E-2</v>
      </c>
      <c r="BT1380" s="13">
        <v>3.95604395604396E-2</v>
      </c>
      <c r="BU1380" s="13"/>
      <c r="BV1380" s="13">
        <v>6.7114093959731499E-3</v>
      </c>
      <c r="BW1380" s="13">
        <v>2.38907849829352E-2</v>
      </c>
      <c r="BX1380" s="13"/>
      <c r="BY1380" s="13">
        <v>2.0979020979021001E-2</v>
      </c>
      <c r="BZ1380" s="13">
        <v>2.78551532033426E-2</v>
      </c>
      <c r="CA1380" s="13"/>
      <c r="CB1380" s="13">
        <v>2.1996615905245299E-2</v>
      </c>
      <c r="CC1380" s="13">
        <v>3.2154340836012901E-2</v>
      </c>
    </row>
    <row r="1381" spans="2:81" x14ac:dyDescent="0.3">
      <c r="B1381" t="s">
        <v>89</v>
      </c>
      <c r="C1381" s="13">
        <v>0.65101214574898802</v>
      </c>
      <c r="D1381" s="13">
        <v>0.66131621187801004</v>
      </c>
      <c r="E1381" s="13">
        <v>0.64250411861614498</v>
      </c>
      <c r="F1381" s="13"/>
      <c r="G1381" s="13">
        <v>0.65142857142857102</v>
      </c>
      <c r="H1381" s="13">
        <v>0.70552147239263796</v>
      </c>
      <c r="I1381" s="13">
        <v>0.66101694915254205</v>
      </c>
      <c r="J1381" s="13">
        <v>0.63184079601990095</v>
      </c>
      <c r="K1381" s="13">
        <v>0.65734265734265696</v>
      </c>
      <c r="L1381" s="13">
        <v>0.53896103896103897</v>
      </c>
      <c r="M1381" s="13"/>
      <c r="N1381" s="13">
        <v>0.69665271966527198</v>
      </c>
      <c r="O1381" s="13">
        <v>0.62886597938144295</v>
      </c>
      <c r="P1381" s="13">
        <v>0.68656716417910402</v>
      </c>
      <c r="Q1381" s="13">
        <v>0.559055118110236</v>
      </c>
      <c r="R1381" s="13"/>
      <c r="S1381" s="13">
        <v>0.67078189300411495</v>
      </c>
      <c r="T1381" s="13">
        <v>0.75187969924812004</v>
      </c>
      <c r="U1381" s="13">
        <v>0.64383561643835596</v>
      </c>
      <c r="V1381" s="13">
        <v>0.62135922330097104</v>
      </c>
      <c r="W1381" s="13">
        <v>0.63461538461538503</v>
      </c>
      <c r="X1381" s="13">
        <v>0.65714285714285703</v>
      </c>
      <c r="Y1381" s="13">
        <v>0.63</v>
      </c>
      <c r="Z1381" s="13">
        <v>0.62222222222222201</v>
      </c>
      <c r="AA1381" s="13">
        <v>0.66878980891719797</v>
      </c>
      <c r="AB1381" s="13">
        <v>0.60416666666666696</v>
      </c>
      <c r="AC1381" s="13">
        <v>0.45614035087719301</v>
      </c>
      <c r="AD1381" s="13">
        <v>0.78947368421052599</v>
      </c>
      <c r="AE1381" s="13"/>
      <c r="AF1381" s="13">
        <v>0.66165413533834605</v>
      </c>
      <c r="AG1381" s="13">
        <v>0.72</v>
      </c>
      <c r="AH1381" s="13">
        <v>0.6875</v>
      </c>
      <c r="AI1381" s="13">
        <v>0.670807453416149</v>
      </c>
      <c r="AJ1381" s="13">
        <v>0.58536585365853699</v>
      </c>
      <c r="AK1381" s="13">
        <v>0.580952380952381</v>
      </c>
      <c r="AL1381" s="13"/>
      <c r="AM1381" s="13">
        <v>0.60989010989011005</v>
      </c>
      <c r="AN1381" s="13">
        <v>0.64888888888888896</v>
      </c>
      <c r="AO1381" s="13">
        <v>0.66751918158567802</v>
      </c>
      <c r="AP1381" s="13">
        <v>0.67510548523206704</v>
      </c>
      <c r="AQ1381" s="13">
        <v>0.79545454545454497</v>
      </c>
      <c r="AR1381" s="13"/>
      <c r="AS1381" s="13">
        <v>0.65101214574898802</v>
      </c>
      <c r="AT1381" s="13" t="s">
        <v>97</v>
      </c>
      <c r="AU1381" s="13"/>
      <c r="AV1381" s="13">
        <v>0.65749999999999997</v>
      </c>
      <c r="AW1381" s="13">
        <v>0.680851063829787</v>
      </c>
      <c r="AX1381" s="13">
        <v>0.61950286806883403</v>
      </c>
      <c r="AY1381" s="13"/>
      <c r="AZ1381" s="13">
        <v>0.70642201834862395</v>
      </c>
      <c r="BA1381" s="13">
        <v>0.62222222222222201</v>
      </c>
      <c r="BB1381" s="13">
        <v>0.64757709251101303</v>
      </c>
      <c r="BC1381" s="13"/>
      <c r="BD1381" s="13">
        <v>0.67543859649122795</v>
      </c>
      <c r="BE1381" s="13">
        <v>0.60556844547563804</v>
      </c>
      <c r="BF1381" s="13"/>
      <c r="BG1381" s="13">
        <v>0.76513317191283303</v>
      </c>
      <c r="BH1381" s="13">
        <v>0.59390243902438999</v>
      </c>
      <c r="BI1381" s="13"/>
      <c r="BJ1381" s="13">
        <v>0.74210526315789505</v>
      </c>
      <c r="BK1381" s="13">
        <v>0.63689892051030395</v>
      </c>
      <c r="BL1381" s="13"/>
      <c r="BM1381" s="13">
        <v>0.57201646090534997</v>
      </c>
      <c r="BN1381" s="13">
        <v>0.67110655737704905</v>
      </c>
      <c r="BO1381" s="13"/>
      <c r="BP1381" s="13">
        <v>0.59347181008902095</v>
      </c>
      <c r="BQ1381" s="13">
        <v>0.670091324200913</v>
      </c>
      <c r="BR1381" s="13"/>
      <c r="BS1381" s="13">
        <v>0.66289592760181004</v>
      </c>
      <c r="BT1381" s="13">
        <v>0.60659340659340699</v>
      </c>
      <c r="BU1381" s="13"/>
      <c r="BV1381" s="13">
        <v>0.77181208053691297</v>
      </c>
      <c r="BW1381" s="13">
        <v>0.60750853242320801</v>
      </c>
      <c r="BX1381" s="13"/>
      <c r="BY1381" s="13">
        <v>0.55944055944055904</v>
      </c>
      <c r="BZ1381" s="13">
        <v>0.66852367688022296</v>
      </c>
      <c r="CA1381" s="13"/>
      <c r="CB1381" s="13">
        <v>0.60913705583756395</v>
      </c>
      <c r="CC1381" s="13">
        <v>0.702572347266881</v>
      </c>
    </row>
    <row r="1382" spans="2:81" x14ac:dyDescent="0.3">
      <c r="B1382" t="s">
        <v>90</v>
      </c>
      <c r="C1382" s="13">
        <v>0.124696356275304</v>
      </c>
      <c r="D1382" s="13">
        <v>0.12038523274478299</v>
      </c>
      <c r="E1382" s="13">
        <v>0.12850082372322899</v>
      </c>
      <c r="F1382" s="13"/>
      <c r="G1382" s="13">
        <v>0.19428571428571401</v>
      </c>
      <c r="H1382" s="13">
        <v>8.2822085889570504E-2</v>
      </c>
      <c r="I1382" s="13">
        <v>0.13559322033898299</v>
      </c>
      <c r="J1382" s="13">
        <v>0.119402985074627</v>
      </c>
      <c r="K1382" s="13">
        <v>0.10489510489510501</v>
      </c>
      <c r="L1382" s="13">
        <v>0.14285714285714299</v>
      </c>
      <c r="M1382" s="13"/>
      <c r="N1382" s="13">
        <v>9.4142259414225896E-2</v>
      </c>
      <c r="O1382" s="13">
        <v>0.14089347079037801</v>
      </c>
      <c r="P1382" s="13">
        <v>0.124378109452736</v>
      </c>
      <c r="Q1382" s="13">
        <v>0.16141732283464599</v>
      </c>
      <c r="R1382" s="13"/>
      <c r="S1382" s="13">
        <v>0.12345679012345701</v>
      </c>
      <c r="T1382" s="13">
        <v>9.7744360902255606E-2</v>
      </c>
      <c r="U1382" s="13">
        <v>8.2191780821917804E-2</v>
      </c>
      <c r="V1382" s="13">
        <v>0.15533980582524301</v>
      </c>
      <c r="W1382" s="13">
        <v>0.16346153846153799</v>
      </c>
      <c r="X1382" s="13">
        <v>7.6190476190476197E-2</v>
      </c>
      <c r="Y1382" s="13">
        <v>0.06</v>
      </c>
      <c r="Z1382" s="13">
        <v>0.2</v>
      </c>
      <c r="AA1382" s="13">
        <v>0.13375796178343899</v>
      </c>
      <c r="AB1382" s="13">
        <v>0.13541666666666699</v>
      </c>
      <c r="AC1382" s="13">
        <v>0.22807017543859601</v>
      </c>
      <c r="AD1382" s="13">
        <v>0.105263157894737</v>
      </c>
      <c r="AE1382" s="13"/>
      <c r="AF1382" s="13">
        <v>0.12280701754386</v>
      </c>
      <c r="AG1382" s="13">
        <v>9.5000000000000001E-2</v>
      </c>
      <c r="AH1382" s="13">
        <v>0.1171875</v>
      </c>
      <c r="AI1382" s="13">
        <v>0.161490683229814</v>
      </c>
      <c r="AJ1382" s="13">
        <v>0.13008130081300801</v>
      </c>
      <c r="AK1382" s="13">
        <v>9.5238095238095205E-2</v>
      </c>
      <c r="AL1382" s="13"/>
      <c r="AM1382" s="13">
        <v>0.14835164835164799</v>
      </c>
      <c r="AN1382" s="13">
        <v>0.133333333333333</v>
      </c>
      <c r="AO1382" s="13">
        <v>0.10741687979539601</v>
      </c>
      <c r="AP1382" s="13">
        <v>0.109704641350211</v>
      </c>
      <c r="AQ1382" s="13">
        <v>6.8181818181818205E-2</v>
      </c>
      <c r="AR1382" s="13"/>
      <c r="AS1382" s="13">
        <v>0.124696356275304</v>
      </c>
      <c r="AT1382" s="13" t="s">
        <v>97</v>
      </c>
      <c r="AU1382" s="13"/>
      <c r="AV1382" s="13">
        <v>0.1225</v>
      </c>
      <c r="AW1382" s="13">
        <v>0.117021276595745</v>
      </c>
      <c r="AX1382" s="13">
        <v>0.13193116634799201</v>
      </c>
      <c r="AY1382" s="13"/>
      <c r="AZ1382" s="13">
        <v>0.119266055045872</v>
      </c>
      <c r="BA1382" s="13">
        <v>0.133333333333333</v>
      </c>
      <c r="BB1382" s="13">
        <v>0.105726872246696</v>
      </c>
      <c r="BC1382" s="13"/>
      <c r="BD1382" s="13">
        <v>0.11779448621553899</v>
      </c>
      <c r="BE1382" s="13">
        <v>0.13689095127610201</v>
      </c>
      <c r="BF1382" s="13"/>
      <c r="BG1382" s="13">
        <v>8.4745762711864403E-2</v>
      </c>
      <c r="BH1382" s="13">
        <v>0.14390243902439001</v>
      </c>
      <c r="BI1382" s="13"/>
      <c r="BJ1382" s="13">
        <v>0.13157894736842099</v>
      </c>
      <c r="BK1382" s="13">
        <v>0.122669283611384</v>
      </c>
      <c r="BL1382" s="13"/>
      <c r="BM1382" s="13">
        <v>0.139917695473251</v>
      </c>
      <c r="BN1382" s="13">
        <v>0.11885245901639301</v>
      </c>
      <c r="BO1382" s="13"/>
      <c r="BP1382" s="13">
        <v>0.16023738872403601</v>
      </c>
      <c r="BQ1382" s="13">
        <v>0.11301369863013699</v>
      </c>
      <c r="BR1382" s="13"/>
      <c r="BS1382" s="13">
        <v>0.14027149321266999</v>
      </c>
      <c r="BT1382" s="13">
        <v>0.114285714285714</v>
      </c>
      <c r="BU1382" s="13"/>
      <c r="BV1382" s="13">
        <v>0.114093959731544</v>
      </c>
      <c r="BW1382" s="13">
        <v>0.15358361774744</v>
      </c>
      <c r="BX1382" s="13"/>
      <c r="BY1382" s="13">
        <v>0.195804195804196</v>
      </c>
      <c r="BZ1382" s="13">
        <v>0.112349117920149</v>
      </c>
      <c r="CA1382" s="13"/>
      <c r="CB1382" s="13">
        <v>0.138747884940778</v>
      </c>
      <c r="CC1382" s="13">
        <v>0.107717041800643</v>
      </c>
    </row>
    <row r="1383" spans="2:81" x14ac:dyDescent="0.3">
      <c r="B1383" t="s">
        <v>91</v>
      </c>
      <c r="C1383" s="13">
        <v>0.52631578947368396</v>
      </c>
      <c r="D1383" s="13">
        <v>0.54093097913322596</v>
      </c>
      <c r="E1383" s="13">
        <v>0.51400329489291596</v>
      </c>
      <c r="F1383" s="13"/>
      <c r="G1383" s="13">
        <v>0.45714285714285702</v>
      </c>
      <c r="H1383" s="13">
        <v>0.622699386503067</v>
      </c>
      <c r="I1383" s="13">
        <v>0.52542372881355903</v>
      </c>
      <c r="J1383" s="13">
        <v>0.51243781094527396</v>
      </c>
      <c r="K1383" s="13">
        <v>0.55244755244755195</v>
      </c>
      <c r="L1383" s="13">
        <v>0.39610389610389601</v>
      </c>
      <c r="M1383" s="13"/>
      <c r="N1383" s="13">
        <v>0.60251046025104604</v>
      </c>
      <c r="O1383" s="13">
        <v>0.487972508591065</v>
      </c>
      <c r="P1383" s="13">
        <v>0.56218905472636804</v>
      </c>
      <c r="Q1383" s="13">
        <v>0.39763779527559101</v>
      </c>
      <c r="R1383" s="13"/>
      <c r="S1383" s="13">
        <v>0.54732510288065805</v>
      </c>
      <c r="T1383" s="13">
        <v>0.65413533834586501</v>
      </c>
      <c r="U1383" s="13">
        <v>0.56164383561643805</v>
      </c>
      <c r="V1383" s="13">
        <v>0.466019417475728</v>
      </c>
      <c r="W1383" s="13">
        <v>0.47115384615384598</v>
      </c>
      <c r="X1383" s="13">
        <v>0.580952380952381</v>
      </c>
      <c r="Y1383" s="13">
        <v>0.56999999999999995</v>
      </c>
      <c r="Z1383" s="13">
        <v>0.422222222222222</v>
      </c>
      <c r="AA1383" s="13">
        <v>0.53503184713375795</v>
      </c>
      <c r="AB1383" s="13">
        <v>0.46875</v>
      </c>
      <c r="AC1383" s="13">
        <v>0.22807017543859601</v>
      </c>
      <c r="AD1383" s="13">
        <v>0.68421052631578905</v>
      </c>
      <c r="AE1383" s="13"/>
      <c r="AF1383" s="13">
        <v>0.53884711779448602</v>
      </c>
      <c r="AG1383" s="13">
        <v>0.625</v>
      </c>
      <c r="AH1383" s="13">
        <v>0.5703125</v>
      </c>
      <c r="AI1383" s="13">
        <v>0.50931677018633503</v>
      </c>
      <c r="AJ1383" s="13">
        <v>0.45528455284552899</v>
      </c>
      <c r="AK1383" s="13">
        <v>0.48571428571428599</v>
      </c>
      <c r="AL1383" s="13"/>
      <c r="AM1383" s="13">
        <v>0.46153846153846201</v>
      </c>
      <c r="AN1383" s="13">
        <v>0.51555555555555599</v>
      </c>
      <c r="AO1383" s="13">
        <v>0.56010230179028098</v>
      </c>
      <c r="AP1383" s="13">
        <v>0.56540084388185696</v>
      </c>
      <c r="AQ1383" s="13">
        <v>0.72727272727272696</v>
      </c>
      <c r="AR1383" s="13"/>
      <c r="AS1383" s="13">
        <v>0.52631578947368396</v>
      </c>
      <c r="AT1383" s="13" t="s">
        <v>97</v>
      </c>
      <c r="AU1383" s="13"/>
      <c r="AV1383" s="13">
        <v>0.53500000000000003</v>
      </c>
      <c r="AW1383" s="13">
        <v>0.56382978723404298</v>
      </c>
      <c r="AX1383" s="13">
        <v>0.48757170172084102</v>
      </c>
      <c r="AY1383" s="13"/>
      <c r="AZ1383" s="13">
        <v>0.58715596330275199</v>
      </c>
      <c r="BA1383" s="13">
        <v>0.48888888888888898</v>
      </c>
      <c r="BB1383" s="13">
        <v>0.54185022026431695</v>
      </c>
      <c r="BC1383" s="13"/>
      <c r="BD1383" s="13">
        <v>0.55764411027568905</v>
      </c>
      <c r="BE1383" s="13">
        <v>0.46867749419953603</v>
      </c>
      <c r="BF1383" s="13"/>
      <c r="BG1383" s="13">
        <v>0.68038740920096896</v>
      </c>
      <c r="BH1383" s="13">
        <v>0.45</v>
      </c>
      <c r="BI1383" s="13"/>
      <c r="BJ1383" s="13">
        <v>0.61052631578947403</v>
      </c>
      <c r="BK1383" s="13">
        <v>0.51422963689891998</v>
      </c>
      <c r="BL1383" s="13"/>
      <c r="BM1383" s="13">
        <v>0.43209876543209902</v>
      </c>
      <c r="BN1383" s="13">
        <v>0.55225409836065598</v>
      </c>
      <c r="BO1383" s="13"/>
      <c r="BP1383" s="13">
        <v>0.43323442136498502</v>
      </c>
      <c r="BQ1383" s="13">
        <v>0.557077625570776</v>
      </c>
      <c r="BR1383" s="13"/>
      <c r="BS1383" s="13">
        <v>0.52262443438913997</v>
      </c>
      <c r="BT1383" s="13">
        <v>0.492307692307692</v>
      </c>
      <c r="BU1383" s="13"/>
      <c r="BV1383" s="13">
        <v>0.65771812080536896</v>
      </c>
      <c r="BW1383" s="13">
        <v>0.45392491467576801</v>
      </c>
      <c r="BX1383" s="13"/>
      <c r="BY1383" s="13">
        <v>0.36363636363636398</v>
      </c>
      <c r="BZ1383" s="13">
        <v>0.55617455896007395</v>
      </c>
      <c r="CA1383" s="13"/>
      <c r="CB1383" s="13">
        <v>0.470389170896785</v>
      </c>
      <c r="CC1383" s="13">
        <v>0.59485530546623799</v>
      </c>
    </row>
    <row r="1384" spans="2:81" x14ac:dyDescent="0.3">
      <c r="C1384" s="13"/>
      <c r="D1384" s="13"/>
      <c r="E1384" s="13"/>
      <c r="F1384" s="13"/>
      <c r="G1384" s="13"/>
      <c r="H1384" s="13"/>
      <c r="I1384" s="13"/>
      <c r="J1384" s="13"/>
      <c r="K1384" s="13"/>
      <c r="L1384" s="13"/>
      <c r="M1384" s="13"/>
      <c r="N1384" s="13"/>
      <c r="O1384" s="13"/>
      <c r="P1384" s="13"/>
      <c r="Q1384" s="13"/>
      <c r="R1384" s="13"/>
      <c r="S1384" s="13"/>
      <c r="T1384" s="13"/>
      <c r="U1384" s="13"/>
      <c r="V1384" s="13"/>
      <c r="W1384" s="13"/>
      <c r="X1384" s="13"/>
      <c r="Y1384" s="13"/>
      <c r="Z1384" s="13"/>
      <c r="AA1384" s="13"/>
      <c r="AB1384" s="13"/>
      <c r="AC1384" s="13"/>
      <c r="AD1384" s="13"/>
      <c r="AE1384" s="13"/>
      <c r="AF1384" s="13"/>
      <c r="AG1384" s="13"/>
      <c r="AH1384" s="13"/>
      <c r="AI1384" s="13"/>
      <c r="AJ1384" s="13"/>
      <c r="AK1384" s="13"/>
      <c r="AL1384" s="13"/>
      <c r="AM1384" s="13"/>
      <c r="AN1384" s="13"/>
      <c r="AO1384" s="13"/>
      <c r="AP1384" s="13"/>
      <c r="AQ1384" s="13"/>
      <c r="AR1384" s="13"/>
      <c r="AS1384" s="13"/>
      <c r="AT1384" s="13"/>
      <c r="AU1384" s="13"/>
      <c r="AV1384" s="13"/>
      <c r="AW1384" s="13"/>
      <c r="AX1384" s="13"/>
      <c r="AY1384" s="13"/>
      <c r="AZ1384" s="13"/>
      <c r="BA1384" s="13"/>
      <c r="BB1384" s="13"/>
      <c r="BC1384" s="13"/>
      <c r="BD1384" s="13"/>
      <c r="BE1384" s="13"/>
      <c r="BF1384" s="13"/>
      <c r="BG1384" s="13"/>
      <c r="BH1384" s="13"/>
      <c r="BI1384" s="13"/>
      <c r="BJ1384" s="13"/>
      <c r="BK1384" s="13"/>
      <c r="BL1384" s="13"/>
      <c r="BM1384" s="13"/>
      <c r="BN1384" s="13"/>
      <c r="BO1384" s="13"/>
      <c r="BP1384" s="13"/>
      <c r="BQ1384" s="13"/>
      <c r="BR1384" s="13"/>
      <c r="BS1384" s="13"/>
      <c r="BT1384" s="13"/>
      <c r="BU1384" s="13"/>
      <c r="BV1384" s="13"/>
      <c r="BW1384" s="13"/>
      <c r="BX1384" s="13"/>
      <c r="BY1384" s="13"/>
      <c r="BZ1384" s="13"/>
      <c r="CA1384" s="13"/>
      <c r="CB1384" s="13"/>
      <c r="CC1384" s="13"/>
    </row>
    <row r="1385" spans="2:81" x14ac:dyDescent="0.3">
      <c r="B1385" s="6" t="s">
        <v>534</v>
      </c>
      <c r="C1385" s="13"/>
      <c r="D1385" s="13"/>
      <c r="E1385" s="13"/>
      <c r="F1385" s="13"/>
      <c r="G1385" s="13"/>
      <c r="H1385" s="13"/>
      <c r="I1385" s="13"/>
      <c r="J1385" s="13"/>
      <c r="K1385" s="13"/>
      <c r="L1385" s="13"/>
      <c r="M1385" s="13"/>
      <c r="N1385" s="13"/>
      <c r="O1385" s="13"/>
      <c r="P1385" s="13"/>
      <c r="Q1385" s="13"/>
      <c r="R1385" s="13"/>
      <c r="S1385" s="13"/>
      <c r="T1385" s="13"/>
      <c r="U1385" s="13"/>
      <c r="V1385" s="13"/>
      <c r="W1385" s="13"/>
      <c r="X1385" s="13"/>
      <c r="Y1385" s="13"/>
      <c r="Z1385" s="13"/>
      <c r="AA1385" s="13"/>
      <c r="AB1385" s="13"/>
      <c r="AC1385" s="13"/>
      <c r="AD1385" s="13"/>
      <c r="AE1385" s="13"/>
      <c r="AF1385" s="13"/>
      <c r="AG1385" s="13"/>
      <c r="AH1385" s="13"/>
      <c r="AI1385" s="13"/>
      <c r="AJ1385" s="13"/>
      <c r="AK1385" s="13"/>
      <c r="AL1385" s="13"/>
      <c r="AM1385" s="13"/>
      <c r="AN1385" s="13"/>
      <c r="AO1385" s="13"/>
      <c r="AP1385" s="13"/>
      <c r="AQ1385" s="13"/>
      <c r="AR1385" s="13"/>
      <c r="AS1385" s="13"/>
      <c r="AT1385" s="13"/>
      <c r="AU1385" s="13"/>
      <c r="AV1385" s="13"/>
      <c r="AW1385" s="13"/>
      <c r="AX1385" s="13"/>
      <c r="AY1385" s="13"/>
      <c r="AZ1385" s="13"/>
      <c r="BA1385" s="13"/>
      <c r="BB1385" s="13"/>
      <c r="BC1385" s="13"/>
      <c r="BD1385" s="13"/>
      <c r="BE1385" s="13"/>
      <c r="BF1385" s="13"/>
      <c r="BG1385" s="13"/>
      <c r="BH1385" s="13"/>
      <c r="BI1385" s="13"/>
      <c r="BJ1385" s="13"/>
      <c r="BK1385" s="13"/>
      <c r="BL1385" s="13"/>
      <c r="BM1385" s="13"/>
      <c r="BN1385" s="13"/>
      <c r="BO1385" s="13"/>
      <c r="BP1385" s="13"/>
      <c r="BQ1385" s="13"/>
      <c r="BR1385" s="13"/>
      <c r="BS1385" s="13"/>
      <c r="BT1385" s="13"/>
      <c r="BU1385" s="13"/>
      <c r="BV1385" s="13"/>
      <c r="BW1385" s="13"/>
      <c r="BX1385" s="13"/>
      <c r="BY1385" s="13"/>
      <c r="BZ1385" s="13"/>
      <c r="CA1385" s="13"/>
      <c r="CB1385" s="13"/>
      <c r="CC1385" s="13"/>
    </row>
    <row r="1386" spans="2:81" x14ac:dyDescent="0.3">
      <c r="B1386" s="23" t="s">
        <v>95</v>
      </c>
      <c r="C1386" s="13"/>
      <c r="D1386" s="13"/>
      <c r="E1386" s="13"/>
      <c r="F1386" s="13"/>
      <c r="G1386" s="13"/>
      <c r="H1386" s="13"/>
      <c r="I1386" s="13"/>
      <c r="J1386" s="13"/>
      <c r="K1386" s="13"/>
      <c r="L1386" s="13"/>
      <c r="M1386" s="13"/>
      <c r="N1386" s="13"/>
      <c r="O1386" s="13"/>
      <c r="P1386" s="13"/>
      <c r="Q1386" s="13"/>
      <c r="R1386" s="13"/>
      <c r="S1386" s="13"/>
      <c r="T1386" s="13"/>
      <c r="U1386" s="13"/>
      <c r="V1386" s="13"/>
      <c r="W1386" s="13"/>
      <c r="X1386" s="13"/>
      <c r="Y1386" s="13"/>
      <c r="Z1386" s="13"/>
      <c r="AA1386" s="13"/>
      <c r="AB1386" s="13"/>
      <c r="AC1386" s="13"/>
      <c r="AD1386" s="13"/>
      <c r="AE1386" s="13"/>
      <c r="AF1386" s="13"/>
      <c r="AG1386" s="13"/>
      <c r="AH1386" s="13"/>
      <c r="AI1386" s="13"/>
      <c r="AJ1386" s="13"/>
      <c r="AK1386" s="13"/>
      <c r="AL1386" s="13"/>
      <c r="AM1386" s="13"/>
      <c r="AN1386" s="13"/>
      <c r="AO1386" s="13"/>
      <c r="AP1386" s="13"/>
      <c r="AQ1386" s="13"/>
      <c r="AR1386" s="13"/>
      <c r="AS1386" s="13"/>
      <c r="AT1386" s="13"/>
      <c r="AU1386" s="13"/>
      <c r="AV1386" s="13"/>
      <c r="AW1386" s="13"/>
      <c r="AX1386" s="13"/>
      <c r="AY1386" s="13"/>
      <c r="AZ1386" s="13"/>
      <c r="BA1386" s="13"/>
      <c r="BB1386" s="13"/>
      <c r="BC1386" s="13"/>
      <c r="BD1386" s="13"/>
      <c r="BE1386" s="13"/>
      <c r="BF1386" s="13"/>
      <c r="BG1386" s="13"/>
      <c r="BH1386" s="13"/>
      <c r="BI1386" s="13"/>
      <c r="BJ1386" s="13"/>
      <c r="BK1386" s="13"/>
      <c r="BL1386" s="13"/>
      <c r="BM1386" s="13"/>
      <c r="BN1386" s="13"/>
      <c r="BO1386" s="13"/>
      <c r="BP1386" s="13"/>
      <c r="BQ1386" s="13"/>
      <c r="BR1386" s="13"/>
      <c r="BS1386" s="13"/>
      <c r="BT1386" s="13"/>
      <c r="BU1386" s="13"/>
      <c r="BV1386" s="13"/>
      <c r="BW1386" s="13"/>
      <c r="BX1386" s="13"/>
      <c r="BY1386" s="13"/>
      <c r="BZ1386" s="13"/>
      <c r="CA1386" s="13"/>
      <c r="CB1386" s="13"/>
      <c r="CC1386" s="13"/>
    </row>
    <row r="1387" spans="2:81" x14ac:dyDescent="0.3">
      <c r="B1387" t="s">
        <v>413</v>
      </c>
      <c r="C1387" s="13">
        <v>0.26801619433198398</v>
      </c>
      <c r="D1387" s="13">
        <v>0.28892455858748001</v>
      </c>
      <c r="E1387" s="13">
        <v>0.24546952224052701</v>
      </c>
      <c r="F1387" s="13"/>
      <c r="G1387" s="13">
        <v>0.32571428571428601</v>
      </c>
      <c r="H1387" s="13">
        <v>0.29447852760736198</v>
      </c>
      <c r="I1387" s="13">
        <v>0.338983050847458</v>
      </c>
      <c r="J1387" s="13">
        <v>0.22885572139303501</v>
      </c>
      <c r="K1387" s="13">
        <v>0.195804195804196</v>
      </c>
      <c r="L1387" s="13">
        <v>0.15584415584415601</v>
      </c>
      <c r="M1387" s="13"/>
      <c r="N1387" s="13">
        <v>0.28033472803347298</v>
      </c>
      <c r="O1387" s="13">
        <v>0.23367697594501699</v>
      </c>
      <c r="P1387" s="13">
        <v>0.20895522388059701</v>
      </c>
      <c r="Q1387" s="13">
        <v>0.32677165354330701</v>
      </c>
      <c r="R1387" s="13"/>
      <c r="S1387" s="13">
        <v>0.30041152263374499</v>
      </c>
      <c r="T1387" s="13">
        <v>0.22556390977443599</v>
      </c>
      <c r="U1387" s="13">
        <v>0.232876712328767</v>
      </c>
      <c r="V1387" s="13">
        <v>0.25242718446601897</v>
      </c>
      <c r="W1387" s="13">
        <v>0.28846153846153799</v>
      </c>
      <c r="X1387" s="13">
        <v>0.27619047619047599</v>
      </c>
      <c r="Y1387" s="13">
        <v>0.24</v>
      </c>
      <c r="Z1387" s="13">
        <v>0.22222222222222199</v>
      </c>
      <c r="AA1387" s="13">
        <v>0.26751592356687898</v>
      </c>
      <c r="AB1387" s="13">
        <v>0.27083333333333298</v>
      </c>
      <c r="AC1387" s="13">
        <v>0.33333333333333298</v>
      </c>
      <c r="AD1387" s="13">
        <v>0.26315789473684198</v>
      </c>
      <c r="AE1387" s="13"/>
      <c r="AF1387" s="13">
        <v>0.28571428571428598</v>
      </c>
      <c r="AG1387" s="13">
        <v>0.22</v>
      </c>
      <c r="AH1387" s="13">
        <v>0.328125</v>
      </c>
      <c r="AI1387" s="13">
        <v>0.27329192546583903</v>
      </c>
      <c r="AJ1387" s="13">
        <v>0.276422764227642</v>
      </c>
      <c r="AK1387" s="13">
        <v>0.238095238095238</v>
      </c>
      <c r="AL1387" s="13"/>
      <c r="AM1387" s="13">
        <v>0.269230769230769</v>
      </c>
      <c r="AN1387" s="13">
        <v>0.26222222222222202</v>
      </c>
      <c r="AO1387" s="13">
        <v>0.25319693094629198</v>
      </c>
      <c r="AP1387" s="13">
        <v>0.28691983122362902</v>
      </c>
      <c r="AQ1387" s="13">
        <v>0.43181818181818199</v>
      </c>
      <c r="AR1387" s="13"/>
      <c r="AS1387" s="13">
        <v>0.26801619433198398</v>
      </c>
      <c r="AT1387" s="13" t="s">
        <v>97</v>
      </c>
      <c r="AU1387" s="13"/>
      <c r="AV1387" s="13">
        <v>0.25750000000000001</v>
      </c>
      <c r="AW1387" s="13">
        <v>0.29787234042553201</v>
      </c>
      <c r="AX1387" s="13">
        <v>0.23900573613766701</v>
      </c>
      <c r="AY1387" s="13"/>
      <c r="AZ1387" s="13">
        <v>0.38532110091743099</v>
      </c>
      <c r="BA1387" s="13">
        <v>0.32222222222222202</v>
      </c>
      <c r="BB1387" s="13">
        <v>0.17621145374449301</v>
      </c>
      <c r="BC1387" s="13"/>
      <c r="BD1387" s="13">
        <v>0.28571428571428598</v>
      </c>
      <c r="BE1387" s="13">
        <v>0.23665893271461699</v>
      </c>
      <c r="BF1387" s="13"/>
      <c r="BG1387" s="13">
        <v>0.305084745762712</v>
      </c>
      <c r="BH1387" s="13">
        <v>0.25</v>
      </c>
      <c r="BI1387" s="13"/>
      <c r="BJ1387" s="13">
        <v>0.28421052631578902</v>
      </c>
      <c r="BK1387" s="13">
        <v>0.26594700686947997</v>
      </c>
      <c r="BL1387" s="13"/>
      <c r="BM1387" s="13">
        <v>0.30452674897119297</v>
      </c>
      <c r="BN1387" s="13">
        <v>0.25819672131147497</v>
      </c>
      <c r="BO1387" s="13"/>
      <c r="BP1387" s="13">
        <v>0.28486646884272998</v>
      </c>
      <c r="BQ1387" s="13">
        <v>0.261415525114155</v>
      </c>
      <c r="BR1387" s="13"/>
      <c r="BS1387" s="13">
        <v>0.28506787330316702</v>
      </c>
      <c r="BT1387" s="13">
        <v>0.206593406593407</v>
      </c>
      <c r="BU1387" s="13"/>
      <c r="BV1387" s="13">
        <v>0.25503355704698</v>
      </c>
      <c r="BW1387" s="13">
        <v>0.30034129692832801</v>
      </c>
      <c r="BX1387" s="13"/>
      <c r="BY1387" s="13">
        <v>0.30769230769230799</v>
      </c>
      <c r="BZ1387" s="13">
        <v>0.25812441968430799</v>
      </c>
      <c r="CA1387" s="13"/>
      <c r="CB1387" s="13">
        <v>0.31302876480541503</v>
      </c>
      <c r="CC1387" s="13">
        <v>0.22508038585209</v>
      </c>
    </row>
    <row r="1388" spans="2:81" x14ac:dyDescent="0.3">
      <c r="B1388" t="s">
        <v>84</v>
      </c>
      <c r="C1388" s="13">
        <v>0.40485829959514202</v>
      </c>
      <c r="D1388" s="13">
        <v>0.406099518459069</v>
      </c>
      <c r="E1388" s="13">
        <v>0.40362438220757801</v>
      </c>
      <c r="F1388" s="13"/>
      <c r="G1388" s="13">
        <v>0.4</v>
      </c>
      <c r="H1388" s="13">
        <v>0.41104294478527598</v>
      </c>
      <c r="I1388" s="13">
        <v>0.37288135593220301</v>
      </c>
      <c r="J1388" s="13">
        <v>0.39800995024875602</v>
      </c>
      <c r="K1388" s="13">
        <v>0.391608391608392</v>
      </c>
      <c r="L1388" s="13">
        <v>0.46753246753246802</v>
      </c>
      <c r="M1388" s="13"/>
      <c r="N1388" s="13">
        <v>0.410041841004184</v>
      </c>
      <c r="O1388" s="13">
        <v>0.41237113402061898</v>
      </c>
      <c r="P1388" s="13">
        <v>0.43781094527363201</v>
      </c>
      <c r="Q1388" s="13">
        <v>0.35826771653543299</v>
      </c>
      <c r="R1388" s="13"/>
      <c r="S1388" s="13">
        <v>0.44032921810699599</v>
      </c>
      <c r="T1388" s="13">
        <v>0.44360902255639101</v>
      </c>
      <c r="U1388" s="13">
        <v>0.465753424657534</v>
      </c>
      <c r="V1388" s="13">
        <v>0.38834951456310701</v>
      </c>
      <c r="W1388" s="13">
        <v>0.33653846153846201</v>
      </c>
      <c r="X1388" s="13">
        <v>0.38095238095238099</v>
      </c>
      <c r="Y1388" s="13">
        <v>0.4</v>
      </c>
      <c r="Z1388" s="13">
        <v>0.46666666666666701</v>
      </c>
      <c r="AA1388" s="13">
        <v>0.35031847133757998</v>
      </c>
      <c r="AB1388" s="13">
        <v>0.4375</v>
      </c>
      <c r="AC1388" s="13">
        <v>0.36842105263157898</v>
      </c>
      <c r="AD1388" s="13">
        <v>0.31578947368421101</v>
      </c>
      <c r="AE1388" s="13"/>
      <c r="AF1388" s="13">
        <v>0.43859649122806998</v>
      </c>
      <c r="AG1388" s="13">
        <v>0.45</v>
      </c>
      <c r="AH1388" s="13">
        <v>0.390625</v>
      </c>
      <c r="AI1388" s="13">
        <v>0.335403726708075</v>
      </c>
      <c r="AJ1388" s="13">
        <v>0.39837398373983701</v>
      </c>
      <c r="AK1388" s="13">
        <v>0.38095238095238099</v>
      </c>
      <c r="AL1388" s="13"/>
      <c r="AM1388" s="13">
        <v>0.36813186813186799</v>
      </c>
      <c r="AN1388" s="13">
        <v>0.39555555555555599</v>
      </c>
      <c r="AO1388" s="13">
        <v>0.42199488491048598</v>
      </c>
      <c r="AP1388" s="13">
        <v>0.43459915611814298</v>
      </c>
      <c r="AQ1388" s="13">
        <v>0.38636363636363602</v>
      </c>
      <c r="AR1388" s="13"/>
      <c r="AS1388" s="13">
        <v>0.40485829959514202</v>
      </c>
      <c r="AT1388" s="13" t="s">
        <v>97</v>
      </c>
      <c r="AU1388" s="13"/>
      <c r="AV1388" s="13">
        <v>0.42249999999999999</v>
      </c>
      <c r="AW1388" s="13">
        <v>0.329787234042553</v>
      </c>
      <c r="AX1388" s="13">
        <v>0.43021032504780099</v>
      </c>
      <c r="AY1388" s="13"/>
      <c r="AZ1388" s="13">
        <v>0.403669724770642</v>
      </c>
      <c r="BA1388" s="13">
        <v>0.4</v>
      </c>
      <c r="BB1388" s="13">
        <v>0.42290748898678399</v>
      </c>
      <c r="BC1388" s="13"/>
      <c r="BD1388" s="13">
        <v>0.407268170426065</v>
      </c>
      <c r="BE1388" s="13">
        <v>0.39907192575405998</v>
      </c>
      <c r="BF1388" s="13"/>
      <c r="BG1388" s="13">
        <v>0.41888619854721498</v>
      </c>
      <c r="BH1388" s="13">
        <v>0.39756097560975601</v>
      </c>
      <c r="BI1388" s="13"/>
      <c r="BJ1388" s="13">
        <v>0.43157894736842101</v>
      </c>
      <c r="BK1388" s="13">
        <v>0.40137389597644801</v>
      </c>
      <c r="BL1388" s="13"/>
      <c r="BM1388" s="13">
        <v>0.41563786008230502</v>
      </c>
      <c r="BN1388" s="13">
        <v>0.402663934426229</v>
      </c>
      <c r="BO1388" s="13"/>
      <c r="BP1388" s="13">
        <v>0.39762611275964399</v>
      </c>
      <c r="BQ1388" s="13">
        <v>0.40981735159817401</v>
      </c>
      <c r="BR1388" s="13"/>
      <c r="BS1388" s="13">
        <v>0.41855203619909498</v>
      </c>
      <c r="BT1388" s="13">
        <v>0.424175824175824</v>
      </c>
      <c r="BU1388" s="13"/>
      <c r="BV1388" s="13">
        <v>0.44295302013422799</v>
      </c>
      <c r="BW1388" s="13">
        <v>0.40614334470989799</v>
      </c>
      <c r="BX1388" s="13"/>
      <c r="BY1388" s="13">
        <v>0.41258741258741299</v>
      </c>
      <c r="BZ1388" s="13">
        <v>0.40761374187558003</v>
      </c>
      <c r="CA1388" s="13"/>
      <c r="CB1388" s="13">
        <v>0.40101522842639598</v>
      </c>
      <c r="CC1388" s="13">
        <v>0.409967845659164</v>
      </c>
    </row>
    <row r="1389" spans="2:81" x14ac:dyDescent="0.3">
      <c r="B1389" t="s">
        <v>414</v>
      </c>
      <c r="C1389" s="13">
        <v>0.161133603238866</v>
      </c>
      <c r="D1389" s="13">
        <v>0.141252006420546</v>
      </c>
      <c r="E1389" s="13">
        <v>0.182866556836903</v>
      </c>
      <c r="F1389" s="13"/>
      <c r="G1389" s="13">
        <v>0.16571428571428601</v>
      </c>
      <c r="H1389" s="13">
        <v>0.159509202453988</v>
      </c>
      <c r="I1389" s="13">
        <v>0.12711864406779699</v>
      </c>
      <c r="J1389" s="13">
        <v>0.15920398009950201</v>
      </c>
      <c r="K1389" s="13">
        <v>0.195804195804196</v>
      </c>
      <c r="L1389" s="13">
        <v>0.18181818181818199</v>
      </c>
      <c r="M1389" s="13"/>
      <c r="N1389" s="13">
        <v>0.15690376569037701</v>
      </c>
      <c r="O1389" s="13">
        <v>0.161512027491409</v>
      </c>
      <c r="P1389" s="13">
        <v>0.17910447761194001</v>
      </c>
      <c r="Q1389" s="13">
        <v>0.15748031496063</v>
      </c>
      <c r="R1389" s="13"/>
      <c r="S1389" s="13">
        <v>0.13580246913580199</v>
      </c>
      <c r="T1389" s="13">
        <v>0.14285714285714299</v>
      </c>
      <c r="U1389" s="13">
        <v>0.150684931506849</v>
      </c>
      <c r="V1389" s="13">
        <v>0.16504854368932001</v>
      </c>
      <c r="W1389" s="13">
        <v>0.22115384615384601</v>
      </c>
      <c r="X1389" s="13">
        <v>0.133333333333333</v>
      </c>
      <c r="Y1389" s="13">
        <v>0.19</v>
      </c>
      <c r="Z1389" s="13">
        <v>0.11111111111111099</v>
      </c>
      <c r="AA1389" s="13">
        <v>0.16560509554140099</v>
      </c>
      <c r="AB1389" s="13">
        <v>0.17708333333333301</v>
      </c>
      <c r="AC1389" s="13">
        <v>0.157894736842105</v>
      </c>
      <c r="AD1389" s="13">
        <v>0.31578947368421101</v>
      </c>
      <c r="AE1389" s="13"/>
      <c r="AF1389" s="13">
        <v>0.13533834586466201</v>
      </c>
      <c r="AG1389" s="13">
        <v>0.15</v>
      </c>
      <c r="AH1389" s="13">
        <v>0.15625</v>
      </c>
      <c r="AI1389" s="13">
        <v>0.173913043478261</v>
      </c>
      <c r="AJ1389" s="13">
        <v>0.16260162601625999</v>
      </c>
      <c r="AK1389" s="13">
        <v>0.2</v>
      </c>
      <c r="AL1389" s="13"/>
      <c r="AM1389" s="13">
        <v>0.14285714285714299</v>
      </c>
      <c r="AN1389" s="13">
        <v>0.17333333333333301</v>
      </c>
      <c r="AO1389" s="13">
        <v>0.17647058823529399</v>
      </c>
      <c r="AP1389" s="13">
        <v>0.13502109704641299</v>
      </c>
      <c r="AQ1389" s="13">
        <v>6.8181818181818205E-2</v>
      </c>
      <c r="AR1389" s="13"/>
      <c r="AS1389" s="13">
        <v>0.161133603238866</v>
      </c>
      <c r="AT1389" s="13" t="s">
        <v>97</v>
      </c>
      <c r="AU1389" s="13"/>
      <c r="AV1389" s="13">
        <v>0.14499999999999999</v>
      </c>
      <c r="AW1389" s="13">
        <v>0.19148936170212799</v>
      </c>
      <c r="AX1389" s="13">
        <v>0.17208413001912001</v>
      </c>
      <c r="AY1389" s="13"/>
      <c r="AZ1389" s="13">
        <v>9.1743119266055106E-2</v>
      </c>
      <c r="BA1389" s="13">
        <v>0.155555555555556</v>
      </c>
      <c r="BB1389" s="13">
        <v>0.185022026431718</v>
      </c>
      <c r="BC1389" s="13"/>
      <c r="BD1389" s="13">
        <v>0.16040100250626599</v>
      </c>
      <c r="BE1389" s="13">
        <v>0.16241299303944301</v>
      </c>
      <c r="BF1389" s="13"/>
      <c r="BG1389" s="13">
        <v>0.14043583535109</v>
      </c>
      <c r="BH1389" s="13">
        <v>0.171951219512195</v>
      </c>
      <c r="BI1389" s="13"/>
      <c r="BJ1389" s="13">
        <v>0.14736842105263201</v>
      </c>
      <c r="BK1389" s="13">
        <v>0.160942100098135</v>
      </c>
      <c r="BL1389" s="13"/>
      <c r="BM1389" s="13">
        <v>0.17695473251028801</v>
      </c>
      <c r="BN1389" s="13">
        <v>0.15881147540983601</v>
      </c>
      <c r="BO1389" s="13"/>
      <c r="BP1389" s="13">
        <v>0.172106824925816</v>
      </c>
      <c r="BQ1389" s="13">
        <v>0.15525114155251099</v>
      </c>
      <c r="BR1389" s="13"/>
      <c r="BS1389" s="13">
        <v>0.16289592760180999</v>
      </c>
      <c r="BT1389" s="13">
        <v>0.175824175824176</v>
      </c>
      <c r="BU1389" s="13"/>
      <c r="BV1389" s="13">
        <v>0.161073825503356</v>
      </c>
      <c r="BW1389" s="13">
        <v>0.16382252559727001</v>
      </c>
      <c r="BX1389" s="13"/>
      <c r="BY1389" s="13">
        <v>0.111888111888112</v>
      </c>
      <c r="BZ1389" s="13">
        <v>0.16713091922005599</v>
      </c>
      <c r="CA1389" s="13"/>
      <c r="CB1389" s="13">
        <v>0.13367174280879901</v>
      </c>
      <c r="CC1389" s="13">
        <v>0.18488745980707399</v>
      </c>
    </row>
    <row r="1390" spans="2:81" x14ac:dyDescent="0.3">
      <c r="B1390" t="s">
        <v>86</v>
      </c>
      <c r="C1390" s="13">
        <v>8.3400809716599203E-2</v>
      </c>
      <c r="D1390" s="13">
        <v>9.6308186195826706E-2</v>
      </c>
      <c r="E1390" s="13">
        <v>7.0840197693574997E-2</v>
      </c>
      <c r="F1390" s="13"/>
      <c r="G1390" s="13">
        <v>6.2857142857142903E-2</v>
      </c>
      <c r="H1390" s="13">
        <v>5.2147239263803699E-2</v>
      </c>
      <c r="I1390" s="13">
        <v>9.74576271186441E-2</v>
      </c>
      <c r="J1390" s="13">
        <v>0.109452736318408</v>
      </c>
      <c r="K1390" s="13">
        <v>0.111888111888112</v>
      </c>
      <c r="L1390" s="13">
        <v>9.0909090909090898E-2</v>
      </c>
      <c r="M1390" s="13"/>
      <c r="N1390" s="13">
        <v>7.1129707112970703E-2</v>
      </c>
      <c r="O1390" s="13">
        <v>0.123711340206186</v>
      </c>
      <c r="P1390" s="13">
        <v>7.9601990049751201E-2</v>
      </c>
      <c r="Q1390" s="13">
        <v>6.2992125984251995E-2</v>
      </c>
      <c r="R1390" s="13"/>
      <c r="S1390" s="13">
        <v>6.1728395061728399E-2</v>
      </c>
      <c r="T1390" s="13">
        <v>6.7669172932330796E-2</v>
      </c>
      <c r="U1390" s="13">
        <v>6.8493150684931503E-2</v>
      </c>
      <c r="V1390" s="13">
        <v>0.15533980582524301</v>
      </c>
      <c r="W1390" s="13">
        <v>6.7307692307692304E-2</v>
      </c>
      <c r="X1390" s="13">
        <v>9.5238095238095205E-2</v>
      </c>
      <c r="Y1390" s="13">
        <v>7.0000000000000007E-2</v>
      </c>
      <c r="Z1390" s="13">
        <v>0.11111111111111099</v>
      </c>
      <c r="AA1390" s="13">
        <v>0.11464968152866201</v>
      </c>
      <c r="AB1390" s="13">
        <v>6.25E-2</v>
      </c>
      <c r="AC1390" s="13">
        <v>8.7719298245614002E-2</v>
      </c>
      <c r="AD1390" s="13">
        <v>0</v>
      </c>
      <c r="AE1390" s="13"/>
      <c r="AF1390" s="13">
        <v>8.5213032581453602E-2</v>
      </c>
      <c r="AG1390" s="13">
        <v>9.5000000000000001E-2</v>
      </c>
      <c r="AH1390" s="13">
        <v>5.46875E-2</v>
      </c>
      <c r="AI1390" s="13">
        <v>0.111801242236025</v>
      </c>
      <c r="AJ1390" s="13">
        <v>4.8780487804878099E-2</v>
      </c>
      <c r="AK1390" s="13">
        <v>8.5714285714285701E-2</v>
      </c>
      <c r="AL1390" s="13"/>
      <c r="AM1390" s="13">
        <v>8.7912087912087905E-2</v>
      </c>
      <c r="AN1390" s="13">
        <v>9.7777777777777797E-2</v>
      </c>
      <c r="AO1390" s="13">
        <v>6.6496163682864498E-2</v>
      </c>
      <c r="AP1390" s="13">
        <v>6.3291139240506306E-2</v>
      </c>
      <c r="AQ1390" s="13">
        <v>4.5454545454545497E-2</v>
      </c>
      <c r="AR1390" s="13"/>
      <c r="AS1390" s="13">
        <v>8.3400809716599203E-2</v>
      </c>
      <c r="AT1390" s="13" t="s">
        <v>97</v>
      </c>
      <c r="AU1390" s="13"/>
      <c r="AV1390" s="13">
        <v>9.7500000000000003E-2</v>
      </c>
      <c r="AW1390" s="13">
        <v>0.12765957446808501</v>
      </c>
      <c r="AX1390" s="13">
        <v>7.0745697896749504E-2</v>
      </c>
      <c r="AY1390" s="13"/>
      <c r="AZ1390" s="13">
        <v>6.4220183486238494E-2</v>
      </c>
      <c r="BA1390" s="13">
        <v>7.7777777777777807E-2</v>
      </c>
      <c r="BB1390" s="13">
        <v>0.12775330396475801</v>
      </c>
      <c r="BC1390" s="13"/>
      <c r="BD1390" s="13">
        <v>7.1428571428571397E-2</v>
      </c>
      <c r="BE1390" s="13">
        <v>0.106728538283063</v>
      </c>
      <c r="BF1390" s="13"/>
      <c r="BG1390" s="13">
        <v>7.2639225181598099E-2</v>
      </c>
      <c r="BH1390" s="13">
        <v>8.7804878048780496E-2</v>
      </c>
      <c r="BI1390" s="13"/>
      <c r="BJ1390" s="13">
        <v>8.42105263157895E-2</v>
      </c>
      <c r="BK1390" s="13">
        <v>8.3415112855740894E-2</v>
      </c>
      <c r="BL1390" s="13"/>
      <c r="BM1390" s="13">
        <v>5.3497942386831303E-2</v>
      </c>
      <c r="BN1390" s="13">
        <v>9.2213114754098394E-2</v>
      </c>
      <c r="BO1390" s="13"/>
      <c r="BP1390" s="13">
        <v>5.93471810089021E-2</v>
      </c>
      <c r="BQ1390" s="13">
        <v>9.3607305936073096E-2</v>
      </c>
      <c r="BR1390" s="13"/>
      <c r="BS1390" s="13">
        <v>7.9185520361990905E-2</v>
      </c>
      <c r="BT1390" s="13">
        <v>9.8901098901098897E-2</v>
      </c>
      <c r="BU1390" s="13"/>
      <c r="BV1390" s="13">
        <v>8.0536912751677805E-2</v>
      </c>
      <c r="BW1390" s="13">
        <v>7.8498293515358405E-2</v>
      </c>
      <c r="BX1390" s="13"/>
      <c r="BY1390" s="13">
        <v>4.8951048951049E-2</v>
      </c>
      <c r="BZ1390" s="13">
        <v>8.9136490250696407E-2</v>
      </c>
      <c r="CA1390" s="13"/>
      <c r="CB1390" s="13">
        <v>8.6294416243654803E-2</v>
      </c>
      <c r="CC1390" s="13">
        <v>8.0385852090032198E-2</v>
      </c>
    </row>
    <row r="1391" spans="2:81" x14ac:dyDescent="0.3">
      <c r="B1391" t="s">
        <v>415</v>
      </c>
      <c r="C1391" s="13">
        <v>5.8299595141700397E-2</v>
      </c>
      <c r="D1391" s="13">
        <v>5.4574638844301797E-2</v>
      </c>
      <c r="E1391" s="13">
        <v>6.2602965403624394E-2</v>
      </c>
      <c r="F1391" s="13"/>
      <c r="G1391" s="13">
        <v>2.8571428571428598E-2</v>
      </c>
      <c r="H1391" s="13">
        <v>6.7484662576687102E-2</v>
      </c>
      <c r="I1391" s="13">
        <v>3.8135593220338999E-2</v>
      </c>
      <c r="J1391" s="13">
        <v>6.4676616915422896E-2</v>
      </c>
      <c r="K1391" s="13">
        <v>6.9930069930069894E-2</v>
      </c>
      <c r="L1391" s="13">
        <v>8.4415584415584402E-2</v>
      </c>
      <c r="M1391" s="13"/>
      <c r="N1391" s="13">
        <v>6.2761506276150597E-2</v>
      </c>
      <c r="O1391" s="13">
        <v>3.78006872852234E-2</v>
      </c>
      <c r="P1391" s="13">
        <v>7.4626865671641798E-2</v>
      </c>
      <c r="Q1391" s="13">
        <v>6.2992125984251995E-2</v>
      </c>
      <c r="R1391" s="13"/>
      <c r="S1391" s="13">
        <v>5.3497942386831303E-2</v>
      </c>
      <c r="T1391" s="13">
        <v>7.5187969924811998E-2</v>
      </c>
      <c r="U1391" s="13">
        <v>0</v>
      </c>
      <c r="V1391" s="13">
        <v>2.9126213592233E-2</v>
      </c>
      <c r="W1391" s="13">
        <v>3.8461538461538498E-2</v>
      </c>
      <c r="X1391" s="13">
        <v>6.6666666666666693E-2</v>
      </c>
      <c r="Y1391" s="13">
        <v>0.1</v>
      </c>
      <c r="Z1391" s="13">
        <v>8.8888888888888906E-2</v>
      </c>
      <c r="AA1391" s="13">
        <v>7.6433121019108305E-2</v>
      </c>
      <c r="AB1391" s="13">
        <v>4.1666666666666699E-2</v>
      </c>
      <c r="AC1391" s="13">
        <v>5.2631578947368397E-2</v>
      </c>
      <c r="AD1391" s="13">
        <v>0.105263157894737</v>
      </c>
      <c r="AE1391" s="13"/>
      <c r="AF1391" s="13">
        <v>4.2606516290726801E-2</v>
      </c>
      <c r="AG1391" s="13">
        <v>0.08</v>
      </c>
      <c r="AH1391" s="13">
        <v>4.6875E-2</v>
      </c>
      <c r="AI1391" s="13">
        <v>8.6956521739130405E-2</v>
      </c>
      <c r="AJ1391" s="13">
        <v>5.6910569105691103E-2</v>
      </c>
      <c r="AK1391" s="13">
        <v>4.7619047619047603E-2</v>
      </c>
      <c r="AL1391" s="13"/>
      <c r="AM1391" s="13">
        <v>9.3406593406593394E-2</v>
      </c>
      <c r="AN1391" s="13">
        <v>4.8888888888888898E-2</v>
      </c>
      <c r="AO1391" s="13">
        <v>5.1150895140665002E-2</v>
      </c>
      <c r="AP1391" s="13">
        <v>6.7510548523206704E-2</v>
      </c>
      <c r="AQ1391" s="13">
        <v>6.8181818181818205E-2</v>
      </c>
      <c r="AR1391" s="13"/>
      <c r="AS1391" s="13">
        <v>5.8299595141700397E-2</v>
      </c>
      <c r="AT1391" s="13" t="s">
        <v>97</v>
      </c>
      <c r="AU1391" s="13"/>
      <c r="AV1391" s="13">
        <v>0.06</v>
      </c>
      <c r="AW1391" s="13">
        <v>3.1914893617021302E-2</v>
      </c>
      <c r="AX1391" s="13">
        <v>5.7361376673040199E-2</v>
      </c>
      <c r="AY1391" s="13"/>
      <c r="AZ1391" s="13">
        <v>5.5045871559633003E-2</v>
      </c>
      <c r="BA1391" s="13">
        <v>4.4444444444444398E-2</v>
      </c>
      <c r="BB1391" s="13">
        <v>5.2863436123347998E-2</v>
      </c>
      <c r="BC1391" s="13"/>
      <c r="BD1391" s="13">
        <v>5.1378446115288197E-2</v>
      </c>
      <c r="BE1391" s="13">
        <v>6.9605568445475594E-2</v>
      </c>
      <c r="BF1391" s="13"/>
      <c r="BG1391" s="13">
        <v>4.6004842615012101E-2</v>
      </c>
      <c r="BH1391" s="13">
        <v>6.4634146341463403E-2</v>
      </c>
      <c r="BI1391" s="13"/>
      <c r="BJ1391" s="13">
        <v>4.2105263157894701E-2</v>
      </c>
      <c r="BK1391" s="13">
        <v>6.1825318940137403E-2</v>
      </c>
      <c r="BL1391" s="13"/>
      <c r="BM1391" s="13">
        <v>2.8806584362139901E-2</v>
      </c>
      <c r="BN1391" s="13">
        <v>6.4549180327868896E-2</v>
      </c>
      <c r="BO1391" s="13"/>
      <c r="BP1391" s="13">
        <v>5.3412462908011903E-2</v>
      </c>
      <c r="BQ1391" s="13">
        <v>5.9360730593607303E-2</v>
      </c>
      <c r="BR1391" s="13"/>
      <c r="BS1391" s="13">
        <v>3.8461538461538498E-2</v>
      </c>
      <c r="BT1391" s="13">
        <v>6.5934065934065894E-2</v>
      </c>
      <c r="BU1391" s="13"/>
      <c r="BV1391" s="13">
        <v>4.6979865771812103E-2</v>
      </c>
      <c r="BW1391" s="13">
        <v>3.4129692832764499E-2</v>
      </c>
      <c r="BX1391" s="13"/>
      <c r="BY1391" s="13">
        <v>0.10489510489510501</v>
      </c>
      <c r="BZ1391" s="13">
        <v>5.2924791086351002E-2</v>
      </c>
      <c r="CA1391" s="13"/>
      <c r="CB1391" s="13">
        <v>4.0609137055837602E-2</v>
      </c>
      <c r="CC1391" s="13">
        <v>7.7170418006430902E-2</v>
      </c>
    </row>
    <row r="1392" spans="2:81" x14ac:dyDescent="0.3">
      <c r="B1392" t="s">
        <v>106</v>
      </c>
      <c r="C1392" s="13">
        <v>2.4291497975708499E-2</v>
      </c>
      <c r="D1392" s="13">
        <v>1.28410914927769E-2</v>
      </c>
      <c r="E1392" s="13">
        <v>3.4596375617792399E-2</v>
      </c>
      <c r="F1392" s="13"/>
      <c r="G1392" s="13">
        <v>1.7142857142857099E-2</v>
      </c>
      <c r="H1392" s="13">
        <v>1.5337423312883401E-2</v>
      </c>
      <c r="I1392" s="13">
        <v>2.5423728813559299E-2</v>
      </c>
      <c r="J1392" s="13">
        <v>3.98009950248756E-2</v>
      </c>
      <c r="K1392" s="13">
        <v>3.4965034965035002E-2</v>
      </c>
      <c r="L1392" s="13">
        <v>1.9480519480519501E-2</v>
      </c>
      <c r="M1392" s="13"/>
      <c r="N1392" s="13">
        <v>1.8828451882845199E-2</v>
      </c>
      <c r="O1392" s="13">
        <v>3.09278350515464E-2</v>
      </c>
      <c r="P1392" s="13">
        <v>1.99004975124378E-2</v>
      </c>
      <c r="Q1392" s="13">
        <v>3.1496062992125998E-2</v>
      </c>
      <c r="R1392" s="13"/>
      <c r="S1392" s="13">
        <v>8.23045267489712E-3</v>
      </c>
      <c r="T1392" s="13">
        <v>4.5112781954887202E-2</v>
      </c>
      <c r="U1392" s="13">
        <v>8.2191780821917804E-2</v>
      </c>
      <c r="V1392" s="13">
        <v>9.7087378640776708E-3</v>
      </c>
      <c r="W1392" s="13">
        <v>4.80769230769231E-2</v>
      </c>
      <c r="X1392" s="13">
        <v>4.7619047619047603E-2</v>
      </c>
      <c r="Y1392" s="13">
        <v>0</v>
      </c>
      <c r="Z1392" s="13">
        <v>0</v>
      </c>
      <c r="AA1392" s="13">
        <v>2.54777070063694E-2</v>
      </c>
      <c r="AB1392" s="13">
        <v>1.0416666666666701E-2</v>
      </c>
      <c r="AC1392" s="13">
        <v>0</v>
      </c>
      <c r="AD1392" s="13">
        <v>0</v>
      </c>
      <c r="AE1392" s="13"/>
      <c r="AF1392" s="13">
        <v>1.2531328320802001E-2</v>
      </c>
      <c r="AG1392" s="13">
        <v>5.0000000000000001E-3</v>
      </c>
      <c r="AH1392" s="13">
        <v>2.34375E-2</v>
      </c>
      <c r="AI1392" s="13">
        <v>1.8633540372670801E-2</v>
      </c>
      <c r="AJ1392" s="13">
        <v>5.6910569105691103E-2</v>
      </c>
      <c r="AK1392" s="13">
        <v>4.7619047619047603E-2</v>
      </c>
      <c r="AL1392" s="13"/>
      <c r="AM1392" s="13">
        <v>3.8461538461538498E-2</v>
      </c>
      <c r="AN1392" s="13">
        <v>2.2222222222222199E-2</v>
      </c>
      <c r="AO1392" s="13">
        <v>3.0690537084398999E-2</v>
      </c>
      <c r="AP1392" s="13">
        <v>1.26582278481013E-2</v>
      </c>
      <c r="AQ1392" s="13">
        <v>0</v>
      </c>
      <c r="AR1392" s="13"/>
      <c r="AS1392" s="13">
        <v>2.4291497975708499E-2</v>
      </c>
      <c r="AT1392" s="13" t="s">
        <v>97</v>
      </c>
      <c r="AU1392" s="13"/>
      <c r="AV1392" s="13">
        <v>1.7500000000000002E-2</v>
      </c>
      <c r="AW1392" s="13">
        <v>2.1276595744680899E-2</v>
      </c>
      <c r="AX1392" s="13">
        <v>3.05927342256214E-2</v>
      </c>
      <c r="AY1392" s="13"/>
      <c r="AZ1392" s="13">
        <v>0</v>
      </c>
      <c r="BA1392" s="13">
        <v>0</v>
      </c>
      <c r="BB1392" s="13">
        <v>3.5242290748898703E-2</v>
      </c>
      <c r="BC1392" s="13"/>
      <c r="BD1392" s="13">
        <v>2.3809523809523801E-2</v>
      </c>
      <c r="BE1392" s="13">
        <v>2.5522041763341101E-2</v>
      </c>
      <c r="BF1392" s="13"/>
      <c r="BG1392" s="13">
        <v>1.6949152542372899E-2</v>
      </c>
      <c r="BH1392" s="13">
        <v>2.8048780487804899E-2</v>
      </c>
      <c r="BI1392" s="13"/>
      <c r="BJ1392" s="13">
        <v>1.05263157894737E-2</v>
      </c>
      <c r="BK1392" s="13">
        <v>2.6496565260058901E-2</v>
      </c>
      <c r="BL1392" s="13"/>
      <c r="BM1392" s="13">
        <v>2.0576131687242798E-2</v>
      </c>
      <c r="BN1392" s="13">
        <v>2.3565573770491802E-2</v>
      </c>
      <c r="BO1392" s="13"/>
      <c r="BP1392" s="13">
        <v>3.2640949554896097E-2</v>
      </c>
      <c r="BQ1392" s="13">
        <v>2.0547945205479499E-2</v>
      </c>
      <c r="BR1392" s="13"/>
      <c r="BS1392" s="13">
        <v>1.58371040723982E-2</v>
      </c>
      <c r="BT1392" s="13">
        <v>2.8571428571428598E-2</v>
      </c>
      <c r="BU1392" s="13"/>
      <c r="BV1392" s="13">
        <v>1.34228187919463E-2</v>
      </c>
      <c r="BW1392" s="13">
        <v>1.7064846416382298E-2</v>
      </c>
      <c r="BX1392" s="13"/>
      <c r="BY1392" s="13">
        <v>1.3986013986014E-2</v>
      </c>
      <c r="BZ1392" s="13">
        <v>2.5069637883008401E-2</v>
      </c>
      <c r="CA1392" s="13"/>
      <c r="CB1392" s="13">
        <v>2.5380710659898501E-2</v>
      </c>
      <c r="CC1392" s="13">
        <v>2.2508038585209E-2</v>
      </c>
    </row>
    <row r="1393" spans="2:81" x14ac:dyDescent="0.3">
      <c r="B1393" t="s">
        <v>89</v>
      </c>
      <c r="C1393" s="13">
        <v>0.67287449392712595</v>
      </c>
      <c r="D1393" s="13">
        <v>0.695024077046549</v>
      </c>
      <c r="E1393" s="13">
        <v>0.649093904448105</v>
      </c>
      <c r="F1393" s="13"/>
      <c r="G1393" s="13">
        <v>0.72571428571428598</v>
      </c>
      <c r="H1393" s="13">
        <v>0.70552147239263796</v>
      </c>
      <c r="I1393" s="13">
        <v>0.71186440677966101</v>
      </c>
      <c r="J1393" s="13">
        <v>0.62686567164179097</v>
      </c>
      <c r="K1393" s="13">
        <v>0.58741258741258695</v>
      </c>
      <c r="L1393" s="13">
        <v>0.62337662337662303</v>
      </c>
      <c r="M1393" s="13"/>
      <c r="N1393" s="13">
        <v>0.69037656903765698</v>
      </c>
      <c r="O1393" s="13">
        <v>0.646048109965636</v>
      </c>
      <c r="P1393" s="13">
        <v>0.64676616915422902</v>
      </c>
      <c r="Q1393" s="13">
        <v>0.68503937007874005</v>
      </c>
      <c r="R1393" s="13"/>
      <c r="S1393" s="13">
        <v>0.74074074074074103</v>
      </c>
      <c r="T1393" s="13">
        <v>0.66917293233082698</v>
      </c>
      <c r="U1393" s="13">
        <v>0.69863013698630105</v>
      </c>
      <c r="V1393" s="13">
        <v>0.64077669902912604</v>
      </c>
      <c r="W1393" s="13">
        <v>0.625</v>
      </c>
      <c r="X1393" s="13">
        <v>0.65714285714285703</v>
      </c>
      <c r="Y1393" s="13">
        <v>0.64</v>
      </c>
      <c r="Z1393" s="13">
        <v>0.68888888888888899</v>
      </c>
      <c r="AA1393" s="13">
        <v>0.61783439490445902</v>
      </c>
      <c r="AB1393" s="13">
        <v>0.70833333333333304</v>
      </c>
      <c r="AC1393" s="13">
        <v>0.70175438596491202</v>
      </c>
      <c r="AD1393" s="13">
        <v>0.57894736842105299</v>
      </c>
      <c r="AE1393" s="13"/>
      <c r="AF1393" s="13">
        <v>0.72431077694235602</v>
      </c>
      <c r="AG1393" s="13">
        <v>0.67</v>
      </c>
      <c r="AH1393" s="13">
        <v>0.71875</v>
      </c>
      <c r="AI1393" s="13">
        <v>0.60869565217391297</v>
      </c>
      <c r="AJ1393" s="13">
        <v>0.67479674796748002</v>
      </c>
      <c r="AK1393" s="13">
        <v>0.61904761904761896</v>
      </c>
      <c r="AL1393" s="13"/>
      <c r="AM1393" s="13">
        <v>0.63736263736263699</v>
      </c>
      <c r="AN1393" s="13">
        <v>0.65777777777777802</v>
      </c>
      <c r="AO1393" s="13">
        <v>0.67519181585677801</v>
      </c>
      <c r="AP1393" s="13">
        <v>0.721518987341772</v>
      </c>
      <c r="AQ1393" s="13">
        <v>0.81818181818181801</v>
      </c>
      <c r="AR1393" s="13"/>
      <c r="AS1393" s="13">
        <v>0.67287449392712595</v>
      </c>
      <c r="AT1393" s="13" t="s">
        <v>97</v>
      </c>
      <c r="AU1393" s="13"/>
      <c r="AV1393" s="13">
        <v>0.68</v>
      </c>
      <c r="AW1393" s="13">
        <v>0.62765957446808496</v>
      </c>
      <c r="AX1393" s="13">
        <v>0.66921606118546895</v>
      </c>
      <c r="AY1393" s="13"/>
      <c r="AZ1393" s="13">
        <v>0.78899082568807299</v>
      </c>
      <c r="BA1393" s="13">
        <v>0.72222222222222199</v>
      </c>
      <c r="BB1393" s="13">
        <v>0.59911894273127797</v>
      </c>
      <c r="BC1393" s="13"/>
      <c r="BD1393" s="13">
        <v>0.69298245614035103</v>
      </c>
      <c r="BE1393" s="13">
        <v>0.63573085846867705</v>
      </c>
      <c r="BF1393" s="13"/>
      <c r="BG1393" s="13">
        <v>0.72397094430992703</v>
      </c>
      <c r="BH1393" s="13">
        <v>0.64756097560975601</v>
      </c>
      <c r="BI1393" s="13"/>
      <c r="BJ1393" s="13">
        <v>0.71578947368421098</v>
      </c>
      <c r="BK1393" s="13">
        <v>0.66732090284592704</v>
      </c>
      <c r="BL1393" s="13"/>
      <c r="BM1393" s="13">
        <v>0.72016460905349799</v>
      </c>
      <c r="BN1393" s="13">
        <v>0.66086065573770503</v>
      </c>
      <c r="BO1393" s="13"/>
      <c r="BP1393" s="13">
        <v>0.68249258160237403</v>
      </c>
      <c r="BQ1393" s="13">
        <v>0.67123287671232901</v>
      </c>
      <c r="BR1393" s="13"/>
      <c r="BS1393" s="13">
        <v>0.70361990950226205</v>
      </c>
      <c r="BT1393" s="13">
        <v>0.63076923076923097</v>
      </c>
      <c r="BU1393" s="13"/>
      <c r="BV1393" s="13">
        <v>0.69798657718120805</v>
      </c>
      <c r="BW1393" s="13">
        <v>0.706484641638225</v>
      </c>
      <c r="BX1393" s="13"/>
      <c r="BY1393" s="13">
        <v>0.72027972027971998</v>
      </c>
      <c r="BZ1393" s="13">
        <v>0.66573816155988896</v>
      </c>
      <c r="CA1393" s="13"/>
      <c r="CB1393" s="13">
        <v>0.71404399323181</v>
      </c>
      <c r="CC1393" s="13">
        <v>0.635048231511254</v>
      </c>
    </row>
    <row r="1394" spans="2:81" x14ac:dyDescent="0.3">
      <c r="B1394" t="s">
        <v>90</v>
      </c>
      <c r="C1394" s="13">
        <v>0.14170040485829999</v>
      </c>
      <c r="D1394" s="13">
        <v>0.15088282504012801</v>
      </c>
      <c r="E1394" s="13">
        <v>0.133443163097199</v>
      </c>
      <c r="F1394" s="13"/>
      <c r="G1394" s="13">
        <v>9.1428571428571401E-2</v>
      </c>
      <c r="H1394" s="13">
        <v>0.119631901840491</v>
      </c>
      <c r="I1394" s="13">
        <v>0.13559322033898299</v>
      </c>
      <c r="J1394" s="13">
        <v>0.174129353233831</v>
      </c>
      <c r="K1394" s="13">
        <v>0.18181818181818199</v>
      </c>
      <c r="L1394" s="13">
        <v>0.17532467532467499</v>
      </c>
      <c r="M1394" s="13"/>
      <c r="N1394" s="13">
        <v>0.13389121338912099</v>
      </c>
      <c r="O1394" s="13">
        <v>0.161512027491409</v>
      </c>
      <c r="P1394" s="13">
        <v>0.154228855721393</v>
      </c>
      <c r="Q1394" s="13">
        <v>0.12598425196850399</v>
      </c>
      <c r="R1394" s="13"/>
      <c r="S1394" s="13">
        <v>0.11522633744856001</v>
      </c>
      <c r="T1394" s="13">
        <v>0.14285714285714299</v>
      </c>
      <c r="U1394" s="13">
        <v>6.8493150684931503E-2</v>
      </c>
      <c r="V1394" s="13">
        <v>0.18446601941747601</v>
      </c>
      <c r="W1394" s="13">
        <v>0.105769230769231</v>
      </c>
      <c r="X1394" s="13">
        <v>0.161904761904762</v>
      </c>
      <c r="Y1394" s="13">
        <v>0.17</v>
      </c>
      <c r="Z1394" s="13">
        <v>0.2</v>
      </c>
      <c r="AA1394" s="13">
        <v>0.19108280254777099</v>
      </c>
      <c r="AB1394" s="13">
        <v>0.104166666666667</v>
      </c>
      <c r="AC1394" s="13">
        <v>0.140350877192982</v>
      </c>
      <c r="AD1394" s="13">
        <v>0.105263157894737</v>
      </c>
      <c r="AE1394" s="13"/>
      <c r="AF1394" s="13">
        <v>0.12781954887218</v>
      </c>
      <c r="AG1394" s="13">
        <v>0.17499999999999999</v>
      </c>
      <c r="AH1394" s="13">
        <v>0.1015625</v>
      </c>
      <c r="AI1394" s="13">
        <v>0.19875776397515499</v>
      </c>
      <c r="AJ1394" s="13">
        <v>0.105691056910569</v>
      </c>
      <c r="AK1394" s="13">
        <v>0.133333333333333</v>
      </c>
      <c r="AL1394" s="13"/>
      <c r="AM1394" s="13">
        <v>0.18131868131868101</v>
      </c>
      <c r="AN1394" s="13">
        <v>0.146666666666667</v>
      </c>
      <c r="AO1394" s="13">
        <v>0.11764705882352899</v>
      </c>
      <c r="AP1394" s="13">
        <v>0.13080168776371301</v>
      </c>
      <c r="AQ1394" s="13">
        <v>0.11363636363636399</v>
      </c>
      <c r="AR1394" s="13"/>
      <c r="AS1394" s="13">
        <v>0.14170040485829999</v>
      </c>
      <c r="AT1394" s="13" t="s">
        <v>97</v>
      </c>
      <c r="AU1394" s="13"/>
      <c r="AV1394" s="13">
        <v>0.1575</v>
      </c>
      <c r="AW1394" s="13">
        <v>0.159574468085106</v>
      </c>
      <c r="AX1394" s="13">
        <v>0.12810707456979001</v>
      </c>
      <c r="AY1394" s="13"/>
      <c r="AZ1394" s="13">
        <v>0.119266055045872</v>
      </c>
      <c r="BA1394" s="13">
        <v>0.122222222222222</v>
      </c>
      <c r="BB1394" s="13">
        <v>0.18061674008810599</v>
      </c>
      <c r="BC1394" s="13"/>
      <c r="BD1394" s="13">
        <v>0.12280701754386</v>
      </c>
      <c r="BE1394" s="13">
        <v>0.176334106728538</v>
      </c>
      <c r="BF1394" s="13"/>
      <c r="BG1394" s="13">
        <v>0.11864406779661001</v>
      </c>
      <c r="BH1394" s="13">
        <v>0.15243902439024401</v>
      </c>
      <c r="BI1394" s="13"/>
      <c r="BJ1394" s="13">
        <v>0.12631578947368399</v>
      </c>
      <c r="BK1394" s="13">
        <v>0.14524043179587801</v>
      </c>
      <c r="BL1394" s="13"/>
      <c r="BM1394" s="13">
        <v>8.2304526748971193E-2</v>
      </c>
      <c r="BN1394" s="13">
        <v>0.15676229508196701</v>
      </c>
      <c r="BO1394" s="13"/>
      <c r="BP1394" s="13">
        <v>0.112759643916914</v>
      </c>
      <c r="BQ1394" s="13">
        <v>0.15296803652968</v>
      </c>
      <c r="BR1394" s="13"/>
      <c r="BS1394" s="13">
        <v>0.11764705882352899</v>
      </c>
      <c r="BT1394" s="13">
        <v>0.164835164835165</v>
      </c>
      <c r="BU1394" s="13"/>
      <c r="BV1394" s="13">
        <v>0.12751677852349</v>
      </c>
      <c r="BW1394" s="13">
        <v>0.112627986348123</v>
      </c>
      <c r="BX1394" s="13"/>
      <c r="BY1394" s="13">
        <v>0.15384615384615399</v>
      </c>
      <c r="BZ1394" s="13">
        <v>0.14206128133704701</v>
      </c>
      <c r="CA1394" s="13"/>
      <c r="CB1394" s="13">
        <v>0.12690355329949199</v>
      </c>
      <c r="CC1394" s="13">
        <v>0.157556270096463</v>
      </c>
    </row>
    <row r="1395" spans="2:81" x14ac:dyDescent="0.3">
      <c r="B1395" t="s">
        <v>91</v>
      </c>
      <c r="C1395" s="13">
        <v>0.53117408906882602</v>
      </c>
      <c r="D1395" s="13">
        <v>0.54414125200642105</v>
      </c>
      <c r="E1395" s="13">
        <v>0.51565074135090605</v>
      </c>
      <c r="F1395" s="13"/>
      <c r="G1395" s="13">
        <v>0.63428571428571401</v>
      </c>
      <c r="H1395" s="13">
        <v>0.58588957055214697</v>
      </c>
      <c r="I1395" s="13">
        <v>0.57627118644067798</v>
      </c>
      <c r="J1395" s="13">
        <v>0.45273631840796003</v>
      </c>
      <c r="K1395" s="13">
        <v>0.40559440559440602</v>
      </c>
      <c r="L1395" s="13">
        <v>0.44805194805194798</v>
      </c>
      <c r="M1395" s="13"/>
      <c r="N1395" s="13">
        <v>0.55648535564853596</v>
      </c>
      <c r="O1395" s="13">
        <v>0.48453608247422703</v>
      </c>
      <c r="P1395" s="13">
        <v>0.49253731343283602</v>
      </c>
      <c r="Q1395" s="13">
        <v>0.559055118110236</v>
      </c>
      <c r="R1395" s="13"/>
      <c r="S1395" s="13">
        <v>0.625514403292181</v>
      </c>
      <c r="T1395" s="13">
        <v>0.52631578947368396</v>
      </c>
      <c r="U1395" s="13">
        <v>0.63013698630137005</v>
      </c>
      <c r="V1395" s="13">
        <v>0.45631067961165001</v>
      </c>
      <c r="W1395" s="13">
        <v>0.51923076923076905</v>
      </c>
      <c r="X1395" s="13">
        <v>0.49523809523809498</v>
      </c>
      <c r="Y1395" s="13">
        <v>0.47</v>
      </c>
      <c r="Z1395" s="13">
        <v>0.48888888888888898</v>
      </c>
      <c r="AA1395" s="13">
        <v>0.42675159235668803</v>
      </c>
      <c r="AB1395" s="13">
        <v>0.60416666666666696</v>
      </c>
      <c r="AC1395" s="13">
        <v>0.56140350877193002</v>
      </c>
      <c r="AD1395" s="13">
        <v>0.47368421052631599</v>
      </c>
      <c r="AE1395" s="13"/>
      <c r="AF1395" s="13">
        <v>0.59649122807017496</v>
      </c>
      <c r="AG1395" s="13">
        <v>0.495</v>
      </c>
      <c r="AH1395" s="13">
        <v>0.6171875</v>
      </c>
      <c r="AI1395" s="13">
        <v>0.40993788819875798</v>
      </c>
      <c r="AJ1395" s="13">
        <v>0.569105691056911</v>
      </c>
      <c r="AK1395" s="13">
        <v>0.48571428571428599</v>
      </c>
      <c r="AL1395" s="13"/>
      <c r="AM1395" s="13">
        <v>0.45604395604395598</v>
      </c>
      <c r="AN1395" s="13">
        <v>0.51111111111111096</v>
      </c>
      <c r="AO1395" s="13">
        <v>0.55754475703324802</v>
      </c>
      <c r="AP1395" s="13">
        <v>0.59071729957805896</v>
      </c>
      <c r="AQ1395" s="13">
        <v>0.70454545454545403</v>
      </c>
      <c r="AR1395" s="13"/>
      <c r="AS1395" s="13">
        <v>0.53117408906882602</v>
      </c>
      <c r="AT1395" s="13" t="s">
        <v>97</v>
      </c>
      <c r="AU1395" s="13"/>
      <c r="AV1395" s="13">
        <v>0.52249999999999996</v>
      </c>
      <c r="AW1395" s="13">
        <v>0.46808510638297901</v>
      </c>
      <c r="AX1395" s="13">
        <v>0.54110898661567897</v>
      </c>
      <c r="AY1395" s="13"/>
      <c r="AZ1395" s="13">
        <v>0.66972477064220204</v>
      </c>
      <c r="BA1395" s="13">
        <v>0.6</v>
      </c>
      <c r="BB1395" s="13">
        <v>0.41850220264317201</v>
      </c>
      <c r="BC1395" s="13"/>
      <c r="BD1395" s="13">
        <v>0.570175438596491</v>
      </c>
      <c r="BE1395" s="13">
        <v>0.459396751740139</v>
      </c>
      <c r="BF1395" s="13"/>
      <c r="BG1395" s="13">
        <v>0.60532687651331696</v>
      </c>
      <c r="BH1395" s="13">
        <v>0.49512195121951202</v>
      </c>
      <c r="BI1395" s="13"/>
      <c r="BJ1395" s="13">
        <v>0.58947368421052604</v>
      </c>
      <c r="BK1395" s="13">
        <v>0.52208047105004896</v>
      </c>
      <c r="BL1395" s="13"/>
      <c r="BM1395" s="13">
        <v>0.63786008230452695</v>
      </c>
      <c r="BN1395" s="13">
        <v>0.50409836065573799</v>
      </c>
      <c r="BO1395" s="13"/>
      <c r="BP1395" s="13">
        <v>0.56973293768545996</v>
      </c>
      <c r="BQ1395" s="13">
        <v>0.51826484018264796</v>
      </c>
      <c r="BR1395" s="13"/>
      <c r="BS1395" s="13">
        <v>0.58597285067873295</v>
      </c>
      <c r="BT1395" s="13">
        <v>0.465934065934066</v>
      </c>
      <c r="BU1395" s="13"/>
      <c r="BV1395" s="13">
        <v>0.57046979865771796</v>
      </c>
      <c r="BW1395" s="13">
        <v>0.59385665529010201</v>
      </c>
      <c r="BX1395" s="13"/>
      <c r="BY1395" s="13">
        <v>0.56643356643356602</v>
      </c>
      <c r="BZ1395" s="13">
        <v>0.52367688022284098</v>
      </c>
      <c r="CA1395" s="13"/>
      <c r="CB1395" s="13">
        <v>0.58714043993231801</v>
      </c>
      <c r="CC1395" s="13">
        <v>0.477491961414791</v>
      </c>
    </row>
    <row r="1396" spans="2:81" x14ac:dyDescent="0.3">
      <c r="C1396" s="13"/>
      <c r="D1396" s="13"/>
      <c r="E1396" s="13"/>
      <c r="F1396" s="13"/>
      <c r="G1396" s="13"/>
      <c r="H1396" s="13"/>
      <c r="I1396" s="13"/>
      <c r="J1396" s="13"/>
      <c r="K1396" s="13"/>
      <c r="L1396" s="13"/>
      <c r="M1396" s="13"/>
      <c r="N1396" s="13"/>
      <c r="O1396" s="13"/>
      <c r="P1396" s="13"/>
      <c r="Q1396" s="13"/>
      <c r="R1396" s="13"/>
      <c r="S1396" s="13"/>
      <c r="T1396" s="13"/>
      <c r="U1396" s="13"/>
      <c r="V1396" s="13"/>
      <c r="W1396" s="13"/>
      <c r="X1396" s="13"/>
      <c r="Y1396" s="13"/>
      <c r="Z1396" s="13"/>
      <c r="AA1396" s="13"/>
      <c r="AB1396" s="13"/>
      <c r="AC1396" s="13"/>
      <c r="AD1396" s="13"/>
      <c r="AE1396" s="13"/>
      <c r="AF1396" s="13"/>
      <c r="AG1396" s="13"/>
      <c r="AH1396" s="13"/>
      <c r="AI1396" s="13"/>
      <c r="AJ1396" s="13"/>
      <c r="AK1396" s="13"/>
      <c r="AL1396" s="13"/>
      <c r="AM1396" s="13"/>
      <c r="AN1396" s="13"/>
      <c r="AO1396" s="13"/>
      <c r="AP1396" s="13"/>
      <c r="AQ1396" s="13"/>
      <c r="AR1396" s="13"/>
      <c r="AS1396" s="13"/>
      <c r="AT1396" s="13"/>
      <c r="AU1396" s="13"/>
      <c r="AV1396" s="13"/>
      <c r="AW1396" s="13"/>
      <c r="AX1396" s="13"/>
      <c r="AY1396" s="13"/>
      <c r="AZ1396" s="13"/>
      <c r="BA1396" s="13"/>
      <c r="BB1396" s="13"/>
      <c r="BC1396" s="13"/>
      <c r="BD1396" s="13"/>
      <c r="BE1396" s="13"/>
      <c r="BF1396" s="13"/>
      <c r="BG1396" s="13"/>
      <c r="BH1396" s="13"/>
      <c r="BI1396" s="13"/>
      <c r="BJ1396" s="13"/>
      <c r="BK1396" s="13"/>
      <c r="BL1396" s="13"/>
      <c r="BM1396" s="13"/>
      <c r="BN1396" s="13"/>
      <c r="BO1396" s="13"/>
      <c r="BP1396" s="13"/>
      <c r="BQ1396" s="13"/>
      <c r="BR1396" s="13"/>
      <c r="BS1396" s="13"/>
      <c r="BT1396" s="13"/>
      <c r="BU1396" s="13"/>
      <c r="BV1396" s="13"/>
      <c r="BW1396" s="13"/>
      <c r="BX1396" s="13"/>
      <c r="BY1396" s="13"/>
      <c r="BZ1396" s="13"/>
      <c r="CA1396" s="13"/>
      <c r="CB1396" s="13"/>
      <c r="CC1396" s="13"/>
    </row>
    <row r="1397" spans="2:81" x14ac:dyDescent="0.3">
      <c r="B1397" s="6" t="s">
        <v>535</v>
      </c>
      <c r="C1397" s="13"/>
      <c r="D1397" s="13"/>
      <c r="E1397" s="13"/>
      <c r="F1397" s="13"/>
      <c r="G1397" s="13"/>
      <c r="H1397" s="13"/>
      <c r="I1397" s="13"/>
      <c r="J1397" s="13"/>
      <c r="K1397" s="13"/>
      <c r="L1397" s="13"/>
      <c r="M1397" s="13"/>
      <c r="N1397" s="13"/>
      <c r="O1397" s="13"/>
      <c r="P1397" s="13"/>
      <c r="Q1397" s="13"/>
      <c r="R1397" s="13"/>
      <c r="S1397" s="13"/>
      <c r="T1397" s="13"/>
      <c r="U1397" s="13"/>
      <c r="V1397" s="13"/>
      <c r="W1397" s="13"/>
      <c r="X1397" s="13"/>
      <c r="Y1397" s="13"/>
      <c r="Z1397" s="13"/>
      <c r="AA1397" s="13"/>
      <c r="AB1397" s="13"/>
      <c r="AC1397" s="13"/>
      <c r="AD1397" s="13"/>
      <c r="AE1397" s="13"/>
      <c r="AF1397" s="13"/>
      <c r="AG1397" s="13"/>
      <c r="AH1397" s="13"/>
      <c r="AI1397" s="13"/>
      <c r="AJ1397" s="13"/>
      <c r="AK1397" s="13"/>
      <c r="AL1397" s="13"/>
      <c r="AM1397" s="13"/>
      <c r="AN1397" s="13"/>
      <c r="AO1397" s="13"/>
      <c r="AP1397" s="13"/>
      <c r="AQ1397" s="13"/>
      <c r="AR1397" s="13"/>
      <c r="AS1397" s="13"/>
      <c r="AT1397" s="13"/>
      <c r="AU1397" s="13"/>
      <c r="AV1397" s="13"/>
      <c r="AW1397" s="13"/>
      <c r="AX1397" s="13"/>
      <c r="AY1397" s="13"/>
      <c r="AZ1397" s="13"/>
      <c r="BA1397" s="13"/>
      <c r="BB1397" s="13"/>
      <c r="BC1397" s="13"/>
      <c r="BD1397" s="13"/>
      <c r="BE1397" s="13"/>
      <c r="BF1397" s="13"/>
      <c r="BG1397" s="13"/>
      <c r="BH1397" s="13"/>
      <c r="BI1397" s="13"/>
      <c r="BJ1397" s="13"/>
      <c r="BK1397" s="13"/>
      <c r="BL1397" s="13"/>
      <c r="BM1397" s="13"/>
      <c r="BN1397" s="13"/>
      <c r="BO1397" s="13"/>
      <c r="BP1397" s="13"/>
      <c r="BQ1397" s="13"/>
      <c r="BR1397" s="13"/>
      <c r="BS1397" s="13"/>
      <c r="BT1397" s="13"/>
      <c r="BU1397" s="13"/>
      <c r="BV1397" s="13"/>
      <c r="BW1397" s="13"/>
      <c r="BX1397" s="13"/>
      <c r="BY1397" s="13"/>
      <c r="BZ1397" s="13"/>
      <c r="CA1397" s="13"/>
      <c r="CB1397" s="13"/>
      <c r="CC1397" s="13"/>
    </row>
    <row r="1398" spans="2:81" x14ac:dyDescent="0.3">
      <c r="B1398" s="23" t="s">
        <v>95</v>
      </c>
      <c r="C1398" s="13"/>
      <c r="D1398" s="13"/>
      <c r="E1398" s="13"/>
      <c r="F1398" s="13"/>
      <c r="G1398" s="13"/>
      <c r="H1398" s="13"/>
      <c r="I1398" s="13"/>
      <c r="J1398" s="13"/>
      <c r="K1398" s="13"/>
      <c r="L1398" s="13"/>
      <c r="M1398" s="13"/>
      <c r="N1398" s="13"/>
      <c r="O1398" s="13"/>
      <c r="P1398" s="13"/>
      <c r="Q1398" s="13"/>
      <c r="R1398" s="13"/>
      <c r="S1398" s="13"/>
      <c r="T1398" s="13"/>
      <c r="U1398" s="13"/>
      <c r="V1398" s="13"/>
      <c r="W1398" s="13"/>
      <c r="X1398" s="13"/>
      <c r="Y1398" s="13"/>
      <c r="Z1398" s="13"/>
      <c r="AA1398" s="13"/>
      <c r="AB1398" s="13"/>
      <c r="AC1398" s="13"/>
      <c r="AD1398" s="13"/>
      <c r="AE1398" s="13"/>
      <c r="AF1398" s="13"/>
      <c r="AG1398" s="13"/>
      <c r="AH1398" s="13"/>
      <c r="AI1398" s="13"/>
      <c r="AJ1398" s="13"/>
      <c r="AK1398" s="13"/>
      <c r="AL1398" s="13"/>
      <c r="AM1398" s="13"/>
      <c r="AN1398" s="13"/>
      <c r="AO1398" s="13"/>
      <c r="AP1398" s="13"/>
      <c r="AQ1398" s="13"/>
      <c r="AR1398" s="13"/>
      <c r="AS1398" s="13"/>
      <c r="AT1398" s="13"/>
      <c r="AU1398" s="13"/>
      <c r="AV1398" s="13"/>
      <c r="AW1398" s="13"/>
      <c r="AX1398" s="13"/>
      <c r="AY1398" s="13"/>
      <c r="AZ1398" s="13"/>
      <c r="BA1398" s="13"/>
      <c r="BB1398" s="13"/>
      <c r="BC1398" s="13"/>
      <c r="BD1398" s="13"/>
      <c r="BE1398" s="13"/>
      <c r="BF1398" s="13"/>
      <c r="BG1398" s="13"/>
      <c r="BH1398" s="13"/>
      <c r="BI1398" s="13"/>
      <c r="BJ1398" s="13"/>
      <c r="BK1398" s="13"/>
      <c r="BL1398" s="13"/>
      <c r="BM1398" s="13"/>
      <c r="BN1398" s="13"/>
      <c r="BO1398" s="13"/>
      <c r="BP1398" s="13"/>
      <c r="BQ1398" s="13"/>
      <c r="BR1398" s="13"/>
      <c r="BS1398" s="13"/>
      <c r="BT1398" s="13"/>
      <c r="BU1398" s="13"/>
      <c r="BV1398" s="13"/>
      <c r="BW1398" s="13"/>
      <c r="BX1398" s="13"/>
      <c r="BY1398" s="13"/>
      <c r="BZ1398" s="13"/>
      <c r="CA1398" s="13"/>
      <c r="CB1398" s="13"/>
      <c r="CC1398" s="13"/>
    </row>
    <row r="1399" spans="2:81" x14ac:dyDescent="0.3">
      <c r="B1399" t="s">
        <v>413</v>
      </c>
      <c r="C1399" s="13">
        <v>0.26558704453441301</v>
      </c>
      <c r="D1399" s="13">
        <v>0.25682182985553798</v>
      </c>
      <c r="E1399" s="13">
        <v>0.27677100494233903</v>
      </c>
      <c r="F1399" s="13"/>
      <c r="G1399" s="13">
        <v>0.251428571428571</v>
      </c>
      <c r="H1399" s="13">
        <v>0.315950920245399</v>
      </c>
      <c r="I1399" s="13">
        <v>0.27542372881355898</v>
      </c>
      <c r="J1399" s="13">
        <v>0.21890547263681601</v>
      </c>
      <c r="K1399" s="13">
        <v>0.29370629370629397</v>
      </c>
      <c r="L1399" s="13">
        <v>0.19480519480519501</v>
      </c>
      <c r="M1399" s="13"/>
      <c r="N1399" s="13">
        <v>0.29079497907949797</v>
      </c>
      <c r="O1399" s="13">
        <v>0.23367697594501699</v>
      </c>
      <c r="P1399" s="13">
        <v>0.238805970149254</v>
      </c>
      <c r="Q1399" s="13">
        <v>0.27165354330708702</v>
      </c>
      <c r="R1399" s="13"/>
      <c r="S1399" s="13">
        <v>0.234567901234568</v>
      </c>
      <c r="T1399" s="13">
        <v>0.29323308270676701</v>
      </c>
      <c r="U1399" s="13">
        <v>0.232876712328767</v>
      </c>
      <c r="V1399" s="13">
        <v>0.223300970873786</v>
      </c>
      <c r="W1399" s="13">
        <v>0.230769230769231</v>
      </c>
      <c r="X1399" s="13">
        <v>0.314285714285714</v>
      </c>
      <c r="Y1399" s="13">
        <v>0.25</v>
      </c>
      <c r="Z1399" s="13">
        <v>0.31111111111111101</v>
      </c>
      <c r="AA1399" s="13">
        <v>0.29299363057324801</v>
      </c>
      <c r="AB1399" s="13">
        <v>0.22916666666666699</v>
      </c>
      <c r="AC1399" s="13">
        <v>0.35087719298245601</v>
      </c>
      <c r="AD1399" s="13">
        <v>0.42105263157894701</v>
      </c>
      <c r="AE1399" s="13"/>
      <c r="AF1399" s="13">
        <v>0.30075187969924799</v>
      </c>
      <c r="AG1399" s="13">
        <v>0.28000000000000003</v>
      </c>
      <c r="AH1399" s="13">
        <v>0.2421875</v>
      </c>
      <c r="AI1399" s="13">
        <v>0.27329192546583903</v>
      </c>
      <c r="AJ1399" s="13">
        <v>0.219512195121951</v>
      </c>
      <c r="AK1399" s="13">
        <v>0.24761904761904799</v>
      </c>
      <c r="AL1399" s="13"/>
      <c r="AM1399" s="13">
        <v>0.269230769230769</v>
      </c>
      <c r="AN1399" s="13">
        <v>0.2</v>
      </c>
      <c r="AO1399" s="13">
        <v>0.27877237851662401</v>
      </c>
      <c r="AP1399" s="13">
        <v>0.31223628691983102</v>
      </c>
      <c r="AQ1399" s="13">
        <v>0.34090909090909099</v>
      </c>
      <c r="AR1399" s="13"/>
      <c r="AS1399" s="13">
        <v>0.26558704453441301</v>
      </c>
      <c r="AT1399" s="13" t="s">
        <v>97</v>
      </c>
      <c r="AU1399" s="13"/>
      <c r="AV1399" s="13">
        <v>0.26750000000000002</v>
      </c>
      <c r="AW1399" s="13">
        <v>0.26595744680851102</v>
      </c>
      <c r="AX1399" s="13">
        <v>0.23518164435946501</v>
      </c>
      <c r="AY1399" s="13"/>
      <c r="AZ1399" s="13">
        <v>0.38532110091743099</v>
      </c>
      <c r="BA1399" s="13">
        <v>0.233333333333333</v>
      </c>
      <c r="BB1399" s="13">
        <v>0.198237885462555</v>
      </c>
      <c r="BC1399" s="13"/>
      <c r="BD1399" s="13">
        <v>0.27318295739348403</v>
      </c>
      <c r="BE1399" s="13">
        <v>0.25058004640371201</v>
      </c>
      <c r="BF1399" s="13"/>
      <c r="BG1399" s="13">
        <v>0.31961259079903098</v>
      </c>
      <c r="BH1399" s="13">
        <v>0.23780487804878001</v>
      </c>
      <c r="BI1399" s="13"/>
      <c r="BJ1399" s="13">
        <v>0.27368421052631597</v>
      </c>
      <c r="BK1399" s="13">
        <v>0.26594700686947997</v>
      </c>
      <c r="BL1399" s="13"/>
      <c r="BM1399" s="13">
        <v>0.22222222222222199</v>
      </c>
      <c r="BN1399" s="13">
        <v>0.27868852459016402</v>
      </c>
      <c r="BO1399" s="13"/>
      <c r="BP1399" s="13">
        <v>0.24332344213649901</v>
      </c>
      <c r="BQ1399" s="13">
        <v>0.27168949771689499</v>
      </c>
      <c r="BR1399" s="13"/>
      <c r="BS1399" s="13">
        <v>0.26470588235294101</v>
      </c>
      <c r="BT1399" s="13">
        <v>0.23736263736263699</v>
      </c>
      <c r="BU1399" s="13"/>
      <c r="BV1399" s="13">
        <v>0.288590604026846</v>
      </c>
      <c r="BW1399" s="13">
        <v>0.25255972696245699</v>
      </c>
      <c r="BX1399" s="13"/>
      <c r="BY1399" s="13">
        <v>0.230769230769231</v>
      </c>
      <c r="BZ1399" s="13">
        <v>0.27298050139275798</v>
      </c>
      <c r="CA1399" s="13"/>
      <c r="CB1399" s="13">
        <v>0.24703891708967901</v>
      </c>
      <c r="CC1399" s="13">
        <v>0.28938906752411597</v>
      </c>
    </row>
    <row r="1400" spans="2:81" x14ac:dyDescent="0.3">
      <c r="B1400" t="s">
        <v>84</v>
      </c>
      <c r="C1400" s="13">
        <v>0.40809716599190299</v>
      </c>
      <c r="D1400" s="13">
        <v>0.37399678972712702</v>
      </c>
      <c r="E1400" s="13">
        <v>0.44151565074135102</v>
      </c>
      <c r="F1400" s="13"/>
      <c r="G1400" s="13">
        <v>0.48</v>
      </c>
      <c r="H1400" s="13">
        <v>0.36196319018404899</v>
      </c>
      <c r="I1400" s="13">
        <v>0.41525423728813599</v>
      </c>
      <c r="J1400" s="13">
        <v>0.44776119402985098</v>
      </c>
      <c r="K1400" s="13">
        <v>0.356643356643357</v>
      </c>
      <c r="L1400" s="13">
        <v>0.40909090909090901</v>
      </c>
      <c r="M1400" s="13"/>
      <c r="N1400" s="13">
        <v>0.420502092050209</v>
      </c>
      <c r="O1400" s="13">
        <v>0.402061855670103</v>
      </c>
      <c r="P1400" s="13">
        <v>0.42786069651741299</v>
      </c>
      <c r="Q1400" s="13">
        <v>0.37007874015747999</v>
      </c>
      <c r="R1400" s="13"/>
      <c r="S1400" s="13">
        <v>0.41975308641975301</v>
      </c>
      <c r="T1400" s="13">
        <v>0.42857142857142899</v>
      </c>
      <c r="U1400" s="13">
        <v>0.50684931506849296</v>
      </c>
      <c r="V1400" s="13">
        <v>0.37864077669902901</v>
      </c>
      <c r="W1400" s="13">
        <v>0.45192307692307698</v>
      </c>
      <c r="X1400" s="13">
        <v>0.35238095238095202</v>
      </c>
      <c r="Y1400" s="13">
        <v>0.42</v>
      </c>
      <c r="Z1400" s="13">
        <v>0.31111111111111101</v>
      </c>
      <c r="AA1400" s="13">
        <v>0.41401273885350298</v>
      </c>
      <c r="AB1400" s="13">
        <v>0.40625</v>
      </c>
      <c r="AC1400" s="13">
        <v>0.35087719298245601</v>
      </c>
      <c r="AD1400" s="13">
        <v>0.26315789473684198</v>
      </c>
      <c r="AE1400" s="13"/>
      <c r="AF1400" s="13">
        <v>0.40100250626566403</v>
      </c>
      <c r="AG1400" s="13">
        <v>0.42499999999999999</v>
      </c>
      <c r="AH1400" s="13">
        <v>0.4296875</v>
      </c>
      <c r="AI1400" s="13">
        <v>0.41614906832298099</v>
      </c>
      <c r="AJ1400" s="13">
        <v>0.40650406504065001</v>
      </c>
      <c r="AK1400" s="13">
        <v>0.38095238095238099</v>
      </c>
      <c r="AL1400" s="13"/>
      <c r="AM1400" s="13">
        <v>0.36263736263736301</v>
      </c>
      <c r="AN1400" s="13">
        <v>0.448888888888889</v>
      </c>
      <c r="AO1400" s="13">
        <v>0.45012787723785203</v>
      </c>
      <c r="AP1400" s="13">
        <v>0.38396624472573798</v>
      </c>
      <c r="AQ1400" s="13">
        <v>0.25</v>
      </c>
      <c r="AR1400" s="13"/>
      <c r="AS1400" s="13">
        <v>0.40809716599190299</v>
      </c>
      <c r="AT1400" s="13" t="s">
        <v>97</v>
      </c>
      <c r="AU1400" s="13"/>
      <c r="AV1400" s="13">
        <v>0.38500000000000001</v>
      </c>
      <c r="AW1400" s="13">
        <v>0.41489361702127697</v>
      </c>
      <c r="AX1400" s="13">
        <v>0.45315487571701701</v>
      </c>
      <c r="AY1400" s="13"/>
      <c r="AZ1400" s="13">
        <v>0.35779816513761498</v>
      </c>
      <c r="BA1400" s="13">
        <v>0.44444444444444398</v>
      </c>
      <c r="BB1400" s="13">
        <v>0.39647577092510999</v>
      </c>
      <c r="BC1400" s="13"/>
      <c r="BD1400" s="13">
        <v>0.40350877192982498</v>
      </c>
      <c r="BE1400" s="13">
        <v>0.41763341067285398</v>
      </c>
      <c r="BF1400" s="13"/>
      <c r="BG1400" s="13">
        <v>0.41162227602905599</v>
      </c>
      <c r="BH1400" s="13">
        <v>0.40731707317073201</v>
      </c>
      <c r="BI1400" s="13"/>
      <c r="BJ1400" s="13">
        <v>0.46315789473684199</v>
      </c>
      <c r="BK1400" s="13">
        <v>0.39941118743866499</v>
      </c>
      <c r="BL1400" s="13"/>
      <c r="BM1400" s="13">
        <v>0.41152263374485598</v>
      </c>
      <c r="BN1400" s="13">
        <v>0.409836065573771</v>
      </c>
      <c r="BO1400" s="13"/>
      <c r="BP1400" s="13">
        <v>0.37982195845697297</v>
      </c>
      <c r="BQ1400" s="13">
        <v>0.420091324200913</v>
      </c>
      <c r="BR1400" s="13"/>
      <c r="BS1400" s="13">
        <v>0.42307692307692302</v>
      </c>
      <c r="BT1400" s="13">
        <v>0.413186813186813</v>
      </c>
      <c r="BU1400" s="13"/>
      <c r="BV1400" s="13">
        <v>0.40939597315436199</v>
      </c>
      <c r="BW1400" s="13">
        <v>0.430034129692833</v>
      </c>
      <c r="BX1400" s="13"/>
      <c r="BY1400" s="13">
        <v>0.34265734265734299</v>
      </c>
      <c r="BZ1400" s="13">
        <v>0.41968430826369502</v>
      </c>
      <c r="CA1400" s="13"/>
      <c r="CB1400" s="13">
        <v>0.39763113367174302</v>
      </c>
      <c r="CC1400" s="13">
        <v>0.42282958199356901</v>
      </c>
    </row>
    <row r="1401" spans="2:81" x14ac:dyDescent="0.3">
      <c r="B1401" t="s">
        <v>414</v>
      </c>
      <c r="C1401" s="13">
        <v>0.18704453441295499</v>
      </c>
      <c r="D1401" s="13">
        <v>0.21990369181380401</v>
      </c>
      <c r="E1401" s="13">
        <v>0.15321252059308099</v>
      </c>
      <c r="F1401" s="13"/>
      <c r="G1401" s="13">
        <v>0.17142857142857101</v>
      </c>
      <c r="H1401" s="13">
        <v>0.187116564417178</v>
      </c>
      <c r="I1401" s="13">
        <v>0.16525423728813601</v>
      </c>
      <c r="J1401" s="13">
        <v>0.18905472636815901</v>
      </c>
      <c r="K1401" s="13">
        <v>0.21678321678321699</v>
      </c>
      <c r="L1401" s="13">
        <v>0.207792207792208</v>
      </c>
      <c r="M1401" s="13"/>
      <c r="N1401" s="13">
        <v>0.165271966527197</v>
      </c>
      <c r="O1401" s="13">
        <v>0.19587628865979401</v>
      </c>
      <c r="P1401" s="13">
        <v>0.19900497512437801</v>
      </c>
      <c r="Q1401" s="13">
        <v>0.21259842519684999</v>
      </c>
      <c r="R1401" s="13"/>
      <c r="S1401" s="13">
        <v>0.18518518518518501</v>
      </c>
      <c r="T1401" s="13">
        <v>0.18796992481203001</v>
      </c>
      <c r="U1401" s="13">
        <v>0.150684931506849</v>
      </c>
      <c r="V1401" s="13">
        <v>0.27184466019417503</v>
      </c>
      <c r="W1401" s="13">
        <v>0.21153846153846201</v>
      </c>
      <c r="X1401" s="13">
        <v>0.20952380952381</v>
      </c>
      <c r="Y1401" s="13">
        <v>0.19</v>
      </c>
      <c r="Z1401" s="13">
        <v>0.22222222222222199</v>
      </c>
      <c r="AA1401" s="13">
        <v>0.146496815286624</v>
      </c>
      <c r="AB1401" s="13">
        <v>0.15625</v>
      </c>
      <c r="AC1401" s="13">
        <v>0.12280701754386</v>
      </c>
      <c r="AD1401" s="13">
        <v>0.21052631578947401</v>
      </c>
      <c r="AE1401" s="13"/>
      <c r="AF1401" s="13">
        <v>0.19047619047618999</v>
      </c>
      <c r="AG1401" s="13">
        <v>0.17499999999999999</v>
      </c>
      <c r="AH1401" s="13">
        <v>0.2109375</v>
      </c>
      <c r="AI1401" s="13">
        <v>0.14285714285714299</v>
      </c>
      <c r="AJ1401" s="13">
        <v>0.203252032520325</v>
      </c>
      <c r="AK1401" s="13">
        <v>0.19047619047618999</v>
      </c>
      <c r="AL1401" s="13"/>
      <c r="AM1401" s="13">
        <v>0.20879120879120899</v>
      </c>
      <c r="AN1401" s="13">
        <v>0.20444444444444401</v>
      </c>
      <c r="AO1401" s="13">
        <v>0.153452685421995</v>
      </c>
      <c r="AP1401" s="13">
        <v>0.16033755274261599</v>
      </c>
      <c r="AQ1401" s="13">
        <v>0.25</v>
      </c>
      <c r="AR1401" s="13"/>
      <c r="AS1401" s="13">
        <v>0.18704453441295499</v>
      </c>
      <c r="AT1401" s="13" t="s">
        <v>97</v>
      </c>
      <c r="AU1401" s="13"/>
      <c r="AV1401" s="13">
        <v>0.215</v>
      </c>
      <c r="AW1401" s="13">
        <v>0.170212765957447</v>
      </c>
      <c r="AX1401" s="13">
        <v>0.17782026768642401</v>
      </c>
      <c r="AY1401" s="13"/>
      <c r="AZ1401" s="13">
        <v>0.146788990825688</v>
      </c>
      <c r="BA1401" s="13">
        <v>0.17777777777777801</v>
      </c>
      <c r="BB1401" s="13">
        <v>0.25110132158590298</v>
      </c>
      <c r="BC1401" s="13"/>
      <c r="BD1401" s="13">
        <v>0.17794486215538799</v>
      </c>
      <c r="BE1401" s="13">
        <v>0.204176334106729</v>
      </c>
      <c r="BF1401" s="13"/>
      <c r="BG1401" s="13">
        <v>0.16707021791767601</v>
      </c>
      <c r="BH1401" s="13">
        <v>0.197560975609756</v>
      </c>
      <c r="BI1401" s="13"/>
      <c r="BJ1401" s="13">
        <v>0.14736842105263201</v>
      </c>
      <c r="BK1401" s="13">
        <v>0.19528949950932301</v>
      </c>
      <c r="BL1401" s="13"/>
      <c r="BM1401" s="13">
        <v>0.20164609053497901</v>
      </c>
      <c r="BN1401" s="13">
        <v>0.18135245901639299</v>
      </c>
      <c r="BO1401" s="13"/>
      <c r="BP1401" s="13">
        <v>0.178041543026706</v>
      </c>
      <c r="BQ1401" s="13">
        <v>0.19178082191780799</v>
      </c>
      <c r="BR1401" s="13"/>
      <c r="BS1401" s="13">
        <v>0.19230769230769201</v>
      </c>
      <c r="BT1401" s="13">
        <v>0.2</v>
      </c>
      <c r="BU1401" s="13"/>
      <c r="BV1401" s="13">
        <v>0.20805369127516801</v>
      </c>
      <c r="BW1401" s="13">
        <v>0.18430034129692799</v>
      </c>
      <c r="BX1401" s="13"/>
      <c r="BY1401" s="13">
        <v>0.223776223776224</v>
      </c>
      <c r="BZ1401" s="13">
        <v>0.17920148560817101</v>
      </c>
      <c r="CA1401" s="13"/>
      <c r="CB1401" s="13">
        <v>0.201353637901861</v>
      </c>
      <c r="CC1401" s="13">
        <v>0.165594855305466</v>
      </c>
    </row>
    <row r="1402" spans="2:81" x14ac:dyDescent="0.3">
      <c r="B1402" t="s">
        <v>86</v>
      </c>
      <c r="C1402" s="13">
        <v>8.0971659919028299E-2</v>
      </c>
      <c r="D1402" s="13">
        <v>9.9518459069020904E-2</v>
      </c>
      <c r="E1402" s="13">
        <v>6.09555189456343E-2</v>
      </c>
      <c r="F1402" s="13"/>
      <c r="G1402" s="13">
        <v>6.2857142857142903E-2</v>
      </c>
      <c r="H1402" s="13">
        <v>7.0552147239263799E-2</v>
      </c>
      <c r="I1402" s="13">
        <v>7.6271186440677999E-2</v>
      </c>
      <c r="J1402" s="13">
        <v>9.9502487562189101E-2</v>
      </c>
      <c r="K1402" s="13">
        <v>7.69230769230769E-2</v>
      </c>
      <c r="L1402" s="13">
        <v>0.11038961038961</v>
      </c>
      <c r="M1402" s="13"/>
      <c r="N1402" s="13">
        <v>7.5313807531380797E-2</v>
      </c>
      <c r="O1402" s="13">
        <v>9.2783505154639206E-2</v>
      </c>
      <c r="P1402" s="13">
        <v>0.104477611940299</v>
      </c>
      <c r="Q1402" s="13">
        <v>6.2992125984251995E-2</v>
      </c>
      <c r="R1402" s="13"/>
      <c r="S1402" s="13">
        <v>7.8189300411522597E-2</v>
      </c>
      <c r="T1402" s="13">
        <v>5.2631578947368397E-2</v>
      </c>
      <c r="U1402" s="13">
        <v>5.4794520547945202E-2</v>
      </c>
      <c r="V1402" s="13">
        <v>6.7961165048543701E-2</v>
      </c>
      <c r="W1402" s="13">
        <v>4.80769230769231E-2</v>
      </c>
      <c r="X1402" s="13">
        <v>7.6190476190476197E-2</v>
      </c>
      <c r="Y1402" s="13">
        <v>0.09</v>
      </c>
      <c r="Z1402" s="13">
        <v>8.8888888888888906E-2</v>
      </c>
      <c r="AA1402" s="13">
        <v>0.101910828025478</v>
      </c>
      <c r="AB1402" s="13">
        <v>0.125</v>
      </c>
      <c r="AC1402" s="13">
        <v>0.12280701754386</v>
      </c>
      <c r="AD1402" s="13">
        <v>0.105263157894737</v>
      </c>
      <c r="AE1402" s="13"/>
      <c r="AF1402" s="13">
        <v>8.02005012531328E-2</v>
      </c>
      <c r="AG1402" s="13">
        <v>6.5000000000000002E-2</v>
      </c>
      <c r="AH1402" s="13">
        <v>4.6875E-2</v>
      </c>
      <c r="AI1402" s="13">
        <v>8.6956521739130405E-2</v>
      </c>
      <c r="AJ1402" s="13">
        <v>0.105691056910569</v>
      </c>
      <c r="AK1402" s="13">
        <v>0.114285714285714</v>
      </c>
      <c r="AL1402" s="13"/>
      <c r="AM1402" s="13">
        <v>8.7912087912087905E-2</v>
      </c>
      <c r="AN1402" s="13">
        <v>9.7777777777777797E-2</v>
      </c>
      <c r="AO1402" s="13">
        <v>6.6496163682864498E-2</v>
      </c>
      <c r="AP1402" s="13">
        <v>8.4388185654008394E-2</v>
      </c>
      <c r="AQ1402" s="13">
        <v>6.8181818181818205E-2</v>
      </c>
      <c r="AR1402" s="13"/>
      <c r="AS1402" s="13">
        <v>8.0971659919028299E-2</v>
      </c>
      <c r="AT1402" s="13" t="s">
        <v>97</v>
      </c>
      <c r="AU1402" s="13"/>
      <c r="AV1402" s="13">
        <v>7.7499999999999999E-2</v>
      </c>
      <c r="AW1402" s="13">
        <v>7.4468085106383003E-2</v>
      </c>
      <c r="AX1402" s="13">
        <v>7.2657743785850895E-2</v>
      </c>
      <c r="AY1402" s="13"/>
      <c r="AZ1402" s="13">
        <v>6.4220183486238494E-2</v>
      </c>
      <c r="BA1402" s="13">
        <v>6.6666666666666693E-2</v>
      </c>
      <c r="BB1402" s="13">
        <v>8.8105726872246701E-2</v>
      </c>
      <c r="BC1402" s="13"/>
      <c r="BD1402" s="13">
        <v>8.02005012531328E-2</v>
      </c>
      <c r="BE1402" s="13">
        <v>8.1206496519721602E-2</v>
      </c>
      <c r="BF1402" s="13"/>
      <c r="BG1402" s="13">
        <v>5.0847457627118599E-2</v>
      </c>
      <c r="BH1402" s="13">
        <v>9.5121951219512196E-2</v>
      </c>
      <c r="BI1402" s="13"/>
      <c r="BJ1402" s="13">
        <v>5.7894736842105297E-2</v>
      </c>
      <c r="BK1402" s="13">
        <v>8.2433758586849898E-2</v>
      </c>
      <c r="BL1402" s="13"/>
      <c r="BM1402" s="13">
        <v>9.8765432098765399E-2</v>
      </c>
      <c r="BN1402" s="13">
        <v>7.58196721311475E-2</v>
      </c>
      <c r="BO1402" s="13"/>
      <c r="BP1402" s="13">
        <v>0.109792284866469</v>
      </c>
      <c r="BQ1402" s="13">
        <v>7.0776255707762595E-2</v>
      </c>
      <c r="BR1402" s="13"/>
      <c r="BS1402" s="13">
        <v>7.0135746606334801E-2</v>
      </c>
      <c r="BT1402" s="13">
        <v>7.2527472527472506E-2</v>
      </c>
      <c r="BU1402" s="13"/>
      <c r="BV1402" s="13">
        <v>5.3691275167785199E-2</v>
      </c>
      <c r="BW1402" s="13">
        <v>7.8498293515358405E-2</v>
      </c>
      <c r="BX1402" s="13"/>
      <c r="BY1402" s="13">
        <v>0.132867132867133</v>
      </c>
      <c r="BZ1402" s="13">
        <v>7.52089136490251E-2</v>
      </c>
      <c r="CA1402" s="13"/>
      <c r="CB1402" s="13">
        <v>9.3062605752961103E-2</v>
      </c>
      <c r="CC1402" s="13">
        <v>7.0739549839228297E-2</v>
      </c>
    </row>
    <row r="1403" spans="2:81" x14ac:dyDescent="0.3">
      <c r="B1403" t="s">
        <v>415</v>
      </c>
      <c r="C1403" s="13">
        <v>4.0485829959514198E-2</v>
      </c>
      <c r="D1403" s="13">
        <v>3.5313001605136403E-2</v>
      </c>
      <c r="E1403" s="13">
        <v>4.6128500823723197E-2</v>
      </c>
      <c r="F1403" s="13"/>
      <c r="G1403" s="13">
        <v>1.1428571428571401E-2</v>
      </c>
      <c r="H1403" s="13">
        <v>5.2147239263803699E-2</v>
      </c>
      <c r="I1403" s="13">
        <v>5.5084745762711898E-2</v>
      </c>
      <c r="J1403" s="13">
        <v>2.48756218905473E-2</v>
      </c>
      <c r="K1403" s="13">
        <v>4.1958041958042001E-2</v>
      </c>
      <c r="L1403" s="13">
        <v>4.5454545454545497E-2</v>
      </c>
      <c r="M1403" s="13"/>
      <c r="N1403" s="13">
        <v>3.9748953974895397E-2</v>
      </c>
      <c r="O1403" s="13">
        <v>5.49828178694158E-2</v>
      </c>
      <c r="P1403" s="13">
        <v>1.99004975124378E-2</v>
      </c>
      <c r="Q1403" s="13">
        <v>4.33070866141732E-2</v>
      </c>
      <c r="R1403" s="13"/>
      <c r="S1403" s="13">
        <v>6.5843621399177002E-2</v>
      </c>
      <c r="T1403" s="13">
        <v>2.2556390977443601E-2</v>
      </c>
      <c r="U1403" s="13">
        <v>2.7397260273972601E-2</v>
      </c>
      <c r="V1403" s="13">
        <v>5.8252427184466E-2</v>
      </c>
      <c r="W1403" s="13">
        <v>4.80769230769231E-2</v>
      </c>
      <c r="X1403" s="13">
        <v>1.9047619047619001E-2</v>
      </c>
      <c r="Y1403" s="13">
        <v>0.04</v>
      </c>
      <c r="Z1403" s="13">
        <v>2.2222222222222199E-2</v>
      </c>
      <c r="AA1403" s="13">
        <v>1.9108280254777101E-2</v>
      </c>
      <c r="AB1403" s="13">
        <v>6.25E-2</v>
      </c>
      <c r="AC1403" s="13">
        <v>3.5087719298245598E-2</v>
      </c>
      <c r="AD1403" s="13">
        <v>0</v>
      </c>
      <c r="AE1403" s="13"/>
      <c r="AF1403" s="13">
        <v>2.2556390977443601E-2</v>
      </c>
      <c r="AG1403" s="13">
        <v>0.05</v>
      </c>
      <c r="AH1403" s="13">
        <v>5.46875E-2</v>
      </c>
      <c r="AI1403" s="13">
        <v>5.5900621118012403E-2</v>
      </c>
      <c r="AJ1403" s="13">
        <v>4.0650406504064998E-2</v>
      </c>
      <c r="AK1403" s="13">
        <v>2.8571428571428598E-2</v>
      </c>
      <c r="AL1403" s="13"/>
      <c r="AM1403" s="13">
        <v>2.74725274725275E-2</v>
      </c>
      <c r="AN1403" s="13">
        <v>3.11111111111111E-2</v>
      </c>
      <c r="AO1403" s="13">
        <v>3.5805626598465499E-2</v>
      </c>
      <c r="AP1403" s="13">
        <v>5.4852320675105502E-2</v>
      </c>
      <c r="AQ1403" s="13">
        <v>6.8181818181818205E-2</v>
      </c>
      <c r="AR1403" s="13"/>
      <c r="AS1403" s="13">
        <v>4.0485829959514198E-2</v>
      </c>
      <c r="AT1403" s="13" t="s">
        <v>97</v>
      </c>
      <c r="AU1403" s="13"/>
      <c r="AV1403" s="13">
        <v>0.04</v>
      </c>
      <c r="AW1403" s="13">
        <v>6.3829787234042507E-2</v>
      </c>
      <c r="AX1403" s="13">
        <v>3.8240917782026797E-2</v>
      </c>
      <c r="AY1403" s="13"/>
      <c r="AZ1403" s="13">
        <v>3.6697247706422E-2</v>
      </c>
      <c r="BA1403" s="13">
        <v>6.6666666666666693E-2</v>
      </c>
      <c r="BB1403" s="13">
        <v>4.4052863436123399E-2</v>
      </c>
      <c r="BC1403" s="13"/>
      <c r="BD1403" s="13">
        <v>4.5112781954887202E-2</v>
      </c>
      <c r="BE1403" s="13">
        <v>3.2482598607888602E-2</v>
      </c>
      <c r="BF1403" s="13"/>
      <c r="BG1403" s="13">
        <v>4.1162227602905603E-2</v>
      </c>
      <c r="BH1403" s="13">
        <v>4.0243902439024398E-2</v>
      </c>
      <c r="BI1403" s="13"/>
      <c r="BJ1403" s="13">
        <v>4.2105263157894701E-2</v>
      </c>
      <c r="BK1403" s="13">
        <v>3.8272816486751703E-2</v>
      </c>
      <c r="BL1403" s="13"/>
      <c r="BM1403" s="13">
        <v>5.3497942386831303E-2</v>
      </c>
      <c r="BN1403" s="13">
        <v>3.7909836065573799E-2</v>
      </c>
      <c r="BO1403" s="13"/>
      <c r="BP1403" s="13">
        <v>5.3412462908011903E-2</v>
      </c>
      <c r="BQ1403" s="13">
        <v>3.42465753424658E-2</v>
      </c>
      <c r="BR1403" s="13"/>
      <c r="BS1403" s="13">
        <v>4.0723981900452497E-2</v>
      </c>
      <c r="BT1403" s="13">
        <v>5.0549450549450599E-2</v>
      </c>
      <c r="BU1403" s="13"/>
      <c r="BV1403" s="13">
        <v>3.35570469798658E-2</v>
      </c>
      <c r="BW1403" s="13">
        <v>4.4368600682593899E-2</v>
      </c>
      <c r="BX1403" s="13"/>
      <c r="BY1403" s="13">
        <v>5.5944055944055902E-2</v>
      </c>
      <c r="BZ1403" s="13">
        <v>3.6211699164345398E-2</v>
      </c>
      <c r="CA1403" s="13"/>
      <c r="CB1403" s="13">
        <v>4.23011844331641E-2</v>
      </c>
      <c r="CC1403" s="13">
        <v>3.6977491961414803E-2</v>
      </c>
    </row>
    <row r="1404" spans="2:81" x14ac:dyDescent="0.3">
      <c r="B1404" t="s">
        <v>106</v>
      </c>
      <c r="C1404" s="13">
        <v>1.7813765182186199E-2</v>
      </c>
      <c r="D1404" s="13">
        <v>1.4446227929374E-2</v>
      </c>
      <c r="E1404" s="13">
        <v>2.1416803953871501E-2</v>
      </c>
      <c r="F1404" s="13"/>
      <c r="G1404" s="13">
        <v>2.2857142857142899E-2</v>
      </c>
      <c r="H1404" s="13">
        <v>1.22699386503067E-2</v>
      </c>
      <c r="I1404" s="13">
        <v>1.27118644067797E-2</v>
      </c>
      <c r="J1404" s="13">
        <v>1.99004975124378E-2</v>
      </c>
      <c r="K1404" s="13">
        <v>1.3986013986014E-2</v>
      </c>
      <c r="L1404" s="13">
        <v>3.2467532467532499E-2</v>
      </c>
      <c r="M1404" s="13"/>
      <c r="N1404" s="13">
        <v>8.3682008368200795E-3</v>
      </c>
      <c r="O1404" s="13">
        <v>2.06185567010309E-2</v>
      </c>
      <c r="P1404" s="13">
        <v>9.9502487562189105E-3</v>
      </c>
      <c r="Q1404" s="13">
        <v>3.9370078740157501E-2</v>
      </c>
      <c r="R1404" s="13"/>
      <c r="S1404" s="13">
        <v>1.6460905349794198E-2</v>
      </c>
      <c r="T1404" s="13">
        <v>1.50375939849624E-2</v>
      </c>
      <c r="U1404" s="13">
        <v>2.7397260273972601E-2</v>
      </c>
      <c r="V1404" s="13">
        <v>0</v>
      </c>
      <c r="W1404" s="13">
        <v>9.6153846153846194E-3</v>
      </c>
      <c r="X1404" s="13">
        <v>2.8571428571428598E-2</v>
      </c>
      <c r="Y1404" s="13">
        <v>0.01</v>
      </c>
      <c r="Z1404" s="13">
        <v>4.4444444444444398E-2</v>
      </c>
      <c r="AA1404" s="13">
        <v>2.54777070063694E-2</v>
      </c>
      <c r="AB1404" s="13">
        <v>2.0833333333333301E-2</v>
      </c>
      <c r="AC1404" s="13">
        <v>1.7543859649122799E-2</v>
      </c>
      <c r="AD1404" s="13">
        <v>0</v>
      </c>
      <c r="AE1404" s="13"/>
      <c r="AF1404" s="13">
        <v>5.0125313283208E-3</v>
      </c>
      <c r="AG1404" s="13">
        <v>5.0000000000000001E-3</v>
      </c>
      <c r="AH1404" s="13">
        <v>1.5625E-2</v>
      </c>
      <c r="AI1404" s="13">
        <v>2.4844720496894401E-2</v>
      </c>
      <c r="AJ1404" s="13">
        <v>2.4390243902439001E-2</v>
      </c>
      <c r="AK1404" s="13">
        <v>3.8095238095238099E-2</v>
      </c>
      <c r="AL1404" s="13"/>
      <c r="AM1404" s="13">
        <v>4.3956043956044001E-2</v>
      </c>
      <c r="AN1404" s="13">
        <v>1.7777777777777799E-2</v>
      </c>
      <c r="AO1404" s="13">
        <v>1.5345268542199499E-2</v>
      </c>
      <c r="AP1404" s="13">
        <v>4.2194092827004199E-3</v>
      </c>
      <c r="AQ1404" s="13">
        <v>2.27272727272727E-2</v>
      </c>
      <c r="AR1404" s="13"/>
      <c r="AS1404" s="13">
        <v>1.7813765182186199E-2</v>
      </c>
      <c r="AT1404" s="13" t="s">
        <v>97</v>
      </c>
      <c r="AU1404" s="13"/>
      <c r="AV1404" s="13">
        <v>1.4999999999999999E-2</v>
      </c>
      <c r="AW1404" s="13">
        <v>1.0638297872340399E-2</v>
      </c>
      <c r="AX1404" s="13">
        <v>2.29445506692161E-2</v>
      </c>
      <c r="AY1404" s="13"/>
      <c r="AZ1404" s="13">
        <v>9.1743119266055103E-3</v>
      </c>
      <c r="BA1404" s="13">
        <v>1.1111111111111099E-2</v>
      </c>
      <c r="BB1404" s="13">
        <v>2.2026431718061699E-2</v>
      </c>
      <c r="BC1404" s="13"/>
      <c r="BD1404" s="13">
        <v>2.00501253132832E-2</v>
      </c>
      <c r="BE1404" s="13">
        <v>1.3921113689095099E-2</v>
      </c>
      <c r="BF1404" s="13"/>
      <c r="BG1404" s="13">
        <v>9.6852300242130807E-3</v>
      </c>
      <c r="BH1404" s="13">
        <v>2.19512195121951E-2</v>
      </c>
      <c r="BI1404" s="13"/>
      <c r="BJ1404" s="13">
        <v>1.5789473684210499E-2</v>
      </c>
      <c r="BK1404" s="13">
        <v>1.8645731108930301E-2</v>
      </c>
      <c r="BL1404" s="13"/>
      <c r="BM1404" s="13">
        <v>1.2345679012345699E-2</v>
      </c>
      <c r="BN1404" s="13">
        <v>1.63934426229508E-2</v>
      </c>
      <c r="BO1404" s="13"/>
      <c r="BP1404" s="13">
        <v>3.5608308605341199E-2</v>
      </c>
      <c r="BQ1404" s="13">
        <v>1.1415525114155301E-2</v>
      </c>
      <c r="BR1404" s="13"/>
      <c r="BS1404" s="13">
        <v>9.0497737556561094E-3</v>
      </c>
      <c r="BT1404" s="13">
        <v>2.6373626373626401E-2</v>
      </c>
      <c r="BU1404" s="13"/>
      <c r="BV1404" s="13">
        <v>6.7114093959731499E-3</v>
      </c>
      <c r="BW1404" s="13">
        <v>1.02389078498294E-2</v>
      </c>
      <c r="BX1404" s="13"/>
      <c r="BY1404" s="13">
        <v>1.3986013986014E-2</v>
      </c>
      <c r="BZ1404" s="13">
        <v>1.67130919220056E-2</v>
      </c>
      <c r="CA1404" s="13"/>
      <c r="CB1404" s="13">
        <v>1.8612521150592198E-2</v>
      </c>
      <c r="CC1404" s="13">
        <v>1.4469453376205799E-2</v>
      </c>
    </row>
    <row r="1405" spans="2:81" x14ac:dyDescent="0.3">
      <c r="B1405" t="s">
        <v>89</v>
      </c>
      <c r="C1405" s="13">
        <v>0.673684210526316</v>
      </c>
      <c r="D1405" s="13">
        <v>0.63081861958266405</v>
      </c>
      <c r="E1405" s="13">
        <v>0.71828665568368999</v>
      </c>
      <c r="F1405" s="13"/>
      <c r="G1405" s="13">
        <v>0.73142857142857098</v>
      </c>
      <c r="H1405" s="13">
        <v>0.67791411042944805</v>
      </c>
      <c r="I1405" s="13">
        <v>0.69067796610169496</v>
      </c>
      <c r="J1405" s="13">
        <v>0.66666666666666696</v>
      </c>
      <c r="K1405" s="13">
        <v>0.65034965034964998</v>
      </c>
      <c r="L1405" s="13">
        <v>0.60389610389610404</v>
      </c>
      <c r="M1405" s="13"/>
      <c r="N1405" s="13">
        <v>0.71129707112970697</v>
      </c>
      <c r="O1405" s="13">
        <v>0.63573883161512001</v>
      </c>
      <c r="P1405" s="13">
        <v>0.66666666666666696</v>
      </c>
      <c r="Q1405" s="13">
        <v>0.64173228346456701</v>
      </c>
      <c r="R1405" s="13"/>
      <c r="S1405" s="13">
        <v>0.65432098765432101</v>
      </c>
      <c r="T1405" s="13">
        <v>0.721804511278195</v>
      </c>
      <c r="U1405" s="13">
        <v>0.73972602739726001</v>
      </c>
      <c r="V1405" s="13">
        <v>0.60194174757281504</v>
      </c>
      <c r="W1405" s="13">
        <v>0.68269230769230804</v>
      </c>
      <c r="X1405" s="13">
        <v>0.66666666666666696</v>
      </c>
      <c r="Y1405" s="13">
        <v>0.67</v>
      </c>
      <c r="Z1405" s="13">
        <v>0.62222222222222201</v>
      </c>
      <c r="AA1405" s="13">
        <v>0.70700636942675199</v>
      </c>
      <c r="AB1405" s="13">
        <v>0.63541666666666696</v>
      </c>
      <c r="AC1405" s="13">
        <v>0.70175438596491202</v>
      </c>
      <c r="AD1405" s="13">
        <v>0.68421052631578905</v>
      </c>
      <c r="AE1405" s="13"/>
      <c r="AF1405" s="13">
        <v>0.70175438596491202</v>
      </c>
      <c r="AG1405" s="13">
        <v>0.70499999999999996</v>
      </c>
      <c r="AH1405" s="13">
        <v>0.671875</v>
      </c>
      <c r="AI1405" s="13">
        <v>0.68944099378881996</v>
      </c>
      <c r="AJ1405" s="13">
        <v>0.62601626016260203</v>
      </c>
      <c r="AK1405" s="13">
        <v>0.628571428571429</v>
      </c>
      <c r="AL1405" s="13"/>
      <c r="AM1405" s="13">
        <v>0.63186813186813195</v>
      </c>
      <c r="AN1405" s="13">
        <v>0.64888888888888896</v>
      </c>
      <c r="AO1405" s="13">
        <v>0.72890025575447603</v>
      </c>
      <c r="AP1405" s="13">
        <v>0.69620253164557</v>
      </c>
      <c r="AQ1405" s="13">
        <v>0.59090909090909105</v>
      </c>
      <c r="AR1405" s="13"/>
      <c r="AS1405" s="13">
        <v>0.673684210526316</v>
      </c>
      <c r="AT1405" s="13" t="s">
        <v>97</v>
      </c>
      <c r="AU1405" s="13"/>
      <c r="AV1405" s="13">
        <v>0.65249999999999997</v>
      </c>
      <c r="AW1405" s="13">
        <v>0.680851063829787</v>
      </c>
      <c r="AX1405" s="13">
        <v>0.68833652007648205</v>
      </c>
      <c r="AY1405" s="13"/>
      <c r="AZ1405" s="13">
        <v>0.74311926605504597</v>
      </c>
      <c r="BA1405" s="13">
        <v>0.67777777777777803</v>
      </c>
      <c r="BB1405" s="13">
        <v>0.59471365638766505</v>
      </c>
      <c r="BC1405" s="13"/>
      <c r="BD1405" s="13">
        <v>0.67669172932330801</v>
      </c>
      <c r="BE1405" s="13">
        <v>0.66821345707656599</v>
      </c>
      <c r="BF1405" s="13"/>
      <c r="BG1405" s="13">
        <v>0.73123486682808703</v>
      </c>
      <c r="BH1405" s="13">
        <v>0.64512195121951199</v>
      </c>
      <c r="BI1405" s="13"/>
      <c r="BJ1405" s="13">
        <v>0.73684210526315796</v>
      </c>
      <c r="BK1405" s="13">
        <v>0.66535819430814502</v>
      </c>
      <c r="BL1405" s="13"/>
      <c r="BM1405" s="13">
        <v>0.63374485596707797</v>
      </c>
      <c r="BN1405" s="13">
        <v>0.68852459016393397</v>
      </c>
      <c r="BO1405" s="13"/>
      <c r="BP1405" s="13">
        <v>0.62314540059347201</v>
      </c>
      <c r="BQ1405" s="13">
        <v>0.69178082191780799</v>
      </c>
      <c r="BR1405" s="13"/>
      <c r="BS1405" s="13">
        <v>0.68778280542986403</v>
      </c>
      <c r="BT1405" s="13">
        <v>0.65054945054945001</v>
      </c>
      <c r="BU1405" s="13"/>
      <c r="BV1405" s="13">
        <v>0.69798657718120805</v>
      </c>
      <c r="BW1405" s="13">
        <v>0.68259385665529004</v>
      </c>
      <c r="BX1405" s="13"/>
      <c r="BY1405" s="13">
        <v>0.57342657342657299</v>
      </c>
      <c r="BZ1405" s="13">
        <v>0.69266480965645305</v>
      </c>
      <c r="CA1405" s="13"/>
      <c r="CB1405" s="13">
        <v>0.64467005076142103</v>
      </c>
      <c r="CC1405" s="13">
        <v>0.71221864951768499</v>
      </c>
    </row>
    <row r="1406" spans="2:81" x14ac:dyDescent="0.3">
      <c r="B1406" t="s">
        <v>90</v>
      </c>
      <c r="C1406" s="13">
        <v>0.121457489878543</v>
      </c>
      <c r="D1406" s="13">
        <v>0.13483146067415699</v>
      </c>
      <c r="E1406" s="13">
        <v>0.107084019769357</v>
      </c>
      <c r="F1406" s="13"/>
      <c r="G1406" s="13">
        <v>7.4285714285714302E-2</v>
      </c>
      <c r="H1406" s="13">
        <v>0.122699386503067</v>
      </c>
      <c r="I1406" s="13">
        <v>0.13135593220339001</v>
      </c>
      <c r="J1406" s="13">
        <v>0.124378109452736</v>
      </c>
      <c r="K1406" s="13">
        <v>0.11888111888111901</v>
      </c>
      <c r="L1406" s="13">
        <v>0.15584415584415601</v>
      </c>
      <c r="M1406" s="13"/>
      <c r="N1406" s="13">
        <v>0.11506276150627601</v>
      </c>
      <c r="O1406" s="13">
        <v>0.14776632302405501</v>
      </c>
      <c r="P1406" s="13">
        <v>0.124378109452736</v>
      </c>
      <c r="Q1406" s="13">
        <v>0.10629921259842499</v>
      </c>
      <c r="R1406" s="13"/>
      <c r="S1406" s="13">
        <v>0.14403292181069999</v>
      </c>
      <c r="T1406" s="13">
        <v>7.5187969924811998E-2</v>
      </c>
      <c r="U1406" s="13">
        <v>8.2191780821917804E-2</v>
      </c>
      <c r="V1406" s="13">
        <v>0.12621359223301001</v>
      </c>
      <c r="W1406" s="13">
        <v>9.6153846153846201E-2</v>
      </c>
      <c r="X1406" s="13">
        <v>9.5238095238095205E-2</v>
      </c>
      <c r="Y1406" s="13">
        <v>0.13</v>
      </c>
      <c r="Z1406" s="13">
        <v>0.11111111111111099</v>
      </c>
      <c r="AA1406" s="13">
        <v>0.121019108280255</v>
      </c>
      <c r="AB1406" s="13">
        <v>0.1875</v>
      </c>
      <c r="AC1406" s="13">
        <v>0.157894736842105</v>
      </c>
      <c r="AD1406" s="13">
        <v>0.105263157894737</v>
      </c>
      <c r="AE1406" s="13"/>
      <c r="AF1406" s="13">
        <v>0.10275689223057601</v>
      </c>
      <c r="AG1406" s="13">
        <v>0.115</v>
      </c>
      <c r="AH1406" s="13">
        <v>0.1015625</v>
      </c>
      <c r="AI1406" s="13">
        <v>0.14285714285714299</v>
      </c>
      <c r="AJ1406" s="13">
        <v>0.146341463414634</v>
      </c>
      <c r="AK1406" s="13">
        <v>0.14285714285714299</v>
      </c>
      <c r="AL1406" s="13"/>
      <c r="AM1406" s="13">
        <v>0.115384615384615</v>
      </c>
      <c r="AN1406" s="13">
        <v>0.128888888888889</v>
      </c>
      <c r="AO1406" s="13">
        <v>0.10230179028133</v>
      </c>
      <c r="AP1406" s="13">
        <v>0.139240506329114</v>
      </c>
      <c r="AQ1406" s="13">
        <v>0.13636363636363599</v>
      </c>
      <c r="AR1406" s="13"/>
      <c r="AS1406" s="13">
        <v>0.121457489878543</v>
      </c>
      <c r="AT1406" s="13" t="s">
        <v>97</v>
      </c>
      <c r="AU1406" s="13"/>
      <c r="AV1406" s="13">
        <v>0.11749999999999999</v>
      </c>
      <c r="AW1406" s="13">
        <v>0.13829787234042601</v>
      </c>
      <c r="AX1406" s="13">
        <v>0.110898661567878</v>
      </c>
      <c r="AY1406" s="13"/>
      <c r="AZ1406" s="13">
        <v>0.100917431192661</v>
      </c>
      <c r="BA1406" s="13">
        <v>0.133333333333333</v>
      </c>
      <c r="BB1406" s="13">
        <v>0.13215859030836999</v>
      </c>
      <c r="BC1406" s="13"/>
      <c r="BD1406" s="13">
        <v>0.12531328320801999</v>
      </c>
      <c r="BE1406" s="13">
        <v>0.11368909512761</v>
      </c>
      <c r="BF1406" s="13"/>
      <c r="BG1406" s="13">
        <v>9.2009685230024202E-2</v>
      </c>
      <c r="BH1406" s="13">
        <v>0.13536585365853701</v>
      </c>
      <c r="BI1406" s="13"/>
      <c r="BJ1406" s="13">
        <v>0.1</v>
      </c>
      <c r="BK1406" s="13">
        <v>0.120706575073602</v>
      </c>
      <c r="BL1406" s="13"/>
      <c r="BM1406" s="13">
        <v>0.15226337448559699</v>
      </c>
      <c r="BN1406" s="13">
        <v>0.11372950819672099</v>
      </c>
      <c r="BO1406" s="13"/>
      <c r="BP1406" s="13">
        <v>0.16320474777448099</v>
      </c>
      <c r="BQ1406" s="13">
        <v>0.105022831050228</v>
      </c>
      <c r="BR1406" s="13"/>
      <c r="BS1406" s="13">
        <v>0.11085972850678701</v>
      </c>
      <c r="BT1406" s="13">
        <v>0.123076923076923</v>
      </c>
      <c r="BU1406" s="13"/>
      <c r="BV1406" s="13">
        <v>8.7248322147651006E-2</v>
      </c>
      <c r="BW1406" s="13">
        <v>0.12286689419795201</v>
      </c>
      <c r="BX1406" s="13"/>
      <c r="BY1406" s="13">
        <v>0.188811188811189</v>
      </c>
      <c r="BZ1406" s="13">
        <v>0.11142061281337</v>
      </c>
      <c r="CA1406" s="13"/>
      <c r="CB1406" s="13">
        <v>0.13536379018612499</v>
      </c>
      <c r="CC1406" s="13">
        <v>0.107717041800643</v>
      </c>
    </row>
    <row r="1407" spans="2:81" x14ac:dyDescent="0.3">
      <c r="B1407" t="s">
        <v>91</v>
      </c>
      <c r="C1407" s="13">
        <v>0.55222672064777301</v>
      </c>
      <c r="D1407" s="13">
        <v>0.49598715890850698</v>
      </c>
      <c r="E1407" s="13">
        <v>0.61120263591433299</v>
      </c>
      <c r="F1407" s="13"/>
      <c r="G1407" s="13">
        <v>0.65714285714285703</v>
      </c>
      <c r="H1407" s="13">
        <v>0.55521472392638005</v>
      </c>
      <c r="I1407" s="13">
        <v>0.55932203389830504</v>
      </c>
      <c r="J1407" s="13">
        <v>0.54228855721392999</v>
      </c>
      <c r="K1407" s="13">
        <v>0.53146853146853201</v>
      </c>
      <c r="L1407" s="13">
        <v>0.44805194805194798</v>
      </c>
      <c r="M1407" s="13"/>
      <c r="N1407" s="13">
        <v>0.59623430962343105</v>
      </c>
      <c r="O1407" s="13">
        <v>0.487972508591065</v>
      </c>
      <c r="P1407" s="13">
        <v>0.54228855721392999</v>
      </c>
      <c r="Q1407" s="13">
        <v>0.535433070866142</v>
      </c>
      <c r="R1407" s="13"/>
      <c r="S1407" s="13">
        <v>0.51028806584362096</v>
      </c>
      <c r="T1407" s="13">
        <v>0.64661654135338298</v>
      </c>
      <c r="U1407" s="13">
        <v>0.65753424657534298</v>
      </c>
      <c r="V1407" s="13">
        <v>0.475728155339806</v>
      </c>
      <c r="W1407" s="13">
        <v>0.58653846153846201</v>
      </c>
      <c r="X1407" s="13">
        <v>0.57142857142857195</v>
      </c>
      <c r="Y1407" s="13">
        <v>0.54</v>
      </c>
      <c r="Z1407" s="13">
        <v>0.51111111111111096</v>
      </c>
      <c r="AA1407" s="13">
        <v>0.58598726114649702</v>
      </c>
      <c r="AB1407" s="13">
        <v>0.44791666666666702</v>
      </c>
      <c r="AC1407" s="13">
        <v>0.54385964912280704</v>
      </c>
      <c r="AD1407" s="13">
        <v>0.57894736842105299</v>
      </c>
      <c r="AE1407" s="13"/>
      <c r="AF1407" s="13">
        <v>0.59899749373433597</v>
      </c>
      <c r="AG1407" s="13">
        <v>0.59</v>
      </c>
      <c r="AH1407" s="13">
        <v>0.5703125</v>
      </c>
      <c r="AI1407" s="13">
        <v>0.54658385093167705</v>
      </c>
      <c r="AJ1407" s="13">
        <v>0.47967479674796698</v>
      </c>
      <c r="AK1407" s="13">
        <v>0.48571428571428599</v>
      </c>
      <c r="AL1407" s="13"/>
      <c r="AM1407" s="13">
        <v>0.51648351648351598</v>
      </c>
      <c r="AN1407" s="13">
        <v>0.52</v>
      </c>
      <c r="AO1407" s="13">
        <v>0.62659846547314602</v>
      </c>
      <c r="AP1407" s="13">
        <v>0.556962025316456</v>
      </c>
      <c r="AQ1407" s="13">
        <v>0.45454545454545398</v>
      </c>
      <c r="AR1407" s="13"/>
      <c r="AS1407" s="13">
        <v>0.55222672064777301</v>
      </c>
      <c r="AT1407" s="13" t="s">
        <v>97</v>
      </c>
      <c r="AU1407" s="13"/>
      <c r="AV1407" s="13">
        <v>0.53500000000000003</v>
      </c>
      <c r="AW1407" s="13">
        <v>0.54255319148936199</v>
      </c>
      <c r="AX1407" s="13">
        <v>0.57743785850860396</v>
      </c>
      <c r="AY1407" s="13"/>
      <c r="AZ1407" s="13">
        <v>0.64220183486238502</v>
      </c>
      <c r="BA1407" s="13">
        <v>0.54444444444444495</v>
      </c>
      <c r="BB1407" s="13">
        <v>0.46255506607929497</v>
      </c>
      <c r="BC1407" s="13"/>
      <c r="BD1407" s="13">
        <v>0.55137844611528797</v>
      </c>
      <c r="BE1407" s="13">
        <v>0.55452436194895605</v>
      </c>
      <c r="BF1407" s="13"/>
      <c r="BG1407" s="13">
        <v>0.63922518159806296</v>
      </c>
      <c r="BH1407" s="13">
        <v>0.50975609756097595</v>
      </c>
      <c r="BI1407" s="13"/>
      <c r="BJ1407" s="13">
        <v>0.63684210526315799</v>
      </c>
      <c r="BK1407" s="13">
        <v>0.54465161923454397</v>
      </c>
      <c r="BL1407" s="13"/>
      <c r="BM1407" s="13">
        <v>0.48148148148148201</v>
      </c>
      <c r="BN1407" s="13">
        <v>0.57479508196721296</v>
      </c>
      <c r="BO1407" s="13"/>
      <c r="BP1407" s="13">
        <v>0.45994065281899099</v>
      </c>
      <c r="BQ1407" s="13">
        <v>0.58675799086757996</v>
      </c>
      <c r="BR1407" s="13"/>
      <c r="BS1407" s="13">
        <v>0.57692307692307698</v>
      </c>
      <c r="BT1407" s="13">
        <v>0.52747252747252704</v>
      </c>
      <c r="BU1407" s="13"/>
      <c r="BV1407" s="13">
        <v>0.61073825503355705</v>
      </c>
      <c r="BW1407" s="13">
        <v>0.559726962457338</v>
      </c>
      <c r="BX1407" s="13"/>
      <c r="BY1407" s="13">
        <v>0.38461538461538503</v>
      </c>
      <c r="BZ1407" s="13">
        <v>0.58124419684308304</v>
      </c>
      <c r="CA1407" s="13"/>
      <c r="CB1407" s="13">
        <v>0.50930626057529604</v>
      </c>
      <c r="CC1407" s="13">
        <v>0.60450160771704198</v>
      </c>
    </row>
    <row r="1408" spans="2:81" x14ac:dyDescent="0.3">
      <c r="C1408" s="13"/>
      <c r="D1408" s="13"/>
      <c r="E1408" s="13"/>
      <c r="F1408" s="13"/>
      <c r="G1408" s="13"/>
      <c r="H1408" s="13"/>
      <c r="I1408" s="13"/>
      <c r="J1408" s="13"/>
      <c r="K1408" s="13"/>
      <c r="L1408" s="13"/>
      <c r="M1408" s="13"/>
      <c r="N1408" s="13"/>
      <c r="O1408" s="13"/>
      <c r="P1408" s="13"/>
      <c r="Q1408" s="13"/>
      <c r="R1408" s="13"/>
      <c r="S1408" s="13"/>
      <c r="T1408" s="13"/>
      <c r="U1408" s="13"/>
      <c r="V1408" s="13"/>
      <c r="W1408" s="13"/>
      <c r="X1408" s="13"/>
      <c r="Y1408" s="13"/>
      <c r="Z1408" s="13"/>
      <c r="AA1408" s="13"/>
      <c r="AB1408" s="13"/>
      <c r="AC1408" s="13"/>
      <c r="AD1408" s="13"/>
      <c r="AE1408" s="13"/>
      <c r="AF1408" s="13"/>
      <c r="AG1408" s="13"/>
      <c r="AH1408" s="13"/>
      <c r="AI1408" s="13"/>
      <c r="AJ1408" s="13"/>
      <c r="AK1408" s="13"/>
      <c r="AL1408" s="13"/>
      <c r="AM1408" s="13"/>
      <c r="AN1408" s="13"/>
      <c r="AO1408" s="13"/>
      <c r="AP1408" s="13"/>
      <c r="AQ1408" s="13"/>
      <c r="AR1408" s="13"/>
      <c r="AS1408" s="13"/>
      <c r="AT1408" s="13"/>
      <c r="AU1408" s="13"/>
      <c r="AV1408" s="13"/>
      <c r="AW1408" s="13"/>
      <c r="AX1408" s="13"/>
      <c r="AY1408" s="13"/>
      <c r="AZ1408" s="13"/>
      <c r="BA1408" s="13"/>
      <c r="BB1408" s="13"/>
      <c r="BC1408" s="13"/>
      <c r="BD1408" s="13"/>
      <c r="BE1408" s="13"/>
      <c r="BF1408" s="13"/>
      <c r="BG1408" s="13"/>
      <c r="BH1408" s="13"/>
      <c r="BI1408" s="13"/>
      <c r="BJ1408" s="13"/>
      <c r="BK1408" s="13"/>
      <c r="BL1408" s="13"/>
      <c r="BM1408" s="13"/>
      <c r="BN1408" s="13"/>
      <c r="BO1408" s="13"/>
      <c r="BP1408" s="13"/>
      <c r="BQ1408" s="13"/>
      <c r="BR1408" s="13"/>
      <c r="BS1408" s="13"/>
      <c r="BT1408" s="13"/>
      <c r="BU1408" s="13"/>
      <c r="BV1408" s="13"/>
      <c r="BW1408" s="13"/>
      <c r="BX1408" s="13"/>
      <c r="BY1408" s="13"/>
      <c r="BZ1408" s="13"/>
      <c r="CA1408" s="13"/>
      <c r="CB1408" s="13"/>
      <c r="CC1408" s="13"/>
    </row>
    <row r="1409" spans="2:81" x14ac:dyDescent="0.3">
      <c r="B1409" s="6" t="s">
        <v>536</v>
      </c>
      <c r="C1409" s="13"/>
      <c r="D1409" s="13"/>
      <c r="E1409" s="13"/>
      <c r="F1409" s="13"/>
      <c r="G1409" s="13"/>
      <c r="H1409" s="13"/>
      <c r="I1409" s="13"/>
      <c r="J1409" s="13"/>
      <c r="K1409" s="13"/>
      <c r="L1409" s="13"/>
      <c r="M1409" s="13"/>
      <c r="N1409" s="13"/>
      <c r="O1409" s="13"/>
      <c r="P1409" s="13"/>
      <c r="Q1409" s="13"/>
      <c r="R1409" s="13"/>
      <c r="S1409" s="13"/>
      <c r="T1409" s="13"/>
      <c r="U1409" s="13"/>
      <c r="V1409" s="13"/>
      <c r="W1409" s="13"/>
      <c r="X1409" s="13"/>
      <c r="Y1409" s="13"/>
      <c r="Z1409" s="13"/>
      <c r="AA1409" s="13"/>
      <c r="AB1409" s="13"/>
      <c r="AC1409" s="13"/>
      <c r="AD1409" s="13"/>
      <c r="AE1409" s="13"/>
      <c r="AF1409" s="13"/>
      <c r="AG1409" s="13"/>
      <c r="AH1409" s="13"/>
      <c r="AI1409" s="13"/>
      <c r="AJ1409" s="13"/>
      <c r="AK1409" s="13"/>
      <c r="AL1409" s="13"/>
      <c r="AM1409" s="13"/>
      <c r="AN1409" s="13"/>
      <c r="AO1409" s="13"/>
      <c r="AP1409" s="13"/>
      <c r="AQ1409" s="13"/>
      <c r="AR1409" s="13"/>
      <c r="AS1409" s="13"/>
      <c r="AT1409" s="13"/>
      <c r="AU1409" s="13"/>
      <c r="AV1409" s="13"/>
      <c r="AW1409" s="13"/>
      <c r="AX1409" s="13"/>
      <c r="AY1409" s="13"/>
      <c r="AZ1409" s="13"/>
      <c r="BA1409" s="13"/>
      <c r="BB1409" s="13"/>
      <c r="BC1409" s="13"/>
      <c r="BD1409" s="13"/>
      <c r="BE1409" s="13"/>
      <c r="BF1409" s="13"/>
      <c r="BG1409" s="13"/>
      <c r="BH1409" s="13"/>
      <c r="BI1409" s="13"/>
      <c r="BJ1409" s="13"/>
      <c r="BK1409" s="13"/>
      <c r="BL1409" s="13"/>
      <c r="BM1409" s="13"/>
      <c r="BN1409" s="13"/>
      <c r="BO1409" s="13"/>
      <c r="BP1409" s="13"/>
      <c r="BQ1409" s="13"/>
      <c r="BR1409" s="13"/>
      <c r="BS1409" s="13"/>
      <c r="BT1409" s="13"/>
      <c r="BU1409" s="13"/>
      <c r="BV1409" s="13"/>
      <c r="BW1409" s="13"/>
      <c r="BX1409" s="13"/>
      <c r="BY1409" s="13"/>
      <c r="BZ1409" s="13"/>
      <c r="CA1409" s="13"/>
      <c r="CB1409" s="13"/>
      <c r="CC1409" s="13"/>
    </row>
    <row r="1410" spans="2:81" x14ac:dyDescent="0.3">
      <c r="B1410" s="23" t="s">
        <v>95</v>
      </c>
      <c r="C1410" s="13"/>
      <c r="D1410" s="13"/>
      <c r="E1410" s="13"/>
      <c r="F1410" s="13"/>
      <c r="G1410" s="13"/>
      <c r="H1410" s="13"/>
      <c r="I1410" s="13"/>
      <c r="J1410" s="13"/>
      <c r="K1410" s="13"/>
      <c r="L1410" s="13"/>
      <c r="M1410" s="13"/>
      <c r="N1410" s="13"/>
      <c r="O1410" s="13"/>
      <c r="P1410" s="13"/>
      <c r="Q1410" s="13"/>
      <c r="R1410" s="13"/>
      <c r="S1410" s="13"/>
      <c r="T1410" s="13"/>
      <c r="U1410" s="13"/>
      <c r="V1410" s="13"/>
      <c r="W1410" s="13"/>
      <c r="X1410" s="13"/>
      <c r="Y1410" s="13"/>
      <c r="Z1410" s="13"/>
      <c r="AA1410" s="13"/>
      <c r="AB1410" s="13"/>
      <c r="AC1410" s="13"/>
      <c r="AD1410" s="13"/>
      <c r="AE1410" s="13"/>
      <c r="AF1410" s="13"/>
      <c r="AG1410" s="13"/>
      <c r="AH1410" s="13"/>
      <c r="AI1410" s="13"/>
      <c r="AJ1410" s="13"/>
      <c r="AK1410" s="13"/>
      <c r="AL1410" s="13"/>
      <c r="AM1410" s="13"/>
      <c r="AN1410" s="13"/>
      <c r="AO1410" s="13"/>
      <c r="AP1410" s="13"/>
      <c r="AQ1410" s="13"/>
      <c r="AR1410" s="13"/>
      <c r="AS1410" s="13"/>
      <c r="AT1410" s="13"/>
      <c r="AU1410" s="13"/>
      <c r="AV1410" s="13"/>
      <c r="AW1410" s="13"/>
      <c r="AX1410" s="13"/>
      <c r="AY1410" s="13"/>
      <c r="AZ1410" s="13"/>
      <c r="BA1410" s="13"/>
      <c r="BB1410" s="13"/>
      <c r="BC1410" s="13"/>
      <c r="BD1410" s="13"/>
      <c r="BE1410" s="13"/>
      <c r="BF1410" s="13"/>
      <c r="BG1410" s="13"/>
      <c r="BH1410" s="13"/>
      <c r="BI1410" s="13"/>
      <c r="BJ1410" s="13"/>
      <c r="BK1410" s="13"/>
      <c r="BL1410" s="13"/>
      <c r="BM1410" s="13"/>
      <c r="BN1410" s="13"/>
      <c r="BO1410" s="13"/>
      <c r="BP1410" s="13"/>
      <c r="BQ1410" s="13"/>
      <c r="BR1410" s="13"/>
      <c r="BS1410" s="13"/>
      <c r="BT1410" s="13"/>
      <c r="BU1410" s="13"/>
      <c r="BV1410" s="13"/>
      <c r="BW1410" s="13"/>
      <c r="BX1410" s="13"/>
      <c r="BY1410" s="13"/>
      <c r="BZ1410" s="13"/>
      <c r="CA1410" s="13"/>
      <c r="CB1410" s="13"/>
      <c r="CC1410" s="13"/>
    </row>
    <row r="1411" spans="2:81" x14ac:dyDescent="0.3">
      <c r="B1411" t="s">
        <v>413</v>
      </c>
      <c r="C1411" s="13">
        <v>0.14493927125506101</v>
      </c>
      <c r="D1411" s="13">
        <v>0.13964686998394901</v>
      </c>
      <c r="E1411" s="13">
        <v>0.14991762767710001</v>
      </c>
      <c r="F1411" s="13"/>
      <c r="G1411" s="13">
        <v>0.2</v>
      </c>
      <c r="H1411" s="13">
        <v>0.17484662576687099</v>
      </c>
      <c r="I1411" s="13">
        <v>0.161016949152542</v>
      </c>
      <c r="J1411" s="13">
        <v>9.4527363184079602E-2</v>
      </c>
      <c r="K1411" s="13">
        <v>0.111888111888112</v>
      </c>
      <c r="L1411" s="13">
        <v>9.0909090909090898E-2</v>
      </c>
      <c r="M1411" s="13"/>
      <c r="N1411" s="13">
        <v>0.13598326359832599</v>
      </c>
      <c r="O1411" s="13">
        <v>0.11340206185567001</v>
      </c>
      <c r="P1411" s="13">
        <v>0.15920398009950201</v>
      </c>
      <c r="Q1411" s="13">
        <v>0.17322834645669299</v>
      </c>
      <c r="R1411" s="13"/>
      <c r="S1411" s="13">
        <v>0.139917695473251</v>
      </c>
      <c r="T1411" s="13">
        <v>0.13533834586466201</v>
      </c>
      <c r="U1411" s="13">
        <v>0.123287671232877</v>
      </c>
      <c r="V1411" s="13">
        <v>0.116504854368932</v>
      </c>
      <c r="W1411" s="13">
        <v>0.17307692307692299</v>
      </c>
      <c r="X1411" s="13">
        <v>0.15238095238095201</v>
      </c>
      <c r="Y1411" s="13">
        <v>0.15</v>
      </c>
      <c r="Z1411" s="13">
        <v>0.2</v>
      </c>
      <c r="AA1411" s="13">
        <v>0.14012738853503201</v>
      </c>
      <c r="AB1411" s="13">
        <v>0.114583333333333</v>
      </c>
      <c r="AC1411" s="13">
        <v>0.19298245614035101</v>
      </c>
      <c r="AD1411" s="13">
        <v>0.21052631578947401</v>
      </c>
      <c r="AE1411" s="13"/>
      <c r="AF1411" s="13">
        <v>0.18295739348370901</v>
      </c>
      <c r="AG1411" s="13">
        <v>0.125</v>
      </c>
      <c r="AH1411" s="13">
        <v>0.1171875</v>
      </c>
      <c r="AI1411" s="13">
        <v>0.111801242236025</v>
      </c>
      <c r="AJ1411" s="13">
        <v>0.17886178861788599</v>
      </c>
      <c r="AK1411" s="13">
        <v>6.6666666666666693E-2</v>
      </c>
      <c r="AL1411" s="13"/>
      <c r="AM1411" s="13">
        <v>0.164835164835165</v>
      </c>
      <c r="AN1411" s="13">
        <v>0.168888888888889</v>
      </c>
      <c r="AO1411" s="13">
        <v>0.132992327365729</v>
      </c>
      <c r="AP1411" s="13">
        <v>0.126582278481013</v>
      </c>
      <c r="AQ1411" s="13">
        <v>0.25</v>
      </c>
      <c r="AR1411" s="13"/>
      <c r="AS1411" s="13">
        <v>0.14493927125506101</v>
      </c>
      <c r="AT1411" s="13" t="s">
        <v>97</v>
      </c>
      <c r="AU1411" s="13"/>
      <c r="AV1411" s="13">
        <v>0.15</v>
      </c>
      <c r="AW1411" s="13">
        <v>0.170212765957447</v>
      </c>
      <c r="AX1411" s="13">
        <v>0.12619502868068799</v>
      </c>
      <c r="AY1411" s="13"/>
      <c r="AZ1411" s="13">
        <v>0.201834862385321</v>
      </c>
      <c r="BA1411" s="13">
        <v>0.16666666666666699</v>
      </c>
      <c r="BB1411" s="13">
        <v>0.11894273127753301</v>
      </c>
      <c r="BC1411" s="13"/>
      <c r="BD1411" s="13">
        <v>0.15288220551378401</v>
      </c>
      <c r="BE1411" s="13">
        <v>0.132250580046404</v>
      </c>
      <c r="BF1411" s="13"/>
      <c r="BG1411" s="13">
        <v>0.16707021791767601</v>
      </c>
      <c r="BH1411" s="13">
        <v>0.134146341463415</v>
      </c>
      <c r="BI1411" s="13"/>
      <c r="BJ1411" s="13">
        <v>0.157894736842105</v>
      </c>
      <c r="BK1411" s="13">
        <v>0.14131501472031399</v>
      </c>
      <c r="BL1411" s="13"/>
      <c r="BM1411" s="13">
        <v>0.15226337448559699</v>
      </c>
      <c r="BN1411" s="13">
        <v>0.14344262295082</v>
      </c>
      <c r="BO1411" s="13"/>
      <c r="BP1411" s="13">
        <v>0.1513353115727</v>
      </c>
      <c r="BQ1411" s="13">
        <v>0.141552511415525</v>
      </c>
      <c r="BR1411" s="13"/>
      <c r="BS1411" s="13">
        <v>0.15610859728506801</v>
      </c>
      <c r="BT1411" s="13">
        <v>0.116483516483516</v>
      </c>
      <c r="BU1411" s="13"/>
      <c r="BV1411" s="13">
        <v>0.10738255033557</v>
      </c>
      <c r="BW1411" s="13">
        <v>0.18088737201365199</v>
      </c>
      <c r="BX1411" s="13"/>
      <c r="BY1411" s="13">
        <v>0.230769230769231</v>
      </c>
      <c r="BZ1411" s="13">
        <v>0.129990714948932</v>
      </c>
      <c r="CA1411" s="13"/>
      <c r="CB1411" s="13">
        <v>0.15059221658206401</v>
      </c>
      <c r="CC1411" s="13">
        <v>0.13665594855305499</v>
      </c>
    </row>
    <row r="1412" spans="2:81" x14ac:dyDescent="0.3">
      <c r="B1412" t="s">
        <v>84</v>
      </c>
      <c r="C1412" s="13">
        <v>0.28502024291498002</v>
      </c>
      <c r="D1412" s="13">
        <v>0.29373996789727103</v>
      </c>
      <c r="E1412" s="13">
        <v>0.27347611202635902</v>
      </c>
      <c r="F1412" s="13"/>
      <c r="G1412" s="13">
        <v>0.29142857142857098</v>
      </c>
      <c r="H1412" s="13">
        <v>0.309815950920245</v>
      </c>
      <c r="I1412" s="13">
        <v>0.26271186440678002</v>
      </c>
      <c r="J1412" s="13">
        <v>0.288557213930348</v>
      </c>
      <c r="K1412" s="13">
        <v>0.25874125874125897</v>
      </c>
      <c r="L1412" s="13">
        <v>0.27922077922077898</v>
      </c>
      <c r="M1412" s="13"/>
      <c r="N1412" s="13">
        <v>0.26778242677824299</v>
      </c>
      <c r="O1412" s="13">
        <v>0.31271477663230202</v>
      </c>
      <c r="P1412" s="13">
        <v>0.328358208955224</v>
      </c>
      <c r="Q1412" s="13">
        <v>0.25196850393700798</v>
      </c>
      <c r="R1412" s="13"/>
      <c r="S1412" s="13">
        <v>0.31687242798353898</v>
      </c>
      <c r="T1412" s="13">
        <v>0.27067669172932302</v>
      </c>
      <c r="U1412" s="13">
        <v>0.24657534246575299</v>
      </c>
      <c r="V1412" s="13">
        <v>0.35922330097087402</v>
      </c>
      <c r="W1412" s="13">
        <v>0.269230769230769</v>
      </c>
      <c r="X1412" s="13">
        <v>0.238095238095238</v>
      </c>
      <c r="Y1412" s="13">
        <v>0.32</v>
      </c>
      <c r="Z1412" s="13">
        <v>0.155555555555556</v>
      </c>
      <c r="AA1412" s="13">
        <v>0.33121019108280297</v>
      </c>
      <c r="AB1412" s="13">
        <v>0.23958333333333301</v>
      </c>
      <c r="AC1412" s="13">
        <v>0.21052631578947401</v>
      </c>
      <c r="AD1412" s="13">
        <v>0.26315789473684198</v>
      </c>
      <c r="AE1412" s="13"/>
      <c r="AF1412" s="13">
        <v>0.31328320802005</v>
      </c>
      <c r="AG1412" s="13">
        <v>0.27</v>
      </c>
      <c r="AH1412" s="13">
        <v>0.296875</v>
      </c>
      <c r="AI1412" s="13">
        <v>0.29813664596273298</v>
      </c>
      <c r="AJ1412" s="13">
        <v>0.219512195121951</v>
      </c>
      <c r="AK1412" s="13">
        <v>0.25714285714285701</v>
      </c>
      <c r="AL1412" s="13"/>
      <c r="AM1412" s="13">
        <v>0.269230769230769</v>
      </c>
      <c r="AN1412" s="13">
        <v>0.27111111111111103</v>
      </c>
      <c r="AO1412" s="13">
        <v>0.27877237851662401</v>
      </c>
      <c r="AP1412" s="13">
        <v>0.29957805907173002</v>
      </c>
      <c r="AQ1412" s="13">
        <v>0.40909090909090901</v>
      </c>
      <c r="AR1412" s="13"/>
      <c r="AS1412" s="13">
        <v>0.28502024291498002</v>
      </c>
      <c r="AT1412" s="13" t="s">
        <v>97</v>
      </c>
      <c r="AU1412" s="13"/>
      <c r="AV1412" s="13">
        <v>0.27750000000000002</v>
      </c>
      <c r="AW1412" s="13">
        <v>0.26595744680851102</v>
      </c>
      <c r="AX1412" s="13">
        <v>0.30019120458891002</v>
      </c>
      <c r="AY1412" s="13"/>
      <c r="AZ1412" s="13">
        <v>0.31192660550458701</v>
      </c>
      <c r="BA1412" s="13">
        <v>0.32222222222222202</v>
      </c>
      <c r="BB1412" s="13">
        <v>0.24229074889867799</v>
      </c>
      <c r="BC1412" s="13"/>
      <c r="BD1412" s="13">
        <v>0.28947368421052599</v>
      </c>
      <c r="BE1412" s="13">
        <v>0.27842227378190298</v>
      </c>
      <c r="BF1412" s="13"/>
      <c r="BG1412" s="13">
        <v>0.280871670702179</v>
      </c>
      <c r="BH1412" s="13">
        <v>0.28780487804878002</v>
      </c>
      <c r="BI1412" s="13"/>
      <c r="BJ1412" s="13">
        <v>0.30526315789473701</v>
      </c>
      <c r="BK1412" s="13">
        <v>0.28361138370951899</v>
      </c>
      <c r="BL1412" s="13"/>
      <c r="BM1412" s="13">
        <v>0.29218106995884802</v>
      </c>
      <c r="BN1412" s="13">
        <v>0.28278688524590201</v>
      </c>
      <c r="BO1412" s="13"/>
      <c r="BP1412" s="13">
        <v>0.281899109792285</v>
      </c>
      <c r="BQ1412" s="13">
        <v>0.289954337899543</v>
      </c>
      <c r="BR1412" s="13"/>
      <c r="BS1412" s="13">
        <v>0.31900452488687803</v>
      </c>
      <c r="BT1412" s="13">
        <v>0.26373626373626402</v>
      </c>
      <c r="BU1412" s="13"/>
      <c r="BV1412" s="13">
        <v>0.28187919463087202</v>
      </c>
      <c r="BW1412" s="13">
        <v>0.33788395904436902</v>
      </c>
      <c r="BX1412" s="13"/>
      <c r="BY1412" s="13">
        <v>0.27272727272727298</v>
      </c>
      <c r="BZ1412" s="13">
        <v>0.28876508820798502</v>
      </c>
      <c r="CA1412" s="13"/>
      <c r="CB1412" s="13">
        <v>0.28764805414551597</v>
      </c>
      <c r="CC1412" s="13">
        <v>0.27974276527331199</v>
      </c>
    </row>
    <row r="1413" spans="2:81" x14ac:dyDescent="0.3">
      <c r="B1413" t="s">
        <v>414</v>
      </c>
      <c r="C1413" s="13">
        <v>0.28825910931174098</v>
      </c>
      <c r="D1413" s="13">
        <v>0.31300160513643699</v>
      </c>
      <c r="E1413" s="13">
        <v>0.26523887973640897</v>
      </c>
      <c r="F1413" s="13"/>
      <c r="G1413" s="13">
        <v>0.24</v>
      </c>
      <c r="H1413" s="13">
        <v>0.27607361963190202</v>
      </c>
      <c r="I1413" s="13">
        <v>0.224576271186441</v>
      </c>
      <c r="J1413" s="13">
        <v>0.31343283582089598</v>
      </c>
      <c r="K1413" s="13">
        <v>0.38461538461538503</v>
      </c>
      <c r="L1413" s="13">
        <v>0.34415584415584399</v>
      </c>
      <c r="M1413" s="13"/>
      <c r="N1413" s="13">
        <v>0.29497907949790803</v>
      </c>
      <c r="O1413" s="13">
        <v>0.298969072164948</v>
      </c>
      <c r="P1413" s="13">
        <v>0.238805970149254</v>
      </c>
      <c r="Q1413" s="13">
        <v>0.30708661417322802</v>
      </c>
      <c r="R1413" s="13"/>
      <c r="S1413" s="13">
        <v>0.27160493827160498</v>
      </c>
      <c r="T1413" s="13">
        <v>0.33082706766917302</v>
      </c>
      <c r="U1413" s="13">
        <v>0.28767123287671198</v>
      </c>
      <c r="V1413" s="13">
        <v>0.26213592233009703</v>
      </c>
      <c r="W1413" s="13">
        <v>0.33653846153846201</v>
      </c>
      <c r="X1413" s="13">
        <v>0.34285714285714303</v>
      </c>
      <c r="Y1413" s="13">
        <v>0.23</v>
      </c>
      <c r="Z1413" s="13">
        <v>0.31111111111111101</v>
      </c>
      <c r="AA1413" s="13">
        <v>0.28025477707006402</v>
      </c>
      <c r="AB1413" s="13">
        <v>0.28125</v>
      </c>
      <c r="AC1413" s="13">
        <v>0.22807017543859601</v>
      </c>
      <c r="AD1413" s="13">
        <v>0.31578947368421101</v>
      </c>
      <c r="AE1413" s="13"/>
      <c r="AF1413" s="13">
        <v>0.255639097744361</v>
      </c>
      <c r="AG1413" s="13">
        <v>0.31</v>
      </c>
      <c r="AH1413" s="13">
        <v>0.296875</v>
      </c>
      <c r="AI1413" s="13">
        <v>0.24223602484472101</v>
      </c>
      <c r="AJ1413" s="13">
        <v>0.31707317073170699</v>
      </c>
      <c r="AK1413" s="13">
        <v>0.34285714285714303</v>
      </c>
      <c r="AL1413" s="13"/>
      <c r="AM1413" s="13">
        <v>0.26373626373626402</v>
      </c>
      <c r="AN1413" s="13">
        <v>0.31111111111111101</v>
      </c>
      <c r="AO1413" s="13">
        <v>0.29156010230179003</v>
      </c>
      <c r="AP1413" s="13">
        <v>0.316455696202532</v>
      </c>
      <c r="AQ1413" s="13">
        <v>9.0909090909090898E-2</v>
      </c>
      <c r="AR1413" s="13"/>
      <c r="AS1413" s="13">
        <v>0.28825910931174098</v>
      </c>
      <c r="AT1413" s="13" t="s">
        <v>97</v>
      </c>
      <c r="AU1413" s="13"/>
      <c r="AV1413" s="13">
        <v>0.28999999999999998</v>
      </c>
      <c r="AW1413" s="13">
        <v>0.340425531914894</v>
      </c>
      <c r="AX1413" s="13">
        <v>0.28298279158699802</v>
      </c>
      <c r="AY1413" s="13"/>
      <c r="AZ1413" s="13">
        <v>0.21100917431192701</v>
      </c>
      <c r="BA1413" s="13">
        <v>0.25555555555555598</v>
      </c>
      <c r="BB1413" s="13">
        <v>0.36563876651982402</v>
      </c>
      <c r="BC1413" s="13"/>
      <c r="BD1413" s="13">
        <v>0.279448621553885</v>
      </c>
      <c r="BE1413" s="13">
        <v>0.30626450116009302</v>
      </c>
      <c r="BF1413" s="13"/>
      <c r="BG1413" s="13">
        <v>0.28813559322033899</v>
      </c>
      <c r="BH1413" s="13">
        <v>0.28902439024390197</v>
      </c>
      <c r="BI1413" s="13"/>
      <c r="BJ1413" s="13">
        <v>0.268421052631579</v>
      </c>
      <c r="BK1413" s="13">
        <v>0.29244357212953898</v>
      </c>
      <c r="BL1413" s="13"/>
      <c r="BM1413" s="13">
        <v>0.27572016460905402</v>
      </c>
      <c r="BN1413" s="13">
        <v>0.28893442622950799</v>
      </c>
      <c r="BO1413" s="13"/>
      <c r="BP1413" s="13">
        <v>0.25519287833827897</v>
      </c>
      <c r="BQ1413" s="13">
        <v>0.30251141552511401</v>
      </c>
      <c r="BR1413" s="13"/>
      <c r="BS1413" s="13">
        <v>0.26018099547511297</v>
      </c>
      <c r="BT1413" s="13">
        <v>0.33846153846153798</v>
      </c>
      <c r="BU1413" s="13"/>
      <c r="BV1413" s="13">
        <v>0.29530201342281898</v>
      </c>
      <c r="BW1413" s="13">
        <v>0.24232081911262801</v>
      </c>
      <c r="BX1413" s="13"/>
      <c r="BY1413" s="13">
        <v>0.26573426573426601</v>
      </c>
      <c r="BZ1413" s="13">
        <v>0.29062209842154102</v>
      </c>
      <c r="CA1413" s="13"/>
      <c r="CB1413" s="13">
        <v>0.26395939086294401</v>
      </c>
      <c r="CC1413" s="13">
        <v>0.31028938906752401</v>
      </c>
    </row>
    <row r="1414" spans="2:81" x14ac:dyDescent="0.3">
      <c r="B1414" t="s">
        <v>86</v>
      </c>
      <c r="C1414" s="13">
        <v>0.16680161943319799</v>
      </c>
      <c r="D1414" s="13">
        <v>0.158908507223114</v>
      </c>
      <c r="E1414" s="13">
        <v>0.17462932454695199</v>
      </c>
      <c r="F1414" s="13"/>
      <c r="G1414" s="13">
        <v>0.182857142857143</v>
      </c>
      <c r="H1414" s="13">
        <v>0.13190184049079801</v>
      </c>
      <c r="I1414" s="13">
        <v>0.19067796610169499</v>
      </c>
      <c r="J1414" s="13">
        <v>0.174129353233831</v>
      </c>
      <c r="K1414" s="13">
        <v>0.16783216783216801</v>
      </c>
      <c r="L1414" s="13">
        <v>0.17532467532467499</v>
      </c>
      <c r="M1414" s="13"/>
      <c r="N1414" s="13">
        <v>0.173640167364017</v>
      </c>
      <c r="O1414" s="13">
        <v>0.164948453608247</v>
      </c>
      <c r="P1414" s="13">
        <v>0.15920398009950201</v>
      </c>
      <c r="Q1414" s="13">
        <v>0.16535433070866101</v>
      </c>
      <c r="R1414" s="13"/>
      <c r="S1414" s="13">
        <v>0.15226337448559699</v>
      </c>
      <c r="T1414" s="13">
        <v>0.16541353383458601</v>
      </c>
      <c r="U1414" s="13">
        <v>0.20547945205479501</v>
      </c>
      <c r="V1414" s="13">
        <v>0.19417475728155301</v>
      </c>
      <c r="W1414" s="13">
        <v>0.134615384615385</v>
      </c>
      <c r="X1414" s="13">
        <v>0.161904761904762</v>
      </c>
      <c r="Y1414" s="13">
        <v>0.17</v>
      </c>
      <c r="Z1414" s="13">
        <v>0.22222222222222199</v>
      </c>
      <c r="AA1414" s="13">
        <v>0.146496815286624</v>
      </c>
      <c r="AB1414" s="13">
        <v>0.19791666666666699</v>
      </c>
      <c r="AC1414" s="13">
        <v>0.175438596491228</v>
      </c>
      <c r="AD1414" s="13">
        <v>0.105263157894737</v>
      </c>
      <c r="AE1414" s="13"/>
      <c r="AF1414" s="13">
        <v>0.16040100250626599</v>
      </c>
      <c r="AG1414" s="13">
        <v>0.185</v>
      </c>
      <c r="AH1414" s="13">
        <v>0.1875</v>
      </c>
      <c r="AI1414" s="13">
        <v>0.217391304347826</v>
      </c>
      <c r="AJ1414" s="13">
        <v>0.146341463414634</v>
      </c>
      <c r="AK1414" s="13">
        <v>0.17142857142857101</v>
      </c>
      <c r="AL1414" s="13"/>
      <c r="AM1414" s="13">
        <v>0.17032967032967</v>
      </c>
      <c r="AN1414" s="13">
        <v>0.151111111111111</v>
      </c>
      <c r="AO1414" s="13">
        <v>0.168797953964194</v>
      </c>
      <c r="AP1414" s="13">
        <v>0.151898734177215</v>
      </c>
      <c r="AQ1414" s="13">
        <v>0.18181818181818199</v>
      </c>
      <c r="AR1414" s="13"/>
      <c r="AS1414" s="13">
        <v>0.16680161943319799</v>
      </c>
      <c r="AT1414" s="13" t="s">
        <v>97</v>
      </c>
      <c r="AU1414" s="13"/>
      <c r="AV1414" s="13">
        <v>0.17499999999999999</v>
      </c>
      <c r="AW1414" s="13">
        <v>0.14893617021276601</v>
      </c>
      <c r="AX1414" s="13">
        <v>0.170172084130019</v>
      </c>
      <c r="AY1414" s="13"/>
      <c r="AZ1414" s="13">
        <v>0.192660550458716</v>
      </c>
      <c r="BA1414" s="13">
        <v>0.155555555555556</v>
      </c>
      <c r="BB1414" s="13">
        <v>0.15859030837004401</v>
      </c>
      <c r="BC1414" s="13"/>
      <c r="BD1414" s="13">
        <v>0.162907268170426</v>
      </c>
      <c r="BE1414" s="13">
        <v>0.169373549883991</v>
      </c>
      <c r="BF1414" s="13"/>
      <c r="BG1414" s="13">
        <v>0.16707021791767601</v>
      </c>
      <c r="BH1414" s="13">
        <v>0.16463414634146301</v>
      </c>
      <c r="BI1414" s="13"/>
      <c r="BJ1414" s="13">
        <v>0.18947368421052599</v>
      </c>
      <c r="BK1414" s="13">
        <v>0.16192345436702599</v>
      </c>
      <c r="BL1414" s="13"/>
      <c r="BM1414" s="13">
        <v>0.16872427983539101</v>
      </c>
      <c r="BN1414" s="13">
        <v>0.16700819672131101</v>
      </c>
      <c r="BO1414" s="13"/>
      <c r="BP1414" s="13">
        <v>0.166172106824926</v>
      </c>
      <c r="BQ1414" s="13">
        <v>0.16552511415525101</v>
      </c>
      <c r="BR1414" s="13"/>
      <c r="BS1414" s="13">
        <v>0.158371040723982</v>
      </c>
      <c r="BT1414" s="13">
        <v>0.175824175824176</v>
      </c>
      <c r="BU1414" s="13"/>
      <c r="BV1414" s="13">
        <v>0.194630872483221</v>
      </c>
      <c r="BW1414" s="13">
        <v>0.139931740614334</v>
      </c>
      <c r="BX1414" s="13"/>
      <c r="BY1414" s="13">
        <v>0.10489510489510501</v>
      </c>
      <c r="BZ1414" s="13">
        <v>0.17734447539461501</v>
      </c>
      <c r="CA1414" s="13"/>
      <c r="CB1414" s="13">
        <v>0.17597292724196301</v>
      </c>
      <c r="CC1414" s="13">
        <v>0.16237942122186499</v>
      </c>
    </row>
    <row r="1415" spans="2:81" x14ac:dyDescent="0.3">
      <c r="B1415" t="s">
        <v>415</v>
      </c>
      <c r="C1415" s="13">
        <v>7.5303643724696404E-2</v>
      </c>
      <c r="D1415" s="13">
        <v>7.2231139646870002E-2</v>
      </c>
      <c r="E1415" s="13">
        <v>7.9077429983525502E-2</v>
      </c>
      <c r="F1415" s="13"/>
      <c r="G1415" s="13">
        <v>0.04</v>
      </c>
      <c r="H1415" s="13">
        <v>6.7484662576687102E-2</v>
      </c>
      <c r="I1415" s="13">
        <v>0.11864406779661001</v>
      </c>
      <c r="J1415" s="13">
        <v>8.45771144278607E-2</v>
      </c>
      <c r="K1415" s="13">
        <v>4.8951048951049E-2</v>
      </c>
      <c r="L1415" s="13">
        <v>7.7922077922077906E-2</v>
      </c>
      <c r="M1415" s="13"/>
      <c r="N1415" s="13">
        <v>9.2050209205020897E-2</v>
      </c>
      <c r="O1415" s="13">
        <v>7.2164948453608199E-2</v>
      </c>
      <c r="P1415" s="13">
        <v>7.9601990049751201E-2</v>
      </c>
      <c r="Q1415" s="13">
        <v>4.7244094488188997E-2</v>
      </c>
      <c r="R1415" s="13"/>
      <c r="S1415" s="13">
        <v>8.6419753086419707E-2</v>
      </c>
      <c r="T1415" s="13">
        <v>6.7669172932330796E-2</v>
      </c>
      <c r="U1415" s="13">
        <v>6.8493150684931503E-2</v>
      </c>
      <c r="V1415" s="13">
        <v>2.9126213592233E-2</v>
      </c>
      <c r="W1415" s="13">
        <v>7.69230769230769E-2</v>
      </c>
      <c r="X1415" s="13">
        <v>6.6666666666666693E-2</v>
      </c>
      <c r="Y1415" s="13">
        <v>0.09</v>
      </c>
      <c r="Z1415" s="13">
        <v>4.4444444444444398E-2</v>
      </c>
      <c r="AA1415" s="13">
        <v>5.7324840764331197E-2</v>
      </c>
      <c r="AB1415" s="13">
        <v>0.125</v>
      </c>
      <c r="AC1415" s="13">
        <v>0.105263157894737</v>
      </c>
      <c r="AD1415" s="13">
        <v>0.105263157894737</v>
      </c>
      <c r="AE1415" s="13"/>
      <c r="AF1415" s="13">
        <v>6.7669172932330796E-2</v>
      </c>
      <c r="AG1415" s="13">
        <v>9.5000000000000001E-2</v>
      </c>
      <c r="AH1415" s="13">
        <v>5.46875E-2</v>
      </c>
      <c r="AI1415" s="13">
        <v>8.0745341614906804E-2</v>
      </c>
      <c r="AJ1415" s="13">
        <v>7.3170731707317097E-2</v>
      </c>
      <c r="AK1415" s="13">
        <v>8.5714285714285701E-2</v>
      </c>
      <c r="AL1415" s="13"/>
      <c r="AM1415" s="13">
        <v>7.69230769230769E-2</v>
      </c>
      <c r="AN1415" s="13">
        <v>6.6666666666666693E-2</v>
      </c>
      <c r="AO1415" s="13">
        <v>8.4398976982097196E-2</v>
      </c>
      <c r="AP1415" s="13">
        <v>7.5949367088607597E-2</v>
      </c>
      <c r="AQ1415" s="13">
        <v>4.5454545454545497E-2</v>
      </c>
      <c r="AR1415" s="13"/>
      <c r="AS1415" s="13">
        <v>7.5303643724696404E-2</v>
      </c>
      <c r="AT1415" s="13" t="s">
        <v>97</v>
      </c>
      <c r="AU1415" s="13"/>
      <c r="AV1415" s="13">
        <v>7.7499999999999999E-2</v>
      </c>
      <c r="AW1415" s="13">
        <v>5.31914893617021E-2</v>
      </c>
      <c r="AX1415" s="13">
        <v>6.3097514340344205E-2</v>
      </c>
      <c r="AY1415" s="13"/>
      <c r="AZ1415" s="13">
        <v>5.5045871559633003E-2</v>
      </c>
      <c r="BA1415" s="13">
        <v>7.7777777777777807E-2</v>
      </c>
      <c r="BB1415" s="13">
        <v>7.4889867841409705E-2</v>
      </c>
      <c r="BC1415" s="13"/>
      <c r="BD1415" s="13">
        <v>7.0175438596491196E-2</v>
      </c>
      <c r="BE1415" s="13">
        <v>8.3526682134570804E-2</v>
      </c>
      <c r="BF1415" s="13"/>
      <c r="BG1415" s="13">
        <v>6.5375302663438301E-2</v>
      </c>
      <c r="BH1415" s="13">
        <v>8.0487804878048796E-2</v>
      </c>
      <c r="BI1415" s="13"/>
      <c r="BJ1415" s="13">
        <v>4.7368421052631601E-2</v>
      </c>
      <c r="BK1415" s="13">
        <v>7.8508341511285606E-2</v>
      </c>
      <c r="BL1415" s="13"/>
      <c r="BM1415" s="13">
        <v>7.8189300411522597E-2</v>
      </c>
      <c r="BN1415" s="13">
        <v>7.58196721311475E-2</v>
      </c>
      <c r="BO1415" s="13"/>
      <c r="BP1415" s="13">
        <v>8.3086053412462904E-2</v>
      </c>
      <c r="BQ1415" s="13">
        <v>6.9634703196347E-2</v>
      </c>
      <c r="BR1415" s="13"/>
      <c r="BS1415" s="13">
        <v>7.4660633484162894E-2</v>
      </c>
      <c r="BT1415" s="13">
        <v>6.5934065934065894E-2</v>
      </c>
      <c r="BU1415" s="13"/>
      <c r="BV1415" s="13">
        <v>0.100671140939597</v>
      </c>
      <c r="BW1415" s="13">
        <v>6.14334470989761E-2</v>
      </c>
      <c r="BX1415" s="13"/>
      <c r="BY1415" s="13">
        <v>0.10489510489510501</v>
      </c>
      <c r="BZ1415" s="13">
        <v>7.14948932219127E-2</v>
      </c>
      <c r="CA1415" s="13"/>
      <c r="CB1415" s="13">
        <v>8.6294416243654803E-2</v>
      </c>
      <c r="CC1415" s="13">
        <v>6.7524115755627001E-2</v>
      </c>
    </row>
    <row r="1416" spans="2:81" x14ac:dyDescent="0.3">
      <c r="B1416" t="s">
        <v>106</v>
      </c>
      <c r="C1416" s="13">
        <v>3.9676113360323902E-2</v>
      </c>
      <c r="D1416" s="13">
        <v>2.2471910112359501E-2</v>
      </c>
      <c r="E1416" s="13">
        <v>5.7660626029654001E-2</v>
      </c>
      <c r="F1416" s="13"/>
      <c r="G1416" s="13">
        <v>4.57142857142857E-2</v>
      </c>
      <c r="H1416" s="13">
        <v>3.9877300613496897E-2</v>
      </c>
      <c r="I1416" s="13">
        <v>4.2372881355932202E-2</v>
      </c>
      <c r="J1416" s="13">
        <v>4.47761194029851E-2</v>
      </c>
      <c r="K1416" s="13">
        <v>2.7972027972028E-2</v>
      </c>
      <c r="L1416" s="13">
        <v>3.2467532467532499E-2</v>
      </c>
      <c r="M1416" s="13"/>
      <c r="N1416" s="13">
        <v>3.55648535564854E-2</v>
      </c>
      <c r="O1416" s="13">
        <v>3.78006872852234E-2</v>
      </c>
      <c r="P1416" s="13">
        <v>3.4825870646766198E-2</v>
      </c>
      <c r="Q1416" s="13">
        <v>5.5118110236220499E-2</v>
      </c>
      <c r="R1416" s="13"/>
      <c r="S1416" s="13">
        <v>3.2921810699588501E-2</v>
      </c>
      <c r="T1416" s="13">
        <v>3.00751879699248E-2</v>
      </c>
      <c r="U1416" s="13">
        <v>6.8493150684931503E-2</v>
      </c>
      <c r="V1416" s="13">
        <v>3.8834951456310697E-2</v>
      </c>
      <c r="W1416" s="13">
        <v>9.6153846153846194E-3</v>
      </c>
      <c r="X1416" s="13">
        <v>3.8095238095238099E-2</v>
      </c>
      <c r="Y1416" s="13">
        <v>0.04</v>
      </c>
      <c r="Z1416" s="13">
        <v>6.6666666666666693E-2</v>
      </c>
      <c r="AA1416" s="13">
        <v>4.4585987261146501E-2</v>
      </c>
      <c r="AB1416" s="13">
        <v>4.1666666666666699E-2</v>
      </c>
      <c r="AC1416" s="13">
        <v>8.7719298245614002E-2</v>
      </c>
      <c r="AD1416" s="13">
        <v>0</v>
      </c>
      <c r="AE1416" s="13"/>
      <c r="AF1416" s="13">
        <v>2.00501253132832E-2</v>
      </c>
      <c r="AG1416" s="13">
        <v>1.4999999999999999E-2</v>
      </c>
      <c r="AH1416" s="13">
        <v>4.6875E-2</v>
      </c>
      <c r="AI1416" s="13">
        <v>4.9689440993788803E-2</v>
      </c>
      <c r="AJ1416" s="13">
        <v>6.50406504065041E-2</v>
      </c>
      <c r="AK1416" s="13">
        <v>7.6190476190476197E-2</v>
      </c>
      <c r="AL1416" s="13"/>
      <c r="AM1416" s="13">
        <v>5.4945054945054903E-2</v>
      </c>
      <c r="AN1416" s="13">
        <v>3.11111111111111E-2</v>
      </c>
      <c r="AO1416" s="13">
        <v>4.3478260869565202E-2</v>
      </c>
      <c r="AP1416" s="13">
        <v>2.9535864978902999E-2</v>
      </c>
      <c r="AQ1416" s="13">
        <v>2.27272727272727E-2</v>
      </c>
      <c r="AR1416" s="13"/>
      <c r="AS1416" s="13">
        <v>3.9676113360323902E-2</v>
      </c>
      <c r="AT1416" s="13" t="s">
        <v>97</v>
      </c>
      <c r="AU1416" s="13"/>
      <c r="AV1416" s="13">
        <v>0.03</v>
      </c>
      <c r="AW1416" s="13">
        <v>2.1276595744680899E-2</v>
      </c>
      <c r="AX1416" s="13">
        <v>5.7361376673040199E-2</v>
      </c>
      <c r="AY1416" s="13"/>
      <c r="AZ1416" s="13">
        <v>2.7522935779816501E-2</v>
      </c>
      <c r="BA1416" s="13">
        <v>2.2222222222222199E-2</v>
      </c>
      <c r="BB1416" s="13">
        <v>3.9647577092511002E-2</v>
      </c>
      <c r="BC1416" s="13"/>
      <c r="BD1416" s="13">
        <v>4.5112781954887202E-2</v>
      </c>
      <c r="BE1416" s="13">
        <v>3.01624129930394E-2</v>
      </c>
      <c r="BF1416" s="13"/>
      <c r="BG1416" s="13">
        <v>3.1476997578692503E-2</v>
      </c>
      <c r="BH1416" s="13">
        <v>4.39024390243902E-2</v>
      </c>
      <c r="BI1416" s="13"/>
      <c r="BJ1416" s="13">
        <v>3.1578947368421102E-2</v>
      </c>
      <c r="BK1416" s="13">
        <v>4.2198233562316001E-2</v>
      </c>
      <c r="BL1416" s="13"/>
      <c r="BM1416" s="13">
        <v>3.2921810699588501E-2</v>
      </c>
      <c r="BN1416" s="13">
        <v>4.2008196721311501E-2</v>
      </c>
      <c r="BO1416" s="13"/>
      <c r="BP1416" s="13">
        <v>6.2314540059347202E-2</v>
      </c>
      <c r="BQ1416" s="13">
        <v>3.0821917808219201E-2</v>
      </c>
      <c r="BR1416" s="13"/>
      <c r="BS1416" s="13">
        <v>3.1674208144796399E-2</v>
      </c>
      <c r="BT1416" s="13">
        <v>3.95604395604396E-2</v>
      </c>
      <c r="BU1416" s="13"/>
      <c r="BV1416" s="13">
        <v>2.01342281879195E-2</v>
      </c>
      <c r="BW1416" s="13">
        <v>3.7542662116041001E-2</v>
      </c>
      <c r="BX1416" s="13"/>
      <c r="BY1416" s="13">
        <v>2.0979020979021001E-2</v>
      </c>
      <c r="BZ1416" s="13">
        <v>4.17827298050139E-2</v>
      </c>
      <c r="CA1416" s="13"/>
      <c r="CB1416" s="13">
        <v>3.5532994923857898E-2</v>
      </c>
      <c r="CC1416" s="13">
        <v>4.3408360128617401E-2</v>
      </c>
    </row>
    <row r="1417" spans="2:81" x14ac:dyDescent="0.3">
      <c r="B1417" t="s">
        <v>89</v>
      </c>
      <c r="C1417" s="13">
        <v>0.42995951417004002</v>
      </c>
      <c r="D1417" s="13">
        <v>0.43338683788122001</v>
      </c>
      <c r="E1417" s="13">
        <v>0.42339373970346</v>
      </c>
      <c r="F1417" s="13"/>
      <c r="G1417" s="13">
        <v>0.49142857142857099</v>
      </c>
      <c r="H1417" s="13">
        <v>0.48466257668711699</v>
      </c>
      <c r="I1417" s="13">
        <v>0.42372881355932202</v>
      </c>
      <c r="J1417" s="13">
        <v>0.383084577114428</v>
      </c>
      <c r="K1417" s="13">
        <v>0.37062937062937101</v>
      </c>
      <c r="L1417" s="13">
        <v>0.37012987012986998</v>
      </c>
      <c r="M1417" s="13"/>
      <c r="N1417" s="13">
        <v>0.40376569037656901</v>
      </c>
      <c r="O1417" s="13">
        <v>0.42611683848797199</v>
      </c>
      <c r="P1417" s="13">
        <v>0.48756218905472598</v>
      </c>
      <c r="Q1417" s="13">
        <v>0.42519685039370098</v>
      </c>
      <c r="R1417" s="13"/>
      <c r="S1417" s="13">
        <v>0.45679012345678999</v>
      </c>
      <c r="T1417" s="13">
        <v>0.406015037593985</v>
      </c>
      <c r="U1417" s="13">
        <v>0.36986301369863001</v>
      </c>
      <c r="V1417" s="13">
        <v>0.475728155339806</v>
      </c>
      <c r="W1417" s="13">
        <v>0.44230769230769201</v>
      </c>
      <c r="X1417" s="13">
        <v>0.39047619047618998</v>
      </c>
      <c r="Y1417" s="13">
        <v>0.47</v>
      </c>
      <c r="Z1417" s="13">
        <v>0.35555555555555601</v>
      </c>
      <c r="AA1417" s="13">
        <v>0.47133757961783401</v>
      </c>
      <c r="AB1417" s="13">
        <v>0.35416666666666702</v>
      </c>
      <c r="AC1417" s="13">
        <v>0.40350877192982498</v>
      </c>
      <c r="AD1417" s="13">
        <v>0.47368421052631599</v>
      </c>
      <c r="AE1417" s="13"/>
      <c r="AF1417" s="13">
        <v>0.49624060150375898</v>
      </c>
      <c r="AG1417" s="13">
        <v>0.39500000000000002</v>
      </c>
      <c r="AH1417" s="13">
        <v>0.4140625</v>
      </c>
      <c r="AI1417" s="13">
        <v>0.40993788819875798</v>
      </c>
      <c r="AJ1417" s="13">
        <v>0.39837398373983701</v>
      </c>
      <c r="AK1417" s="13">
        <v>0.32380952380952399</v>
      </c>
      <c r="AL1417" s="13"/>
      <c r="AM1417" s="13">
        <v>0.43406593406593402</v>
      </c>
      <c r="AN1417" s="13">
        <v>0.44</v>
      </c>
      <c r="AO1417" s="13">
        <v>0.41176470588235298</v>
      </c>
      <c r="AP1417" s="13">
        <v>0.42616033755274302</v>
      </c>
      <c r="AQ1417" s="13">
        <v>0.65909090909090895</v>
      </c>
      <c r="AR1417" s="13"/>
      <c r="AS1417" s="13">
        <v>0.42995951417004002</v>
      </c>
      <c r="AT1417" s="13" t="s">
        <v>97</v>
      </c>
      <c r="AU1417" s="13"/>
      <c r="AV1417" s="13">
        <v>0.42749999999999999</v>
      </c>
      <c r="AW1417" s="13">
        <v>0.43617021276595702</v>
      </c>
      <c r="AX1417" s="13">
        <v>0.42638623326959801</v>
      </c>
      <c r="AY1417" s="13"/>
      <c r="AZ1417" s="13">
        <v>0.51376146788990795</v>
      </c>
      <c r="BA1417" s="13">
        <v>0.48888888888888898</v>
      </c>
      <c r="BB1417" s="13">
        <v>0.36123348017621099</v>
      </c>
      <c r="BC1417" s="13"/>
      <c r="BD1417" s="13">
        <v>0.442355889724311</v>
      </c>
      <c r="BE1417" s="13">
        <v>0.41067285382830598</v>
      </c>
      <c r="BF1417" s="13"/>
      <c r="BG1417" s="13">
        <v>0.44794188861985501</v>
      </c>
      <c r="BH1417" s="13">
        <v>0.421951219512195</v>
      </c>
      <c r="BI1417" s="13"/>
      <c r="BJ1417" s="13">
        <v>0.46315789473684199</v>
      </c>
      <c r="BK1417" s="13">
        <v>0.42492639842983299</v>
      </c>
      <c r="BL1417" s="13"/>
      <c r="BM1417" s="13">
        <v>0.44444444444444398</v>
      </c>
      <c r="BN1417" s="13">
        <v>0.42622950819672101</v>
      </c>
      <c r="BO1417" s="13"/>
      <c r="BP1417" s="13">
        <v>0.43323442136498502</v>
      </c>
      <c r="BQ1417" s="13">
        <v>0.431506849315068</v>
      </c>
      <c r="BR1417" s="13"/>
      <c r="BS1417" s="13">
        <v>0.47511312217194601</v>
      </c>
      <c r="BT1417" s="13">
        <v>0.38021978021977998</v>
      </c>
      <c r="BU1417" s="13"/>
      <c r="BV1417" s="13">
        <v>0.389261744966443</v>
      </c>
      <c r="BW1417" s="13">
        <v>0.51877133105801998</v>
      </c>
      <c r="BX1417" s="13"/>
      <c r="BY1417" s="13">
        <v>0.50349650349650399</v>
      </c>
      <c r="BZ1417" s="13">
        <v>0.41875580315691702</v>
      </c>
      <c r="CA1417" s="13"/>
      <c r="CB1417" s="13">
        <v>0.43824027072757998</v>
      </c>
      <c r="CC1417" s="13">
        <v>0.41639871382636701</v>
      </c>
    </row>
    <row r="1418" spans="2:81" x14ac:dyDescent="0.3">
      <c r="B1418" t="s">
        <v>90</v>
      </c>
      <c r="C1418" s="13">
        <v>0.24210526315789499</v>
      </c>
      <c r="D1418" s="13">
        <v>0.23113964686998401</v>
      </c>
      <c r="E1418" s="13">
        <v>0.25370675453047797</v>
      </c>
      <c r="F1418" s="13"/>
      <c r="G1418" s="13">
        <v>0.222857142857143</v>
      </c>
      <c r="H1418" s="13">
        <v>0.19938650306748501</v>
      </c>
      <c r="I1418" s="13">
        <v>0.30932203389830498</v>
      </c>
      <c r="J1418" s="13">
        <v>0.25870646766169197</v>
      </c>
      <c r="K1418" s="13">
        <v>0.21678321678321699</v>
      </c>
      <c r="L1418" s="13">
        <v>0.253246753246753</v>
      </c>
      <c r="M1418" s="13"/>
      <c r="N1418" s="13">
        <v>0.26569037656903799</v>
      </c>
      <c r="O1418" s="13">
        <v>0.23711340206185599</v>
      </c>
      <c r="P1418" s="13">
        <v>0.238805970149254</v>
      </c>
      <c r="Q1418" s="13">
        <v>0.21259842519684999</v>
      </c>
      <c r="R1418" s="13"/>
      <c r="S1418" s="13">
        <v>0.23868312757201601</v>
      </c>
      <c r="T1418" s="13">
        <v>0.233082706766917</v>
      </c>
      <c r="U1418" s="13">
        <v>0.27397260273972601</v>
      </c>
      <c r="V1418" s="13">
        <v>0.223300970873786</v>
      </c>
      <c r="W1418" s="13">
        <v>0.21153846153846201</v>
      </c>
      <c r="X1418" s="13">
        <v>0.22857142857142901</v>
      </c>
      <c r="Y1418" s="13">
        <v>0.26</v>
      </c>
      <c r="Z1418" s="13">
        <v>0.266666666666667</v>
      </c>
      <c r="AA1418" s="13">
        <v>0.20382165605095501</v>
      </c>
      <c r="AB1418" s="13">
        <v>0.32291666666666702</v>
      </c>
      <c r="AC1418" s="13">
        <v>0.28070175438596501</v>
      </c>
      <c r="AD1418" s="13">
        <v>0.21052631578947401</v>
      </c>
      <c r="AE1418" s="13"/>
      <c r="AF1418" s="13">
        <v>0.22807017543859601</v>
      </c>
      <c r="AG1418" s="13">
        <v>0.28000000000000003</v>
      </c>
      <c r="AH1418" s="13">
        <v>0.2421875</v>
      </c>
      <c r="AI1418" s="13">
        <v>0.29813664596273298</v>
      </c>
      <c r="AJ1418" s="13">
        <v>0.219512195121951</v>
      </c>
      <c r="AK1418" s="13">
        <v>0.25714285714285701</v>
      </c>
      <c r="AL1418" s="13"/>
      <c r="AM1418" s="13">
        <v>0.24725274725274701</v>
      </c>
      <c r="AN1418" s="13">
        <v>0.21777777777777799</v>
      </c>
      <c r="AO1418" s="13">
        <v>0.25319693094629198</v>
      </c>
      <c r="AP1418" s="13">
        <v>0.227848101265823</v>
      </c>
      <c r="AQ1418" s="13">
        <v>0.22727272727272699</v>
      </c>
      <c r="AR1418" s="13"/>
      <c r="AS1418" s="13">
        <v>0.24210526315789499</v>
      </c>
      <c r="AT1418" s="13" t="s">
        <v>97</v>
      </c>
      <c r="AU1418" s="13"/>
      <c r="AV1418" s="13">
        <v>0.2525</v>
      </c>
      <c r="AW1418" s="13">
        <v>0.20212765957446799</v>
      </c>
      <c r="AX1418" s="13">
        <v>0.23326959847036299</v>
      </c>
      <c r="AY1418" s="13"/>
      <c r="AZ1418" s="13">
        <v>0.247706422018349</v>
      </c>
      <c r="BA1418" s="13">
        <v>0.233333333333333</v>
      </c>
      <c r="BB1418" s="13">
        <v>0.233480176211454</v>
      </c>
      <c r="BC1418" s="13"/>
      <c r="BD1418" s="13">
        <v>0.233082706766917</v>
      </c>
      <c r="BE1418" s="13">
        <v>0.25290023201856099</v>
      </c>
      <c r="BF1418" s="13"/>
      <c r="BG1418" s="13">
        <v>0.23244552058111401</v>
      </c>
      <c r="BH1418" s="13">
        <v>0.245121951219512</v>
      </c>
      <c r="BI1418" s="13"/>
      <c r="BJ1418" s="13">
        <v>0.23684210526315799</v>
      </c>
      <c r="BK1418" s="13">
        <v>0.24043179587831201</v>
      </c>
      <c r="BL1418" s="13"/>
      <c r="BM1418" s="13">
        <v>0.24691358024691401</v>
      </c>
      <c r="BN1418" s="13">
        <v>0.24282786885245899</v>
      </c>
      <c r="BO1418" s="13"/>
      <c r="BP1418" s="13">
        <v>0.249258160237389</v>
      </c>
      <c r="BQ1418" s="13">
        <v>0.23515981735159799</v>
      </c>
      <c r="BR1418" s="13"/>
      <c r="BS1418" s="13">
        <v>0.233031674208145</v>
      </c>
      <c r="BT1418" s="13">
        <v>0.24175824175824201</v>
      </c>
      <c r="BU1418" s="13"/>
      <c r="BV1418" s="13">
        <v>0.29530201342281898</v>
      </c>
      <c r="BW1418" s="13">
        <v>0.20136518771331099</v>
      </c>
      <c r="BX1418" s="13"/>
      <c r="BY1418" s="13">
        <v>0.20979020979021001</v>
      </c>
      <c r="BZ1418" s="13">
        <v>0.248839368616527</v>
      </c>
      <c r="CA1418" s="13"/>
      <c r="CB1418" s="13">
        <v>0.26226734348561798</v>
      </c>
      <c r="CC1418" s="13">
        <v>0.229903536977492</v>
      </c>
    </row>
    <row r="1419" spans="2:81" x14ac:dyDescent="0.3">
      <c r="B1419" t="s">
        <v>91</v>
      </c>
      <c r="C1419" s="13">
        <v>0.18785425101214601</v>
      </c>
      <c r="D1419" s="13">
        <v>0.202247191011236</v>
      </c>
      <c r="E1419" s="13">
        <v>0.169686985172982</v>
      </c>
      <c r="F1419" s="13"/>
      <c r="G1419" s="13">
        <v>0.26857142857142902</v>
      </c>
      <c r="H1419" s="13">
        <v>0.28527607361963198</v>
      </c>
      <c r="I1419" s="13">
        <v>0.11440677966101701</v>
      </c>
      <c r="J1419" s="13">
        <v>0.124378109452736</v>
      </c>
      <c r="K1419" s="13">
        <v>0.15384615384615399</v>
      </c>
      <c r="L1419" s="13">
        <v>0.11688311688311701</v>
      </c>
      <c r="M1419" s="13"/>
      <c r="N1419" s="13">
        <v>0.13807531380753099</v>
      </c>
      <c r="O1419" s="13">
        <v>0.189003436426117</v>
      </c>
      <c r="P1419" s="13">
        <v>0.248756218905473</v>
      </c>
      <c r="Q1419" s="13">
        <v>0.21259842519684999</v>
      </c>
      <c r="R1419" s="13"/>
      <c r="S1419" s="13">
        <v>0.218106995884774</v>
      </c>
      <c r="T1419" s="13">
        <v>0.17293233082706799</v>
      </c>
      <c r="U1419" s="13">
        <v>9.5890410958904104E-2</v>
      </c>
      <c r="V1419" s="13">
        <v>0.25242718446601897</v>
      </c>
      <c r="W1419" s="13">
        <v>0.230769230769231</v>
      </c>
      <c r="X1419" s="13">
        <v>0.161904761904762</v>
      </c>
      <c r="Y1419" s="13">
        <v>0.21</v>
      </c>
      <c r="Z1419" s="13">
        <v>8.8888888888888906E-2</v>
      </c>
      <c r="AA1419" s="13">
        <v>0.26751592356687898</v>
      </c>
      <c r="AB1419" s="13">
        <v>3.1250000000000097E-2</v>
      </c>
      <c r="AC1419" s="13">
        <v>0.12280701754386</v>
      </c>
      <c r="AD1419" s="13">
        <v>0.26315789473684198</v>
      </c>
      <c r="AE1419" s="13"/>
      <c r="AF1419" s="13">
        <v>0.268170426065163</v>
      </c>
      <c r="AG1419" s="13">
        <v>0.115</v>
      </c>
      <c r="AH1419" s="13">
        <v>0.171875</v>
      </c>
      <c r="AI1419" s="13">
        <v>0.111801242236025</v>
      </c>
      <c r="AJ1419" s="13">
        <v>0.17886178861788599</v>
      </c>
      <c r="AK1419" s="13">
        <v>6.6666666666666693E-2</v>
      </c>
      <c r="AL1419" s="13"/>
      <c r="AM1419" s="13">
        <v>0.18681318681318701</v>
      </c>
      <c r="AN1419" s="13">
        <v>0.22222222222222199</v>
      </c>
      <c r="AO1419" s="13">
        <v>0.158567774936061</v>
      </c>
      <c r="AP1419" s="13">
        <v>0.19831223628691999</v>
      </c>
      <c r="AQ1419" s="13">
        <v>0.43181818181818199</v>
      </c>
      <c r="AR1419" s="13"/>
      <c r="AS1419" s="13">
        <v>0.18785425101214601</v>
      </c>
      <c r="AT1419" s="13" t="s">
        <v>97</v>
      </c>
      <c r="AU1419" s="13"/>
      <c r="AV1419" s="13">
        <v>0.17499999999999999</v>
      </c>
      <c r="AW1419" s="13">
        <v>0.23404255319148901</v>
      </c>
      <c r="AX1419" s="13">
        <v>0.19311663479923499</v>
      </c>
      <c r="AY1419" s="13"/>
      <c r="AZ1419" s="13">
        <v>0.26605504587155998</v>
      </c>
      <c r="BA1419" s="13">
        <v>0.25555555555555598</v>
      </c>
      <c r="BB1419" s="13">
        <v>0.12775330396475801</v>
      </c>
      <c r="BC1419" s="13"/>
      <c r="BD1419" s="13">
        <v>0.209273182957393</v>
      </c>
      <c r="BE1419" s="13">
        <v>0.157772621809745</v>
      </c>
      <c r="BF1419" s="13"/>
      <c r="BG1419" s="13">
        <v>0.215496368038741</v>
      </c>
      <c r="BH1419" s="13">
        <v>0.176829268292683</v>
      </c>
      <c r="BI1419" s="13"/>
      <c r="BJ1419" s="13">
        <v>0.226315789473684</v>
      </c>
      <c r="BK1419" s="13">
        <v>0.184494602551521</v>
      </c>
      <c r="BL1419" s="13"/>
      <c r="BM1419" s="13">
        <v>0.19753086419753099</v>
      </c>
      <c r="BN1419" s="13">
        <v>0.18340163934426201</v>
      </c>
      <c r="BO1419" s="13"/>
      <c r="BP1419" s="13">
        <v>0.18397626112759599</v>
      </c>
      <c r="BQ1419" s="13">
        <v>0.19634703196347</v>
      </c>
      <c r="BR1419" s="13"/>
      <c r="BS1419" s="13">
        <v>0.24208144796380099</v>
      </c>
      <c r="BT1419" s="13">
        <v>0.138461538461538</v>
      </c>
      <c r="BU1419" s="13"/>
      <c r="BV1419" s="13">
        <v>9.3959731543624095E-2</v>
      </c>
      <c r="BW1419" s="13">
        <v>0.31740614334471001</v>
      </c>
      <c r="BX1419" s="13"/>
      <c r="BY1419" s="13">
        <v>0.29370629370629397</v>
      </c>
      <c r="BZ1419" s="13">
        <v>0.16991643454038999</v>
      </c>
      <c r="CA1419" s="13"/>
      <c r="CB1419" s="13">
        <v>0.17597292724196301</v>
      </c>
      <c r="CC1419" s="13">
        <v>0.18649517684887501</v>
      </c>
    </row>
    <row r="1420" spans="2:81" x14ac:dyDescent="0.3">
      <c r="C1420" s="13"/>
      <c r="D1420" s="13"/>
      <c r="E1420" s="13"/>
      <c r="F1420" s="13"/>
      <c r="G1420" s="13"/>
      <c r="H1420" s="13"/>
      <c r="I1420" s="13"/>
      <c r="J1420" s="13"/>
      <c r="K1420" s="13"/>
      <c r="L1420" s="13"/>
      <c r="M1420" s="13"/>
      <c r="N1420" s="13"/>
      <c r="O1420" s="13"/>
      <c r="P1420" s="13"/>
      <c r="Q1420" s="13"/>
      <c r="R1420" s="13"/>
      <c r="S1420" s="13"/>
      <c r="T1420" s="13"/>
      <c r="U1420" s="13"/>
      <c r="V1420" s="13"/>
      <c r="W1420" s="13"/>
      <c r="X1420" s="13"/>
      <c r="Y1420" s="13"/>
      <c r="Z1420" s="13"/>
      <c r="AA1420" s="13"/>
      <c r="AB1420" s="13"/>
      <c r="AC1420" s="13"/>
      <c r="AD1420" s="13"/>
      <c r="AE1420" s="13"/>
      <c r="AF1420" s="13"/>
      <c r="AG1420" s="13"/>
      <c r="AH1420" s="13"/>
      <c r="AI1420" s="13"/>
      <c r="AJ1420" s="13"/>
      <c r="AK1420" s="13"/>
      <c r="AL1420" s="13"/>
      <c r="AM1420" s="13"/>
      <c r="AN1420" s="13"/>
      <c r="AO1420" s="13"/>
      <c r="AP1420" s="13"/>
      <c r="AQ1420" s="13"/>
      <c r="AR1420" s="13"/>
      <c r="AS1420" s="13"/>
      <c r="AT1420" s="13"/>
      <c r="AU1420" s="13"/>
      <c r="AV1420" s="13"/>
      <c r="AW1420" s="13"/>
      <c r="AX1420" s="13"/>
      <c r="AY1420" s="13"/>
      <c r="AZ1420" s="13"/>
      <c r="BA1420" s="13"/>
      <c r="BB1420" s="13"/>
      <c r="BC1420" s="13"/>
      <c r="BD1420" s="13"/>
      <c r="BE1420" s="13"/>
      <c r="BF1420" s="13"/>
      <c r="BG1420" s="13"/>
      <c r="BH1420" s="13"/>
      <c r="BI1420" s="13"/>
      <c r="BJ1420" s="13"/>
      <c r="BK1420" s="13"/>
      <c r="BL1420" s="13"/>
      <c r="BM1420" s="13"/>
      <c r="BN1420" s="13"/>
      <c r="BO1420" s="13"/>
      <c r="BP1420" s="13"/>
      <c r="BQ1420" s="13"/>
      <c r="BR1420" s="13"/>
      <c r="BS1420" s="13"/>
      <c r="BT1420" s="13"/>
      <c r="BU1420" s="13"/>
      <c r="BV1420" s="13"/>
      <c r="BW1420" s="13"/>
      <c r="BX1420" s="13"/>
      <c r="BY1420" s="13"/>
      <c r="BZ1420" s="13"/>
      <c r="CA1420" s="13"/>
      <c r="CB1420" s="13"/>
      <c r="CC1420" s="13"/>
    </row>
    <row r="1421" spans="2:81" x14ac:dyDescent="0.3">
      <c r="B1421" s="6" t="s">
        <v>537</v>
      </c>
      <c r="C1421" s="13"/>
      <c r="D1421" s="13"/>
      <c r="E1421" s="13"/>
      <c r="F1421" s="13"/>
      <c r="G1421" s="13"/>
      <c r="H1421" s="13"/>
      <c r="I1421" s="13"/>
      <c r="J1421" s="13"/>
      <c r="K1421" s="13"/>
      <c r="L1421" s="13"/>
      <c r="M1421" s="13"/>
      <c r="N1421" s="13"/>
      <c r="O1421" s="13"/>
      <c r="P1421" s="13"/>
      <c r="Q1421" s="13"/>
      <c r="R1421" s="13"/>
      <c r="S1421" s="13"/>
      <c r="T1421" s="13"/>
      <c r="U1421" s="13"/>
      <c r="V1421" s="13"/>
      <c r="W1421" s="13"/>
      <c r="X1421" s="13"/>
      <c r="Y1421" s="13"/>
      <c r="Z1421" s="13"/>
      <c r="AA1421" s="13"/>
      <c r="AB1421" s="13"/>
      <c r="AC1421" s="13"/>
      <c r="AD1421" s="13"/>
      <c r="AE1421" s="13"/>
      <c r="AF1421" s="13"/>
      <c r="AG1421" s="13"/>
      <c r="AH1421" s="13"/>
      <c r="AI1421" s="13"/>
      <c r="AJ1421" s="13"/>
      <c r="AK1421" s="13"/>
      <c r="AL1421" s="13"/>
      <c r="AM1421" s="13"/>
      <c r="AN1421" s="13"/>
      <c r="AO1421" s="13"/>
      <c r="AP1421" s="13"/>
      <c r="AQ1421" s="13"/>
      <c r="AR1421" s="13"/>
      <c r="AS1421" s="13"/>
      <c r="AT1421" s="13"/>
      <c r="AU1421" s="13"/>
      <c r="AV1421" s="13"/>
      <c r="AW1421" s="13"/>
      <c r="AX1421" s="13"/>
      <c r="AY1421" s="13"/>
      <c r="AZ1421" s="13"/>
      <c r="BA1421" s="13"/>
      <c r="BB1421" s="13"/>
      <c r="BC1421" s="13"/>
      <c r="BD1421" s="13"/>
      <c r="BE1421" s="13"/>
      <c r="BF1421" s="13"/>
      <c r="BG1421" s="13"/>
      <c r="BH1421" s="13"/>
      <c r="BI1421" s="13"/>
      <c r="BJ1421" s="13"/>
      <c r="BK1421" s="13"/>
      <c r="BL1421" s="13"/>
      <c r="BM1421" s="13"/>
      <c r="BN1421" s="13"/>
      <c r="BO1421" s="13"/>
      <c r="BP1421" s="13"/>
      <c r="BQ1421" s="13"/>
      <c r="BR1421" s="13"/>
      <c r="BS1421" s="13"/>
      <c r="BT1421" s="13"/>
      <c r="BU1421" s="13"/>
      <c r="BV1421" s="13"/>
      <c r="BW1421" s="13"/>
      <c r="BX1421" s="13"/>
      <c r="BY1421" s="13"/>
      <c r="BZ1421" s="13"/>
      <c r="CA1421" s="13"/>
      <c r="CB1421" s="13"/>
      <c r="CC1421" s="13"/>
    </row>
    <row r="1422" spans="2:81" x14ac:dyDescent="0.3">
      <c r="B1422" s="23" t="s">
        <v>95</v>
      </c>
      <c r="C1422" s="13"/>
      <c r="D1422" s="13"/>
      <c r="E1422" s="13"/>
      <c r="F1422" s="13"/>
      <c r="G1422" s="13"/>
      <c r="H1422" s="13"/>
      <c r="I1422" s="13"/>
      <c r="J1422" s="13"/>
      <c r="K1422" s="13"/>
      <c r="L1422" s="13"/>
      <c r="M1422" s="13"/>
      <c r="N1422" s="13"/>
      <c r="O1422" s="13"/>
      <c r="P1422" s="13"/>
      <c r="Q1422" s="13"/>
      <c r="R1422" s="13"/>
      <c r="S1422" s="13"/>
      <c r="T1422" s="13"/>
      <c r="U1422" s="13"/>
      <c r="V1422" s="13"/>
      <c r="W1422" s="13"/>
      <c r="X1422" s="13"/>
      <c r="Y1422" s="13"/>
      <c r="Z1422" s="13"/>
      <c r="AA1422" s="13"/>
      <c r="AB1422" s="13"/>
      <c r="AC1422" s="13"/>
      <c r="AD1422" s="13"/>
      <c r="AE1422" s="13"/>
      <c r="AF1422" s="13"/>
      <c r="AG1422" s="13"/>
      <c r="AH1422" s="13"/>
      <c r="AI1422" s="13"/>
      <c r="AJ1422" s="13"/>
      <c r="AK1422" s="13"/>
      <c r="AL1422" s="13"/>
      <c r="AM1422" s="13"/>
      <c r="AN1422" s="13"/>
      <c r="AO1422" s="13"/>
      <c r="AP1422" s="13"/>
      <c r="AQ1422" s="13"/>
      <c r="AR1422" s="13"/>
      <c r="AS1422" s="13"/>
      <c r="AT1422" s="13"/>
      <c r="AU1422" s="13"/>
      <c r="AV1422" s="13"/>
      <c r="AW1422" s="13"/>
      <c r="AX1422" s="13"/>
      <c r="AY1422" s="13"/>
      <c r="AZ1422" s="13"/>
      <c r="BA1422" s="13"/>
      <c r="BB1422" s="13"/>
      <c r="BC1422" s="13"/>
      <c r="BD1422" s="13"/>
      <c r="BE1422" s="13"/>
      <c r="BF1422" s="13"/>
      <c r="BG1422" s="13"/>
      <c r="BH1422" s="13"/>
      <c r="BI1422" s="13"/>
      <c r="BJ1422" s="13"/>
      <c r="BK1422" s="13"/>
      <c r="BL1422" s="13"/>
      <c r="BM1422" s="13"/>
      <c r="BN1422" s="13"/>
      <c r="BO1422" s="13"/>
      <c r="BP1422" s="13"/>
      <c r="BQ1422" s="13"/>
      <c r="BR1422" s="13"/>
      <c r="BS1422" s="13"/>
      <c r="BT1422" s="13"/>
      <c r="BU1422" s="13"/>
      <c r="BV1422" s="13"/>
      <c r="BW1422" s="13"/>
      <c r="BX1422" s="13"/>
      <c r="BY1422" s="13"/>
      <c r="BZ1422" s="13"/>
      <c r="CA1422" s="13"/>
      <c r="CB1422" s="13"/>
      <c r="CC1422" s="13"/>
    </row>
    <row r="1423" spans="2:81" x14ac:dyDescent="0.3">
      <c r="B1423" t="s">
        <v>413</v>
      </c>
      <c r="C1423" s="13">
        <v>0.30202429149797599</v>
      </c>
      <c r="D1423" s="13">
        <v>0.30176565008025702</v>
      </c>
      <c r="E1423" s="13">
        <v>0.301482701812191</v>
      </c>
      <c r="F1423" s="13"/>
      <c r="G1423" s="13">
        <v>0.4</v>
      </c>
      <c r="H1423" s="13">
        <v>0.33435582822085902</v>
      </c>
      <c r="I1423" s="13">
        <v>0.37288135593220301</v>
      </c>
      <c r="J1423" s="13">
        <v>0.21890547263681601</v>
      </c>
      <c r="K1423" s="13">
        <v>0.23776223776223801</v>
      </c>
      <c r="L1423" s="13">
        <v>0.18181818181818199</v>
      </c>
      <c r="M1423" s="13"/>
      <c r="N1423" s="13">
        <v>0.328451882845188</v>
      </c>
      <c r="O1423" s="13">
        <v>0.274914089347079</v>
      </c>
      <c r="P1423" s="13">
        <v>0.248756218905473</v>
      </c>
      <c r="Q1423" s="13">
        <v>0.31889763779527602</v>
      </c>
      <c r="R1423" s="13"/>
      <c r="S1423" s="13">
        <v>0.329218106995885</v>
      </c>
      <c r="T1423" s="13">
        <v>0.180451127819549</v>
      </c>
      <c r="U1423" s="13">
        <v>0.232876712328767</v>
      </c>
      <c r="V1423" s="13">
        <v>0.30097087378640802</v>
      </c>
      <c r="W1423" s="13">
        <v>0.33653846153846201</v>
      </c>
      <c r="X1423" s="13">
        <v>0.35238095238095202</v>
      </c>
      <c r="Y1423" s="13">
        <v>0.32</v>
      </c>
      <c r="Z1423" s="13">
        <v>0.266666666666667</v>
      </c>
      <c r="AA1423" s="13">
        <v>0.28025477707006402</v>
      </c>
      <c r="AB1423" s="13">
        <v>0.33333333333333298</v>
      </c>
      <c r="AC1423" s="13">
        <v>0.36842105263157898</v>
      </c>
      <c r="AD1423" s="13">
        <v>0.42105263157894701</v>
      </c>
      <c r="AE1423" s="13"/>
      <c r="AF1423" s="13">
        <v>0.34335839598997497</v>
      </c>
      <c r="AG1423" s="13">
        <v>0.28999999999999998</v>
      </c>
      <c r="AH1423" s="13">
        <v>0.3203125</v>
      </c>
      <c r="AI1423" s="13">
        <v>0.229813664596273</v>
      </c>
      <c r="AJ1423" s="13">
        <v>0.30081300813008099</v>
      </c>
      <c r="AK1423" s="13">
        <v>0.238095238095238</v>
      </c>
      <c r="AL1423" s="13"/>
      <c r="AM1423" s="13">
        <v>0.27472527472527503</v>
      </c>
      <c r="AN1423" s="13">
        <v>0.34666666666666701</v>
      </c>
      <c r="AO1423" s="13">
        <v>0.29156010230179003</v>
      </c>
      <c r="AP1423" s="13">
        <v>0.32067510548523198</v>
      </c>
      <c r="AQ1423" s="13">
        <v>0.45454545454545497</v>
      </c>
      <c r="AR1423" s="13"/>
      <c r="AS1423" s="13">
        <v>0.30202429149797599</v>
      </c>
      <c r="AT1423" s="13" t="s">
        <v>97</v>
      </c>
      <c r="AU1423" s="13"/>
      <c r="AV1423" s="13">
        <v>0.27750000000000002</v>
      </c>
      <c r="AW1423" s="13">
        <v>0.30851063829787201</v>
      </c>
      <c r="AX1423" s="13">
        <v>0.28489483747609901</v>
      </c>
      <c r="AY1423" s="13"/>
      <c r="AZ1423" s="13">
        <v>0.38532110091743099</v>
      </c>
      <c r="BA1423" s="13">
        <v>0.28888888888888897</v>
      </c>
      <c r="BB1423" s="13">
        <v>0.20264317180616701</v>
      </c>
      <c r="BC1423" s="13"/>
      <c r="BD1423" s="13">
        <v>0.31954887218045103</v>
      </c>
      <c r="BE1423" s="13">
        <v>0.27146171693735499</v>
      </c>
      <c r="BF1423" s="13"/>
      <c r="BG1423" s="13">
        <v>0.34624697336561699</v>
      </c>
      <c r="BH1423" s="13">
        <v>0.28048780487804897</v>
      </c>
      <c r="BI1423" s="13"/>
      <c r="BJ1423" s="13">
        <v>0.29473684210526302</v>
      </c>
      <c r="BK1423" s="13">
        <v>0.30618253189401401</v>
      </c>
      <c r="BL1423" s="13"/>
      <c r="BM1423" s="13">
        <v>0.30864197530864201</v>
      </c>
      <c r="BN1423" s="13">
        <v>0.29918032786885201</v>
      </c>
      <c r="BO1423" s="13"/>
      <c r="BP1423" s="13">
        <v>0.30860534124629102</v>
      </c>
      <c r="BQ1423" s="13">
        <v>0.29908675799086798</v>
      </c>
      <c r="BR1423" s="13"/>
      <c r="BS1423" s="13">
        <v>0.31221719457013603</v>
      </c>
      <c r="BT1423" s="13">
        <v>0.23736263736263699</v>
      </c>
      <c r="BU1423" s="13"/>
      <c r="BV1423" s="13">
        <v>0.29530201342281898</v>
      </c>
      <c r="BW1423" s="13">
        <v>0.32081911262798601</v>
      </c>
      <c r="BX1423" s="13"/>
      <c r="BY1423" s="13">
        <v>0.34265734265734299</v>
      </c>
      <c r="BZ1423" s="13">
        <v>0.29619312906221001</v>
      </c>
      <c r="CA1423" s="13"/>
      <c r="CB1423" s="13">
        <v>0.323181049069374</v>
      </c>
      <c r="CC1423" s="13">
        <v>0.286173633440514</v>
      </c>
    </row>
    <row r="1424" spans="2:81" x14ac:dyDescent="0.3">
      <c r="B1424" t="s">
        <v>84</v>
      </c>
      <c r="C1424" s="13">
        <v>0.42024291497975702</v>
      </c>
      <c r="D1424" s="13">
        <v>0.406099518459069</v>
      </c>
      <c r="E1424" s="13">
        <v>0.43657331136738098</v>
      </c>
      <c r="F1424" s="13"/>
      <c r="G1424" s="13">
        <v>0.42285714285714299</v>
      </c>
      <c r="H1424" s="13">
        <v>0.39570552147239302</v>
      </c>
      <c r="I1424" s="13">
        <v>0.38983050847457601</v>
      </c>
      <c r="J1424" s="13">
        <v>0.46766169154228898</v>
      </c>
      <c r="K1424" s="13">
        <v>0.39860139860139898</v>
      </c>
      <c r="L1424" s="13">
        <v>0.47402597402597402</v>
      </c>
      <c r="M1424" s="13"/>
      <c r="N1424" s="13">
        <v>0.39958158995815901</v>
      </c>
      <c r="O1424" s="13">
        <v>0.46735395189003398</v>
      </c>
      <c r="P1424" s="13">
        <v>0.48258706467661699</v>
      </c>
      <c r="Q1424" s="13">
        <v>0.36220472440944901</v>
      </c>
      <c r="R1424" s="13"/>
      <c r="S1424" s="13">
        <v>0.44032921810699599</v>
      </c>
      <c r="T1424" s="13">
        <v>0.56390977443609003</v>
      </c>
      <c r="U1424" s="13">
        <v>0.465753424657534</v>
      </c>
      <c r="V1424" s="13">
        <v>0.41747572815534001</v>
      </c>
      <c r="W1424" s="13">
        <v>0.375</v>
      </c>
      <c r="X1424" s="13">
        <v>0.35238095238095202</v>
      </c>
      <c r="Y1424" s="13">
        <v>0.4</v>
      </c>
      <c r="Z1424" s="13">
        <v>0.4</v>
      </c>
      <c r="AA1424" s="13">
        <v>0.42675159235668803</v>
      </c>
      <c r="AB1424" s="13">
        <v>0.36458333333333298</v>
      </c>
      <c r="AC1424" s="13">
        <v>0.35087719298245601</v>
      </c>
      <c r="AD1424" s="13">
        <v>0.21052631578947401</v>
      </c>
      <c r="AE1424" s="13"/>
      <c r="AF1424" s="13">
        <v>0.418546365914787</v>
      </c>
      <c r="AG1424" s="13">
        <v>0.44500000000000001</v>
      </c>
      <c r="AH1424" s="13">
        <v>0.46875</v>
      </c>
      <c r="AI1424" s="13">
        <v>0.42236024844720499</v>
      </c>
      <c r="AJ1424" s="13">
        <v>0.439024390243902</v>
      </c>
      <c r="AK1424" s="13">
        <v>0.44761904761904803</v>
      </c>
      <c r="AL1424" s="13"/>
      <c r="AM1424" s="13">
        <v>0.39010989010989</v>
      </c>
      <c r="AN1424" s="13">
        <v>0.37777777777777799</v>
      </c>
      <c r="AO1424" s="13">
        <v>0.43989769820971902</v>
      </c>
      <c r="AP1424" s="13">
        <v>0.430379746835443</v>
      </c>
      <c r="AQ1424" s="13">
        <v>0.36363636363636398</v>
      </c>
      <c r="AR1424" s="13"/>
      <c r="AS1424" s="13">
        <v>0.42024291497975702</v>
      </c>
      <c r="AT1424" s="13" t="s">
        <v>97</v>
      </c>
      <c r="AU1424" s="13"/>
      <c r="AV1424" s="13">
        <v>0.44750000000000001</v>
      </c>
      <c r="AW1424" s="13">
        <v>0.37234042553191499</v>
      </c>
      <c r="AX1424" s="13">
        <v>0.44168260038240897</v>
      </c>
      <c r="AY1424" s="13"/>
      <c r="AZ1424" s="13">
        <v>0.45871559633027498</v>
      </c>
      <c r="BA1424" s="13">
        <v>0.45555555555555599</v>
      </c>
      <c r="BB1424" s="13">
        <v>0.43612334801762098</v>
      </c>
      <c r="BC1424" s="13"/>
      <c r="BD1424" s="13">
        <v>0.41604010025062699</v>
      </c>
      <c r="BE1424" s="13">
        <v>0.42691415313225101</v>
      </c>
      <c r="BF1424" s="13"/>
      <c r="BG1424" s="13">
        <v>0.40677966101694901</v>
      </c>
      <c r="BH1424" s="13">
        <v>0.42804878048780498</v>
      </c>
      <c r="BI1424" s="13"/>
      <c r="BJ1424" s="13">
        <v>0.47368421052631599</v>
      </c>
      <c r="BK1424" s="13">
        <v>0.41216879293424902</v>
      </c>
      <c r="BL1424" s="13"/>
      <c r="BM1424" s="13">
        <v>0.40329218106995901</v>
      </c>
      <c r="BN1424" s="13">
        <v>0.42622950819672101</v>
      </c>
      <c r="BO1424" s="13"/>
      <c r="BP1424" s="13">
        <v>0.42433234421365001</v>
      </c>
      <c r="BQ1424" s="13">
        <v>0.41780821917808197</v>
      </c>
      <c r="BR1424" s="13"/>
      <c r="BS1424" s="13">
        <v>0.441176470588235</v>
      </c>
      <c r="BT1424" s="13">
        <v>0.42637362637362602</v>
      </c>
      <c r="BU1424" s="13"/>
      <c r="BV1424" s="13">
        <v>0.46308724832214798</v>
      </c>
      <c r="BW1424" s="13">
        <v>0.430034129692833</v>
      </c>
      <c r="BX1424" s="13"/>
      <c r="BY1424" s="13">
        <v>0.37062937062937101</v>
      </c>
      <c r="BZ1424" s="13">
        <v>0.42989786443825401</v>
      </c>
      <c r="CA1424" s="13"/>
      <c r="CB1424" s="13">
        <v>0.42639593908629397</v>
      </c>
      <c r="CC1424" s="13">
        <v>0.41800643086816702</v>
      </c>
    </row>
    <row r="1425" spans="2:81" x14ac:dyDescent="0.3">
      <c r="B1425" t="s">
        <v>414</v>
      </c>
      <c r="C1425" s="13">
        <v>0.16437246963562799</v>
      </c>
      <c r="D1425" s="13">
        <v>0.184590690208668</v>
      </c>
      <c r="E1425" s="13">
        <v>0.14168039538714999</v>
      </c>
      <c r="F1425" s="13"/>
      <c r="G1425" s="13">
        <v>9.71428571428571E-2</v>
      </c>
      <c r="H1425" s="13">
        <v>0.17177914110429399</v>
      </c>
      <c r="I1425" s="13">
        <v>0.12711864406779699</v>
      </c>
      <c r="J1425" s="13">
        <v>0.174129353233831</v>
      </c>
      <c r="K1425" s="13">
        <v>0.20979020979021001</v>
      </c>
      <c r="L1425" s="13">
        <v>0.22727272727272699</v>
      </c>
      <c r="M1425" s="13"/>
      <c r="N1425" s="13">
        <v>0.15062761506276201</v>
      </c>
      <c r="O1425" s="13">
        <v>0.14089347079037801</v>
      </c>
      <c r="P1425" s="13">
        <v>0.19900497512437801</v>
      </c>
      <c r="Q1425" s="13">
        <v>0.18503937007874</v>
      </c>
      <c r="R1425" s="13"/>
      <c r="S1425" s="13">
        <v>0.12757201646090499</v>
      </c>
      <c r="T1425" s="13">
        <v>0.157894736842105</v>
      </c>
      <c r="U1425" s="13">
        <v>0.150684931506849</v>
      </c>
      <c r="V1425" s="13">
        <v>0.18446601941747601</v>
      </c>
      <c r="W1425" s="13">
        <v>0.15384615384615399</v>
      </c>
      <c r="X1425" s="13">
        <v>0.180952380952381</v>
      </c>
      <c r="Y1425" s="13">
        <v>0.22</v>
      </c>
      <c r="Z1425" s="13">
        <v>0.133333333333333</v>
      </c>
      <c r="AA1425" s="13">
        <v>0.17197452229299401</v>
      </c>
      <c r="AB1425" s="13">
        <v>0.20833333333333301</v>
      </c>
      <c r="AC1425" s="13">
        <v>0.12280701754386</v>
      </c>
      <c r="AD1425" s="13">
        <v>0.21052631578947401</v>
      </c>
      <c r="AE1425" s="13"/>
      <c r="AF1425" s="13">
        <v>0.13533834586466201</v>
      </c>
      <c r="AG1425" s="13">
        <v>0.13500000000000001</v>
      </c>
      <c r="AH1425" s="13">
        <v>0.1484375</v>
      </c>
      <c r="AI1425" s="13">
        <v>0.18633540372670801</v>
      </c>
      <c r="AJ1425" s="13">
        <v>0.17886178861788599</v>
      </c>
      <c r="AK1425" s="13">
        <v>0.161904761904762</v>
      </c>
      <c r="AL1425" s="13"/>
      <c r="AM1425" s="13">
        <v>0.159340659340659</v>
      </c>
      <c r="AN1425" s="13">
        <v>0.16</v>
      </c>
      <c r="AO1425" s="13">
        <v>0.15089514066496201</v>
      </c>
      <c r="AP1425" s="13">
        <v>0.16033755274261599</v>
      </c>
      <c r="AQ1425" s="13">
        <v>0.11363636363636399</v>
      </c>
      <c r="AR1425" s="13"/>
      <c r="AS1425" s="13">
        <v>0.16437246963562799</v>
      </c>
      <c r="AT1425" s="13" t="s">
        <v>97</v>
      </c>
      <c r="AU1425" s="13"/>
      <c r="AV1425" s="13">
        <v>0.17749999999999999</v>
      </c>
      <c r="AW1425" s="13">
        <v>0.14893617021276601</v>
      </c>
      <c r="AX1425" s="13">
        <v>0.15296367112810699</v>
      </c>
      <c r="AY1425" s="13"/>
      <c r="AZ1425" s="13">
        <v>8.2568807339449504E-2</v>
      </c>
      <c r="BA1425" s="13">
        <v>0.155555555555556</v>
      </c>
      <c r="BB1425" s="13">
        <v>0.22466960352422899</v>
      </c>
      <c r="BC1425" s="13"/>
      <c r="BD1425" s="13">
        <v>0.15914786967418501</v>
      </c>
      <c r="BE1425" s="13">
        <v>0.176334106728538</v>
      </c>
      <c r="BF1425" s="13"/>
      <c r="BG1425" s="13">
        <v>0.16222760290556901</v>
      </c>
      <c r="BH1425" s="13">
        <v>0.16585365853658501</v>
      </c>
      <c r="BI1425" s="13"/>
      <c r="BJ1425" s="13">
        <v>0.14736842105263201</v>
      </c>
      <c r="BK1425" s="13">
        <v>0.162904808635918</v>
      </c>
      <c r="BL1425" s="13"/>
      <c r="BM1425" s="13">
        <v>0.172839506172839</v>
      </c>
      <c r="BN1425" s="13">
        <v>0.161885245901639</v>
      </c>
      <c r="BO1425" s="13"/>
      <c r="BP1425" s="13">
        <v>0.14836795252225499</v>
      </c>
      <c r="BQ1425" s="13">
        <v>0.17123287671232901</v>
      </c>
      <c r="BR1425" s="13"/>
      <c r="BS1425" s="13">
        <v>0.14932126696832601</v>
      </c>
      <c r="BT1425" s="13">
        <v>0.18901098901098901</v>
      </c>
      <c r="BU1425" s="13"/>
      <c r="BV1425" s="13">
        <v>0.16778523489932901</v>
      </c>
      <c r="BW1425" s="13">
        <v>0.139931740614334</v>
      </c>
      <c r="BX1425" s="13"/>
      <c r="BY1425" s="13">
        <v>0.14685314685314699</v>
      </c>
      <c r="BZ1425" s="13">
        <v>0.16620241411327799</v>
      </c>
      <c r="CA1425" s="13"/>
      <c r="CB1425" s="13">
        <v>0.15397631133671699</v>
      </c>
      <c r="CC1425" s="13">
        <v>0.168810289389068</v>
      </c>
    </row>
    <row r="1426" spans="2:81" x14ac:dyDescent="0.3">
      <c r="B1426" t="s">
        <v>86</v>
      </c>
      <c r="C1426" s="13">
        <v>6.5587044534412997E-2</v>
      </c>
      <c r="D1426" s="13">
        <v>6.7415730337078594E-2</v>
      </c>
      <c r="E1426" s="13">
        <v>6.4250411861614495E-2</v>
      </c>
      <c r="F1426" s="13"/>
      <c r="G1426" s="13">
        <v>5.14285714285714E-2</v>
      </c>
      <c r="H1426" s="13">
        <v>6.4417177914110405E-2</v>
      </c>
      <c r="I1426" s="13">
        <v>5.93220338983051E-2</v>
      </c>
      <c r="J1426" s="13">
        <v>7.9601990049751201E-2</v>
      </c>
      <c r="K1426" s="13">
        <v>9.0909090909090898E-2</v>
      </c>
      <c r="L1426" s="13">
        <v>5.1948051948052E-2</v>
      </c>
      <c r="M1426" s="13"/>
      <c r="N1426" s="13">
        <v>7.1129707112970703E-2</v>
      </c>
      <c r="O1426" s="13">
        <v>7.5601374570446703E-2</v>
      </c>
      <c r="P1426" s="13">
        <v>3.98009950248756E-2</v>
      </c>
      <c r="Q1426" s="13">
        <v>6.6929133858267695E-2</v>
      </c>
      <c r="R1426" s="13"/>
      <c r="S1426" s="13">
        <v>5.7613168724279802E-2</v>
      </c>
      <c r="T1426" s="13">
        <v>5.2631578947368397E-2</v>
      </c>
      <c r="U1426" s="13">
        <v>9.5890410958904104E-2</v>
      </c>
      <c r="V1426" s="13">
        <v>7.7669902912621394E-2</v>
      </c>
      <c r="W1426" s="13">
        <v>7.69230769230769E-2</v>
      </c>
      <c r="X1426" s="13">
        <v>6.6666666666666693E-2</v>
      </c>
      <c r="Y1426" s="13">
        <v>0.04</v>
      </c>
      <c r="Z1426" s="13">
        <v>8.8888888888888906E-2</v>
      </c>
      <c r="AA1426" s="13">
        <v>6.3694267515923594E-2</v>
      </c>
      <c r="AB1426" s="13">
        <v>6.25E-2</v>
      </c>
      <c r="AC1426" s="13">
        <v>8.7719298245614002E-2</v>
      </c>
      <c r="AD1426" s="13">
        <v>5.2631578947368397E-2</v>
      </c>
      <c r="AE1426" s="13"/>
      <c r="AF1426" s="13">
        <v>6.01503759398496E-2</v>
      </c>
      <c r="AG1426" s="13">
        <v>7.0000000000000007E-2</v>
      </c>
      <c r="AH1426" s="13">
        <v>3.90625E-2</v>
      </c>
      <c r="AI1426" s="13">
        <v>9.3167701863354005E-2</v>
      </c>
      <c r="AJ1426" s="13">
        <v>4.8780487804878099E-2</v>
      </c>
      <c r="AK1426" s="13">
        <v>8.5714285714285701E-2</v>
      </c>
      <c r="AL1426" s="13"/>
      <c r="AM1426" s="13">
        <v>9.3406593406593394E-2</v>
      </c>
      <c r="AN1426" s="13">
        <v>5.3333333333333302E-2</v>
      </c>
      <c r="AO1426" s="13">
        <v>6.6496163682864498E-2</v>
      </c>
      <c r="AP1426" s="13">
        <v>6.3291139240506306E-2</v>
      </c>
      <c r="AQ1426" s="13">
        <v>6.8181818181818205E-2</v>
      </c>
      <c r="AR1426" s="13"/>
      <c r="AS1426" s="13">
        <v>6.5587044534412997E-2</v>
      </c>
      <c r="AT1426" s="13" t="s">
        <v>97</v>
      </c>
      <c r="AU1426" s="13"/>
      <c r="AV1426" s="13">
        <v>0.05</v>
      </c>
      <c r="AW1426" s="13">
        <v>0.117021276595745</v>
      </c>
      <c r="AX1426" s="13">
        <v>7.2657743785850895E-2</v>
      </c>
      <c r="AY1426" s="13"/>
      <c r="AZ1426" s="13">
        <v>5.5045871559633003E-2</v>
      </c>
      <c r="BA1426" s="13">
        <v>6.6666666666666693E-2</v>
      </c>
      <c r="BB1426" s="13">
        <v>6.1674008810572702E-2</v>
      </c>
      <c r="BC1426" s="13"/>
      <c r="BD1426" s="13">
        <v>5.7644110275689199E-2</v>
      </c>
      <c r="BE1426" s="13">
        <v>8.1206496519721602E-2</v>
      </c>
      <c r="BF1426" s="13"/>
      <c r="BG1426" s="13">
        <v>5.0847457627118599E-2</v>
      </c>
      <c r="BH1426" s="13">
        <v>7.1951219512195103E-2</v>
      </c>
      <c r="BI1426" s="13"/>
      <c r="BJ1426" s="13">
        <v>4.7368421052631601E-2</v>
      </c>
      <c r="BK1426" s="13">
        <v>6.9676153091265902E-2</v>
      </c>
      <c r="BL1426" s="13"/>
      <c r="BM1426" s="13">
        <v>6.1728395061728399E-2</v>
      </c>
      <c r="BN1426" s="13">
        <v>6.7622950819672095E-2</v>
      </c>
      <c r="BO1426" s="13"/>
      <c r="BP1426" s="13">
        <v>5.93471810089021E-2</v>
      </c>
      <c r="BQ1426" s="13">
        <v>6.9634703196347E-2</v>
      </c>
      <c r="BR1426" s="13"/>
      <c r="BS1426" s="13">
        <v>5.65610859728507E-2</v>
      </c>
      <c r="BT1426" s="13">
        <v>8.1318681318681293E-2</v>
      </c>
      <c r="BU1426" s="13"/>
      <c r="BV1426" s="13">
        <v>4.6979865771812103E-2</v>
      </c>
      <c r="BW1426" s="13">
        <v>6.14334470989761E-2</v>
      </c>
      <c r="BX1426" s="13"/>
      <c r="BY1426" s="13">
        <v>6.9930069930069894E-2</v>
      </c>
      <c r="BZ1426" s="13">
        <v>6.4066852367687999E-2</v>
      </c>
      <c r="CA1426" s="13"/>
      <c r="CB1426" s="13">
        <v>5.7529610829103198E-2</v>
      </c>
      <c r="CC1426" s="13">
        <v>7.0739549839228297E-2</v>
      </c>
    </row>
    <row r="1427" spans="2:81" x14ac:dyDescent="0.3">
      <c r="B1427" t="s">
        <v>415</v>
      </c>
      <c r="C1427" s="13">
        <v>2.6720647773279399E-2</v>
      </c>
      <c r="D1427" s="13">
        <v>2.4077046548956701E-2</v>
      </c>
      <c r="E1427" s="13">
        <v>2.96540362438221E-2</v>
      </c>
      <c r="F1427" s="13"/>
      <c r="G1427" s="13">
        <v>1.7142857142857099E-2</v>
      </c>
      <c r="H1427" s="13">
        <v>1.84049079754601E-2</v>
      </c>
      <c r="I1427" s="13">
        <v>3.8135593220338999E-2</v>
      </c>
      <c r="J1427" s="13">
        <v>3.98009950248756E-2</v>
      </c>
      <c r="K1427" s="13">
        <v>2.7972027972028E-2</v>
      </c>
      <c r="L1427" s="13">
        <v>1.9480519480519501E-2</v>
      </c>
      <c r="M1427" s="13"/>
      <c r="N1427" s="13">
        <v>3.1380753138075299E-2</v>
      </c>
      <c r="O1427" s="13">
        <v>2.40549828178694E-2</v>
      </c>
      <c r="P1427" s="13">
        <v>1.99004975124378E-2</v>
      </c>
      <c r="Q1427" s="13">
        <v>2.7559055118110201E-2</v>
      </c>
      <c r="R1427" s="13"/>
      <c r="S1427" s="13">
        <v>2.4691358024691398E-2</v>
      </c>
      <c r="T1427" s="13">
        <v>7.5187969924812E-3</v>
      </c>
      <c r="U1427" s="13">
        <v>1.3698630136986301E-2</v>
      </c>
      <c r="V1427" s="13">
        <v>0</v>
      </c>
      <c r="W1427" s="13">
        <v>4.80769230769231E-2</v>
      </c>
      <c r="X1427" s="13">
        <v>1.9047619047619001E-2</v>
      </c>
      <c r="Y1427" s="13">
        <v>0.01</v>
      </c>
      <c r="Z1427" s="13">
        <v>4.4444444444444398E-2</v>
      </c>
      <c r="AA1427" s="13">
        <v>4.4585987261146501E-2</v>
      </c>
      <c r="AB1427" s="13">
        <v>3.125E-2</v>
      </c>
      <c r="AC1427" s="13">
        <v>5.2631578947368397E-2</v>
      </c>
      <c r="AD1427" s="13">
        <v>0.105263157894737</v>
      </c>
      <c r="AE1427" s="13"/>
      <c r="AF1427" s="13">
        <v>3.2581453634085197E-2</v>
      </c>
      <c r="AG1427" s="13">
        <v>0.03</v>
      </c>
      <c r="AH1427" s="13">
        <v>7.8125E-3</v>
      </c>
      <c r="AI1427" s="13">
        <v>4.9689440993788803E-2</v>
      </c>
      <c r="AJ1427" s="13">
        <v>8.1300813008130107E-3</v>
      </c>
      <c r="AK1427" s="13">
        <v>1.9047619047619001E-2</v>
      </c>
      <c r="AL1427" s="13"/>
      <c r="AM1427" s="13">
        <v>3.2967032967033003E-2</v>
      </c>
      <c r="AN1427" s="13">
        <v>4.4444444444444398E-2</v>
      </c>
      <c r="AO1427" s="13">
        <v>2.5575447570332501E-2</v>
      </c>
      <c r="AP1427" s="13">
        <v>2.1097046413502098E-2</v>
      </c>
      <c r="AQ1427" s="13">
        <v>0</v>
      </c>
      <c r="AR1427" s="13"/>
      <c r="AS1427" s="13">
        <v>2.6720647773279399E-2</v>
      </c>
      <c r="AT1427" s="13" t="s">
        <v>97</v>
      </c>
      <c r="AU1427" s="13"/>
      <c r="AV1427" s="13">
        <v>0.03</v>
      </c>
      <c r="AW1427" s="13">
        <v>2.1276595744680899E-2</v>
      </c>
      <c r="AX1427" s="13">
        <v>1.9120458891013398E-2</v>
      </c>
      <c r="AY1427" s="13"/>
      <c r="AZ1427" s="13">
        <v>9.1743119266055103E-3</v>
      </c>
      <c r="BA1427" s="13">
        <v>3.3333333333333298E-2</v>
      </c>
      <c r="BB1427" s="13">
        <v>3.9647577092511002E-2</v>
      </c>
      <c r="BC1427" s="13"/>
      <c r="BD1427" s="13">
        <v>2.6315789473684199E-2</v>
      </c>
      <c r="BE1427" s="13">
        <v>2.5522041763341101E-2</v>
      </c>
      <c r="BF1427" s="13"/>
      <c r="BG1427" s="13">
        <v>1.6949152542372899E-2</v>
      </c>
      <c r="BH1427" s="13">
        <v>3.0487804878048801E-2</v>
      </c>
      <c r="BI1427" s="13"/>
      <c r="BJ1427" s="13">
        <v>1.05263157894737E-2</v>
      </c>
      <c r="BK1427" s="13">
        <v>2.8459273797840998E-2</v>
      </c>
      <c r="BL1427" s="13"/>
      <c r="BM1427" s="13">
        <v>4.1152263374485597E-2</v>
      </c>
      <c r="BN1427" s="13">
        <v>2.2540983606557399E-2</v>
      </c>
      <c r="BO1427" s="13"/>
      <c r="BP1427" s="13">
        <v>2.6706231454005899E-2</v>
      </c>
      <c r="BQ1427" s="13">
        <v>2.7397260273972601E-2</v>
      </c>
      <c r="BR1427" s="13"/>
      <c r="BS1427" s="13">
        <v>3.3936651583710398E-2</v>
      </c>
      <c r="BT1427" s="13">
        <v>2.4175824175824201E-2</v>
      </c>
      <c r="BU1427" s="13"/>
      <c r="BV1427" s="13">
        <v>2.01342281879195E-2</v>
      </c>
      <c r="BW1427" s="13">
        <v>4.0955631399317398E-2</v>
      </c>
      <c r="BX1427" s="13"/>
      <c r="BY1427" s="13">
        <v>6.2937062937062901E-2</v>
      </c>
      <c r="BZ1427" s="13">
        <v>2.0427112349117899E-2</v>
      </c>
      <c r="CA1427" s="13"/>
      <c r="CB1427" s="13">
        <v>2.7072758037225E-2</v>
      </c>
      <c r="CC1427" s="13">
        <v>2.57234726688103E-2</v>
      </c>
    </row>
    <row r="1428" spans="2:81" x14ac:dyDescent="0.3">
      <c r="B1428" t="s">
        <v>106</v>
      </c>
      <c r="C1428" s="13">
        <v>2.1052631578947399E-2</v>
      </c>
      <c r="D1428" s="13">
        <v>1.6051364365971099E-2</v>
      </c>
      <c r="E1428" s="13">
        <v>2.63591433278418E-2</v>
      </c>
      <c r="F1428" s="13"/>
      <c r="G1428" s="13">
        <v>1.1428571428571401E-2</v>
      </c>
      <c r="H1428" s="13">
        <v>1.5337423312883401E-2</v>
      </c>
      <c r="I1428" s="13">
        <v>1.27118644067797E-2</v>
      </c>
      <c r="J1428" s="13">
        <v>1.99004975124378E-2</v>
      </c>
      <c r="K1428" s="13">
        <v>3.4965034965035002E-2</v>
      </c>
      <c r="L1428" s="13">
        <v>4.5454545454545497E-2</v>
      </c>
      <c r="M1428" s="13"/>
      <c r="N1428" s="13">
        <v>1.8828451882845199E-2</v>
      </c>
      <c r="O1428" s="13">
        <v>1.71821305841924E-2</v>
      </c>
      <c r="P1428" s="13">
        <v>9.9502487562189105E-3</v>
      </c>
      <c r="Q1428" s="13">
        <v>3.9370078740157501E-2</v>
      </c>
      <c r="R1428" s="13"/>
      <c r="S1428" s="13">
        <v>2.0576131687242798E-2</v>
      </c>
      <c r="T1428" s="13">
        <v>3.7593984962405999E-2</v>
      </c>
      <c r="U1428" s="13">
        <v>4.1095890410958902E-2</v>
      </c>
      <c r="V1428" s="13">
        <v>1.94174757281553E-2</v>
      </c>
      <c r="W1428" s="13">
        <v>9.6153846153846194E-3</v>
      </c>
      <c r="X1428" s="13">
        <v>2.8571428571428598E-2</v>
      </c>
      <c r="Y1428" s="13">
        <v>0.01</v>
      </c>
      <c r="Z1428" s="13">
        <v>6.6666666666666693E-2</v>
      </c>
      <c r="AA1428" s="13">
        <v>1.27388535031847E-2</v>
      </c>
      <c r="AB1428" s="13">
        <v>0</v>
      </c>
      <c r="AC1428" s="13">
        <v>1.7543859649122799E-2</v>
      </c>
      <c r="AD1428" s="13">
        <v>0</v>
      </c>
      <c r="AE1428" s="13"/>
      <c r="AF1428" s="13">
        <v>1.00250626566416E-2</v>
      </c>
      <c r="AG1428" s="13">
        <v>0.03</v>
      </c>
      <c r="AH1428" s="13">
        <v>1.5625E-2</v>
      </c>
      <c r="AI1428" s="13">
        <v>1.8633540372670801E-2</v>
      </c>
      <c r="AJ1428" s="13">
        <v>2.4390243902439001E-2</v>
      </c>
      <c r="AK1428" s="13">
        <v>4.7619047619047603E-2</v>
      </c>
      <c r="AL1428" s="13"/>
      <c r="AM1428" s="13">
        <v>4.94505494505494E-2</v>
      </c>
      <c r="AN1428" s="13">
        <v>1.7777777777777799E-2</v>
      </c>
      <c r="AO1428" s="13">
        <v>2.5575447570332501E-2</v>
      </c>
      <c r="AP1428" s="13">
        <v>4.2194092827004199E-3</v>
      </c>
      <c r="AQ1428" s="13">
        <v>0</v>
      </c>
      <c r="AR1428" s="13"/>
      <c r="AS1428" s="13">
        <v>2.1052631578947399E-2</v>
      </c>
      <c r="AT1428" s="13" t="s">
        <v>97</v>
      </c>
      <c r="AU1428" s="13"/>
      <c r="AV1428" s="13">
        <v>1.7500000000000002E-2</v>
      </c>
      <c r="AW1428" s="13">
        <v>3.1914893617021302E-2</v>
      </c>
      <c r="AX1428" s="13">
        <v>2.8680688336520099E-2</v>
      </c>
      <c r="AY1428" s="13"/>
      <c r="AZ1428" s="13">
        <v>9.1743119266055103E-3</v>
      </c>
      <c r="BA1428" s="13">
        <v>0</v>
      </c>
      <c r="BB1428" s="13">
        <v>3.5242290748898703E-2</v>
      </c>
      <c r="BC1428" s="13"/>
      <c r="BD1428" s="13">
        <v>2.13032581453634E-2</v>
      </c>
      <c r="BE1428" s="13">
        <v>1.8561484918793499E-2</v>
      </c>
      <c r="BF1428" s="13"/>
      <c r="BG1428" s="13">
        <v>1.6949152542372899E-2</v>
      </c>
      <c r="BH1428" s="13">
        <v>2.3170731707317101E-2</v>
      </c>
      <c r="BI1428" s="13"/>
      <c r="BJ1428" s="13">
        <v>2.6315789473684199E-2</v>
      </c>
      <c r="BK1428" s="13">
        <v>2.0608439646712499E-2</v>
      </c>
      <c r="BL1428" s="13"/>
      <c r="BM1428" s="13">
        <v>1.2345679012345699E-2</v>
      </c>
      <c r="BN1428" s="13">
        <v>2.2540983606557399E-2</v>
      </c>
      <c r="BO1428" s="13"/>
      <c r="BP1428" s="13">
        <v>3.2640949554896097E-2</v>
      </c>
      <c r="BQ1428" s="13">
        <v>1.48401826484018E-2</v>
      </c>
      <c r="BR1428" s="13"/>
      <c r="BS1428" s="13">
        <v>6.7873303167420799E-3</v>
      </c>
      <c r="BT1428" s="13">
        <v>4.1758241758241797E-2</v>
      </c>
      <c r="BU1428" s="13"/>
      <c r="BV1428" s="13">
        <v>6.7114093959731499E-3</v>
      </c>
      <c r="BW1428" s="13">
        <v>6.8259385665529002E-3</v>
      </c>
      <c r="BX1428" s="13"/>
      <c r="BY1428" s="13">
        <v>6.9930069930069904E-3</v>
      </c>
      <c r="BZ1428" s="13">
        <v>2.3212627669452202E-2</v>
      </c>
      <c r="CA1428" s="13"/>
      <c r="CB1428" s="13">
        <v>1.1844331641286E-2</v>
      </c>
      <c r="CC1428" s="13">
        <v>3.0546623794212201E-2</v>
      </c>
    </row>
    <row r="1429" spans="2:81" x14ac:dyDescent="0.3">
      <c r="B1429" t="s">
        <v>89</v>
      </c>
      <c r="C1429" s="13">
        <v>0.72226720647773301</v>
      </c>
      <c r="D1429" s="13">
        <v>0.70786516853932602</v>
      </c>
      <c r="E1429" s="13">
        <v>0.73805601317957203</v>
      </c>
      <c r="F1429" s="13"/>
      <c r="G1429" s="13">
        <v>0.82285714285714295</v>
      </c>
      <c r="H1429" s="13">
        <v>0.73006134969325198</v>
      </c>
      <c r="I1429" s="13">
        <v>0.76271186440677996</v>
      </c>
      <c r="J1429" s="13">
        <v>0.68656716417910402</v>
      </c>
      <c r="K1429" s="13">
        <v>0.63636363636363602</v>
      </c>
      <c r="L1429" s="13">
        <v>0.65584415584415601</v>
      </c>
      <c r="M1429" s="13"/>
      <c r="N1429" s="13">
        <v>0.72803347280334696</v>
      </c>
      <c r="O1429" s="13">
        <v>0.74226804123711299</v>
      </c>
      <c r="P1429" s="13">
        <v>0.73134328358209</v>
      </c>
      <c r="Q1429" s="13">
        <v>0.68110236220472398</v>
      </c>
      <c r="R1429" s="13"/>
      <c r="S1429" s="13">
        <v>0.76954732510288104</v>
      </c>
      <c r="T1429" s="13">
        <v>0.744360902255639</v>
      </c>
      <c r="U1429" s="13">
        <v>0.69863013698630105</v>
      </c>
      <c r="V1429" s="13">
        <v>0.71844660194174703</v>
      </c>
      <c r="W1429" s="13">
        <v>0.71153846153846201</v>
      </c>
      <c r="X1429" s="13">
        <v>0.70476190476190503</v>
      </c>
      <c r="Y1429" s="13">
        <v>0.72</v>
      </c>
      <c r="Z1429" s="13">
        <v>0.66666666666666696</v>
      </c>
      <c r="AA1429" s="13">
        <v>0.70700636942675199</v>
      </c>
      <c r="AB1429" s="13">
        <v>0.69791666666666696</v>
      </c>
      <c r="AC1429" s="13">
        <v>0.71929824561403499</v>
      </c>
      <c r="AD1429" s="13">
        <v>0.63157894736842102</v>
      </c>
      <c r="AE1429" s="13"/>
      <c r="AF1429" s="13">
        <v>0.76190476190476197</v>
      </c>
      <c r="AG1429" s="13">
        <v>0.73499999999999999</v>
      </c>
      <c r="AH1429" s="13">
        <v>0.7890625</v>
      </c>
      <c r="AI1429" s="13">
        <v>0.65217391304347805</v>
      </c>
      <c r="AJ1429" s="13">
        <v>0.73983739837398399</v>
      </c>
      <c r="AK1429" s="13">
        <v>0.68571428571428605</v>
      </c>
      <c r="AL1429" s="13"/>
      <c r="AM1429" s="13">
        <v>0.66483516483516503</v>
      </c>
      <c r="AN1429" s="13">
        <v>0.724444444444444</v>
      </c>
      <c r="AO1429" s="13">
        <v>0.73145780051150899</v>
      </c>
      <c r="AP1429" s="13">
        <v>0.75105485232067504</v>
      </c>
      <c r="AQ1429" s="13">
        <v>0.81818181818181801</v>
      </c>
      <c r="AR1429" s="13"/>
      <c r="AS1429" s="13">
        <v>0.72226720647773301</v>
      </c>
      <c r="AT1429" s="13" t="s">
        <v>97</v>
      </c>
      <c r="AU1429" s="13"/>
      <c r="AV1429" s="13">
        <v>0.72499999999999998</v>
      </c>
      <c r="AW1429" s="13">
        <v>0.680851063829787</v>
      </c>
      <c r="AX1429" s="13">
        <v>0.72657743785850903</v>
      </c>
      <c r="AY1429" s="13"/>
      <c r="AZ1429" s="13">
        <v>0.84403669724770602</v>
      </c>
      <c r="BA1429" s="13">
        <v>0.74444444444444402</v>
      </c>
      <c r="BB1429" s="13">
        <v>0.63876651982378896</v>
      </c>
      <c r="BC1429" s="13"/>
      <c r="BD1429" s="13">
        <v>0.73558897243107801</v>
      </c>
      <c r="BE1429" s="13">
        <v>0.698375870069606</v>
      </c>
      <c r="BF1429" s="13"/>
      <c r="BG1429" s="13">
        <v>0.75302663438256701</v>
      </c>
      <c r="BH1429" s="13">
        <v>0.70853658536585395</v>
      </c>
      <c r="BI1429" s="13"/>
      <c r="BJ1429" s="13">
        <v>0.768421052631579</v>
      </c>
      <c r="BK1429" s="13">
        <v>0.71835132482826303</v>
      </c>
      <c r="BL1429" s="13"/>
      <c r="BM1429" s="13">
        <v>0.71193415637860102</v>
      </c>
      <c r="BN1429" s="13">
        <v>0.72540983606557397</v>
      </c>
      <c r="BO1429" s="13"/>
      <c r="BP1429" s="13">
        <v>0.73293768545994098</v>
      </c>
      <c r="BQ1429" s="13">
        <v>0.71689497716895001</v>
      </c>
      <c r="BR1429" s="13"/>
      <c r="BS1429" s="13">
        <v>0.75339366515837103</v>
      </c>
      <c r="BT1429" s="13">
        <v>0.66373626373626404</v>
      </c>
      <c r="BU1429" s="13"/>
      <c r="BV1429" s="13">
        <v>0.75838926174496601</v>
      </c>
      <c r="BW1429" s="13">
        <v>0.75085324232081896</v>
      </c>
      <c r="BX1429" s="13"/>
      <c r="BY1429" s="13">
        <v>0.713286713286713</v>
      </c>
      <c r="BZ1429" s="13">
        <v>0.72609099350046402</v>
      </c>
      <c r="CA1429" s="13"/>
      <c r="CB1429" s="13">
        <v>0.74957698815566798</v>
      </c>
      <c r="CC1429" s="13">
        <v>0.70418006430868196</v>
      </c>
    </row>
    <row r="1430" spans="2:81" x14ac:dyDescent="0.3">
      <c r="B1430" t="s">
        <v>90</v>
      </c>
      <c r="C1430" s="13">
        <v>9.2307692307692299E-2</v>
      </c>
      <c r="D1430" s="13">
        <v>9.1492776886035299E-2</v>
      </c>
      <c r="E1430" s="13">
        <v>9.3904448105436605E-2</v>
      </c>
      <c r="F1430" s="13"/>
      <c r="G1430" s="13">
        <v>6.8571428571428603E-2</v>
      </c>
      <c r="H1430" s="13">
        <v>8.2822085889570601E-2</v>
      </c>
      <c r="I1430" s="13">
        <v>9.74576271186441E-2</v>
      </c>
      <c r="J1430" s="13">
        <v>0.119402985074627</v>
      </c>
      <c r="K1430" s="13">
        <v>0.11888111888111901</v>
      </c>
      <c r="L1430" s="13">
        <v>7.1428571428571397E-2</v>
      </c>
      <c r="M1430" s="13"/>
      <c r="N1430" s="13">
        <v>0.102510460251046</v>
      </c>
      <c r="O1430" s="13">
        <v>9.9656357388316102E-2</v>
      </c>
      <c r="P1430" s="13">
        <v>5.9701492537313397E-2</v>
      </c>
      <c r="Q1430" s="13">
        <v>9.4488188976377993E-2</v>
      </c>
      <c r="R1430" s="13"/>
      <c r="S1430" s="13">
        <v>8.2304526748971193E-2</v>
      </c>
      <c r="T1430" s="13">
        <v>6.01503759398496E-2</v>
      </c>
      <c r="U1430" s="13">
        <v>0.10958904109589</v>
      </c>
      <c r="V1430" s="13">
        <v>7.7669902912621394E-2</v>
      </c>
      <c r="W1430" s="13">
        <v>0.125</v>
      </c>
      <c r="X1430" s="13">
        <v>8.5714285714285701E-2</v>
      </c>
      <c r="Y1430" s="13">
        <v>0.05</v>
      </c>
      <c r="Z1430" s="13">
        <v>0.133333333333333</v>
      </c>
      <c r="AA1430" s="13">
        <v>0.10828025477707</v>
      </c>
      <c r="AB1430" s="13">
        <v>9.375E-2</v>
      </c>
      <c r="AC1430" s="13">
        <v>0.140350877192982</v>
      </c>
      <c r="AD1430" s="13">
        <v>0.157894736842105</v>
      </c>
      <c r="AE1430" s="13"/>
      <c r="AF1430" s="13">
        <v>9.2731829573934804E-2</v>
      </c>
      <c r="AG1430" s="13">
        <v>0.1</v>
      </c>
      <c r="AH1430" s="13">
        <v>4.6875E-2</v>
      </c>
      <c r="AI1430" s="13">
        <v>0.14285714285714299</v>
      </c>
      <c r="AJ1430" s="13">
        <v>5.6910569105691103E-2</v>
      </c>
      <c r="AK1430" s="13">
        <v>0.104761904761905</v>
      </c>
      <c r="AL1430" s="13"/>
      <c r="AM1430" s="13">
        <v>0.12637362637362601</v>
      </c>
      <c r="AN1430" s="13">
        <v>9.7777777777777797E-2</v>
      </c>
      <c r="AO1430" s="13">
        <v>9.2071611253196906E-2</v>
      </c>
      <c r="AP1430" s="13">
        <v>8.4388185654008394E-2</v>
      </c>
      <c r="AQ1430" s="13">
        <v>6.8181818181818205E-2</v>
      </c>
      <c r="AR1430" s="13"/>
      <c r="AS1430" s="13">
        <v>9.2307692307692299E-2</v>
      </c>
      <c r="AT1430" s="13" t="s">
        <v>97</v>
      </c>
      <c r="AU1430" s="13"/>
      <c r="AV1430" s="13">
        <v>0.08</v>
      </c>
      <c r="AW1430" s="13">
        <v>0.13829787234042601</v>
      </c>
      <c r="AX1430" s="13">
        <v>9.1778202676864207E-2</v>
      </c>
      <c r="AY1430" s="13"/>
      <c r="AZ1430" s="13">
        <v>6.4220183486238494E-2</v>
      </c>
      <c r="BA1430" s="13">
        <v>0.1</v>
      </c>
      <c r="BB1430" s="13">
        <v>0.101321585903084</v>
      </c>
      <c r="BC1430" s="13"/>
      <c r="BD1430" s="13">
        <v>8.3959899749373401E-2</v>
      </c>
      <c r="BE1430" s="13">
        <v>0.106728538283063</v>
      </c>
      <c r="BF1430" s="13"/>
      <c r="BG1430" s="13">
        <v>6.7796610169491497E-2</v>
      </c>
      <c r="BH1430" s="13">
        <v>0.10243902439024399</v>
      </c>
      <c r="BI1430" s="13"/>
      <c r="BJ1430" s="13">
        <v>5.7894736842105297E-2</v>
      </c>
      <c r="BK1430" s="13">
        <v>9.8135426889106994E-2</v>
      </c>
      <c r="BL1430" s="13"/>
      <c r="BM1430" s="13">
        <v>0.102880658436214</v>
      </c>
      <c r="BN1430" s="13">
        <v>9.0163934426229497E-2</v>
      </c>
      <c r="BO1430" s="13"/>
      <c r="BP1430" s="13">
        <v>8.6053412462907999E-2</v>
      </c>
      <c r="BQ1430" s="13">
        <v>9.7031963470319602E-2</v>
      </c>
      <c r="BR1430" s="13"/>
      <c r="BS1430" s="13">
        <v>9.0497737556561098E-2</v>
      </c>
      <c r="BT1430" s="13">
        <v>0.10549450549450499</v>
      </c>
      <c r="BU1430" s="13"/>
      <c r="BV1430" s="13">
        <v>6.7114093959731502E-2</v>
      </c>
      <c r="BW1430" s="13">
        <v>0.102389078498294</v>
      </c>
      <c r="BX1430" s="13"/>
      <c r="BY1430" s="13">
        <v>0.132867132867133</v>
      </c>
      <c r="BZ1430" s="13">
        <v>8.4493964716805994E-2</v>
      </c>
      <c r="CA1430" s="13"/>
      <c r="CB1430" s="13">
        <v>8.4602368866328298E-2</v>
      </c>
      <c r="CC1430" s="13">
        <v>9.6463022508038607E-2</v>
      </c>
    </row>
    <row r="1431" spans="2:81" x14ac:dyDescent="0.3">
      <c r="B1431" t="s">
        <v>91</v>
      </c>
      <c r="C1431" s="13">
        <v>0.62995951417004004</v>
      </c>
      <c r="D1431" s="13">
        <v>0.61637239165329005</v>
      </c>
      <c r="E1431" s="13">
        <v>0.64415156507413496</v>
      </c>
      <c r="F1431" s="13"/>
      <c r="G1431" s="13">
        <v>0.754285714285714</v>
      </c>
      <c r="H1431" s="13">
        <v>0.64723926380368102</v>
      </c>
      <c r="I1431" s="13">
        <v>0.66525423728813604</v>
      </c>
      <c r="J1431" s="13">
        <v>0.56716417910447803</v>
      </c>
      <c r="K1431" s="13">
        <v>0.51748251748251795</v>
      </c>
      <c r="L1431" s="13">
        <v>0.58441558441558406</v>
      </c>
      <c r="M1431" s="13"/>
      <c r="N1431" s="13">
        <v>0.62552301255230103</v>
      </c>
      <c r="O1431" s="13">
        <v>0.64261168384879697</v>
      </c>
      <c r="P1431" s="13">
        <v>0.67164179104477595</v>
      </c>
      <c r="Q1431" s="13">
        <v>0.58661417322834697</v>
      </c>
      <c r="R1431" s="13"/>
      <c r="S1431" s="13">
        <v>0.687242798353909</v>
      </c>
      <c r="T1431" s="13">
        <v>0.68421052631578905</v>
      </c>
      <c r="U1431" s="13">
        <v>0.58904109589041098</v>
      </c>
      <c r="V1431" s="13">
        <v>0.64077669902912604</v>
      </c>
      <c r="W1431" s="13">
        <v>0.58653846153846201</v>
      </c>
      <c r="X1431" s="13">
        <v>0.61904761904761896</v>
      </c>
      <c r="Y1431" s="13">
        <v>0.67</v>
      </c>
      <c r="Z1431" s="13">
        <v>0.53333333333333299</v>
      </c>
      <c r="AA1431" s="13">
        <v>0.59872611464968195</v>
      </c>
      <c r="AB1431" s="13">
        <v>0.60416666666666696</v>
      </c>
      <c r="AC1431" s="13">
        <v>0.57894736842105299</v>
      </c>
      <c r="AD1431" s="13">
        <v>0.47368421052631599</v>
      </c>
      <c r="AE1431" s="13"/>
      <c r="AF1431" s="13">
        <v>0.66917293233082698</v>
      </c>
      <c r="AG1431" s="13">
        <v>0.63500000000000001</v>
      </c>
      <c r="AH1431" s="13">
        <v>0.7421875</v>
      </c>
      <c r="AI1431" s="13">
        <v>0.50931677018633503</v>
      </c>
      <c r="AJ1431" s="13">
        <v>0.68292682926829296</v>
      </c>
      <c r="AK1431" s="13">
        <v>0.580952380952381</v>
      </c>
      <c r="AL1431" s="13"/>
      <c r="AM1431" s="13">
        <v>0.53846153846153899</v>
      </c>
      <c r="AN1431" s="13">
        <v>0.62666666666666704</v>
      </c>
      <c r="AO1431" s="13">
        <v>0.63938618925831203</v>
      </c>
      <c r="AP1431" s="13">
        <v>0.66666666666666696</v>
      </c>
      <c r="AQ1431" s="13">
        <v>0.75</v>
      </c>
      <c r="AR1431" s="13"/>
      <c r="AS1431" s="13">
        <v>0.62995951417004004</v>
      </c>
      <c r="AT1431" s="13" t="s">
        <v>97</v>
      </c>
      <c r="AU1431" s="13"/>
      <c r="AV1431" s="13">
        <v>0.64500000000000002</v>
      </c>
      <c r="AW1431" s="13">
        <v>0.54255319148936199</v>
      </c>
      <c r="AX1431" s="13">
        <v>0.63479923518164405</v>
      </c>
      <c r="AY1431" s="13"/>
      <c r="AZ1431" s="13">
        <v>0.77981651376146799</v>
      </c>
      <c r="BA1431" s="13">
        <v>0.64444444444444404</v>
      </c>
      <c r="BB1431" s="13">
        <v>0.53744493392070503</v>
      </c>
      <c r="BC1431" s="13"/>
      <c r="BD1431" s="13">
        <v>0.651629072681704</v>
      </c>
      <c r="BE1431" s="13">
        <v>0.59164733178654305</v>
      </c>
      <c r="BF1431" s="13"/>
      <c r="BG1431" s="13">
        <v>0.685230024213075</v>
      </c>
      <c r="BH1431" s="13">
        <v>0.60609756097560996</v>
      </c>
      <c r="BI1431" s="13"/>
      <c r="BJ1431" s="13">
        <v>0.71052631578947401</v>
      </c>
      <c r="BK1431" s="13">
        <v>0.62021589793915599</v>
      </c>
      <c r="BL1431" s="13"/>
      <c r="BM1431" s="13">
        <v>0.60905349794238695</v>
      </c>
      <c r="BN1431" s="13">
        <v>0.63524590163934402</v>
      </c>
      <c r="BO1431" s="13"/>
      <c r="BP1431" s="13">
        <v>0.64688427299703299</v>
      </c>
      <c r="BQ1431" s="13">
        <v>0.61986301369862995</v>
      </c>
      <c r="BR1431" s="13"/>
      <c r="BS1431" s="13">
        <v>0.66289592760181004</v>
      </c>
      <c r="BT1431" s="13">
        <v>0.55824175824175803</v>
      </c>
      <c r="BU1431" s="13"/>
      <c r="BV1431" s="13">
        <v>0.69127516778523501</v>
      </c>
      <c r="BW1431" s="13">
        <v>0.64846416382252603</v>
      </c>
      <c r="BX1431" s="13"/>
      <c r="BY1431" s="13">
        <v>0.58041958041957997</v>
      </c>
      <c r="BZ1431" s="13">
        <v>0.64159702878365799</v>
      </c>
      <c r="CA1431" s="13"/>
      <c r="CB1431" s="13">
        <v>0.66497461928933999</v>
      </c>
      <c r="CC1431" s="13">
        <v>0.60771704180064301</v>
      </c>
    </row>
    <row r="1432" spans="2:81" x14ac:dyDescent="0.3">
      <c r="C1432" s="13"/>
      <c r="D1432" s="13"/>
      <c r="E1432" s="13"/>
      <c r="F1432" s="13"/>
      <c r="G1432" s="13"/>
      <c r="H1432" s="13"/>
      <c r="I1432" s="13"/>
      <c r="J1432" s="13"/>
      <c r="K1432" s="13"/>
      <c r="L1432" s="13"/>
      <c r="M1432" s="13"/>
      <c r="N1432" s="13"/>
      <c r="O1432" s="13"/>
      <c r="P1432" s="13"/>
      <c r="Q1432" s="13"/>
      <c r="R1432" s="13"/>
      <c r="S1432" s="13"/>
      <c r="T1432" s="13"/>
      <c r="U1432" s="13"/>
      <c r="V1432" s="13"/>
      <c r="W1432" s="13"/>
      <c r="X1432" s="13"/>
      <c r="Y1432" s="13"/>
      <c r="Z1432" s="13"/>
      <c r="AA1432" s="13"/>
      <c r="AB1432" s="13"/>
      <c r="AC1432" s="13"/>
      <c r="AD1432" s="13"/>
      <c r="AE1432" s="13"/>
      <c r="AF1432" s="13"/>
      <c r="AG1432" s="13"/>
      <c r="AH1432" s="13"/>
      <c r="AI1432" s="13"/>
      <c r="AJ1432" s="13"/>
      <c r="AK1432" s="13"/>
      <c r="AL1432" s="13"/>
      <c r="AM1432" s="13"/>
      <c r="AN1432" s="13"/>
      <c r="AO1432" s="13"/>
      <c r="AP1432" s="13"/>
      <c r="AQ1432" s="13"/>
      <c r="AR1432" s="13"/>
      <c r="AS1432" s="13"/>
      <c r="AT1432" s="13"/>
      <c r="AU1432" s="13"/>
      <c r="AV1432" s="13"/>
      <c r="AW1432" s="13"/>
      <c r="AX1432" s="13"/>
      <c r="AY1432" s="13"/>
      <c r="AZ1432" s="13"/>
      <c r="BA1432" s="13"/>
      <c r="BB1432" s="13"/>
      <c r="BC1432" s="13"/>
      <c r="BD1432" s="13"/>
      <c r="BE1432" s="13"/>
      <c r="BF1432" s="13"/>
      <c r="BG1432" s="13"/>
      <c r="BH1432" s="13"/>
      <c r="BI1432" s="13"/>
      <c r="BJ1432" s="13"/>
      <c r="BK1432" s="13"/>
      <c r="BL1432" s="13"/>
      <c r="BM1432" s="13"/>
      <c r="BN1432" s="13"/>
      <c r="BO1432" s="13"/>
      <c r="BP1432" s="13"/>
      <c r="BQ1432" s="13"/>
      <c r="BR1432" s="13"/>
      <c r="BS1432" s="13"/>
      <c r="BT1432" s="13"/>
      <c r="BU1432" s="13"/>
      <c r="BV1432" s="13"/>
      <c r="BW1432" s="13"/>
      <c r="BX1432" s="13"/>
      <c r="BY1432" s="13"/>
      <c r="BZ1432" s="13"/>
      <c r="CA1432" s="13"/>
      <c r="CB1432" s="13"/>
      <c r="CC1432" s="13"/>
    </row>
    <row r="1433" spans="2:81" x14ac:dyDescent="0.3">
      <c r="B1433" s="6" t="s">
        <v>538</v>
      </c>
      <c r="C1433" s="13"/>
      <c r="D1433" s="13"/>
      <c r="E1433" s="13"/>
      <c r="F1433" s="13"/>
      <c r="G1433" s="13"/>
      <c r="H1433" s="13"/>
      <c r="I1433" s="13"/>
      <c r="J1433" s="13"/>
      <c r="K1433" s="13"/>
      <c r="L1433" s="13"/>
      <c r="M1433" s="13"/>
      <c r="N1433" s="13"/>
      <c r="O1433" s="13"/>
      <c r="P1433" s="13"/>
      <c r="Q1433" s="13"/>
      <c r="R1433" s="13"/>
      <c r="S1433" s="13"/>
      <c r="T1433" s="13"/>
      <c r="U1433" s="13"/>
      <c r="V1433" s="13"/>
      <c r="W1433" s="13"/>
      <c r="X1433" s="13"/>
      <c r="Y1433" s="13"/>
      <c r="Z1433" s="13"/>
      <c r="AA1433" s="13"/>
      <c r="AB1433" s="13"/>
      <c r="AC1433" s="13"/>
      <c r="AD1433" s="13"/>
      <c r="AE1433" s="13"/>
      <c r="AF1433" s="13"/>
      <c r="AG1433" s="13"/>
      <c r="AH1433" s="13"/>
      <c r="AI1433" s="13"/>
      <c r="AJ1433" s="13"/>
      <c r="AK1433" s="13"/>
      <c r="AL1433" s="13"/>
      <c r="AM1433" s="13"/>
      <c r="AN1433" s="13"/>
      <c r="AO1433" s="13"/>
      <c r="AP1433" s="13"/>
      <c r="AQ1433" s="13"/>
      <c r="AR1433" s="13"/>
      <c r="AS1433" s="13"/>
      <c r="AT1433" s="13"/>
      <c r="AU1433" s="13"/>
      <c r="AV1433" s="13"/>
      <c r="AW1433" s="13"/>
      <c r="AX1433" s="13"/>
      <c r="AY1433" s="13"/>
      <c r="AZ1433" s="13"/>
      <c r="BA1433" s="13"/>
      <c r="BB1433" s="13"/>
      <c r="BC1433" s="13"/>
      <c r="BD1433" s="13"/>
      <c r="BE1433" s="13"/>
      <c r="BF1433" s="13"/>
      <c r="BG1433" s="13"/>
      <c r="BH1433" s="13"/>
      <c r="BI1433" s="13"/>
      <c r="BJ1433" s="13"/>
      <c r="BK1433" s="13"/>
      <c r="BL1433" s="13"/>
      <c r="BM1433" s="13"/>
      <c r="BN1433" s="13"/>
      <c r="BO1433" s="13"/>
      <c r="BP1433" s="13"/>
      <c r="BQ1433" s="13"/>
      <c r="BR1433" s="13"/>
      <c r="BS1433" s="13"/>
      <c r="BT1433" s="13"/>
      <c r="BU1433" s="13"/>
      <c r="BV1433" s="13"/>
      <c r="BW1433" s="13"/>
      <c r="BX1433" s="13"/>
      <c r="BY1433" s="13"/>
      <c r="BZ1433" s="13"/>
      <c r="CA1433" s="13"/>
      <c r="CB1433" s="13"/>
      <c r="CC1433" s="13"/>
    </row>
    <row r="1434" spans="2:81" x14ac:dyDescent="0.3">
      <c r="B1434" s="23" t="s">
        <v>95</v>
      </c>
      <c r="C1434" s="13"/>
      <c r="D1434" s="13"/>
      <c r="E1434" s="13"/>
      <c r="F1434" s="13"/>
      <c r="G1434" s="13"/>
      <c r="H1434" s="13"/>
      <c r="I1434" s="13"/>
      <c r="J1434" s="13"/>
      <c r="K1434" s="13"/>
      <c r="L1434" s="13"/>
      <c r="M1434" s="13"/>
      <c r="N1434" s="13"/>
      <c r="O1434" s="13"/>
      <c r="P1434" s="13"/>
      <c r="Q1434" s="13"/>
      <c r="R1434" s="13"/>
      <c r="S1434" s="13"/>
      <c r="T1434" s="13"/>
      <c r="U1434" s="13"/>
      <c r="V1434" s="13"/>
      <c r="W1434" s="13"/>
      <c r="X1434" s="13"/>
      <c r="Y1434" s="13"/>
      <c r="Z1434" s="13"/>
      <c r="AA1434" s="13"/>
      <c r="AB1434" s="13"/>
      <c r="AC1434" s="13"/>
      <c r="AD1434" s="13"/>
      <c r="AE1434" s="13"/>
      <c r="AF1434" s="13"/>
      <c r="AG1434" s="13"/>
      <c r="AH1434" s="13"/>
      <c r="AI1434" s="13"/>
      <c r="AJ1434" s="13"/>
      <c r="AK1434" s="13"/>
      <c r="AL1434" s="13"/>
      <c r="AM1434" s="13"/>
      <c r="AN1434" s="13"/>
      <c r="AO1434" s="13"/>
      <c r="AP1434" s="13"/>
      <c r="AQ1434" s="13"/>
      <c r="AR1434" s="13"/>
      <c r="AS1434" s="13"/>
      <c r="AT1434" s="13"/>
      <c r="AU1434" s="13"/>
      <c r="AV1434" s="13"/>
      <c r="AW1434" s="13"/>
      <c r="AX1434" s="13"/>
      <c r="AY1434" s="13"/>
      <c r="AZ1434" s="13"/>
      <c r="BA1434" s="13"/>
      <c r="BB1434" s="13"/>
      <c r="BC1434" s="13"/>
      <c r="BD1434" s="13"/>
      <c r="BE1434" s="13"/>
      <c r="BF1434" s="13"/>
      <c r="BG1434" s="13"/>
      <c r="BH1434" s="13"/>
      <c r="BI1434" s="13"/>
      <c r="BJ1434" s="13"/>
      <c r="BK1434" s="13"/>
      <c r="BL1434" s="13"/>
      <c r="BM1434" s="13"/>
      <c r="BN1434" s="13"/>
      <c r="BO1434" s="13"/>
      <c r="BP1434" s="13"/>
      <c r="BQ1434" s="13"/>
      <c r="BR1434" s="13"/>
      <c r="BS1434" s="13"/>
      <c r="BT1434" s="13"/>
      <c r="BU1434" s="13"/>
      <c r="BV1434" s="13"/>
      <c r="BW1434" s="13"/>
      <c r="BX1434" s="13"/>
      <c r="BY1434" s="13"/>
      <c r="BZ1434" s="13"/>
      <c r="CA1434" s="13"/>
      <c r="CB1434" s="13"/>
      <c r="CC1434" s="13"/>
    </row>
    <row r="1435" spans="2:81" x14ac:dyDescent="0.3">
      <c r="B1435" t="s">
        <v>52</v>
      </c>
      <c r="C1435" s="13">
        <v>0.115789473684211</v>
      </c>
      <c r="D1435" s="13">
        <v>0.13322632423756001</v>
      </c>
      <c r="E1435" s="13">
        <v>9.8846787479406895E-2</v>
      </c>
      <c r="F1435" s="13"/>
      <c r="G1435" s="13">
        <v>0.10285714285714299</v>
      </c>
      <c r="H1435" s="13">
        <v>0.107361963190184</v>
      </c>
      <c r="I1435" s="13">
        <v>0.17372881355932199</v>
      </c>
      <c r="J1435" s="13">
        <v>0.104477611940299</v>
      </c>
      <c r="K1435" s="13">
        <v>9.0909090909090898E-2</v>
      </c>
      <c r="L1435" s="13">
        <v>9.7402597402597393E-2</v>
      </c>
      <c r="M1435" s="13"/>
      <c r="N1435" s="13">
        <v>6.6945606694560705E-2</v>
      </c>
      <c r="O1435" s="13">
        <v>9.6219931271477696E-2</v>
      </c>
      <c r="P1435" s="13">
        <v>0.17910447761194001</v>
      </c>
      <c r="Q1435" s="13">
        <v>0.181102362204724</v>
      </c>
      <c r="R1435" s="13"/>
      <c r="S1435" s="13">
        <v>9.8765432098765399E-2</v>
      </c>
      <c r="T1435" s="13">
        <v>7.5187969924811998E-2</v>
      </c>
      <c r="U1435" s="13">
        <v>0.150684931506849</v>
      </c>
      <c r="V1435" s="13">
        <v>0.116504854368932</v>
      </c>
      <c r="W1435" s="13">
        <v>0.17307692307692299</v>
      </c>
      <c r="X1435" s="13">
        <v>0.104761904761905</v>
      </c>
      <c r="Y1435" s="13">
        <v>0.09</v>
      </c>
      <c r="Z1435" s="13">
        <v>8.8888888888888906E-2</v>
      </c>
      <c r="AA1435" s="13">
        <v>0.11464968152866201</v>
      </c>
      <c r="AB1435" s="13">
        <v>0.14583333333333301</v>
      </c>
      <c r="AC1435" s="13">
        <v>0.140350877192982</v>
      </c>
      <c r="AD1435" s="13">
        <v>0.21052631578947401</v>
      </c>
      <c r="AE1435" s="13"/>
      <c r="AF1435" s="13">
        <v>9.7744360902255606E-2</v>
      </c>
      <c r="AG1435" s="13">
        <v>0.09</v>
      </c>
      <c r="AH1435" s="13">
        <v>0.1328125</v>
      </c>
      <c r="AI1435" s="13">
        <v>0.15527950310558999</v>
      </c>
      <c r="AJ1435" s="13">
        <v>8.1300813008130093E-2</v>
      </c>
      <c r="AK1435" s="13">
        <v>0.104761904761905</v>
      </c>
      <c r="AL1435" s="13"/>
      <c r="AM1435" s="13">
        <v>0.18681318681318701</v>
      </c>
      <c r="AN1435" s="13">
        <v>9.3333333333333296E-2</v>
      </c>
      <c r="AO1435" s="13">
        <v>9.7186700767263406E-2</v>
      </c>
      <c r="AP1435" s="13">
        <v>8.4388185654008394E-2</v>
      </c>
      <c r="AQ1435" s="13">
        <v>0.15909090909090901</v>
      </c>
      <c r="AR1435" s="13"/>
      <c r="AS1435" s="13">
        <v>0.115789473684211</v>
      </c>
      <c r="AT1435" s="13" t="s">
        <v>97</v>
      </c>
      <c r="AU1435" s="13"/>
      <c r="AV1435" s="13">
        <v>0.13750000000000001</v>
      </c>
      <c r="AW1435" s="13">
        <v>0.14893617021276601</v>
      </c>
      <c r="AX1435" s="13">
        <v>8.4130019120458893E-2</v>
      </c>
      <c r="AY1435" s="13"/>
      <c r="AZ1435" s="13">
        <v>9.1743119266055106E-2</v>
      </c>
      <c r="BA1435" s="13">
        <v>0.266666666666667</v>
      </c>
      <c r="BB1435" s="13">
        <v>0.114537444933921</v>
      </c>
      <c r="BC1435" s="13"/>
      <c r="BD1435" s="13">
        <v>0.12406015037594</v>
      </c>
      <c r="BE1435" s="13">
        <v>0.102088167053364</v>
      </c>
      <c r="BF1435" s="13"/>
      <c r="BG1435" s="13">
        <v>9.6852300242130707E-2</v>
      </c>
      <c r="BH1435" s="13">
        <v>0.125609756097561</v>
      </c>
      <c r="BI1435" s="13"/>
      <c r="BJ1435" s="13">
        <v>0.105263157894737</v>
      </c>
      <c r="BK1435" s="13">
        <v>0.11972522080471</v>
      </c>
      <c r="BL1435" s="13"/>
      <c r="BM1435" s="13">
        <v>0.14403292181069999</v>
      </c>
      <c r="BN1435" s="13">
        <v>0.10963114754098401</v>
      </c>
      <c r="BO1435" s="13"/>
      <c r="BP1435" s="13">
        <v>0.172106824925816</v>
      </c>
      <c r="BQ1435" s="13">
        <v>9.4748858447488593E-2</v>
      </c>
      <c r="BR1435" s="13"/>
      <c r="BS1435" s="13">
        <v>0.119909502262443</v>
      </c>
      <c r="BT1435" s="13">
        <v>0.120879120879121</v>
      </c>
      <c r="BU1435" s="13"/>
      <c r="BV1435" s="13">
        <v>0.114093959731544</v>
      </c>
      <c r="BW1435" s="13">
        <v>0.12286689419795201</v>
      </c>
      <c r="BX1435" s="13"/>
      <c r="BY1435" s="13">
        <v>1</v>
      </c>
      <c r="BZ1435" s="13">
        <v>0</v>
      </c>
      <c r="CA1435" s="13"/>
      <c r="CB1435" s="13">
        <v>0.15059221658206401</v>
      </c>
      <c r="CC1435" s="13">
        <v>8.5209003215434106E-2</v>
      </c>
    </row>
    <row r="1436" spans="2:81" x14ac:dyDescent="0.3">
      <c r="B1436" t="s">
        <v>53</v>
      </c>
      <c r="C1436" s="13">
        <v>0.87206477732793497</v>
      </c>
      <c r="D1436" s="13">
        <v>0.85553772070626</v>
      </c>
      <c r="E1436" s="13">
        <v>0.88797364085667196</v>
      </c>
      <c r="F1436" s="13"/>
      <c r="G1436" s="13">
        <v>0.88</v>
      </c>
      <c r="H1436" s="13">
        <v>0.880368098159509</v>
      </c>
      <c r="I1436" s="13">
        <v>0.80932203389830504</v>
      </c>
      <c r="J1436" s="13">
        <v>0.88059701492537301</v>
      </c>
      <c r="K1436" s="13">
        <v>0.90909090909090895</v>
      </c>
      <c r="L1436" s="13">
        <v>0.89610389610389596</v>
      </c>
      <c r="M1436" s="13"/>
      <c r="N1436" s="13">
        <v>0.93096234309623405</v>
      </c>
      <c r="O1436" s="13">
        <v>0.89690721649484495</v>
      </c>
      <c r="P1436" s="13">
        <v>0.80099502487562202</v>
      </c>
      <c r="Q1436" s="13">
        <v>0.78740157480314998</v>
      </c>
      <c r="R1436" s="13"/>
      <c r="S1436" s="13">
        <v>0.88888888888888895</v>
      </c>
      <c r="T1436" s="13">
        <v>0.90977443609022601</v>
      </c>
      <c r="U1436" s="13">
        <v>0.84931506849315097</v>
      </c>
      <c r="V1436" s="13">
        <v>0.87378640776699001</v>
      </c>
      <c r="W1436" s="13">
        <v>0.78846153846153799</v>
      </c>
      <c r="X1436" s="13">
        <v>0.87619047619047596</v>
      </c>
      <c r="Y1436" s="13">
        <v>0.91</v>
      </c>
      <c r="Z1436" s="13">
        <v>0.91111111111111098</v>
      </c>
      <c r="AA1436" s="13">
        <v>0.87898089171974503</v>
      </c>
      <c r="AB1436" s="13">
        <v>0.84375</v>
      </c>
      <c r="AC1436" s="13">
        <v>0.84210526315789502</v>
      </c>
      <c r="AD1436" s="13">
        <v>0.78947368421052599</v>
      </c>
      <c r="AE1436" s="13"/>
      <c r="AF1436" s="13">
        <v>0.89473684210526305</v>
      </c>
      <c r="AG1436" s="13">
        <v>0.9</v>
      </c>
      <c r="AH1436" s="13">
        <v>0.859375</v>
      </c>
      <c r="AI1436" s="13">
        <v>0.83229813664596297</v>
      </c>
      <c r="AJ1436" s="13">
        <v>0.91056910569105698</v>
      </c>
      <c r="AK1436" s="13">
        <v>0.87619047619047596</v>
      </c>
      <c r="AL1436" s="13"/>
      <c r="AM1436" s="13">
        <v>0.79120879120879095</v>
      </c>
      <c r="AN1436" s="13">
        <v>0.89333333333333298</v>
      </c>
      <c r="AO1436" s="13">
        <v>0.89258312020460395</v>
      </c>
      <c r="AP1436" s="13">
        <v>0.911392405063291</v>
      </c>
      <c r="AQ1436" s="13">
        <v>0.84090909090909105</v>
      </c>
      <c r="AR1436" s="13"/>
      <c r="AS1436" s="13">
        <v>0.87206477732793497</v>
      </c>
      <c r="AT1436" s="13" t="s">
        <v>97</v>
      </c>
      <c r="AU1436" s="13"/>
      <c r="AV1436" s="13">
        <v>0.85250000000000004</v>
      </c>
      <c r="AW1436" s="13">
        <v>0.819148936170213</v>
      </c>
      <c r="AX1436" s="13">
        <v>0.90630975143403403</v>
      </c>
      <c r="AY1436" s="13"/>
      <c r="AZ1436" s="13">
        <v>0.90825688073394495</v>
      </c>
      <c r="BA1436" s="13">
        <v>0.7</v>
      </c>
      <c r="BB1436" s="13">
        <v>0.876651982378855</v>
      </c>
      <c r="BC1436" s="13"/>
      <c r="BD1436" s="13">
        <v>0.86466165413533802</v>
      </c>
      <c r="BE1436" s="13">
        <v>0.88399071925754102</v>
      </c>
      <c r="BF1436" s="13"/>
      <c r="BG1436" s="13">
        <v>0.89104116222760299</v>
      </c>
      <c r="BH1436" s="13">
        <v>0.86219512195121994</v>
      </c>
      <c r="BI1436" s="13"/>
      <c r="BJ1436" s="13">
        <v>0.88947368421052597</v>
      </c>
      <c r="BK1436" s="13">
        <v>0.86849852796859695</v>
      </c>
      <c r="BL1436" s="13"/>
      <c r="BM1436" s="13">
        <v>0.83950617283950602</v>
      </c>
      <c r="BN1436" s="13">
        <v>0.87909836065573799</v>
      </c>
      <c r="BO1436" s="13"/>
      <c r="BP1436" s="13">
        <v>0.80415430267062304</v>
      </c>
      <c r="BQ1436" s="13">
        <v>0.89840182648401801</v>
      </c>
      <c r="BR1436" s="13"/>
      <c r="BS1436" s="13">
        <v>0.868778280542986</v>
      </c>
      <c r="BT1436" s="13">
        <v>0.863736263736264</v>
      </c>
      <c r="BU1436" s="13"/>
      <c r="BV1436" s="13">
        <v>0.87919463087248295</v>
      </c>
      <c r="BW1436" s="13">
        <v>0.86348122866894195</v>
      </c>
      <c r="BX1436" s="13"/>
      <c r="BY1436" s="13">
        <v>0</v>
      </c>
      <c r="BZ1436" s="13">
        <v>1</v>
      </c>
      <c r="CA1436" s="13"/>
      <c r="CB1436" s="13">
        <v>0.84094754653130299</v>
      </c>
      <c r="CC1436" s="13">
        <v>0.91318327974276503</v>
      </c>
    </row>
    <row r="1437" spans="2:81" x14ac:dyDescent="0.3">
      <c r="B1437" t="s">
        <v>194</v>
      </c>
      <c r="C1437" s="13">
        <v>1.21457489878543E-2</v>
      </c>
      <c r="D1437" s="13">
        <v>1.1235955056179799E-2</v>
      </c>
      <c r="E1437" s="13">
        <v>1.31795716639209E-2</v>
      </c>
      <c r="F1437" s="13"/>
      <c r="G1437" s="13">
        <v>1.7142857142857099E-2</v>
      </c>
      <c r="H1437" s="13">
        <v>1.22699386503067E-2</v>
      </c>
      <c r="I1437" s="13">
        <v>1.6949152542372899E-2</v>
      </c>
      <c r="J1437" s="13">
        <v>1.49253731343284E-2</v>
      </c>
      <c r="K1437" s="13">
        <v>0</v>
      </c>
      <c r="L1437" s="13">
        <v>6.4935064935064896E-3</v>
      </c>
      <c r="M1437" s="13"/>
      <c r="N1437" s="13">
        <v>2.0920502092050199E-3</v>
      </c>
      <c r="O1437" s="13">
        <v>6.8728522336769802E-3</v>
      </c>
      <c r="P1437" s="13">
        <v>1.99004975124378E-2</v>
      </c>
      <c r="Q1437" s="13">
        <v>3.1496062992125998E-2</v>
      </c>
      <c r="R1437" s="13"/>
      <c r="S1437" s="13">
        <v>1.2345679012345699E-2</v>
      </c>
      <c r="T1437" s="13">
        <v>1.50375939849624E-2</v>
      </c>
      <c r="U1437" s="13">
        <v>0</v>
      </c>
      <c r="V1437" s="13">
        <v>9.7087378640776708E-3</v>
      </c>
      <c r="W1437" s="13">
        <v>3.8461538461538498E-2</v>
      </c>
      <c r="X1437" s="13">
        <v>1.9047619047619001E-2</v>
      </c>
      <c r="Y1437" s="13">
        <v>0</v>
      </c>
      <c r="Z1437" s="13">
        <v>0</v>
      </c>
      <c r="AA1437" s="13">
        <v>6.3694267515923596E-3</v>
      </c>
      <c r="AB1437" s="13">
        <v>1.0416666666666701E-2</v>
      </c>
      <c r="AC1437" s="13">
        <v>1.7543859649122799E-2</v>
      </c>
      <c r="AD1437" s="13">
        <v>0</v>
      </c>
      <c r="AE1437" s="13"/>
      <c r="AF1437" s="13">
        <v>7.5187969924812E-3</v>
      </c>
      <c r="AG1437" s="13">
        <v>0.01</v>
      </c>
      <c r="AH1437" s="13">
        <v>7.8125E-3</v>
      </c>
      <c r="AI1437" s="13">
        <v>1.2422360248447201E-2</v>
      </c>
      <c r="AJ1437" s="13">
        <v>8.1300813008130107E-3</v>
      </c>
      <c r="AK1437" s="13">
        <v>1.9047619047619001E-2</v>
      </c>
      <c r="AL1437" s="13"/>
      <c r="AM1437" s="13">
        <v>2.1978021978022001E-2</v>
      </c>
      <c r="AN1437" s="13">
        <v>1.3333333333333299E-2</v>
      </c>
      <c r="AO1437" s="13">
        <v>1.0230179028133E-2</v>
      </c>
      <c r="AP1437" s="13">
        <v>4.2194092827004199E-3</v>
      </c>
      <c r="AQ1437" s="13">
        <v>0</v>
      </c>
      <c r="AR1437" s="13"/>
      <c r="AS1437" s="13">
        <v>1.21457489878543E-2</v>
      </c>
      <c r="AT1437" s="13" t="s">
        <v>97</v>
      </c>
      <c r="AU1437" s="13"/>
      <c r="AV1437" s="13">
        <v>0.01</v>
      </c>
      <c r="AW1437" s="13">
        <v>3.1914893617021302E-2</v>
      </c>
      <c r="AX1437" s="13">
        <v>9.5602294455066905E-3</v>
      </c>
      <c r="AY1437" s="13"/>
      <c r="AZ1437" s="13">
        <v>0</v>
      </c>
      <c r="BA1437" s="13">
        <v>3.3333333333333298E-2</v>
      </c>
      <c r="BB1437" s="13">
        <v>8.8105726872246704E-3</v>
      </c>
      <c r="BC1437" s="13"/>
      <c r="BD1437" s="13">
        <v>1.12781954887218E-2</v>
      </c>
      <c r="BE1437" s="13">
        <v>1.3921113689095099E-2</v>
      </c>
      <c r="BF1437" s="13"/>
      <c r="BG1437" s="13">
        <v>1.21065375302663E-2</v>
      </c>
      <c r="BH1437" s="13">
        <v>1.21951219512195E-2</v>
      </c>
      <c r="BI1437" s="13"/>
      <c r="BJ1437" s="13">
        <v>5.2631578947368403E-3</v>
      </c>
      <c r="BK1437" s="13">
        <v>1.17762512266928E-2</v>
      </c>
      <c r="BL1437" s="13"/>
      <c r="BM1437" s="13">
        <v>1.6460905349794198E-2</v>
      </c>
      <c r="BN1437" s="13">
        <v>1.1270491803278699E-2</v>
      </c>
      <c r="BO1437" s="13"/>
      <c r="BP1437" s="13">
        <v>2.3738872403560801E-2</v>
      </c>
      <c r="BQ1437" s="13">
        <v>6.8493150684931503E-3</v>
      </c>
      <c r="BR1437" s="13"/>
      <c r="BS1437" s="13">
        <v>1.1312217194570101E-2</v>
      </c>
      <c r="BT1437" s="13">
        <v>1.5384615384615399E-2</v>
      </c>
      <c r="BU1437" s="13"/>
      <c r="BV1437" s="13">
        <v>6.7114093959731499E-3</v>
      </c>
      <c r="BW1437" s="13">
        <v>1.36518771331058E-2</v>
      </c>
      <c r="BX1437" s="13"/>
      <c r="BY1437" s="13">
        <v>0</v>
      </c>
      <c r="BZ1437" s="13">
        <v>0</v>
      </c>
      <c r="CA1437" s="13"/>
      <c r="CB1437" s="13">
        <v>8.4602368866328308E-3</v>
      </c>
      <c r="CC1437" s="13">
        <v>1.60771704180064E-3</v>
      </c>
    </row>
    <row r="1438" spans="2:81" x14ac:dyDescent="0.3">
      <c r="C1438" s="13"/>
      <c r="D1438" s="13"/>
      <c r="E1438" s="13"/>
      <c r="F1438" s="13"/>
      <c r="G1438" s="13"/>
      <c r="H1438" s="13"/>
      <c r="I1438" s="13"/>
      <c r="J1438" s="13"/>
      <c r="K1438" s="13"/>
      <c r="L1438" s="13"/>
      <c r="M1438" s="13"/>
      <c r="N1438" s="13"/>
      <c r="O1438" s="13"/>
      <c r="P1438" s="13"/>
      <c r="Q1438" s="13"/>
      <c r="R1438" s="13"/>
      <c r="S1438" s="13"/>
      <c r="T1438" s="13"/>
      <c r="U1438" s="13"/>
      <c r="V1438" s="13"/>
      <c r="W1438" s="13"/>
      <c r="X1438" s="13"/>
      <c r="Y1438" s="13"/>
      <c r="Z1438" s="13"/>
      <c r="AA1438" s="13"/>
      <c r="AB1438" s="13"/>
      <c r="AC1438" s="13"/>
      <c r="AD1438" s="13"/>
      <c r="AE1438" s="13"/>
      <c r="AF1438" s="13"/>
      <c r="AG1438" s="13"/>
      <c r="AH1438" s="13"/>
      <c r="AI1438" s="13"/>
      <c r="AJ1438" s="13"/>
      <c r="AK1438" s="13"/>
      <c r="AL1438" s="13"/>
      <c r="AM1438" s="13"/>
      <c r="AN1438" s="13"/>
      <c r="AO1438" s="13"/>
      <c r="AP1438" s="13"/>
      <c r="AQ1438" s="13"/>
      <c r="AR1438" s="13"/>
      <c r="AS1438" s="13"/>
      <c r="AT1438" s="13"/>
      <c r="AU1438" s="13"/>
      <c r="AV1438" s="13"/>
      <c r="AW1438" s="13"/>
      <c r="AX1438" s="13"/>
      <c r="AY1438" s="13"/>
      <c r="AZ1438" s="13"/>
      <c r="BA1438" s="13"/>
      <c r="BB1438" s="13"/>
      <c r="BC1438" s="13"/>
      <c r="BD1438" s="13"/>
      <c r="BE1438" s="13"/>
      <c r="BF1438" s="13"/>
      <c r="BG1438" s="13"/>
      <c r="BH1438" s="13"/>
      <c r="BI1438" s="13"/>
      <c r="BJ1438" s="13"/>
      <c r="BK1438" s="13"/>
      <c r="BL1438" s="13"/>
      <c r="BM1438" s="13"/>
      <c r="BN1438" s="13"/>
      <c r="BO1438" s="13"/>
      <c r="BP1438" s="13"/>
      <c r="BQ1438" s="13"/>
      <c r="BR1438" s="13"/>
      <c r="BS1438" s="13"/>
      <c r="BT1438" s="13"/>
      <c r="BU1438" s="13"/>
      <c r="BV1438" s="13"/>
      <c r="BW1438" s="13"/>
      <c r="BX1438" s="13"/>
      <c r="BY1438" s="13"/>
      <c r="BZ1438" s="13"/>
      <c r="CA1438" s="13"/>
      <c r="CB1438" s="13"/>
      <c r="CC1438" s="13"/>
    </row>
    <row r="1439" spans="2:81" x14ac:dyDescent="0.3">
      <c r="B1439" s="6" t="s">
        <v>539</v>
      </c>
      <c r="C1439" s="13"/>
      <c r="D1439" s="13"/>
      <c r="E1439" s="13"/>
      <c r="F1439" s="13"/>
      <c r="G1439" s="13"/>
      <c r="H1439" s="13"/>
      <c r="I1439" s="13"/>
      <c r="J1439" s="13"/>
      <c r="K1439" s="13"/>
      <c r="L1439" s="13"/>
      <c r="M1439" s="13"/>
      <c r="N1439" s="13"/>
      <c r="O1439" s="13"/>
      <c r="P1439" s="13"/>
      <c r="Q1439" s="13"/>
      <c r="R1439" s="13"/>
      <c r="S1439" s="13"/>
      <c r="T1439" s="13"/>
      <c r="U1439" s="13"/>
      <c r="V1439" s="13"/>
      <c r="W1439" s="13"/>
      <c r="X1439" s="13"/>
      <c r="Y1439" s="13"/>
      <c r="Z1439" s="13"/>
      <c r="AA1439" s="13"/>
      <c r="AB1439" s="13"/>
      <c r="AC1439" s="13"/>
      <c r="AD1439" s="13"/>
      <c r="AE1439" s="13"/>
      <c r="AF1439" s="13"/>
      <c r="AG1439" s="13"/>
      <c r="AH1439" s="13"/>
      <c r="AI1439" s="13"/>
      <c r="AJ1439" s="13"/>
      <c r="AK1439" s="13"/>
      <c r="AL1439" s="13"/>
      <c r="AM1439" s="13"/>
      <c r="AN1439" s="13"/>
      <c r="AO1439" s="13"/>
      <c r="AP1439" s="13"/>
      <c r="AQ1439" s="13"/>
      <c r="AR1439" s="13"/>
      <c r="AS1439" s="13"/>
      <c r="AT1439" s="13"/>
      <c r="AU1439" s="13"/>
      <c r="AV1439" s="13"/>
      <c r="AW1439" s="13"/>
      <c r="AX1439" s="13"/>
      <c r="AY1439" s="13"/>
      <c r="AZ1439" s="13"/>
      <c r="BA1439" s="13"/>
      <c r="BB1439" s="13"/>
      <c r="BC1439" s="13"/>
      <c r="BD1439" s="13"/>
      <c r="BE1439" s="13"/>
      <c r="BF1439" s="13"/>
      <c r="BG1439" s="13"/>
      <c r="BH1439" s="13"/>
      <c r="BI1439" s="13"/>
      <c r="BJ1439" s="13"/>
      <c r="BK1439" s="13"/>
      <c r="BL1439" s="13"/>
      <c r="BM1439" s="13"/>
      <c r="BN1439" s="13"/>
      <c r="BO1439" s="13"/>
      <c r="BP1439" s="13"/>
      <c r="BQ1439" s="13"/>
      <c r="BR1439" s="13"/>
      <c r="BS1439" s="13"/>
      <c r="BT1439" s="13"/>
      <c r="BU1439" s="13"/>
      <c r="BV1439" s="13"/>
      <c r="BW1439" s="13"/>
      <c r="BX1439" s="13"/>
      <c r="BY1439" s="13"/>
      <c r="BZ1439" s="13"/>
      <c r="CA1439" s="13"/>
      <c r="CB1439" s="13"/>
      <c r="CC1439" s="13"/>
    </row>
    <row r="1440" spans="2:81" x14ac:dyDescent="0.3">
      <c r="B1440" s="23" t="s">
        <v>95</v>
      </c>
      <c r="C1440" s="13"/>
      <c r="D1440" s="13"/>
      <c r="E1440" s="13"/>
      <c r="F1440" s="13"/>
      <c r="G1440" s="13"/>
      <c r="H1440" s="13"/>
      <c r="I1440" s="13"/>
      <c r="J1440" s="13"/>
      <c r="K1440" s="13"/>
      <c r="L1440" s="13"/>
      <c r="M1440" s="13"/>
      <c r="N1440" s="13"/>
      <c r="O1440" s="13"/>
      <c r="P1440" s="13"/>
      <c r="Q1440" s="13"/>
      <c r="R1440" s="13"/>
      <c r="S1440" s="13"/>
      <c r="T1440" s="13"/>
      <c r="U1440" s="13"/>
      <c r="V1440" s="13"/>
      <c r="W1440" s="13"/>
      <c r="X1440" s="13"/>
      <c r="Y1440" s="13"/>
      <c r="Z1440" s="13"/>
      <c r="AA1440" s="13"/>
      <c r="AB1440" s="13"/>
      <c r="AC1440" s="13"/>
      <c r="AD1440" s="13"/>
      <c r="AE1440" s="13"/>
      <c r="AF1440" s="13"/>
      <c r="AG1440" s="13"/>
      <c r="AH1440" s="13"/>
      <c r="AI1440" s="13"/>
      <c r="AJ1440" s="13"/>
      <c r="AK1440" s="13"/>
      <c r="AL1440" s="13"/>
      <c r="AM1440" s="13"/>
      <c r="AN1440" s="13"/>
      <c r="AO1440" s="13"/>
      <c r="AP1440" s="13"/>
      <c r="AQ1440" s="13"/>
      <c r="AR1440" s="13"/>
      <c r="AS1440" s="13"/>
      <c r="AT1440" s="13"/>
      <c r="AU1440" s="13"/>
      <c r="AV1440" s="13"/>
      <c r="AW1440" s="13"/>
      <c r="AX1440" s="13"/>
      <c r="AY1440" s="13"/>
      <c r="AZ1440" s="13"/>
      <c r="BA1440" s="13"/>
      <c r="BB1440" s="13"/>
      <c r="BC1440" s="13"/>
      <c r="BD1440" s="13"/>
      <c r="BE1440" s="13"/>
      <c r="BF1440" s="13"/>
      <c r="BG1440" s="13"/>
      <c r="BH1440" s="13"/>
      <c r="BI1440" s="13"/>
      <c r="BJ1440" s="13"/>
      <c r="BK1440" s="13"/>
      <c r="BL1440" s="13"/>
      <c r="BM1440" s="13"/>
      <c r="BN1440" s="13"/>
      <c r="BO1440" s="13"/>
      <c r="BP1440" s="13"/>
      <c r="BQ1440" s="13"/>
      <c r="BR1440" s="13"/>
      <c r="BS1440" s="13"/>
      <c r="BT1440" s="13"/>
      <c r="BU1440" s="13"/>
      <c r="BV1440" s="13"/>
      <c r="BW1440" s="13"/>
      <c r="BX1440" s="13"/>
      <c r="BY1440" s="13"/>
      <c r="BZ1440" s="13"/>
      <c r="CA1440" s="13"/>
      <c r="CB1440" s="13"/>
      <c r="CC1440" s="13"/>
    </row>
    <row r="1441" spans="2:81" x14ac:dyDescent="0.3">
      <c r="B1441" t="s">
        <v>52</v>
      </c>
      <c r="C1441" s="13">
        <v>0.47854251012145699</v>
      </c>
      <c r="D1441" s="13">
        <v>0.52487961476725498</v>
      </c>
      <c r="E1441" s="13">
        <v>0.42833607907742999</v>
      </c>
      <c r="F1441" s="13"/>
      <c r="G1441" s="13">
        <v>0.44</v>
      </c>
      <c r="H1441" s="13">
        <v>0.41717791411042898</v>
      </c>
      <c r="I1441" s="13">
        <v>0.47881355932203401</v>
      </c>
      <c r="J1441" s="13">
        <v>0.577114427860697</v>
      </c>
      <c r="K1441" s="13">
        <v>0.56643356643356602</v>
      </c>
      <c r="L1441" s="13">
        <v>0.44155844155844198</v>
      </c>
      <c r="M1441" s="13"/>
      <c r="N1441" s="13">
        <v>0.45188284518828498</v>
      </c>
      <c r="O1441" s="13">
        <v>0.47422680412371099</v>
      </c>
      <c r="P1441" s="13">
        <v>0.46766169154228898</v>
      </c>
      <c r="Q1441" s="13">
        <v>0.54330708661417304</v>
      </c>
      <c r="R1441" s="13"/>
      <c r="S1441" s="13">
        <v>0.48148148148148101</v>
      </c>
      <c r="T1441" s="13">
        <v>0.44360902255639101</v>
      </c>
      <c r="U1441" s="13">
        <v>0.49315068493150699</v>
      </c>
      <c r="V1441" s="13">
        <v>0.53398058252427205</v>
      </c>
      <c r="W1441" s="13">
        <v>0.394230769230769</v>
      </c>
      <c r="X1441" s="13">
        <v>0.476190476190476</v>
      </c>
      <c r="Y1441" s="13">
        <v>0.53</v>
      </c>
      <c r="Z1441" s="13">
        <v>0.44444444444444398</v>
      </c>
      <c r="AA1441" s="13">
        <v>0.452229299363057</v>
      </c>
      <c r="AB1441" s="13">
        <v>0.47916666666666702</v>
      </c>
      <c r="AC1441" s="13">
        <v>0.54385964912280704</v>
      </c>
      <c r="AD1441" s="13">
        <v>0.63157894736842102</v>
      </c>
      <c r="AE1441" s="13"/>
      <c r="AF1441" s="13">
        <v>0.44862155388471198</v>
      </c>
      <c r="AG1441" s="13">
        <v>0.435</v>
      </c>
      <c r="AH1441" s="13">
        <v>0.4453125</v>
      </c>
      <c r="AI1441" s="13">
        <v>0.62732919254658404</v>
      </c>
      <c r="AJ1441" s="13">
        <v>0.52032520325203302</v>
      </c>
      <c r="AK1441" s="13">
        <v>0.40952380952381001</v>
      </c>
      <c r="AL1441" s="13"/>
      <c r="AM1441" s="13">
        <v>0.56593406593406603</v>
      </c>
      <c r="AN1441" s="13">
        <v>0.48444444444444401</v>
      </c>
      <c r="AO1441" s="13">
        <v>0.445012787723785</v>
      </c>
      <c r="AP1441" s="13">
        <v>0.42616033755274302</v>
      </c>
      <c r="AQ1441" s="13">
        <v>0.43181818181818199</v>
      </c>
      <c r="AR1441" s="13"/>
      <c r="AS1441" s="13">
        <v>0.47854251012145699</v>
      </c>
      <c r="AT1441" s="13" t="s">
        <v>97</v>
      </c>
      <c r="AU1441" s="13"/>
      <c r="AV1441" s="13">
        <v>0.46750000000000003</v>
      </c>
      <c r="AW1441" s="13">
        <v>0.35106382978723399</v>
      </c>
      <c r="AX1441" s="13">
        <v>0.48374760994263899</v>
      </c>
      <c r="AY1441" s="13"/>
      <c r="AZ1441" s="13">
        <v>0.403669724770642</v>
      </c>
      <c r="BA1441" s="13">
        <v>0.46666666666666701</v>
      </c>
      <c r="BB1441" s="13">
        <v>0.46696035242290801</v>
      </c>
      <c r="BC1441" s="13"/>
      <c r="BD1441" s="13">
        <v>0.46240601503759399</v>
      </c>
      <c r="BE1441" s="13">
        <v>0.50580046403712298</v>
      </c>
      <c r="BF1441" s="13"/>
      <c r="BG1441" s="13">
        <v>0.38740920096852299</v>
      </c>
      <c r="BH1441" s="13">
        <v>0.52439024390243905</v>
      </c>
      <c r="BI1441" s="13"/>
      <c r="BJ1441" s="13">
        <v>0.36315789473684201</v>
      </c>
      <c r="BK1441" s="13">
        <v>0.50245338567222797</v>
      </c>
      <c r="BL1441" s="13"/>
      <c r="BM1441" s="13">
        <v>0.52674897119341602</v>
      </c>
      <c r="BN1441" s="13">
        <v>0.47028688524590201</v>
      </c>
      <c r="BO1441" s="13"/>
      <c r="BP1441" s="13">
        <v>0.56973293768545996</v>
      </c>
      <c r="BQ1441" s="13">
        <v>0.44406392694063901</v>
      </c>
      <c r="BR1441" s="13"/>
      <c r="BS1441" s="13">
        <v>0.45248868778280499</v>
      </c>
      <c r="BT1441" s="13">
        <v>0.44395604395604399</v>
      </c>
      <c r="BU1441" s="13"/>
      <c r="BV1441" s="13">
        <v>0.39597315436241598</v>
      </c>
      <c r="BW1441" s="13">
        <v>0.48122866894198002</v>
      </c>
      <c r="BX1441" s="13"/>
      <c r="BY1441" s="13">
        <v>0.62237762237762195</v>
      </c>
      <c r="BZ1441" s="13">
        <v>0.46146703806870898</v>
      </c>
      <c r="CA1441" s="13"/>
      <c r="CB1441" s="13">
        <v>1</v>
      </c>
      <c r="CC1441" s="13">
        <v>0</v>
      </c>
    </row>
    <row r="1442" spans="2:81" x14ac:dyDescent="0.3">
      <c r="B1442" t="s">
        <v>53</v>
      </c>
      <c r="C1442" s="13">
        <v>0.50364372469635599</v>
      </c>
      <c r="D1442" s="13">
        <v>0.46067415730337102</v>
      </c>
      <c r="E1442" s="13">
        <v>0.55024711696869899</v>
      </c>
      <c r="F1442" s="13"/>
      <c r="G1442" s="13">
        <v>0.54285714285714304</v>
      </c>
      <c r="H1442" s="13">
        <v>0.56134969325153405</v>
      </c>
      <c r="I1442" s="13">
        <v>0.49152542372881403</v>
      </c>
      <c r="J1442" s="13">
        <v>0.41293532338308497</v>
      </c>
      <c r="K1442" s="13">
        <v>0.42657342657342701</v>
      </c>
      <c r="L1442" s="13">
        <v>0.54545454545454497</v>
      </c>
      <c r="M1442" s="13"/>
      <c r="N1442" s="13">
        <v>0.54602510460250997</v>
      </c>
      <c r="O1442" s="13">
        <v>0.50515463917525805</v>
      </c>
      <c r="P1442" s="13">
        <v>0.50746268656716398</v>
      </c>
      <c r="Q1442" s="13">
        <v>0.41732283464566899</v>
      </c>
      <c r="R1442" s="13"/>
      <c r="S1442" s="13">
        <v>0.49794238683127601</v>
      </c>
      <c r="T1442" s="13">
        <v>0.54135338345864703</v>
      </c>
      <c r="U1442" s="13">
        <v>0.49315068493150699</v>
      </c>
      <c r="V1442" s="13">
        <v>0.456310679611651</v>
      </c>
      <c r="W1442" s="13">
        <v>0.58653846153846201</v>
      </c>
      <c r="X1442" s="13">
        <v>0.48571428571428599</v>
      </c>
      <c r="Y1442" s="13">
        <v>0.46</v>
      </c>
      <c r="Z1442" s="13">
        <v>0.51111111111111096</v>
      </c>
      <c r="AA1442" s="13">
        <v>0.54140127388534998</v>
      </c>
      <c r="AB1442" s="13">
        <v>0.5</v>
      </c>
      <c r="AC1442" s="13">
        <v>0.43859649122806998</v>
      </c>
      <c r="AD1442" s="13">
        <v>0.36842105263157898</v>
      </c>
      <c r="AE1442" s="13"/>
      <c r="AF1442" s="13">
        <v>0.53634085213032601</v>
      </c>
      <c r="AG1442" s="13">
        <v>0.55000000000000004</v>
      </c>
      <c r="AH1442" s="13">
        <v>0.53125</v>
      </c>
      <c r="AI1442" s="13">
        <v>0.36645962732919302</v>
      </c>
      <c r="AJ1442" s="13">
        <v>0.46341463414634099</v>
      </c>
      <c r="AK1442" s="13">
        <v>0.57142857142857095</v>
      </c>
      <c r="AL1442" s="13"/>
      <c r="AM1442" s="13">
        <v>0.41208791208791201</v>
      </c>
      <c r="AN1442" s="13">
        <v>0.50666666666666704</v>
      </c>
      <c r="AO1442" s="13">
        <v>0.53452685421994905</v>
      </c>
      <c r="AP1442" s="13">
        <v>0.556962025316456</v>
      </c>
      <c r="AQ1442" s="13">
        <v>0.56818181818181801</v>
      </c>
      <c r="AR1442" s="13"/>
      <c r="AS1442" s="13">
        <v>0.50364372469635599</v>
      </c>
      <c r="AT1442" s="13" t="s">
        <v>97</v>
      </c>
      <c r="AU1442" s="13"/>
      <c r="AV1442" s="13">
        <v>0.505</v>
      </c>
      <c r="AW1442" s="13">
        <v>0.60638297872340396</v>
      </c>
      <c r="AX1442" s="13">
        <v>0.50669216061185496</v>
      </c>
      <c r="AY1442" s="13"/>
      <c r="AZ1442" s="13">
        <v>0.58715596330275199</v>
      </c>
      <c r="BA1442" s="13">
        <v>0.46666666666666701</v>
      </c>
      <c r="BB1442" s="13">
        <v>0.51101321585903103</v>
      </c>
      <c r="BC1442" s="13"/>
      <c r="BD1442" s="13">
        <v>0.51503759398496196</v>
      </c>
      <c r="BE1442" s="13">
        <v>0.48491879350347999</v>
      </c>
      <c r="BF1442" s="13"/>
      <c r="BG1442" s="13">
        <v>0.57869249394673095</v>
      </c>
      <c r="BH1442" s="13">
        <v>0.465853658536585</v>
      </c>
      <c r="BI1442" s="13"/>
      <c r="BJ1442" s="13">
        <v>0.6</v>
      </c>
      <c r="BK1442" s="13">
        <v>0.483807654563297</v>
      </c>
      <c r="BL1442" s="13"/>
      <c r="BM1442" s="13">
        <v>0.45679012345678999</v>
      </c>
      <c r="BN1442" s="13">
        <v>0.51229508196721296</v>
      </c>
      <c r="BO1442" s="13"/>
      <c r="BP1442" s="13">
        <v>0.41246290801186902</v>
      </c>
      <c r="BQ1442" s="13">
        <v>0.53767123287671204</v>
      </c>
      <c r="BR1442" s="13"/>
      <c r="BS1442" s="13">
        <v>0.52036199095022595</v>
      </c>
      <c r="BT1442" s="13">
        <v>0.54065934065934096</v>
      </c>
      <c r="BU1442" s="13"/>
      <c r="BV1442" s="13">
        <v>0.58389261744966403</v>
      </c>
      <c r="BW1442" s="13">
        <v>0.48805460750853202</v>
      </c>
      <c r="BX1442" s="13"/>
      <c r="BY1442" s="13">
        <v>0.37062937062937101</v>
      </c>
      <c r="BZ1442" s="13">
        <v>0.52739090064995398</v>
      </c>
      <c r="CA1442" s="13"/>
      <c r="CB1442" s="13">
        <v>0</v>
      </c>
      <c r="CC1442" s="13">
        <v>1</v>
      </c>
    </row>
    <row r="1443" spans="2:81" x14ac:dyDescent="0.3">
      <c r="B1443" t="s">
        <v>194</v>
      </c>
      <c r="C1443" s="13">
        <v>1.7813765182186199E-2</v>
      </c>
      <c r="D1443" s="13">
        <v>1.4446227929374E-2</v>
      </c>
      <c r="E1443" s="13">
        <v>2.1416803953871501E-2</v>
      </c>
      <c r="F1443" s="13"/>
      <c r="G1443" s="13">
        <v>1.7142857142857099E-2</v>
      </c>
      <c r="H1443" s="13">
        <v>2.14723926380368E-2</v>
      </c>
      <c r="I1443" s="13">
        <v>2.9661016949152502E-2</v>
      </c>
      <c r="J1443" s="13">
        <v>9.9502487562189105E-3</v>
      </c>
      <c r="K1443" s="13">
        <v>6.9930069930069904E-3</v>
      </c>
      <c r="L1443" s="13">
        <v>1.2987012987013E-2</v>
      </c>
      <c r="M1443" s="13"/>
      <c r="N1443" s="13">
        <v>2.0920502092050199E-3</v>
      </c>
      <c r="O1443" s="13">
        <v>2.06185567010309E-2</v>
      </c>
      <c r="P1443" s="13">
        <v>2.48756218905473E-2</v>
      </c>
      <c r="Q1443" s="13">
        <v>3.9370078740157501E-2</v>
      </c>
      <c r="R1443" s="13"/>
      <c r="S1443" s="13">
        <v>2.0576131687242798E-2</v>
      </c>
      <c r="T1443" s="13">
        <v>1.50375939849624E-2</v>
      </c>
      <c r="U1443" s="13">
        <v>1.3698630136986301E-2</v>
      </c>
      <c r="V1443" s="13">
        <v>9.7087378640776708E-3</v>
      </c>
      <c r="W1443" s="13">
        <v>1.9230769230769201E-2</v>
      </c>
      <c r="X1443" s="13">
        <v>3.8095238095238099E-2</v>
      </c>
      <c r="Y1443" s="13">
        <v>0.01</v>
      </c>
      <c r="Z1443" s="13">
        <v>4.4444444444444398E-2</v>
      </c>
      <c r="AA1443" s="13">
        <v>6.3694267515923596E-3</v>
      </c>
      <c r="AB1443" s="13">
        <v>2.0833333333333301E-2</v>
      </c>
      <c r="AC1443" s="13">
        <v>1.7543859649122799E-2</v>
      </c>
      <c r="AD1443" s="13">
        <v>0</v>
      </c>
      <c r="AE1443" s="13"/>
      <c r="AF1443" s="13">
        <v>1.50375939849624E-2</v>
      </c>
      <c r="AG1443" s="13">
        <v>1.4999999999999999E-2</v>
      </c>
      <c r="AH1443" s="13">
        <v>2.34375E-2</v>
      </c>
      <c r="AI1443" s="13">
        <v>6.2111801242236003E-3</v>
      </c>
      <c r="AJ1443" s="13">
        <v>1.6260162601626001E-2</v>
      </c>
      <c r="AK1443" s="13">
        <v>1.9047619047619001E-2</v>
      </c>
      <c r="AL1443" s="13"/>
      <c r="AM1443" s="13">
        <v>2.1978021978022001E-2</v>
      </c>
      <c r="AN1443" s="13">
        <v>8.8888888888888906E-3</v>
      </c>
      <c r="AO1443" s="13">
        <v>2.0460358056266E-2</v>
      </c>
      <c r="AP1443" s="13">
        <v>1.68776371308017E-2</v>
      </c>
      <c r="AQ1443" s="13">
        <v>0</v>
      </c>
      <c r="AR1443" s="13"/>
      <c r="AS1443" s="13">
        <v>1.7813765182186199E-2</v>
      </c>
      <c r="AT1443" s="13" t="s">
        <v>97</v>
      </c>
      <c r="AU1443" s="13"/>
      <c r="AV1443" s="13">
        <v>2.75E-2</v>
      </c>
      <c r="AW1443" s="13">
        <v>4.2553191489361701E-2</v>
      </c>
      <c r="AX1443" s="13">
        <v>9.5602294455066905E-3</v>
      </c>
      <c r="AY1443" s="13"/>
      <c r="AZ1443" s="13">
        <v>9.1743119266055103E-3</v>
      </c>
      <c r="BA1443" s="13">
        <v>6.6666666666666693E-2</v>
      </c>
      <c r="BB1443" s="13">
        <v>2.2026431718061699E-2</v>
      </c>
      <c r="BC1443" s="13"/>
      <c r="BD1443" s="13">
        <v>2.2556390977443601E-2</v>
      </c>
      <c r="BE1443" s="13">
        <v>9.2807424593967496E-3</v>
      </c>
      <c r="BF1443" s="13"/>
      <c r="BG1443" s="13">
        <v>3.3898305084745797E-2</v>
      </c>
      <c r="BH1443" s="13">
        <v>9.7560975609756097E-3</v>
      </c>
      <c r="BI1443" s="13"/>
      <c r="BJ1443" s="13">
        <v>3.6842105263157898E-2</v>
      </c>
      <c r="BK1443" s="13">
        <v>1.3738959764474999E-2</v>
      </c>
      <c r="BL1443" s="13"/>
      <c r="BM1443" s="13">
        <v>1.6460905349794198E-2</v>
      </c>
      <c r="BN1443" s="13">
        <v>1.7418032786885199E-2</v>
      </c>
      <c r="BO1443" s="13"/>
      <c r="BP1443" s="13">
        <v>1.78041543026706E-2</v>
      </c>
      <c r="BQ1443" s="13">
        <v>1.8264840182648401E-2</v>
      </c>
      <c r="BR1443" s="13"/>
      <c r="BS1443" s="13">
        <v>2.7149321266968299E-2</v>
      </c>
      <c r="BT1443" s="13">
        <v>1.5384615384615399E-2</v>
      </c>
      <c r="BU1443" s="13"/>
      <c r="BV1443" s="13">
        <v>2.01342281879195E-2</v>
      </c>
      <c r="BW1443" s="13">
        <v>3.0716723549488099E-2</v>
      </c>
      <c r="BX1443" s="13"/>
      <c r="BY1443" s="13">
        <v>6.9930069930069904E-3</v>
      </c>
      <c r="BZ1443" s="13">
        <v>1.1142061281337001E-2</v>
      </c>
      <c r="CA1443" s="13"/>
      <c r="CB1443" s="13">
        <v>0</v>
      </c>
      <c r="CC1443" s="13">
        <v>0</v>
      </c>
    </row>
    <row r="1444" spans="2:81" x14ac:dyDescent="0.3">
      <c r="C1444" s="13"/>
      <c r="D1444" s="13"/>
      <c r="E1444" s="13"/>
      <c r="F1444" s="13"/>
      <c r="G1444" s="13"/>
      <c r="H1444" s="13"/>
      <c r="I1444" s="13"/>
      <c r="J1444" s="13"/>
      <c r="K1444" s="13"/>
      <c r="L1444" s="13"/>
      <c r="M1444" s="13"/>
      <c r="N1444" s="13"/>
      <c r="O1444" s="13"/>
      <c r="P1444" s="13"/>
      <c r="Q1444" s="13"/>
      <c r="R1444" s="13"/>
      <c r="S1444" s="13"/>
      <c r="T1444" s="13"/>
      <c r="U1444" s="13"/>
      <c r="V1444" s="13"/>
      <c r="W1444" s="13"/>
      <c r="X1444" s="13"/>
      <c r="Y1444" s="13"/>
      <c r="Z1444" s="13"/>
      <c r="AA1444" s="13"/>
      <c r="AB1444" s="13"/>
      <c r="AC1444" s="13"/>
      <c r="AD1444" s="13"/>
      <c r="AE1444" s="13"/>
      <c r="AF1444" s="13"/>
      <c r="AG1444" s="13"/>
      <c r="AH1444" s="13"/>
      <c r="AI1444" s="13"/>
      <c r="AJ1444" s="13"/>
      <c r="AK1444" s="13"/>
      <c r="AL1444" s="13"/>
      <c r="AM1444" s="13"/>
      <c r="AN1444" s="13"/>
      <c r="AO1444" s="13"/>
      <c r="AP1444" s="13"/>
      <c r="AQ1444" s="13"/>
      <c r="AR1444" s="13"/>
      <c r="AS1444" s="13"/>
      <c r="AT1444" s="13"/>
      <c r="AU1444" s="13"/>
      <c r="AV1444" s="13"/>
      <c r="AW1444" s="13"/>
      <c r="AX1444" s="13"/>
      <c r="AY1444" s="13"/>
      <c r="AZ1444" s="13"/>
      <c r="BA1444" s="13"/>
      <c r="BB1444" s="13"/>
      <c r="BC1444" s="13"/>
      <c r="BD1444" s="13"/>
      <c r="BE1444" s="13"/>
      <c r="BF1444" s="13"/>
      <c r="BG1444" s="13"/>
      <c r="BH1444" s="13"/>
      <c r="BI1444" s="13"/>
      <c r="BJ1444" s="13"/>
      <c r="BK1444" s="13"/>
      <c r="BL1444" s="13"/>
      <c r="BM1444" s="13"/>
      <c r="BN1444" s="13"/>
      <c r="BO1444" s="13"/>
      <c r="BP1444" s="13"/>
      <c r="BQ1444" s="13"/>
      <c r="BR1444" s="13"/>
      <c r="BS1444" s="13"/>
      <c r="BT1444" s="13"/>
      <c r="BU1444" s="13"/>
      <c r="BV1444" s="13"/>
      <c r="BW1444" s="13"/>
      <c r="BX1444" s="13"/>
      <c r="BY1444" s="13"/>
      <c r="BZ1444" s="13"/>
      <c r="CA1444" s="13"/>
      <c r="CB1444" s="13"/>
      <c r="CC1444" s="13"/>
    </row>
    <row r="1445" spans="2:81" x14ac:dyDescent="0.3">
      <c r="C1445" s="13"/>
      <c r="D1445" s="13"/>
      <c r="E1445" s="13"/>
      <c r="F1445" s="13"/>
      <c r="G1445" s="13"/>
      <c r="H1445" s="13"/>
      <c r="I1445" s="13"/>
      <c r="J1445" s="13"/>
      <c r="K1445" s="13"/>
      <c r="L1445" s="13"/>
      <c r="M1445" s="13"/>
      <c r="N1445" s="13"/>
      <c r="O1445" s="13"/>
      <c r="P1445" s="13"/>
      <c r="Q1445" s="13"/>
      <c r="R1445" s="13"/>
      <c r="S1445" s="13"/>
      <c r="T1445" s="13"/>
      <c r="U1445" s="13"/>
      <c r="V1445" s="13"/>
      <c r="W1445" s="13"/>
      <c r="X1445" s="13"/>
      <c r="Y1445" s="13"/>
      <c r="Z1445" s="13"/>
      <c r="AA1445" s="13"/>
      <c r="AB1445" s="13"/>
      <c r="AC1445" s="13"/>
      <c r="AD1445" s="13"/>
      <c r="AE1445" s="13"/>
      <c r="AF1445" s="13"/>
      <c r="AG1445" s="13"/>
      <c r="AH1445" s="13"/>
      <c r="AI1445" s="13"/>
      <c r="AJ1445" s="13"/>
      <c r="AK1445" s="13"/>
      <c r="AL1445" s="13"/>
      <c r="AM1445" s="13"/>
      <c r="AN1445" s="13"/>
      <c r="AO1445" s="13"/>
      <c r="AP1445" s="13"/>
      <c r="AQ1445" s="13"/>
      <c r="AR1445" s="13"/>
      <c r="AS1445" s="13"/>
      <c r="AT1445" s="13"/>
      <c r="AU1445" s="13"/>
      <c r="AV1445" s="13"/>
      <c r="AW1445" s="13"/>
      <c r="AX1445" s="13"/>
      <c r="AY1445" s="13"/>
      <c r="AZ1445" s="13"/>
      <c r="BA1445" s="13"/>
      <c r="BB1445" s="13"/>
      <c r="BC1445" s="13"/>
      <c r="BD1445" s="13"/>
      <c r="BE1445" s="13"/>
      <c r="BF1445" s="13"/>
      <c r="BG1445" s="13"/>
      <c r="BH1445" s="13"/>
      <c r="BI1445" s="13"/>
      <c r="BJ1445" s="13"/>
      <c r="BK1445" s="13"/>
      <c r="BL1445" s="13"/>
      <c r="BM1445" s="13"/>
      <c r="BN1445" s="13"/>
      <c r="BO1445" s="13"/>
      <c r="BP1445" s="13"/>
      <c r="BQ1445" s="13"/>
      <c r="BR1445" s="13"/>
      <c r="BS1445" s="13"/>
      <c r="BT1445" s="13"/>
      <c r="BU1445" s="13"/>
      <c r="BV1445" s="13"/>
      <c r="BW1445" s="13"/>
      <c r="BX1445" s="13"/>
      <c r="BY1445" s="13"/>
      <c r="BZ1445" s="13"/>
      <c r="CA1445" s="13"/>
      <c r="CB1445" s="13"/>
      <c r="CC1445" s="13"/>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20.77734375" customWidth="1"/>
  </cols>
  <sheetData>
    <row r="2" spans="2:5" ht="40.049999999999997" customHeight="1" x14ac:dyDescent="0.3">
      <c r="D2" s="38" t="s">
        <v>92</v>
      </c>
      <c r="E2" s="35"/>
    </row>
    <row r="6" spans="2:5" ht="49.95" customHeight="1" x14ac:dyDescent="0.3">
      <c r="B6" s="16" t="s">
        <v>6</v>
      </c>
      <c r="C6" s="16" t="s">
        <v>81</v>
      </c>
      <c r="D6" s="16" t="s">
        <v>82</v>
      </c>
    </row>
    <row r="7" spans="2:5" x14ac:dyDescent="0.3">
      <c r="B7" s="14" t="s">
        <v>83</v>
      </c>
      <c r="C7" s="13">
        <v>0.225910931174089</v>
      </c>
      <c r="D7" s="13">
        <v>0.17085020242915</v>
      </c>
    </row>
    <row r="8" spans="2:5" x14ac:dyDescent="0.3">
      <c r="B8" s="14" t="s">
        <v>84</v>
      </c>
      <c r="C8" s="13">
        <v>0.39352226720647798</v>
      </c>
      <c r="D8" s="13">
        <v>0.47368421052631599</v>
      </c>
    </row>
    <row r="9" spans="2:5" x14ac:dyDescent="0.3">
      <c r="B9" s="14" t="s">
        <v>85</v>
      </c>
      <c r="C9" s="13">
        <v>0.17489878542510101</v>
      </c>
      <c r="D9" s="13">
        <v>0.14493927125506101</v>
      </c>
    </row>
    <row r="10" spans="2:5" x14ac:dyDescent="0.3">
      <c r="B10" s="14" t="s">
        <v>86</v>
      </c>
      <c r="C10" s="13">
        <v>0.125506072874494</v>
      </c>
      <c r="D10" s="13">
        <v>0.13117408906882599</v>
      </c>
    </row>
    <row r="11" spans="2:5" x14ac:dyDescent="0.3">
      <c r="B11" s="14" t="s">
        <v>87</v>
      </c>
      <c r="C11" s="13">
        <v>5.2631578947368397E-2</v>
      </c>
      <c r="D11" s="13">
        <v>5.9919028340080997E-2</v>
      </c>
    </row>
    <row r="12" spans="2:5" x14ac:dyDescent="0.3">
      <c r="B12" s="14" t="s">
        <v>88</v>
      </c>
      <c r="C12" s="13">
        <v>2.7530364372469598E-2</v>
      </c>
      <c r="D12" s="13">
        <v>1.9433198380566799E-2</v>
      </c>
    </row>
    <row r="13" spans="2:5" x14ac:dyDescent="0.3">
      <c r="B13" s="19" t="s">
        <v>89</v>
      </c>
      <c r="C13" s="17">
        <v>0.61943319838056699</v>
      </c>
      <c r="D13" s="17">
        <v>0.64453441295546599</v>
      </c>
    </row>
    <row r="14" spans="2:5" x14ac:dyDescent="0.3">
      <c r="B14" s="19" t="s">
        <v>90</v>
      </c>
      <c r="C14" s="17">
        <v>0.178137651821862</v>
      </c>
      <c r="D14" s="17">
        <v>0.191093117408907</v>
      </c>
    </row>
    <row r="15" spans="2:5" x14ac:dyDescent="0.3">
      <c r="B15" s="19" t="s">
        <v>91</v>
      </c>
      <c r="C15" s="18">
        <v>0.44129554655870401</v>
      </c>
      <c r="D15" s="18">
        <v>0.45344129554655899</v>
      </c>
    </row>
    <row r="16" spans="2:5" x14ac:dyDescent="0.3">
      <c r="B16" s="15"/>
      <c r="C16" s="15"/>
      <c r="D16" s="15"/>
    </row>
    <row r="17" spans="2:2" x14ac:dyDescent="0.3">
      <c r="B17" t="s">
        <v>93</v>
      </c>
    </row>
    <row r="18" spans="2:2" x14ac:dyDescent="0.3">
      <c r="B18" t="s">
        <v>94</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C21"/>
  <sheetViews>
    <sheetView showGridLines="0" workbookViewId="0">
      <pane xSplit="2" topLeftCell="C1" activePane="topRight" state="frozen"/>
      <selection pane="topRight" activeCell="B21" sqref="B2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98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83</v>
      </c>
      <c r="C8" s="13">
        <v>0.17085020242915</v>
      </c>
      <c r="D8" s="13">
        <v>0.19743178170144501</v>
      </c>
      <c r="E8" s="13">
        <v>0.14497528830313</v>
      </c>
      <c r="F8" s="13"/>
      <c r="G8" s="13">
        <v>9.71428571428571E-2</v>
      </c>
      <c r="H8" s="13">
        <v>0.214723926380368</v>
      </c>
      <c r="I8" s="13">
        <v>0.21186440677966101</v>
      </c>
      <c r="J8" s="13">
        <v>0.154228855721393</v>
      </c>
      <c r="K8" s="13">
        <v>0.132867132867133</v>
      </c>
      <c r="L8" s="13">
        <v>0.15584415584415601</v>
      </c>
      <c r="M8" s="13"/>
      <c r="N8" s="13">
        <v>0.202928870292887</v>
      </c>
      <c r="O8" s="13">
        <v>0.14089347079037801</v>
      </c>
      <c r="P8" s="13">
        <v>0.174129353233831</v>
      </c>
      <c r="Q8" s="13">
        <v>0.145669291338583</v>
      </c>
      <c r="R8" s="13"/>
      <c r="S8" s="13">
        <v>0.20576131687242799</v>
      </c>
      <c r="T8" s="13">
        <v>0.13533834586466201</v>
      </c>
      <c r="U8" s="13">
        <v>0.13698630136986301</v>
      </c>
      <c r="V8" s="13">
        <v>7.7669902912621394E-2</v>
      </c>
      <c r="W8" s="13">
        <v>0.17307692307692299</v>
      </c>
      <c r="X8" s="13">
        <v>0.19047619047618999</v>
      </c>
      <c r="Y8" s="13">
        <v>0.2</v>
      </c>
      <c r="Z8" s="13">
        <v>0.2</v>
      </c>
      <c r="AA8" s="13">
        <v>0.152866242038217</v>
      </c>
      <c r="AB8" s="13">
        <v>0.17708333333333301</v>
      </c>
      <c r="AC8" s="13">
        <v>0.24561403508771901</v>
      </c>
      <c r="AD8" s="13">
        <v>0.157894736842105</v>
      </c>
      <c r="AE8" s="13"/>
      <c r="AF8" s="13">
        <v>0.18546365914787</v>
      </c>
      <c r="AG8" s="13">
        <v>0.20499999999999999</v>
      </c>
      <c r="AH8" s="13">
        <v>0.1640625</v>
      </c>
      <c r="AI8" s="13">
        <v>0.22360248447205</v>
      </c>
      <c r="AJ8" s="13">
        <v>9.7560975609756101E-2</v>
      </c>
      <c r="AK8" s="13">
        <v>0.104761904761905</v>
      </c>
      <c r="AL8" s="13"/>
      <c r="AM8" s="13">
        <v>0.18131868131868101</v>
      </c>
      <c r="AN8" s="13">
        <v>0.133333333333333</v>
      </c>
      <c r="AO8" s="13">
        <v>0.17135549872122799</v>
      </c>
      <c r="AP8" s="13">
        <v>0.22362869198312199</v>
      </c>
      <c r="AQ8" s="13">
        <v>0.204545454545455</v>
      </c>
      <c r="AR8" s="13"/>
      <c r="AS8" s="13">
        <v>0.17085020242915</v>
      </c>
      <c r="AT8" s="13" t="s">
        <v>97</v>
      </c>
      <c r="AU8" s="13"/>
      <c r="AV8" s="13">
        <v>0.215</v>
      </c>
      <c r="AW8" s="13">
        <v>0.22340425531914901</v>
      </c>
      <c r="AX8" s="13">
        <v>0.12619502868068799</v>
      </c>
      <c r="AY8" s="13"/>
      <c r="AZ8" s="13">
        <v>0.36697247706421998</v>
      </c>
      <c r="BA8" s="13">
        <v>0.16666666666666699</v>
      </c>
      <c r="BB8" s="13">
        <v>0.16299559471365599</v>
      </c>
      <c r="BC8" s="13"/>
      <c r="BD8" s="13">
        <v>0.17167919799498699</v>
      </c>
      <c r="BE8" s="13">
        <v>0.169373549883991</v>
      </c>
      <c r="BF8" s="13"/>
      <c r="BG8" s="13">
        <v>0.19612590799031501</v>
      </c>
      <c r="BH8" s="13">
        <v>0.15853658536585399</v>
      </c>
      <c r="BI8" s="13"/>
      <c r="BJ8" s="13">
        <v>0.168421052631579</v>
      </c>
      <c r="BK8" s="13">
        <v>0.17271835132482799</v>
      </c>
      <c r="BL8" s="13"/>
      <c r="BM8" s="13">
        <v>0.13580246913580199</v>
      </c>
      <c r="BN8" s="13">
        <v>0.18032786885245899</v>
      </c>
      <c r="BO8" s="13"/>
      <c r="BP8" s="13">
        <v>0.15430267062314501</v>
      </c>
      <c r="BQ8" s="13">
        <v>0.18036529680365301</v>
      </c>
      <c r="BR8" s="13"/>
      <c r="BS8" s="13">
        <v>0.16968325791855199</v>
      </c>
      <c r="BT8" s="13">
        <v>0.16703296703296699</v>
      </c>
      <c r="BU8" s="13"/>
      <c r="BV8" s="13">
        <v>0.194630872483221</v>
      </c>
      <c r="BW8" s="13">
        <v>0.15699658703071701</v>
      </c>
      <c r="BX8" s="13"/>
      <c r="BY8" s="13">
        <v>0.195804195804196</v>
      </c>
      <c r="BZ8" s="13">
        <v>0.16898792943361199</v>
      </c>
      <c r="CA8" s="13"/>
      <c r="CB8" s="13">
        <v>0.157360406091371</v>
      </c>
      <c r="CC8" s="13">
        <v>0.188102893890675</v>
      </c>
    </row>
    <row r="9" spans="2:81" x14ac:dyDescent="0.3">
      <c r="B9" s="14" t="s">
        <v>84</v>
      </c>
      <c r="C9" s="13">
        <v>0.47368421052631599</v>
      </c>
      <c r="D9" s="13">
        <v>0.46869983948635602</v>
      </c>
      <c r="E9" s="13">
        <v>0.47611202635914301</v>
      </c>
      <c r="F9" s="13"/>
      <c r="G9" s="13">
        <v>0.56000000000000005</v>
      </c>
      <c r="H9" s="13">
        <v>0.40490797546012303</v>
      </c>
      <c r="I9" s="13">
        <v>0.47457627118644102</v>
      </c>
      <c r="J9" s="13">
        <v>0.52238805970149205</v>
      </c>
      <c r="K9" s="13">
        <v>0.51048951048951097</v>
      </c>
      <c r="L9" s="13">
        <v>0.422077922077922</v>
      </c>
      <c r="M9" s="13"/>
      <c r="N9" s="13">
        <v>0.48744769874477001</v>
      </c>
      <c r="O9" s="13">
        <v>0.50515463917525805</v>
      </c>
      <c r="P9" s="13">
        <v>0.44776119402985098</v>
      </c>
      <c r="Q9" s="13">
        <v>0.42913385826771699</v>
      </c>
      <c r="R9" s="13"/>
      <c r="S9" s="13">
        <v>0.407407407407407</v>
      </c>
      <c r="T9" s="13">
        <v>0.50375939849624096</v>
      </c>
      <c r="U9" s="13">
        <v>0.50684931506849296</v>
      </c>
      <c r="V9" s="13">
        <v>0.50485436893203905</v>
      </c>
      <c r="W9" s="13">
        <v>0.45192307692307698</v>
      </c>
      <c r="X9" s="13">
        <v>0.371428571428571</v>
      </c>
      <c r="Y9" s="13">
        <v>0.44</v>
      </c>
      <c r="Z9" s="13">
        <v>0.53333333333333299</v>
      </c>
      <c r="AA9" s="13">
        <v>0.56050955414012704</v>
      </c>
      <c r="AB9" s="13">
        <v>0.54166666666666696</v>
      </c>
      <c r="AC9" s="13">
        <v>0.49122807017543901</v>
      </c>
      <c r="AD9" s="13">
        <v>0.42105263157894701</v>
      </c>
      <c r="AE9" s="13"/>
      <c r="AF9" s="13">
        <v>0.49874686716791999</v>
      </c>
      <c r="AG9" s="13">
        <v>0.505</v>
      </c>
      <c r="AH9" s="13">
        <v>0.4921875</v>
      </c>
      <c r="AI9" s="13">
        <v>0.440993788819876</v>
      </c>
      <c r="AJ9" s="13">
        <v>0.37398373983739802</v>
      </c>
      <c r="AK9" s="13">
        <v>0.44761904761904803</v>
      </c>
      <c r="AL9" s="13"/>
      <c r="AM9" s="13">
        <v>0.43406593406593402</v>
      </c>
      <c r="AN9" s="13">
        <v>0.48444444444444401</v>
      </c>
      <c r="AO9" s="13">
        <v>0.47826086956521702</v>
      </c>
      <c r="AP9" s="13">
        <v>0.481012658227848</v>
      </c>
      <c r="AQ9" s="13">
        <v>0.40909090909090901</v>
      </c>
      <c r="AR9" s="13"/>
      <c r="AS9" s="13">
        <v>0.47368421052631599</v>
      </c>
      <c r="AT9" s="13" t="s">
        <v>97</v>
      </c>
      <c r="AU9" s="13"/>
      <c r="AV9" s="13">
        <v>0.4375</v>
      </c>
      <c r="AW9" s="13">
        <v>0.48936170212766</v>
      </c>
      <c r="AX9" s="13">
        <v>0.48948374760994301</v>
      </c>
      <c r="AY9" s="13"/>
      <c r="AZ9" s="13">
        <v>0.37614678899082599</v>
      </c>
      <c r="BA9" s="13">
        <v>0.51111111111111096</v>
      </c>
      <c r="BB9" s="13">
        <v>0.46255506607929497</v>
      </c>
      <c r="BC9" s="13"/>
      <c r="BD9" s="13">
        <v>0.44862155388471198</v>
      </c>
      <c r="BE9" s="13">
        <v>0.51740139211136904</v>
      </c>
      <c r="BF9" s="13"/>
      <c r="BG9" s="13">
        <v>0.438256658595642</v>
      </c>
      <c r="BH9" s="13">
        <v>0.491463414634146</v>
      </c>
      <c r="BI9" s="13"/>
      <c r="BJ9" s="13">
        <v>0.46315789473684199</v>
      </c>
      <c r="BK9" s="13">
        <v>0.47988223748773301</v>
      </c>
      <c r="BL9" s="13"/>
      <c r="BM9" s="13">
        <v>0.44855967078189302</v>
      </c>
      <c r="BN9" s="13">
        <v>0.48155737704918</v>
      </c>
      <c r="BO9" s="13"/>
      <c r="BP9" s="13">
        <v>0.45994065281899099</v>
      </c>
      <c r="BQ9" s="13">
        <v>0.47831050228310501</v>
      </c>
      <c r="BR9" s="13"/>
      <c r="BS9" s="13">
        <v>0.486425339366516</v>
      </c>
      <c r="BT9" s="13">
        <v>0.45714285714285702</v>
      </c>
      <c r="BU9" s="13"/>
      <c r="BV9" s="13">
        <v>0.47651006711409399</v>
      </c>
      <c r="BW9" s="13">
        <v>0.49146757679180902</v>
      </c>
      <c r="BX9" s="13"/>
      <c r="BY9" s="13">
        <v>0.44055944055944102</v>
      </c>
      <c r="BZ9" s="13">
        <v>0.48189415041782702</v>
      </c>
      <c r="CA9" s="13"/>
      <c r="CB9" s="13">
        <v>0.49069373942470401</v>
      </c>
      <c r="CC9" s="13">
        <v>0.46302250803858502</v>
      </c>
    </row>
    <row r="10" spans="2:81" x14ac:dyDescent="0.3">
      <c r="B10" s="14" t="s">
        <v>85</v>
      </c>
      <c r="C10" s="13">
        <v>0.14493927125506101</v>
      </c>
      <c r="D10" s="13">
        <v>0.126805778491172</v>
      </c>
      <c r="E10" s="13">
        <v>0.16474464579901199</v>
      </c>
      <c r="F10" s="13"/>
      <c r="G10" s="13">
        <v>0.14857142857142899</v>
      </c>
      <c r="H10" s="13">
        <v>0.15030674846625799</v>
      </c>
      <c r="I10" s="13">
        <v>0.13559322033898299</v>
      </c>
      <c r="J10" s="13">
        <v>0.119402985074627</v>
      </c>
      <c r="K10" s="13">
        <v>0.15384615384615399</v>
      </c>
      <c r="L10" s="13">
        <v>0.168831168831169</v>
      </c>
      <c r="M10" s="13"/>
      <c r="N10" s="13">
        <v>0.100418410041841</v>
      </c>
      <c r="O10" s="13">
        <v>0.14776632302405501</v>
      </c>
      <c r="P10" s="13">
        <v>0.15920398009950201</v>
      </c>
      <c r="Q10" s="13">
        <v>0.21259842519684999</v>
      </c>
      <c r="R10" s="13"/>
      <c r="S10" s="13">
        <v>0.13580246913580199</v>
      </c>
      <c r="T10" s="13">
        <v>0.150375939849624</v>
      </c>
      <c r="U10" s="13">
        <v>6.8493150684931503E-2</v>
      </c>
      <c r="V10" s="13">
        <v>0.233009708737864</v>
      </c>
      <c r="W10" s="13">
        <v>0.17307692307692299</v>
      </c>
      <c r="X10" s="13">
        <v>0.17142857142857101</v>
      </c>
      <c r="Y10" s="13">
        <v>0.1</v>
      </c>
      <c r="Z10" s="13">
        <v>0.17777777777777801</v>
      </c>
      <c r="AA10" s="13">
        <v>0.11464968152866201</v>
      </c>
      <c r="AB10" s="13">
        <v>0.16666666666666699</v>
      </c>
      <c r="AC10" s="13">
        <v>0.105263157894737</v>
      </c>
      <c r="AD10" s="13">
        <v>0.157894736842105</v>
      </c>
      <c r="AE10" s="13"/>
      <c r="AF10" s="13">
        <v>0.12280701754386</v>
      </c>
      <c r="AG10" s="13">
        <v>0.1</v>
      </c>
      <c r="AH10" s="13">
        <v>0.15625</v>
      </c>
      <c r="AI10" s="13">
        <v>0.13043478260869601</v>
      </c>
      <c r="AJ10" s="13">
        <v>0.22764227642276399</v>
      </c>
      <c r="AK10" s="13">
        <v>0.180952380952381</v>
      </c>
      <c r="AL10" s="13"/>
      <c r="AM10" s="13">
        <v>0.14835164835164799</v>
      </c>
      <c r="AN10" s="13">
        <v>0.17333333333333301</v>
      </c>
      <c r="AO10" s="13">
        <v>0.132992327365729</v>
      </c>
      <c r="AP10" s="13">
        <v>0.126582278481013</v>
      </c>
      <c r="AQ10" s="13">
        <v>9.0909090909090898E-2</v>
      </c>
      <c r="AR10" s="13"/>
      <c r="AS10" s="13">
        <v>0.14493927125506101</v>
      </c>
      <c r="AT10" s="13" t="s">
        <v>97</v>
      </c>
      <c r="AU10" s="13"/>
      <c r="AV10" s="13">
        <v>0.1525</v>
      </c>
      <c r="AW10" s="13">
        <v>0.14893617021276601</v>
      </c>
      <c r="AX10" s="13">
        <v>0.14531548757170201</v>
      </c>
      <c r="AY10" s="13"/>
      <c r="AZ10" s="13">
        <v>0.100917431192661</v>
      </c>
      <c r="BA10" s="13">
        <v>0.17777777777777801</v>
      </c>
      <c r="BB10" s="13">
        <v>0.16299559471365599</v>
      </c>
      <c r="BC10" s="13"/>
      <c r="BD10" s="13">
        <v>0.15413533834586499</v>
      </c>
      <c r="BE10" s="13">
        <v>0.12761020881670501</v>
      </c>
      <c r="BF10" s="13"/>
      <c r="BG10" s="13">
        <v>0.152542372881356</v>
      </c>
      <c r="BH10" s="13">
        <v>0.14024390243902399</v>
      </c>
      <c r="BI10" s="13"/>
      <c r="BJ10" s="13">
        <v>0.14736842105263201</v>
      </c>
      <c r="BK10" s="13">
        <v>0.139352306182532</v>
      </c>
      <c r="BL10" s="13"/>
      <c r="BM10" s="13">
        <v>0.156378600823045</v>
      </c>
      <c r="BN10" s="13">
        <v>0.13729508196721299</v>
      </c>
      <c r="BO10" s="13"/>
      <c r="BP10" s="13">
        <v>0.178041543026706</v>
      </c>
      <c r="BQ10" s="13">
        <v>0.13127853881278501</v>
      </c>
      <c r="BR10" s="13"/>
      <c r="BS10" s="13">
        <v>0.12895927601810001</v>
      </c>
      <c r="BT10" s="13">
        <v>0.16923076923076899</v>
      </c>
      <c r="BU10" s="13"/>
      <c r="BV10" s="13">
        <v>0.12751677852349</v>
      </c>
      <c r="BW10" s="13">
        <v>0.12969283276450499</v>
      </c>
      <c r="BX10" s="13"/>
      <c r="BY10" s="13">
        <v>0.17482517482517501</v>
      </c>
      <c r="BZ10" s="13">
        <v>0.13556174558960099</v>
      </c>
      <c r="CA10" s="13"/>
      <c r="CB10" s="13">
        <v>0.12859560067681899</v>
      </c>
      <c r="CC10" s="13">
        <v>0.14790996784565899</v>
      </c>
    </row>
    <row r="11" spans="2:81" x14ac:dyDescent="0.3">
      <c r="B11" s="14" t="s">
        <v>86</v>
      </c>
      <c r="C11" s="13">
        <v>0.13117408906882599</v>
      </c>
      <c r="D11" s="13">
        <v>0.123595505617978</v>
      </c>
      <c r="E11" s="13">
        <v>0.13838550247117001</v>
      </c>
      <c r="F11" s="13"/>
      <c r="G11" s="13">
        <v>0.13714285714285701</v>
      </c>
      <c r="H11" s="13">
        <v>0.128834355828221</v>
      </c>
      <c r="I11" s="13">
        <v>0.11864406779661001</v>
      </c>
      <c r="J11" s="13">
        <v>0.124378109452736</v>
      </c>
      <c r="K11" s="13">
        <v>0.11888111888111901</v>
      </c>
      <c r="L11" s="13">
        <v>0.168831168831169</v>
      </c>
      <c r="M11" s="13"/>
      <c r="N11" s="13">
        <v>0.127615062761506</v>
      </c>
      <c r="O11" s="13">
        <v>0.134020618556701</v>
      </c>
      <c r="P11" s="13">
        <v>0.12935323383084599</v>
      </c>
      <c r="Q11" s="13">
        <v>0.13779527559055099</v>
      </c>
      <c r="R11" s="13"/>
      <c r="S11" s="13">
        <v>0.156378600823045</v>
      </c>
      <c r="T11" s="13">
        <v>0.112781954887218</v>
      </c>
      <c r="U11" s="13">
        <v>0.20547945205479501</v>
      </c>
      <c r="V11" s="13">
        <v>0.13592233009708701</v>
      </c>
      <c r="W11" s="13">
        <v>0.105769230769231</v>
      </c>
      <c r="X11" s="13">
        <v>0.19047619047618999</v>
      </c>
      <c r="Y11" s="13">
        <v>0.16</v>
      </c>
      <c r="Z11" s="13">
        <v>4.4444444444444398E-2</v>
      </c>
      <c r="AA11" s="13">
        <v>8.9171974522293002E-2</v>
      </c>
      <c r="AB11" s="13">
        <v>8.3333333333333301E-2</v>
      </c>
      <c r="AC11" s="13">
        <v>8.7719298245614002E-2</v>
      </c>
      <c r="AD11" s="13">
        <v>0.21052631578947401</v>
      </c>
      <c r="AE11" s="13"/>
      <c r="AF11" s="13">
        <v>0.115288220551378</v>
      </c>
      <c r="AG11" s="13">
        <v>0.13</v>
      </c>
      <c r="AH11" s="13">
        <v>0.1171875</v>
      </c>
      <c r="AI11" s="13">
        <v>0.14285714285714299</v>
      </c>
      <c r="AJ11" s="13">
        <v>0.19512195121951201</v>
      </c>
      <c r="AK11" s="13">
        <v>0.14285714285714299</v>
      </c>
      <c r="AL11" s="13"/>
      <c r="AM11" s="13">
        <v>0.159340659340659</v>
      </c>
      <c r="AN11" s="13">
        <v>0.128888888888889</v>
      </c>
      <c r="AO11" s="13">
        <v>0.138107416879795</v>
      </c>
      <c r="AP11" s="13">
        <v>8.0168776371307995E-2</v>
      </c>
      <c r="AQ11" s="13">
        <v>0.204545454545455</v>
      </c>
      <c r="AR11" s="13"/>
      <c r="AS11" s="13">
        <v>0.13117408906882599</v>
      </c>
      <c r="AT11" s="13" t="s">
        <v>97</v>
      </c>
      <c r="AU11" s="13"/>
      <c r="AV11" s="13">
        <v>0.13</v>
      </c>
      <c r="AW11" s="13">
        <v>7.4468085106383003E-2</v>
      </c>
      <c r="AX11" s="13">
        <v>0.15296367112810699</v>
      </c>
      <c r="AY11" s="13"/>
      <c r="AZ11" s="13">
        <v>9.1743119266055106E-2</v>
      </c>
      <c r="BA11" s="13">
        <v>0.11111111111111099</v>
      </c>
      <c r="BB11" s="13">
        <v>0.13215859030836999</v>
      </c>
      <c r="BC11" s="13"/>
      <c r="BD11" s="13">
        <v>0.13032581453634101</v>
      </c>
      <c r="BE11" s="13">
        <v>0.13457076566125301</v>
      </c>
      <c r="BF11" s="13"/>
      <c r="BG11" s="13">
        <v>0.12590799031477001</v>
      </c>
      <c r="BH11" s="13">
        <v>0.134146341463415</v>
      </c>
      <c r="BI11" s="13"/>
      <c r="BJ11" s="13">
        <v>0.14210526315789501</v>
      </c>
      <c r="BK11" s="13">
        <v>0.13052011776251199</v>
      </c>
      <c r="BL11" s="13"/>
      <c r="BM11" s="13">
        <v>0.139917695473251</v>
      </c>
      <c r="BN11" s="13">
        <v>0.13114754098360701</v>
      </c>
      <c r="BO11" s="13"/>
      <c r="BP11" s="13">
        <v>0.112759643916914</v>
      </c>
      <c r="BQ11" s="13">
        <v>0.13812785388127899</v>
      </c>
      <c r="BR11" s="13"/>
      <c r="BS11" s="13">
        <v>0.138009049773756</v>
      </c>
      <c r="BT11" s="13">
        <v>0.13406593406593401</v>
      </c>
      <c r="BU11" s="13"/>
      <c r="BV11" s="13">
        <v>0.12751677852349</v>
      </c>
      <c r="BW11" s="13">
        <v>0.143344709897611</v>
      </c>
      <c r="BX11" s="13"/>
      <c r="BY11" s="13">
        <v>0.11888111888111901</v>
      </c>
      <c r="BZ11" s="13">
        <v>0.13370473537604499</v>
      </c>
      <c r="CA11" s="13"/>
      <c r="CB11" s="13">
        <v>0.131979695431472</v>
      </c>
      <c r="CC11" s="13">
        <v>0.131832797427653</v>
      </c>
    </row>
    <row r="12" spans="2:81" x14ac:dyDescent="0.3">
      <c r="B12" s="14" t="s">
        <v>87</v>
      </c>
      <c r="C12" s="13">
        <v>5.9919028340080997E-2</v>
      </c>
      <c r="D12" s="13">
        <v>6.9020866773675804E-2</v>
      </c>
      <c r="E12" s="13">
        <v>5.1070840197693597E-2</v>
      </c>
      <c r="F12" s="13"/>
      <c r="G12" s="13">
        <v>4.57142857142857E-2</v>
      </c>
      <c r="H12" s="13">
        <v>7.3619631901840496E-2</v>
      </c>
      <c r="I12" s="13">
        <v>5.0847457627118599E-2</v>
      </c>
      <c r="J12" s="13">
        <v>5.4726368159204002E-2</v>
      </c>
      <c r="K12" s="13">
        <v>6.2937062937062901E-2</v>
      </c>
      <c r="L12" s="13">
        <v>6.4935064935064901E-2</v>
      </c>
      <c r="M12" s="13"/>
      <c r="N12" s="13">
        <v>6.6945606694560705E-2</v>
      </c>
      <c r="O12" s="13">
        <v>4.8109965635738799E-2</v>
      </c>
      <c r="P12" s="13">
        <v>6.9651741293532299E-2</v>
      </c>
      <c r="Q12" s="13">
        <v>5.1181102362204703E-2</v>
      </c>
      <c r="R12" s="13"/>
      <c r="S12" s="13">
        <v>7.8189300411522597E-2</v>
      </c>
      <c r="T12" s="13">
        <v>6.01503759398496E-2</v>
      </c>
      <c r="U12" s="13">
        <v>6.8493150684931503E-2</v>
      </c>
      <c r="V12" s="13">
        <v>3.8834951456310697E-2</v>
      </c>
      <c r="W12" s="13">
        <v>5.7692307692307702E-2</v>
      </c>
      <c r="X12" s="13">
        <v>7.6190476190476197E-2</v>
      </c>
      <c r="Y12" s="13">
        <v>7.0000000000000007E-2</v>
      </c>
      <c r="Z12" s="13">
        <v>4.4444444444444398E-2</v>
      </c>
      <c r="AA12" s="13">
        <v>7.0063694267515894E-2</v>
      </c>
      <c r="AB12" s="13">
        <v>2.0833333333333301E-2</v>
      </c>
      <c r="AC12" s="13">
        <v>1.7543859649122799E-2</v>
      </c>
      <c r="AD12" s="13">
        <v>5.2631578947368397E-2</v>
      </c>
      <c r="AE12" s="13"/>
      <c r="AF12" s="13">
        <v>6.7669172932330796E-2</v>
      </c>
      <c r="AG12" s="13">
        <v>5.5E-2</v>
      </c>
      <c r="AH12" s="13">
        <v>4.6875E-2</v>
      </c>
      <c r="AI12" s="13">
        <v>4.9689440993788803E-2</v>
      </c>
      <c r="AJ12" s="13">
        <v>7.3170731707317097E-2</v>
      </c>
      <c r="AK12" s="13">
        <v>7.6190476190476197E-2</v>
      </c>
      <c r="AL12" s="13"/>
      <c r="AM12" s="13">
        <v>4.3956043956044001E-2</v>
      </c>
      <c r="AN12" s="13">
        <v>5.7777777777777803E-2</v>
      </c>
      <c r="AO12" s="13">
        <v>5.3708439897698197E-2</v>
      </c>
      <c r="AP12" s="13">
        <v>8.0168776371307995E-2</v>
      </c>
      <c r="AQ12" s="13">
        <v>6.8181818181818205E-2</v>
      </c>
      <c r="AR12" s="13"/>
      <c r="AS12" s="13">
        <v>5.9919028340080997E-2</v>
      </c>
      <c r="AT12" s="13" t="s">
        <v>97</v>
      </c>
      <c r="AU12" s="13"/>
      <c r="AV12" s="13">
        <v>0.05</v>
      </c>
      <c r="AW12" s="13">
        <v>4.2553191489361701E-2</v>
      </c>
      <c r="AX12" s="13">
        <v>6.11854684512428E-2</v>
      </c>
      <c r="AY12" s="13"/>
      <c r="AZ12" s="13">
        <v>6.4220183486238494E-2</v>
      </c>
      <c r="BA12" s="13">
        <v>2.2222222222222199E-2</v>
      </c>
      <c r="BB12" s="13">
        <v>5.2863436123347998E-2</v>
      </c>
      <c r="BC12" s="13"/>
      <c r="BD12" s="13">
        <v>7.2681704260651597E-2</v>
      </c>
      <c r="BE12" s="13">
        <v>3.7122969837586998E-2</v>
      </c>
      <c r="BF12" s="13"/>
      <c r="BG12" s="13">
        <v>7.7481840193704604E-2</v>
      </c>
      <c r="BH12" s="13">
        <v>5.12195121951219E-2</v>
      </c>
      <c r="BI12" s="13"/>
      <c r="BJ12" s="13">
        <v>7.8947368421052599E-2</v>
      </c>
      <c r="BK12" s="13">
        <v>5.3974484789008799E-2</v>
      </c>
      <c r="BL12" s="13"/>
      <c r="BM12" s="13">
        <v>9.0534979423868303E-2</v>
      </c>
      <c r="BN12" s="13">
        <v>5.2254098360655699E-2</v>
      </c>
      <c r="BO12" s="13"/>
      <c r="BP12" s="13">
        <v>6.2314540059347202E-2</v>
      </c>
      <c r="BQ12" s="13">
        <v>5.9360730593607303E-2</v>
      </c>
      <c r="BR12" s="13"/>
      <c r="BS12" s="13">
        <v>6.1085972850678703E-2</v>
      </c>
      <c r="BT12" s="13">
        <v>5.2747252747252699E-2</v>
      </c>
      <c r="BU12" s="13"/>
      <c r="BV12" s="13">
        <v>6.0402684563758399E-2</v>
      </c>
      <c r="BW12" s="13">
        <v>6.14334470989761E-2</v>
      </c>
      <c r="BX12" s="13"/>
      <c r="BY12" s="13">
        <v>3.4965034965035002E-2</v>
      </c>
      <c r="BZ12" s="13">
        <v>6.2209842154131799E-2</v>
      </c>
      <c r="CA12" s="13"/>
      <c r="CB12" s="13">
        <v>6.7681895093062605E-2</v>
      </c>
      <c r="CC12" s="13">
        <v>5.3054662379421198E-2</v>
      </c>
    </row>
    <row r="13" spans="2:81" x14ac:dyDescent="0.3">
      <c r="B13" s="14" t="s">
        <v>88</v>
      </c>
      <c r="C13" s="13">
        <v>1.9433198380566799E-2</v>
      </c>
      <c r="D13" s="13">
        <v>1.4446227929374E-2</v>
      </c>
      <c r="E13" s="13">
        <v>2.4711696869851699E-2</v>
      </c>
      <c r="F13" s="13"/>
      <c r="G13" s="13">
        <v>1.1428571428571401E-2</v>
      </c>
      <c r="H13" s="13">
        <v>2.7607361963190202E-2</v>
      </c>
      <c r="I13" s="13">
        <v>8.4745762711864406E-3</v>
      </c>
      <c r="J13" s="13">
        <v>2.48756218905473E-2</v>
      </c>
      <c r="K13" s="13">
        <v>2.0979020979021001E-2</v>
      </c>
      <c r="L13" s="13">
        <v>1.9480519480519501E-2</v>
      </c>
      <c r="M13" s="13"/>
      <c r="N13" s="13">
        <v>1.46443514644351E-2</v>
      </c>
      <c r="O13" s="13">
        <v>2.40549828178694E-2</v>
      </c>
      <c r="P13" s="13">
        <v>1.99004975124378E-2</v>
      </c>
      <c r="Q13" s="13">
        <v>2.3622047244094498E-2</v>
      </c>
      <c r="R13" s="13"/>
      <c r="S13" s="13">
        <v>1.6460905349794198E-2</v>
      </c>
      <c r="T13" s="13">
        <v>3.7593984962405999E-2</v>
      </c>
      <c r="U13" s="13">
        <v>1.3698630136986301E-2</v>
      </c>
      <c r="V13" s="13">
        <v>9.7087378640776708E-3</v>
      </c>
      <c r="W13" s="13">
        <v>3.8461538461538498E-2</v>
      </c>
      <c r="X13" s="13">
        <v>0</v>
      </c>
      <c r="Y13" s="13">
        <v>0.03</v>
      </c>
      <c r="Z13" s="13">
        <v>0</v>
      </c>
      <c r="AA13" s="13">
        <v>1.27388535031847E-2</v>
      </c>
      <c r="AB13" s="13">
        <v>1.0416666666666701E-2</v>
      </c>
      <c r="AC13" s="13">
        <v>5.2631578947368397E-2</v>
      </c>
      <c r="AD13" s="13">
        <v>0</v>
      </c>
      <c r="AE13" s="13"/>
      <c r="AF13" s="13">
        <v>1.00250626566416E-2</v>
      </c>
      <c r="AG13" s="13">
        <v>5.0000000000000001E-3</v>
      </c>
      <c r="AH13" s="13">
        <v>2.34375E-2</v>
      </c>
      <c r="AI13" s="13">
        <v>1.2422360248447201E-2</v>
      </c>
      <c r="AJ13" s="13">
        <v>3.2520325203252001E-2</v>
      </c>
      <c r="AK13" s="13">
        <v>4.7619047619047603E-2</v>
      </c>
      <c r="AL13" s="13"/>
      <c r="AM13" s="13">
        <v>3.2967032967033003E-2</v>
      </c>
      <c r="AN13" s="13">
        <v>2.2222222222222199E-2</v>
      </c>
      <c r="AO13" s="13">
        <v>2.5575447570332501E-2</v>
      </c>
      <c r="AP13" s="13">
        <v>8.4388185654008397E-3</v>
      </c>
      <c r="AQ13" s="13">
        <v>2.27272727272727E-2</v>
      </c>
      <c r="AR13" s="13"/>
      <c r="AS13" s="13">
        <v>1.9433198380566799E-2</v>
      </c>
      <c r="AT13" s="13" t="s">
        <v>97</v>
      </c>
      <c r="AU13" s="13"/>
      <c r="AV13" s="13">
        <v>1.4999999999999999E-2</v>
      </c>
      <c r="AW13" s="13">
        <v>2.1276595744680899E-2</v>
      </c>
      <c r="AX13" s="13">
        <v>2.4856596558317401E-2</v>
      </c>
      <c r="AY13" s="13"/>
      <c r="AZ13" s="13">
        <v>0</v>
      </c>
      <c r="BA13" s="13">
        <v>1.1111111111111099E-2</v>
      </c>
      <c r="BB13" s="13">
        <v>2.6431718061673999E-2</v>
      </c>
      <c r="BC13" s="13"/>
      <c r="BD13" s="13">
        <v>2.2556390977443601E-2</v>
      </c>
      <c r="BE13" s="13">
        <v>1.3921113689095099E-2</v>
      </c>
      <c r="BF13" s="13"/>
      <c r="BG13" s="13">
        <v>9.6852300242130807E-3</v>
      </c>
      <c r="BH13" s="13">
        <v>2.4390243902439001E-2</v>
      </c>
      <c r="BI13" s="13"/>
      <c r="BJ13" s="13">
        <v>0</v>
      </c>
      <c r="BK13" s="13">
        <v>2.35525024533857E-2</v>
      </c>
      <c r="BL13" s="13"/>
      <c r="BM13" s="13">
        <v>2.8806584362139901E-2</v>
      </c>
      <c r="BN13" s="13">
        <v>1.7418032786885199E-2</v>
      </c>
      <c r="BO13" s="13"/>
      <c r="BP13" s="13">
        <v>3.2640949554896097E-2</v>
      </c>
      <c r="BQ13" s="13">
        <v>1.25570776255708E-2</v>
      </c>
      <c r="BR13" s="13"/>
      <c r="BS13" s="13">
        <v>1.58371040723982E-2</v>
      </c>
      <c r="BT13" s="13">
        <v>1.97802197802198E-2</v>
      </c>
      <c r="BU13" s="13"/>
      <c r="BV13" s="13">
        <v>1.34228187919463E-2</v>
      </c>
      <c r="BW13" s="13">
        <v>1.7064846416382298E-2</v>
      </c>
      <c r="BX13" s="13"/>
      <c r="BY13" s="13">
        <v>3.4965034965035002E-2</v>
      </c>
      <c r="BZ13" s="13">
        <v>1.76415970287837E-2</v>
      </c>
      <c r="CA13" s="13"/>
      <c r="CB13" s="13">
        <v>2.3688663282571899E-2</v>
      </c>
      <c r="CC13" s="13">
        <v>1.6077170418006399E-2</v>
      </c>
    </row>
    <row r="14" spans="2:81" x14ac:dyDescent="0.3">
      <c r="B14" s="14" t="s">
        <v>89</v>
      </c>
      <c r="C14" s="17">
        <v>0.64453441295546599</v>
      </c>
      <c r="D14" s="17">
        <v>0.666131621187801</v>
      </c>
      <c r="E14" s="17">
        <v>0.62108731466227396</v>
      </c>
      <c r="F14" s="17"/>
      <c r="G14" s="17">
        <v>0.65714285714285703</v>
      </c>
      <c r="H14" s="17">
        <v>0.619631901840491</v>
      </c>
      <c r="I14" s="17">
        <v>0.68644067796610198</v>
      </c>
      <c r="J14" s="17">
        <v>0.67661691542288505</v>
      </c>
      <c r="K14" s="17">
        <v>0.643356643356643</v>
      </c>
      <c r="L14" s="17">
        <v>0.57792207792207795</v>
      </c>
      <c r="M14" s="17"/>
      <c r="N14" s="17">
        <v>0.69037656903765698</v>
      </c>
      <c r="O14" s="17">
        <v>0.646048109965636</v>
      </c>
      <c r="P14" s="17">
        <v>0.62189054726368198</v>
      </c>
      <c r="Q14" s="17">
        <v>0.57480314960629897</v>
      </c>
      <c r="R14" s="17"/>
      <c r="S14" s="17">
        <v>0.61316872427983504</v>
      </c>
      <c r="T14" s="17">
        <v>0.63909774436090205</v>
      </c>
      <c r="U14" s="17">
        <v>0.64383561643835596</v>
      </c>
      <c r="V14" s="17">
        <v>0.58252427184466005</v>
      </c>
      <c r="W14" s="17">
        <v>0.625</v>
      </c>
      <c r="X14" s="17">
        <v>0.56190476190476202</v>
      </c>
      <c r="Y14" s="17">
        <v>0.64</v>
      </c>
      <c r="Z14" s="17">
        <v>0.73333333333333295</v>
      </c>
      <c r="AA14" s="17">
        <v>0.71337579617834401</v>
      </c>
      <c r="AB14" s="17">
        <v>0.71875</v>
      </c>
      <c r="AC14" s="17">
        <v>0.73684210526315796</v>
      </c>
      <c r="AD14" s="17">
        <v>0.57894736842105299</v>
      </c>
      <c r="AE14" s="17"/>
      <c r="AF14" s="17">
        <v>0.68421052631578905</v>
      </c>
      <c r="AG14" s="17">
        <v>0.71</v>
      </c>
      <c r="AH14" s="17">
        <v>0.65625</v>
      </c>
      <c r="AI14" s="17">
        <v>0.66459627329192505</v>
      </c>
      <c r="AJ14" s="17">
        <v>0.47154471544715398</v>
      </c>
      <c r="AK14" s="17">
        <v>0.55238095238095197</v>
      </c>
      <c r="AL14" s="17"/>
      <c r="AM14" s="17">
        <v>0.61538461538461497</v>
      </c>
      <c r="AN14" s="17">
        <v>0.61777777777777798</v>
      </c>
      <c r="AO14" s="17">
        <v>0.64961636828644498</v>
      </c>
      <c r="AP14" s="17">
        <v>0.70464135021097096</v>
      </c>
      <c r="AQ14" s="17">
        <v>0.61363636363636398</v>
      </c>
      <c r="AR14" s="17"/>
      <c r="AS14" s="17">
        <v>0.64453441295546599</v>
      </c>
      <c r="AT14" s="17" t="s">
        <v>97</v>
      </c>
      <c r="AU14" s="17"/>
      <c r="AV14" s="17">
        <v>0.65249999999999997</v>
      </c>
      <c r="AW14" s="17">
        <v>0.71276595744680804</v>
      </c>
      <c r="AX14" s="17">
        <v>0.61567877629063095</v>
      </c>
      <c r="AY14" s="17"/>
      <c r="AZ14" s="17">
        <v>0.74311926605504597</v>
      </c>
      <c r="BA14" s="17">
        <v>0.67777777777777803</v>
      </c>
      <c r="BB14" s="17">
        <v>0.62555066079295196</v>
      </c>
      <c r="BC14" s="17"/>
      <c r="BD14" s="17">
        <v>0.62030075187969902</v>
      </c>
      <c r="BE14" s="17">
        <v>0.68677494199536004</v>
      </c>
      <c r="BF14" s="17"/>
      <c r="BG14" s="17">
        <v>0.63438256658595604</v>
      </c>
      <c r="BH14" s="17">
        <v>0.65</v>
      </c>
      <c r="BI14" s="17"/>
      <c r="BJ14" s="17">
        <v>0.63157894736842102</v>
      </c>
      <c r="BK14" s="17">
        <v>0.652600588812561</v>
      </c>
      <c r="BL14" s="17"/>
      <c r="BM14" s="17">
        <v>0.58436213991769503</v>
      </c>
      <c r="BN14" s="17">
        <v>0.661885245901639</v>
      </c>
      <c r="BO14" s="17"/>
      <c r="BP14" s="17">
        <v>0.61424332344213695</v>
      </c>
      <c r="BQ14" s="17">
        <v>0.658675799086758</v>
      </c>
      <c r="BR14" s="17"/>
      <c r="BS14" s="17">
        <v>0.65610859728506798</v>
      </c>
      <c r="BT14" s="17">
        <v>0.62417582417582396</v>
      </c>
      <c r="BU14" s="17"/>
      <c r="BV14" s="17">
        <v>0.67114093959731502</v>
      </c>
      <c r="BW14" s="17">
        <v>0.64846416382252603</v>
      </c>
      <c r="BX14" s="17"/>
      <c r="BY14" s="17">
        <v>0.63636363636363602</v>
      </c>
      <c r="BZ14" s="17">
        <v>0.65088207985143898</v>
      </c>
      <c r="CA14" s="17"/>
      <c r="CB14" s="17">
        <v>0.64805414551607399</v>
      </c>
      <c r="CC14" s="17">
        <v>0.65112540192926005</v>
      </c>
    </row>
    <row r="15" spans="2:81" x14ac:dyDescent="0.3">
      <c r="B15" s="14" t="s">
        <v>90</v>
      </c>
      <c r="C15" s="17">
        <v>0.191093117408907</v>
      </c>
      <c r="D15" s="17">
        <v>0.192616372391653</v>
      </c>
      <c r="E15" s="17">
        <v>0.18945634266886299</v>
      </c>
      <c r="F15" s="17"/>
      <c r="G15" s="17">
        <v>0.182857142857143</v>
      </c>
      <c r="H15" s="17">
        <v>0.20245398773006101</v>
      </c>
      <c r="I15" s="17">
        <v>0.169491525423729</v>
      </c>
      <c r="J15" s="17">
        <v>0.17910447761194001</v>
      </c>
      <c r="K15" s="17">
        <v>0.18181818181818199</v>
      </c>
      <c r="L15" s="17">
        <v>0.23376623376623401</v>
      </c>
      <c r="M15" s="17"/>
      <c r="N15" s="17">
        <v>0.19456066945606701</v>
      </c>
      <c r="O15" s="17">
        <v>0.18213058419243999</v>
      </c>
      <c r="P15" s="17">
        <v>0.19900497512437801</v>
      </c>
      <c r="Q15" s="17">
        <v>0.18897637795275599</v>
      </c>
      <c r="R15" s="17"/>
      <c r="S15" s="17">
        <v>0.234567901234568</v>
      </c>
      <c r="T15" s="17">
        <v>0.17293233082706799</v>
      </c>
      <c r="U15" s="17">
        <v>0.27397260273972601</v>
      </c>
      <c r="V15" s="17">
        <v>0.17475728155339801</v>
      </c>
      <c r="W15" s="17">
        <v>0.16346153846153799</v>
      </c>
      <c r="X15" s="17">
        <v>0.266666666666667</v>
      </c>
      <c r="Y15" s="17">
        <v>0.23</v>
      </c>
      <c r="Z15" s="17">
        <v>8.8888888888888906E-2</v>
      </c>
      <c r="AA15" s="17">
        <v>0.15923566878980899</v>
      </c>
      <c r="AB15" s="17">
        <v>0.104166666666667</v>
      </c>
      <c r="AC15" s="17">
        <v>0.105263157894737</v>
      </c>
      <c r="AD15" s="17">
        <v>0.26315789473684198</v>
      </c>
      <c r="AE15" s="17"/>
      <c r="AF15" s="17">
        <v>0.18295739348370901</v>
      </c>
      <c r="AG15" s="17">
        <v>0.185</v>
      </c>
      <c r="AH15" s="17">
        <v>0.1640625</v>
      </c>
      <c r="AI15" s="17">
        <v>0.19254658385093201</v>
      </c>
      <c r="AJ15" s="17">
        <v>0.26829268292682901</v>
      </c>
      <c r="AK15" s="17">
        <v>0.21904761904761899</v>
      </c>
      <c r="AL15" s="17"/>
      <c r="AM15" s="17">
        <v>0.20329670329670299</v>
      </c>
      <c r="AN15" s="17">
        <v>0.18666666666666701</v>
      </c>
      <c r="AO15" s="17">
        <v>0.19181585677749399</v>
      </c>
      <c r="AP15" s="17">
        <v>0.16033755274261599</v>
      </c>
      <c r="AQ15" s="17">
        <v>0.27272727272727298</v>
      </c>
      <c r="AR15" s="17"/>
      <c r="AS15" s="17">
        <v>0.191093117408907</v>
      </c>
      <c r="AT15" s="17" t="s">
        <v>97</v>
      </c>
      <c r="AU15" s="17"/>
      <c r="AV15" s="17">
        <v>0.18</v>
      </c>
      <c r="AW15" s="17">
        <v>0.117021276595745</v>
      </c>
      <c r="AX15" s="17">
        <v>0.21414913957935</v>
      </c>
      <c r="AY15" s="17"/>
      <c r="AZ15" s="17">
        <v>0.155963302752294</v>
      </c>
      <c r="BA15" s="17">
        <v>0.133333333333333</v>
      </c>
      <c r="BB15" s="17">
        <v>0.185022026431718</v>
      </c>
      <c r="BC15" s="17"/>
      <c r="BD15" s="17">
        <v>0.203007518796992</v>
      </c>
      <c r="BE15" s="17">
        <v>0.17169373549884001</v>
      </c>
      <c r="BF15" s="17"/>
      <c r="BG15" s="17">
        <v>0.20338983050847501</v>
      </c>
      <c r="BH15" s="17">
        <v>0.185365853658537</v>
      </c>
      <c r="BI15" s="17"/>
      <c r="BJ15" s="17">
        <v>0.221052631578947</v>
      </c>
      <c r="BK15" s="17">
        <v>0.184494602551521</v>
      </c>
      <c r="BL15" s="17"/>
      <c r="BM15" s="17">
        <v>0.23045267489711899</v>
      </c>
      <c r="BN15" s="17">
        <v>0.18340163934426201</v>
      </c>
      <c r="BO15" s="17"/>
      <c r="BP15" s="17">
        <v>0.17507418397626101</v>
      </c>
      <c r="BQ15" s="17">
        <v>0.19748858447488599</v>
      </c>
      <c r="BR15" s="17"/>
      <c r="BS15" s="17">
        <v>0.19909502262443399</v>
      </c>
      <c r="BT15" s="17">
        <v>0.18681318681318701</v>
      </c>
      <c r="BU15" s="17"/>
      <c r="BV15" s="17">
        <v>0.187919463087248</v>
      </c>
      <c r="BW15" s="17">
        <v>0.204778156996587</v>
      </c>
      <c r="BX15" s="17"/>
      <c r="BY15" s="17">
        <v>0.15384615384615399</v>
      </c>
      <c r="BZ15" s="17">
        <v>0.19591457753017599</v>
      </c>
      <c r="CA15" s="17"/>
      <c r="CB15" s="17">
        <v>0.199661590524535</v>
      </c>
      <c r="CC15" s="17">
        <v>0.18488745980707399</v>
      </c>
    </row>
    <row r="16" spans="2:81" x14ac:dyDescent="0.3">
      <c r="B16" s="14" t="s">
        <v>91</v>
      </c>
      <c r="C16" s="18">
        <v>0.45344129554655899</v>
      </c>
      <c r="D16" s="18">
        <v>0.47351524879614798</v>
      </c>
      <c r="E16" s="18">
        <v>0.43163097199341</v>
      </c>
      <c r="F16" s="18"/>
      <c r="G16" s="18">
        <v>0.47428571428571398</v>
      </c>
      <c r="H16" s="18">
        <v>0.41717791411042898</v>
      </c>
      <c r="I16" s="18">
        <v>0.51694915254237295</v>
      </c>
      <c r="J16" s="18">
        <v>0.49751243781094501</v>
      </c>
      <c r="K16" s="18">
        <v>0.46153846153846201</v>
      </c>
      <c r="L16" s="18">
        <v>0.34415584415584399</v>
      </c>
      <c r="M16" s="18"/>
      <c r="N16" s="18">
        <v>0.49581589958159</v>
      </c>
      <c r="O16" s="18">
        <v>0.463917525773196</v>
      </c>
      <c r="P16" s="18">
        <v>0.422885572139304</v>
      </c>
      <c r="Q16" s="18">
        <v>0.38582677165354301</v>
      </c>
      <c r="R16" s="18"/>
      <c r="S16" s="18">
        <v>0.37860082304526699</v>
      </c>
      <c r="T16" s="18">
        <v>0.466165413533835</v>
      </c>
      <c r="U16" s="18">
        <v>0.36986301369863001</v>
      </c>
      <c r="V16" s="18">
        <v>0.40776699029126201</v>
      </c>
      <c r="W16" s="18">
        <v>0.46153846153846201</v>
      </c>
      <c r="X16" s="18">
        <v>0.29523809523809502</v>
      </c>
      <c r="Y16" s="18">
        <v>0.41</v>
      </c>
      <c r="Z16" s="18">
        <v>0.64444444444444404</v>
      </c>
      <c r="AA16" s="18">
        <v>0.55414012738853502</v>
      </c>
      <c r="AB16" s="18">
        <v>0.61458333333333304</v>
      </c>
      <c r="AC16" s="18">
        <v>0.63157894736842102</v>
      </c>
      <c r="AD16" s="18">
        <v>0.31578947368421101</v>
      </c>
      <c r="AE16" s="18"/>
      <c r="AF16" s="18">
        <v>0.50125313283207995</v>
      </c>
      <c r="AG16" s="18">
        <v>0.52500000000000002</v>
      </c>
      <c r="AH16" s="18">
        <v>0.4921875</v>
      </c>
      <c r="AI16" s="18">
        <v>0.47204968944099401</v>
      </c>
      <c r="AJ16" s="18">
        <v>0.203252032520325</v>
      </c>
      <c r="AK16" s="18">
        <v>0.33333333333333298</v>
      </c>
      <c r="AL16" s="18"/>
      <c r="AM16" s="18">
        <v>0.41208791208791201</v>
      </c>
      <c r="AN16" s="18">
        <v>0.431111111111111</v>
      </c>
      <c r="AO16" s="18">
        <v>0.45780051150895201</v>
      </c>
      <c r="AP16" s="18">
        <v>0.544303797468354</v>
      </c>
      <c r="AQ16" s="18">
        <v>0.34090909090909099</v>
      </c>
      <c r="AR16" s="18"/>
      <c r="AS16" s="18">
        <v>0.45344129554655899</v>
      </c>
      <c r="AT16" s="18" t="s">
        <v>97</v>
      </c>
      <c r="AU16" s="18"/>
      <c r="AV16" s="18">
        <v>0.47249999999999998</v>
      </c>
      <c r="AW16" s="18">
        <v>0.59574468085106402</v>
      </c>
      <c r="AX16" s="18">
        <v>0.401529636711281</v>
      </c>
      <c r="AY16" s="18"/>
      <c r="AZ16" s="18">
        <v>0.58715596330275199</v>
      </c>
      <c r="BA16" s="18">
        <v>0.54444444444444395</v>
      </c>
      <c r="BB16" s="18">
        <v>0.44052863436123302</v>
      </c>
      <c r="BC16" s="18"/>
      <c r="BD16" s="18">
        <v>0.41729323308270699</v>
      </c>
      <c r="BE16" s="18">
        <v>0.51508120649652001</v>
      </c>
      <c r="BF16" s="18"/>
      <c r="BG16" s="18">
        <v>0.43099273607748201</v>
      </c>
      <c r="BH16" s="18">
        <v>0.46463414634146299</v>
      </c>
      <c r="BI16" s="18"/>
      <c r="BJ16" s="18">
        <v>0.41052631578947402</v>
      </c>
      <c r="BK16" s="18">
        <v>0.46810598626104</v>
      </c>
      <c r="BL16" s="18"/>
      <c r="BM16" s="18">
        <v>0.35390946502057602</v>
      </c>
      <c r="BN16" s="18">
        <v>0.47848360655737698</v>
      </c>
      <c r="BO16" s="18"/>
      <c r="BP16" s="18">
        <v>0.43916913946587499</v>
      </c>
      <c r="BQ16" s="18">
        <v>0.46118721461187201</v>
      </c>
      <c r="BR16" s="18"/>
      <c r="BS16" s="18">
        <v>0.45701357466063303</v>
      </c>
      <c r="BT16" s="18">
        <v>0.43736263736263697</v>
      </c>
      <c r="BU16" s="18"/>
      <c r="BV16" s="18">
        <v>0.48322147651006703</v>
      </c>
      <c r="BW16" s="18">
        <v>0.44368600682593901</v>
      </c>
      <c r="BX16" s="18"/>
      <c r="BY16" s="18">
        <v>0.482517482517482</v>
      </c>
      <c r="BZ16" s="18">
        <v>0.45496750232126298</v>
      </c>
      <c r="CA16" s="18"/>
      <c r="CB16" s="18">
        <v>0.44839255499154002</v>
      </c>
      <c r="CC16" s="18">
        <v>0.466237942122187</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99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83</v>
      </c>
      <c r="C8" s="13">
        <v>0.225910931174089</v>
      </c>
      <c r="D8" s="13">
        <v>0.239165329052969</v>
      </c>
      <c r="E8" s="13">
        <v>0.21252059308072499</v>
      </c>
      <c r="F8" s="13"/>
      <c r="G8" s="13">
        <v>0.16571428571428601</v>
      </c>
      <c r="H8" s="13">
        <v>0.23926380368098199</v>
      </c>
      <c r="I8" s="13">
        <v>0.27966101694915302</v>
      </c>
      <c r="J8" s="13">
        <v>0.20398009950248799</v>
      </c>
      <c r="K8" s="13">
        <v>0.223776223776224</v>
      </c>
      <c r="L8" s="13">
        <v>0.214285714285714</v>
      </c>
      <c r="M8" s="13"/>
      <c r="N8" s="13">
        <v>0.23221757322175701</v>
      </c>
      <c r="O8" s="13">
        <v>0.192439862542955</v>
      </c>
      <c r="P8" s="13">
        <v>0.19900497512437801</v>
      </c>
      <c r="Q8" s="13">
        <v>0.28346456692913402</v>
      </c>
      <c r="R8" s="13"/>
      <c r="S8" s="13">
        <v>0.22222222222222199</v>
      </c>
      <c r="T8" s="13">
        <v>0.233082706766917</v>
      </c>
      <c r="U8" s="13">
        <v>0.17808219178082199</v>
      </c>
      <c r="V8" s="13">
        <v>0.16504854368932001</v>
      </c>
      <c r="W8" s="13">
        <v>0.21153846153846201</v>
      </c>
      <c r="X8" s="13">
        <v>0.180952380952381</v>
      </c>
      <c r="Y8" s="13">
        <v>0.23</v>
      </c>
      <c r="Z8" s="13">
        <v>0.22222222222222199</v>
      </c>
      <c r="AA8" s="13">
        <v>0.23566878980891701</v>
      </c>
      <c r="AB8" s="13">
        <v>0.28125</v>
      </c>
      <c r="AC8" s="13">
        <v>0.36842105263157898</v>
      </c>
      <c r="AD8" s="13">
        <v>0.26315789473684198</v>
      </c>
      <c r="AE8" s="13"/>
      <c r="AF8" s="13">
        <v>0.203007518796992</v>
      </c>
      <c r="AG8" s="13">
        <v>0.23499999999999999</v>
      </c>
      <c r="AH8" s="13">
        <v>0.2109375</v>
      </c>
      <c r="AI8" s="13">
        <v>0.29813664596273298</v>
      </c>
      <c r="AJ8" s="13">
        <v>0.219512195121951</v>
      </c>
      <c r="AK8" s="13">
        <v>0.161904761904762</v>
      </c>
      <c r="AL8" s="13"/>
      <c r="AM8" s="13">
        <v>0.28021978021978</v>
      </c>
      <c r="AN8" s="13">
        <v>0.22222222222222199</v>
      </c>
      <c r="AO8" s="13">
        <v>0.21483375959079301</v>
      </c>
      <c r="AP8" s="13">
        <v>0.19831223628691999</v>
      </c>
      <c r="AQ8" s="13">
        <v>0.25</v>
      </c>
      <c r="AR8" s="13"/>
      <c r="AS8" s="13">
        <v>0.225910931174089</v>
      </c>
      <c r="AT8" s="13" t="s">
        <v>97</v>
      </c>
      <c r="AU8" s="13"/>
      <c r="AV8" s="13">
        <v>0.21</v>
      </c>
      <c r="AW8" s="13">
        <v>0.30851063829787201</v>
      </c>
      <c r="AX8" s="13">
        <v>0.21414913957935</v>
      </c>
      <c r="AY8" s="13"/>
      <c r="AZ8" s="13">
        <v>0.33027522935779802</v>
      </c>
      <c r="BA8" s="13">
        <v>0.25555555555555598</v>
      </c>
      <c r="BB8" s="13">
        <v>0.167400881057269</v>
      </c>
      <c r="BC8" s="13"/>
      <c r="BD8" s="13">
        <v>0.221804511278195</v>
      </c>
      <c r="BE8" s="13">
        <v>0.23201856148491901</v>
      </c>
      <c r="BF8" s="13"/>
      <c r="BG8" s="13">
        <v>0.20581113801452799</v>
      </c>
      <c r="BH8" s="13">
        <v>0.236585365853659</v>
      </c>
      <c r="BI8" s="13"/>
      <c r="BJ8" s="13">
        <v>0.2</v>
      </c>
      <c r="BK8" s="13">
        <v>0.23258096172718401</v>
      </c>
      <c r="BL8" s="13"/>
      <c r="BM8" s="13">
        <v>0.24691358024691401</v>
      </c>
      <c r="BN8" s="13">
        <v>0.22028688524590201</v>
      </c>
      <c r="BO8" s="13"/>
      <c r="BP8" s="13">
        <v>0.240356083086053</v>
      </c>
      <c r="BQ8" s="13">
        <v>0.221461187214612</v>
      </c>
      <c r="BR8" s="13"/>
      <c r="BS8" s="13">
        <v>0.24886877828054299</v>
      </c>
      <c r="BT8" s="13">
        <v>0.206593406593407</v>
      </c>
      <c r="BU8" s="13"/>
      <c r="BV8" s="13">
        <v>0.228187919463087</v>
      </c>
      <c r="BW8" s="13">
        <v>0.25938566552900999</v>
      </c>
      <c r="BX8" s="13"/>
      <c r="BY8" s="13">
        <v>0.30069930069930101</v>
      </c>
      <c r="BZ8" s="13">
        <v>0.214484679665738</v>
      </c>
      <c r="CA8" s="13"/>
      <c r="CB8" s="13">
        <v>0.260575296108291</v>
      </c>
      <c r="CC8" s="13">
        <v>0.196141479099678</v>
      </c>
    </row>
    <row r="9" spans="2:81" x14ac:dyDescent="0.3">
      <c r="B9" s="14" t="s">
        <v>84</v>
      </c>
      <c r="C9" s="13">
        <v>0.39352226720647798</v>
      </c>
      <c r="D9" s="13">
        <v>0.41733547351524902</v>
      </c>
      <c r="E9" s="13">
        <v>0.36573311367380601</v>
      </c>
      <c r="F9" s="13"/>
      <c r="G9" s="13">
        <v>0.49142857142857099</v>
      </c>
      <c r="H9" s="13">
        <v>0.38650306748466301</v>
      </c>
      <c r="I9" s="13">
        <v>0.355932203389831</v>
      </c>
      <c r="J9" s="13">
        <v>0.39800995024875602</v>
      </c>
      <c r="K9" s="13">
        <v>0.391608391608392</v>
      </c>
      <c r="L9" s="13">
        <v>0.35064935064935099</v>
      </c>
      <c r="M9" s="13"/>
      <c r="N9" s="13">
        <v>0.39748953974895401</v>
      </c>
      <c r="O9" s="13">
        <v>0.402061855670103</v>
      </c>
      <c r="P9" s="13">
        <v>0.402985074626866</v>
      </c>
      <c r="Q9" s="13">
        <v>0.37007874015747999</v>
      </c>
      <c r="R9" s="13"/>
      <c r="S9" s="13">
        <v>0.390946502057613</v>
      </c>
      <c r="T9" s="13">
        <v>0.406015037593985</v>
      </c>
      <c r="U9" s="13">
        <v>0.36986301369863001</v>
      </c>
      <c r="V9" s="13">
        <v>0.43689320388349501</v>
      </c>
      <c r="W9" s="13">
        <v>0.42307692307692302</v>
      </c>
      <c r="X9" s="13">
        <v>0.32380952380952399</v>
      </c>
      <c r="Y9" s="13">
        <v>0.36</v>
      </c>
      <c r="Z9" s="13">
        <v>0.35555555555555601</v>
      </c>
      <c r="AA9" s="13">
        <v>0.39490445859872603</v>
      </c>
      <c r="AB9" s="13">
        <v>0.375</v>
      </c>
      <c r="AC9" s="13">
        <v>0.47368421052631599</v>
      </c>
      <c r="AD9" s="13">
        <v>0.52631578947368396</v>
      </c>
      <c r="AE9" s="13"/>
      <c r="AF9" s="13">
        <v>0.41604010025062699</v>
      </c>
      <c r="AG9" s="13">
        <v>0.44</v>
      </c>
      <c r="AH9" s="13">
        <v>0.390625</v>
      </c>
      <c r="AI9" s="13">
        <v>0.341614906832298</v>
      </c>
      <c r="AJ9" s="13">
        <v>0.39024390243902402</v>
      </c>
      <c r="AK9" s="13">
        <v>0.36190476190476201</v>
      </c>
      <c r="AL9" s="13"/>
      <c r="AM9" s="13">
        <v>0.38461538461538503</v>
      </c>
      <c r="AN9" s="13">
        <v>0.39111111111111102</v>
      </c>
      <c r="AO9" s="13">
        <v>0.41432225063938599</v>
      </c>
      <c r="AP9" s="13">
        <v>0.37130801687763698</v>
      </c>
      <c r="AQ9" s="13">
        <v>0.43181818181818199</v>
      </c>
      <c r="AR9" s="13"/>
      <c r="AS9" s="13">
        <v>0.39352226720647798</v>
      </c>
      <c r="AT9" s="13" t="s">
        <v>97</v>
      </c>
      <c r="AU9" s="13"/>
      <c r="AV9" s="13">
        <v>0.39750000000000002</v>
      </c>
      <c r="AW9" s="13">
        <v>0.29787234042553201</v>
      </c>
      <c r="AX9" s="13">
        <v>0.40726577437858502</v>
      </c>
      <c r="AY9" s="13"/>
      <c r="AZ9" s="13">
        <v>0.36697247706421998</v>
      </c>
      <c r="BA9" s="13">
        <v>0.41111111111111098</v>
      </c>
      <c r="BB9" s="13">
        <v>0.383259911894273</v>
      </c>
      <c r="BC9" s="13"/>
      <c r="BD9" s="13">
        <v>0.39223057644110298</v>
      </c>
      <c r="BE9" s="13">
        <v>0.39907192575405998</v>
      </c>
      <c r="BF9" s="13"/>
      <c r="BG9" s="13">
        <v>0.38983050847457601</v>
      </c>
      <c r="BH9" s="13">
        <v>0.39512195121951199</v>
      </c>
      <c r="BI9" s="13"/>
      <c r="BJ9" s="13">
        <v>0.41052631578947402</v>
      </c>
      <c r="BK9" s="13">
        <v>0.389597644749755</v>
      </c>
      <c r="BL9" s="13"/>
      <c r="BM9" s="13">
        <v>0.36625514403292198</v>
      </c>
      <c r="BN9" s="13">
        <v>0.402663934426229</v>
      </c>
      <c r="BO9" s="13"/>
      <c r="BP9" s="13">
        <v>0.40059347181008897</v>
      </c>
      <c r="BQ9" s="13">
        <v>0.39269406392694101</v>
      </c>
      <c r="BR9" s="13"/>
      <c r="BS9" s="13">
        <v>0.40950226244343901</v>
      </c>
      <c r="BT9" s="13">
        <v>0.39340659340659301</v>
      </c>
      <c r="BU9" s="13"/>
      <c r="BV9" s="13">
        <v>0.36241610738254998</v>
      </c>
      <c r="BW9" s="13">
        <v>0.433447098976109</v>
      </c>
      <c r="BX9" s="13"/>
      <c r="BY9" s="13">
        <v>0.38461538461538503</v>
      </c>
      <c r="BZ9" s="13">
        <v>0.39554317548746498</v>
      </c>
      <c r="CA9" s="13"/>
      <c r="CB9" s="13">
        <v>0.39763113367174302</v>
      </c>
      <c r="CC9" s="13">
        <v>0.39228295819935699</v>
      </c>
    </row>
    <row r="10" spans="2:81" x14ac:dyDescent="0.3">
      <c r="B10" s="14" t="s">
        <v>85</v>
      </c>
      <c r="C10" s="13">
        <v>0.17489878542510101</v>
      </c>
      <c r="D10" s="13">
        <v>0.14446227929374</v>
      </c>
      <c r="E10" s="13">
        <v>0.20757825370675501</v>
      </c>
      <c r="F10" s="13"/>
      <c r="G10" s="13">
        <v>0.182857142857143</v>
      </c>
      <c r="H10" s="13">
        <v>0.19631901840490801</v>
      </c>
      <c r="I10" s="13">
        <v>0.13983050847457601</v>
      </c>
      <c r="J10" s="13">
        <v>0.16915422885572101</v>
      </c>
      <c r="K10" s="13">
        <v>0.18181818181818199</v>
      </c>
      <c r="L10" s="13">
        <v>0.17532467532467499</v>
      </c>
      <c r="M10" s="13"/>
      <c r="N10" s="13">
        <v>0.17991631799163199</v>
      </c>
      <c r="O10" s="13">
        <v>0.15120274914089299</v>
      </c>
      <c r="P10" s="13">
        <v>0.17910447761194001</v>
      </c>
      <c r="Q10" s="13">
        <v>0.18897637795275599</v>
      </c>
      <c r="R10" s="13"/>
      <c r="S10" s="13">
        <v>0.16049382716049401</v>
      </c>
      <c r="T10" s="13">
        <v>0.150375939849624</v>
      </c>
      <c r="U10" s="13">
        <v>0.26027397260273999</v>
      </c>
      <c r="V10" s="13">
        <v>0.16504854368932001</v>
      </c>
      <c r="W10" s="13">
        <v>0.19230769230769201</v>
      </c>
      <c r="X10" s="13">
        <v>0.21904761904761899</v>
      </c>
      <c r="Y10" s="13">
        <v>0.19</v>
      </c>
      <c r="Z10" s="13">
        <v>0.28888888888888897</v>
      </c>
      <c r="AA10" s="13">
        <v>0.14012738853503201</v>
      </c>
      <c r="AB10" s="13">
        <v>0.17708333333333301</v>
      </c>
      <c r="AC10" s="13">
        <v>8.7719298245614002E-2</v>
      </c>
      <c r="AD10" s="13">
        <v>0.105263157894737</v>
      </c>
      <c r="AE10" s="13"/>
      <c r="AF10" s="13">
        <v>0.19047619047618999</v>
      </c>
      <c r="AG10" s="13">
        <v>0.125</v>
      </c>
      <c r="AH10" s="13">
        <v>0.15625</v>
      </c>
      <c r="AI10" s="13">
        <v>0.167701863354037</v>
      </c>
      <c r="AJ10" s="13">
        <v>0.17886178861788599</v>
      </c>
      <c r="AK10" s="13">
        <v>0.2</v>
      </c>
      <c r="AL10" s="13"/>
      <c r="AM10" s="13">
        <v>0.13186813186813201</v>
      </c>
      <c r="AN10" s="13">
        <v>0.2</v>
      </c>
      <c r="AO10" s="13">
        <v>0.16624040920716099</v>
      </c>
      <c r="AP10" s="13">
        <v>0.19409282700421901</v>
      </c>
      <c r="AQ10" s="13">
        <v>0.11363636363636399</v>
      </c>
      <c r="AR10" s="13"/>
      <c r="AS10" s="13">
        <v>0.17489878542510101</v>
      </c>
      <c r="AT10" s="13" t="s">
        <v>97</v>
      </c>
      <c r="AU10" s="13"/>
      <c r="AV10" s="13">
        <v>0.16500000000000001</v>
      </c>
      <c r="AW10" s="13">
        <v>0.24468085106383</v>
      </c>
      <c r="AX10" s="13">
        <v>0.15487571701720801</v>
      </c>
      <c r="AY10" s="13"/>
      <c r="AZ10" s="13">
        <v>0.11009174311926601</v>
      </c>
      <c r="BA10" s="13">
        <v>0.17777777777777801</v>
      </c>
      <c r="BB10" s="13">
        <v>0.22466960352422899</v>
      </c>
      <c r="BC10" s="13"/>
      <c r="BD10" s="13">
        <v>0.180451127819549</v>
      </c>
      <c r="BE10" s="13">
        <v>0.16241299303944301</v>
      </c>
      <c r="BF10" s="13"/>
      <c r="BG10" s="13">
        <v>0.18886198547215499</v>
      </c>
      <c r="BH10" s="13">
        <v>0.16707317073170699</v>
      </c>
      <c r="BI10" s="13"/>
      <c r="BJ10" s="13">
        <v>0.17894736842105299</v>
      </c>
      <c r="BK10" s="13">
        <v>0.170755642787046</v>
      </c>
      <c r="BL10" s="13"/>
      <c r="BM10" s="13">
        <v>0.19753086419753099</v>
      </c>
      <c r="BN10" s="13">
        <v>0.168032786885246</v>
      </c>
      <c r="BO10" s="13"/>
      <c r="BP10" s="13">
        <v>0.166172106824926</v>
      </c>
      <c r="BQ10" s="13">
        <v>0.17808219178082199</v>
      </c>
      <c r="BR10" s="13"/>
      <c r="BS10" s="13">
        <v>0.16968325791855199</v>
      </c>
      <c r="BT10" s="13">
        <v>0.18241758241758199</v>
      </c>
      <c r="BU10" s="13"/>
      <c r="BV10" s="13">
        <v>0.17449664429530201</v>
      </c>
      <c r="BW10" s="13">
        <v>0.16723549488054601</v>
      </c>
      <c r="BX10" s="13"/>
      <c r="BY10" s="13">
        <v>0.17482517482517501</v>
      </c>
      <c r="BZ10" s="13">
        <v>0.17641597028783701</v>
      </c>
      <c r="CA10" s="13"/>
      <c r="CB10" s="13">
        <v>0.14551607445008499</v>
      </c>
      <c r="CC10" s="13">
        <v>0.20096463022507999</v>
      </c>
    </row>
    <row r="11" spans="2:81" x14ac:dyDescent="0.3">
      <c r="B11" s="14" t="s">
        <v>86</v>
      </c>
      <c r="C11" s="13">
        <v>0.125506072874494</v>
      </c>
      <c r="D11" s="13">
        <v>0.130016051364366</v>
      </c>
      <c r="E11" s="13">
        <v>0.121911037891269</v>
      </c>
      <c r="F11" s="13"/>
      <c r="G11" s="13">
        <v>0.12</v>
      </c>
      <c r="H11" s="13">
        <v>9.8159509202454004E-2</v>
      </c>
      <c r="I11" s="13">
        <v>0.13135593220339001</v>
      </c>
      <c r="J11" s="13">
        <v>0.134328358208955</v>
      </c>
      <c r="K11" s="13">
        <v>0.132867132867133</v>
      </c>
      <c r="L11" s="13">
        <v>0.162337662337662</v>
      </c>
      <c r="M11" s="13"/>
      <c r="N11" s="13">
        <v>0.119246861924686</v>
      </c>
      <c r="O11" s="13">
        <v>0.161512027491409</v>
      </c>
      <c r="P11" s="13">
        <v>0.134328358208955</v>
      </c>
      <c r="Q11" s="13">
        <v>9.0551181102362197E-2</v>
      </c>
      <c r="R11" s="13"/>
      <c r="S11" s="13">
        <v>0.14403292181069999</v>
      </c>
      <c r="T11" s="13">
        <v>0.12030075187969901</v>
      </c>
      <c r="U11" s="13">
        <v>0.13698630136986301</v>
      </c>
      <c r="V11" s="13">
        <v>0.13592233009708701</v>
      </c>
      <c r="W11" s="13">
        <v>6.7307692307692304E-2</v>
      </c>
      <c r="X11" s="13">
        <v>0.21904761904761899</v>
      </c>
      <c r="Y11" s="13">
        <v>0.12</v>
      </c>
      <c r="Z11" s="13">
        <v>8.8888888888888906E-2</v>
      </c>
      <c r="AA11" s="13">
        <v>0.12738853503184699</v>
      </c>
      <c r="AB11" s="13">
        <v>0.114583333333333</v>
      </c>
      <c r="AC11" s="13">
        <v>3.5087719298245598E-2</v>
      </c>
      <c r="AD11" s="13">
        <v>5.2631578947368397E-2</v>
      </c>
      <c r="AE11" s="13"/>
      <c r="AF11" s="13">
        <v>0.12280701754386</v>
      </c>
      <c r="AG11" s="13">
        <v>0.13</v>
      </c>
      <c r="AH11" s="13">
        <v>0.15625</v>
      </c>
      <c r="AI11" s="13">
        <v>0.111801242236025</v>
      </c>
      <c r="AJ11" s="13">
        <v>0.146341463414634</v>
      </c>
      <c r="AK11" s="13">
        <v>0.14285714285714299</v>
      </c>
      <c r="AL11" s="13"/>
      <c r="AM11" s="13">
        <v>0.120879120879121</v>
      </c>
      <c r="AN11" s="13">
        <v>0.11555555555555599</v>
      </c>
      <c r="AO11" s="13">
        <v>0.12020460358056299</v>
      </c>
      <c r="AP11" s="13">
        <v>0.139240506329114</v>
      </c>
      <c r="AQ11" s="13">
        <v>0.13636363636363599</v>
      </c>
      <c r="AR11" s="13"/>
      <c r="AS11" s="13">
        <v>0.125506072874494</v>
      </c>
      <c r="AT11" s="13" t="s">
        <v>97</v>
      </c>
      <c r="AU11" s="13"/>
      <c r="AV11" s="13">
        <v>0.14000000000000001</v>
      </c>
      <c r="AW11" s="13">
        <v>0.13829787234042601</v>
      </c>
      <c r="AX11" s="13">
        <v>0.130019120458891</v>
      </c>
      <c r="AY11" s="13"/>
      <c r="AZ11" s="13">
        <v>0.11009174311926601</v>
      </c>
      <c r="BA11" s="13">
        <v>0.1</v>
      </c>
      <c r="BB11" s="13">
        <v>0.140969162995595</v>
      </c>
      <c r="BC11" s="13"/>
      <c r="BD11" s="13">
        <v>0.12531328320801999</v>
      </c>
      <c r="BE11" s="13">
        <v>0.12761020881670501</v>
      </c>
      <c r="BF11" s="13"/>
      <c r="BG11" s="13">
        <v>0.13317191283293001</v>
      </c>
      <c r="BH11" s="13">
        <v>0.12195121951219499</v>
      </c>
      <c r="BI11" s="13"/>
      <c r="BJ11" s="13">
        <v>0.13157894736842099</v>
      </c>
      <c r="BK11" s="13">
        <v>0.12561334641805699</v>
      </c>
      <c r="BL11" s="13"/>
      <c r="BM11" s="13">
        <v>0.11522633744856001</v>
      </c>
      <c r="BN11" s="13">
        <v>0.12909836065573799</v>
      </c>
      <c r="BO11" s="13"/>
      <c r="BP11" s="13">
        <v>0.11869436201780401</v>
      </c>
      <c r="BQ11" s="13">
        <v>0.13013698630136999</v>
      </c>
      <c r="BR11" s="13"/>
      <c r="BS11" s="13">
        <v>0.101809954751131</v>
      </c>
      <c r="BT11" s="13">
        <v>0.149450549450549</v>
      </c>
      <c r="BU11" s="13"/>
      <c r="BV11" s="13">
        <v>0.14765100671140899</v>
      </c>
      <c r="BW11" s="13">
        <v>7.8498293515358405E-2</v>
      </c>
      <c r="BX11" s="13"/>
      <c r="BY11" s="13">
        <v>7.69230769230769E-2</v>
      </c>
      <c r="BZ11" s="13">
        <v>0.13091922005570999</v>
      </c>
      <c r="CA11" s="13"/>
      <c r="CB11" s="13">
        <v>0.111675126903553</v>
      </c>
      <c r="CC11" s="13">
        <v>0.13344051446945299</v>
      </c>
    </row>
    <row r="12" spans="2:81" x14ac:dyDescent="0.3">
      <c r="B12" s="14" t="s">
        <v>87</v>
      </c>
      <c r="C12" s="13">
        <v>5.2631578947368397E-2</v>
      </c>
      <c r="D12" s="13">
        <v>5.6179775280898903E-2</v>
      </c>
      <c r="E12" s="13">
        <v>4.9423393739703503E-2</v>
      </c>
      <c r="F12" s="13"/>
      <c r="G12" s="13">
        <v>2.2857142857142899E-2</v>
      </c>
      <c r="H12" s="13">
        <v>5.2147239263803699E-2</v>
      </c>
      <c r="I12" s="13">
        <v>5.0847457627118599E-2</v>
      </c>
      <c r="J12" s="13">
        <v>6.9651741293532299E-2</v>
      </c>
      <c r="K12" s="13">
        <v>4.8951048951049E-2</v>
      </c>
      <c r="L12" s="13">
        <v>7.1428571428571397E-2</v>
      </c>
      <c r="M12" s="13"/>
      <c r="N12" s="13">
        <v>4.6025104602510497E-2</v>
      </c>
      <c r="O12" s="13">
        <v>6.5292096219931303E-2</v>
      </c>
      <c r="P12" s="13">
        <v>7.4626865671641798E-2</v>
      </c>
      <c r="Q12" s="13">
        <v>3.1496062992125998E-2</v>
      </c>
      <c r="R12" s="13"/>
      <c r="S12" s="13">
        <v>5.7613168724279802E-2</v>
      </c>
      <c r="T12" s="13">
        <v>6.01503759398496E-2</v>
      </c>
      <c r="U12" s="13">
        <v>2.7397260273972601E-2</v>
      </c>
      <c r="V12" s="13">
        <v>5.8252427184466E-2</v>
      </c>
      <c r="W12" s="13">
        <v>4.80769230769231E-2</v>
      </c>
      <c r="X12" s="13">
        <v>3.8095238095238099E-2</v>
      </c>
      <c r="Y12" s="13">
        <v>0.06</v>
      </c>
      <c r="Z12" s="13">
        <v>4.4444444444444398E-2</v>
      </c>
      <c r="AA12" s="13">
        <v>7.6433121019108305E-2</v>
      </c>
      <c r="AB12" s="13">
        <v>4.1666666666666699E-2</v>
      </c>
      <c r="AC12" s="13">
        <v>1.7543859649122799E-2</v>
      </c>
      <c r="AD12" s="13">
        <v>5.2631578947368397E-2</v>
      </c>
      <c r="AE12" s="13"/>
      <c r="AF12" s="13">
        <v>4.5112781954887202E-2</v>
      </c>
      <c r="AG12" s="13">
        <v>0.06</v>
      </c>
      <c r="AH12" s="13">
        <v>7.03125E-2</v>
      </c>
      <c r="AI12" s="13">
        <v>6.2111801242236003E-2</v>
      </c>
      <c r="AJ12" s="13">
        <v>4.0650406504064998E-2</v>
      </c>
      <c r="AK12" s="13">
        <v>3.8095238095238099E-2</v>
      </c>
      <c r="AL12" s="13"/>
      <c r="AM12" s="13">
        <v>4.3956043956044001E-2</v>
      </c>
      <c r="AN12" s="13">
        <v>4.4444444444444398E-2</v>
      </c>
      <c r="AO12" s="13">
        <v>6.1381074168797997E-2</v>
      </c>
      <c r="AP12" s="13">
        <v>5.4852320675105502E-2</v>
      </c>
      <c r="AQ12" s="13">
        <v>2.27272727272727E-2</v>
      </c>
      <c r="AR12" s="13"/>
      <c r="AS12" s="13">
        <v>5.2631578947368397E-2</v>
      </c>
      <c r="AT12" s="13" t="s">
        <v>97</v>
      </c>
      <c r="AU12" s="13"/>
      <c r="AV12" s="13">
        <v>5.7500000000000002E-2</v>
      </c>
      <c r="AW12" s="13">
        <v>0</v>
      </c>
      <c r="AX12" s="13">
        <v>5.9273422562141499E-2</v>
      </c>
      <c r="AY12" s="13"/>
      <c r="AZ12" s="13">
        <v>6.4220183486238494E-2</v>
      </c>
      <c r="BA12" s="13">
        <v>3.3333333333333298E-2</v>
      </c>
      <c r="BB12" s="13">
        <v>4.4052863436123399E-2</v>
      </c>
      <c r="BC12" s="13"/>
      <c r="BD12" s="13">
        <v>4.6365914786967402E-2</v>
      </c>
      <c r="BE12" s="13">
        <v>6.2645011600928099E-2</v>
      </c>
      <c r="BF12" s="13"/>
      <c r="BG12" s="13">
        <v>4.6004842615012101E-2</v>
      </c>
      <c r="BH12" s="13">
        <v>5.6097560975609799E-2</v>
      </c>
      <c r="BI12" s="13"/>
      <c r="BJ12" s="13">
        <v>3.6842105263157898E-2</v>
      </c>
      <c r="BK12" s="13">
        <v>5.5937193326791E-2</v>
      </c>
      <c r="BL12" s="13"/>
      <c r="BM12" s="13">
        <v>4.9382716049382699E-2</v>
      </c>
      <c r="BN12" s="13">
        <v>5.3278688524590202E-2</v>
      </c>
      <c r="BO12" s="13"/>
      <c r="BP12" s="13">
        <v>4.1543026706231501E-2</v>
      </c>
      <c r="BQ12" s="13">
        <v>5.4794520547945202E-2</v>
      </c>
      <c r="BR12" s="13"/>
      <c r="BS12" s="13">
        <v>4.9773755656108601E-2</v>
      </c>
      <c r="BT12" s="13">
        <v>4.3956043956044001E-2</v>
      </c>
      <c r="BU12" s="13"/>
      <c r="BV12" s="13">
        <v>5.3691275167785199E-2</v>
      </c>
      <c r="BW12" s="13">
        <v>4.7781569965870303E-2</v>
      </c>
      <c r="BX12" s="13"/>
      <c r="BY12" s="13">
        <v>4.1958041958042001E-2</v>
      </c>
      <c r="BZ12" s="13">
        <v>5.4781801299907201E-2</v>
      </c>
      <c r="CA12" s="13"/>
      <c r="CB12" s="13">
        <v>6.2605752961082894E-2</v>
      </c>
      <c r="CC12" s="13">
        <v>4.5016077170418001E-2</v>
      </c>
    </row>
    <row r="13" spans="2:81" x14ac:dyDescent="0.3">
      <c r="B13" s="14" t="s">
        <v>88</v>
      </c>
      <c r="C13" s="13">
        <v>2.7530364372469598E-2</v>
      </c>
      <c r="D13" s="13">
        <v>1.28410914927769E-2</v>
      </c>
      <c r="E13" s="13">
        <v>4.2833607907743002E-2</v>
      </c>
      <c r="F13" s="13"/>
      <c r="G13" s="13">
        <v>1.7142857142857099E-2</v>
      </c>
      <c r="H13" s="13">
        <v>2.7607361963190202E-2</v>
      </c>
      <c r="I13" s="13">
        <v>4.2372881355932202E-2</v>
      </c>
      <c r="J13" s="13">
        <v>2.48756218905473E-2</v>
      </c>
      <c r="K13" s="13">
        <v>2.0979020979021001E-2</v>
      </c>
      <c r="L13" s="13">
        <v>2.5974025974026E-2</v>
      </c>
      <c r="M13" s="13"/>
      <c r="N13" s="13">
        <v>2.5104602510460299E-2</v>
      </c>
      <c r="O13" s="13">
        <v>2.74914089347079E-2</v>
      </c>
      <c r="P13" s="13">
        <v>9.9502487562189105E-3</v>
      </c>
      <c r="Q13" s="13">
        <v>3.5433070866141697E-2</v>
      </c>
      <c r="R13" s="13"/>
      <c r="S13" s="13">
        <v>2.4691358024691398E-2</v>
      </c>
      <c r="T13" s="13">
        <v>3.00751879699248E-2</v>
      </c>
      <c r="U13" s="13">
        <v>2.7397260273972601E-2</v>
      </c>
      <c r="V13" s="13">
        <v>3.8834951456310697E-2</v>
      </c>
      <c r="W13" s="13">
        <v>5.7692307692307702E-2</v>
      </c>
      <c r="X13" s="13">
        <v>1.9047619047619001E-2</v>
      </c>
      <c r="Y13" s="13">
        <v>0.04</v>
      </c>
      <c r="Z13" s="13">
        <v>0</v>
      </c>
      <c r="AA13" s="13">
        <v>2.54777070063694E-2</v>
      </c>
      <c r="AB13" s="13">
        <v>1.0416666666666701E-2</v>
      </c>
      <c r="AC13" s="13">
        <v>1.7543859649122799E-2</v>
      </c>
      <c r="AD13" s="13">
        <v>0</v>
      </c>
      <c r="AE13" s="13"/>
      <c r="AF13" s="13">
        <v>2.2556390977443601E-2</v>
      </c>
      <c r="AG13" s="13">
        <v>0.01</v>
      </c>
      <c r="AH13" s="13">
        <v>1.5625E-2</v>
      </c>
      <c r="AI13" s="13">
        <v>1.8633540372670801E-2</v>
      </c>
      <c r="AJ13" s="13">
        <v>2.4390243902439001E-2</v>
      </c>
      <c r="AK13" s="13">
        <v>9.5238095238095205E-2</v>
      </c>
      <c r="AL13" s="13"/>
      <c r="AM13" s="13">
        <v>3.8461538461538498E-2</v>
      </c>
      <c r="AN13" s="13">
        <v>2.66666666666667E-2</v>
      </c>
      <c r="AO13" s="13">
        <v>2.3017902813299199E-2</v>
      </c>
      <c r="AP13" s="13">
        <v>4.2194092827004197E-2</v>
      </c>
      <c r="AQ13" s="13">
        <v>4.5454545454545497E-2</v>
      </c>
      <c r="AR13" s="13"/>
      <c r="AS13" s="13">
        <v>2.7530364372469598E-2</v>
      </c>
      <c r="AT13" s="13" t="s">
        <v>97</v>
      </c>
      <c r="AU13" s="13"/>
      <c r="AV13" s="13">
        <v>0.03</v>
      </c>
      <c r="AW13" s="13">
        <v>1.0638297872340399E-2</v>
      </c>
      <c r="AX13" s="13">
        <v>3.4416826003824098E-2</v>
      </c>
      <c r="AY13" s="13"/>
      <c r="AZ13" s="13">
        <v>1.8348623853211E-2</v>
      </c>
      <c r="BA13" s="13">
        <v>2.2222222222222199E-2</v>
      </c>
      <c r="BB13" s="13">
        <v>3.9647577092511002E-2</v>
      </c>
      <c r="BC13" s="13"/>
      <c r="BD13" s="13">
        <v>3.3834586466165398E-2</v>
      </c>
      <c r="BE13" s="13">
        <v>1.6241299303944301E-2</v>
      </c>
      <c r="BF13" s="13"/>
      <c r="BG13" s="13">
        <v>3.6319612590799001E-2</v>
      </c>
      <c r="BH13" s="13">
        <v>2.3170731707317101E-2</v>
      </c>
      <c r="BI13" s="13"/>
      <c r="BJ13" s="13">
        <v>4.2105263157894701E-2</v>
      </c>
      <c r="BK13" s="13">
        <v>2.5515210991167801E-2</v>
      </c>
      <c r="BL13" s="13"/>
      <c r="BM13" s="13">
        <v>2.4691358024691398E-2</v>
      </c>
      <c r="BN13" s="13">
        <v>2.6639344262295101E-2</v>
      </c>
      <c r="BO13" s="13"/>
      <c r="BP13" s="13">
        <v>3.2640949554896097E-2</v>
      </c>
      <c r="BQ13" s="13">
        <v>2.2831050228310501E-2</v>
      </c>
      <c r="BR13" s="13"/>
      <c r="BS13" s="13">
        <v>2.03619909502262E-2</v>
      </c>
      <c r="BT13" s="13">
        <v>2.4175824175824201E-2</v>
      </c>
      <c r="BU13" s="13"/>
      <c r="BV13" s="13">
        <v>3.35570469798658E-2</v>
      </c>
      <c r="BW13" s="13">
        <v>1.36518771331058E-2</v>
      </c>
      <c r="BX13" s="13"/>
      <c r="BY13" s="13">
        <v>2.0979020979021001E-2</v>
      </c>
      <c r="BZ13" s="13">
        <v>2.78551532033426E-2</v>
      </c>
      <c r="CA13" s="13"/>
      <c r="CB13" s="13">
        <v>2.1996615905245299E-2</v>
      </c>
      <c r="CC13" s="13">
        <v>3.2154340836012901E-2</v>
      </c>
    </row>
    <row r="14" spans="2:81" x14ac:dyDescent="0.3">
      <c r="B14" s="14" t="s">
        <v>89</v>
      </c>
      <c r="C14" s="17">
        <v>0.61943319838056699</v>
      </c>
      <c r="D14" s="17">
        <v>0.65650080256821797</v>
      </c>
      <c r="E14" s="17">
        <v>0.57825370675453003</v>
      </c>
      <c r="F14" s="17"/>
      <c r="G14" s="17">
        <v>0.65714285714285703</v>
      </c>
      <c r="H14" s="17">
        <v>0.625766871165644</v>
      </c>
      <c r="I14" s="17">
        <v>0.63559322033898302</v>
      </c>
      <c r="J14" s="17">
        <v>0.60199004975124404</v>
      </c>
      <c r="K14" s="17">
        <v>0.61538461538461497</v>
      </c>
      <c r="L14" s="17">
        <v>0.56493506493506496</v>
      </c>
      <c r="M14" s="17"/>
      <c r="N14" s="17">
        <v>0.62970711297071102</v>
      </c>
      <c r="O14" s="17">
        <v>0.59450171821305797</v>
      </c>
      <c r="P14" s="17">
        <v>0.60199004975124404</v>
      </c>
      <c r="Q14" s="17">
        <v>0.65354330708661401</v>
      </c>
      <c r="R14" s="17"/>
      <c r="S14" s="17">
        <v>0.61316872427983504</v>
      </c>
      <c r="T14" s="17">
        <v>0.63909774436090205</v>
      </c>
      <c r="U14" s="17">
        <v>0.54794520547945202</v>
      </c>
      <c r="V14" s="17">
        <v>0.60194174757281504</v>
      </c>
      <c r="W14" s="17">
        <v>0.63461538461538503</v>
      </c>
      <c r="X14" s="17">
        <v>0.50476190476190497</v>
      </c>
      <c r="Y14" s="17">
        <v>0.59</v>
      </c>
      <c r="Z14" s="17">
        <v>0.57777777777777795</v>
      </c>
      <c r="AA14" s="17">
        <v>0.63057324840764295</v>
      </c>
      <c r="AB14" s="17">
        <v>0.65625</v>
      </c>
      <c r="AC14" s="17">
        <v>0.84210526315789502</v>
      </c>
      <c r="AD14" s="17">
        <v>0.78947368421052599</v>
      </c>
      <c r="AE14" s="17"/>
      <c r="AF14" s="17">
        <v>0.61904761904761896</v>
      </c>
      <c r="AG14" s="17">
        <v>0.67500000000000004</v>
      </c>
      <c r="AH14" s="17">
        <v>0.6015625</v>
      </c>
      <c r="AI14" s="17">
        <v>0.63975155279503104</v>
      </c>
      <c r="AJ14" s="17">
        <v>0.60975609756097604</v>
      </c>
      <c r="AK14" s="17">
        <v>0.52380952380952395</v>
      </c>
      <c r="AL14" s="17"/>
      <c r="AM14" s="17">
        <v>0.66483516483516503</v>
      </c>
      <c r="AN14" s="17">
        <v>0.61333333333333295</v>
      </c>
      <c r="AO14" s="17">
        <v>0.62915601023017897</v>
      </c>
      <c r="AP14" s="17">
        <v>0.569620253164557</v>
      </c>
      <c r="AQ14" s="17">
        <v>0.68181818181818199</v>
      </c>
      <c r="AR14" s="17"/>
      <c r="AS14" s="17">
        <v>0.61943319838056699</v>
      </c>
      <c r="AT14" s="17" t="s">
        <v>97</v>
      </c>
      <c r="AU14" s="17"/>
      <c r="AV14" s="17">
        <v>0.60750000000000004</v>
      </c>
      <c r="AW14" s="17">
        <v>0.60638297872340396</v>
      </c>
      <c r="AX14" s="17">
        <v>0.62141491395793502</v>
      </c>
      <c r="AY14" s="17"/>
      <c r="AZ14" s="17">
        <v>0.69724770642201805</v>
      </c>
      <c r="BA14" s="17">
        <v>0.66666666666666696</v>
      </c>
      <c r="BB14" s="17">
        <v>0.55066079295154202</v>
      </c>
      <c r="BC14" s="17"/>
      <c r="BD14" s="17">
        <v>0.61403508771929804</v>
      </c>
      <c r="BE14" s="17">
        <v>0.63109048723897898</v>
      </c>
      <c r="BF14" s="17"/>
      <c r="BG14" s="17">
        <v>0.595641646489104</v>
      </c>
      <c r="BH14" s="17">
        <v>0.63170731707317096</v>
      </c>
      <c r="BI14" s="17"/>
      <c r="BJ14" s="17">
        <v>0.61052631578947403</v>
      </c>
      <c r="BK14" s="17">
        <v>0.62217860647693801</v>
      </c>
      <c r="BL14" s="17"/>
      <c r="BM14" s="17">
        <v>0.61316872427983504</v>
      </c>
      <c r="BN14" s="17">
        <v>0.62295081967213095</v>
      </c>
      <c r="BO14" s="17"/>
      <c r="BP14" s="17">
        <v>0.64094955489614203</v>
      </c>
      <c r="BQ14" s="17">
        <v>0.61415525114155201</v>
      </c>
      <c r="BR14" s="17"/>
      <c r="BS14" s="17">
        <v>0.658371040723982</v>
      </c>
      <c r="BT14" s="17">
        <v>0.6</v>
      </c>
      <c r="BU14" s="17"/>
      <c r="BV14" s="17">
        <v>0.59060402684563795</v>
      </c>
      <c r="BW14" s="17">
        <v>0.69283276450511899</v>
      </c>
      <c r="BX14" s="17"/>
      <c r="BY14" s="17">
        <v>0.68531468531468498</v>
      </c>
      <c r="BZ14" s="17">
        <v>0.61002785515320301</v>
      </c>
      <c r="CA14" s="17"/>
      <c r="CB14" s="17">
        <v>0.65820642978003396</v>
      </c>
      <c r="CC14" s="17">
        <v>0.58842443729903504</v>
      </c>
    </row>
    <row r="15" spans="2:81" x14ac:dyDescent="0.3">
      <c r="B15" s="14" t="s">
        <v>90</v>
      </c>
      <c r="C15" s="17">
        <v>0.178137651821862</v>
      </c>
      <c r="D15" s="17">
        <v>0.18619582664526499</v>
      </c>
      <c r="E15" s="17">
        <v>0.17133443163097201</v>
      </c>
      <c r="F15" s="17"/>
      <c r="G15" s="17">
        <v>0.14285714285714299</v>
      </c>
      <c r="H15" s="17">
        <v>0.15030674846625799</v>
      </c>
      <c r="I15" s="17">
        <v>0.18220338983050799</v>
      </c>
      <c r="J15" s="17">
        <v>0.20398009950248799</v>
      </c>
      <c r="K15" s="17">
        <v>0.18181818181818199</v>
      </c>
      <c r="L15" s="17">
        <v>0.23376623376623401</v>
      </c>
      <c r="M15" s="17"/>
      <c r="N15" s="17">
        <v>0.165271966527197</v>
      </c>
      <c r="O15" s="17">
        <v>0.22680412371134001</v>
      </c>
      <c r="P15" s="17">
        <v>0.20895522388059701</v>
      </c>
      <c r="Q15" s="17">
        <v>0.122047244094488</v>
      </c>
      <c r="R15" s="17"/>
      <c r="S15" s="17">
        <v>0.20164609053497901</v>
      </c>
      <c r="T15" s="17">
        <v>0.180451127819549</v>
      </c>
      <c r="U15" s="17">
        <v>0.164383561643836</v>
      </c>
      <c r="V15" s="17">
        <v>0.19417475728155301</v>
      </c>
      <c r="W15" s="17">
        <v>0.115384615384615</v>
      </c>
      <c r="X15" s="17">
        <v>0.25714285714285701</v>
      </c>
      <c r="Y15" s="17">
        <v>0.18</v>
      </c>
      <c r="Z15" s="17">
        <v>0.133333333333333</v>
      </c>
      <c r="AA15" s="17">
        <v>0.20382165605095501</v>
      </c>
      <c r="AB15" s="17">
        <v>0.15625</v>
      </c>
      <c r="AC15" s="17">
        <v>5.2631578947368397E-2</v>
      </c>
      <c r="AD15" s="17">
        <v>0.105263157894737</v>
      </c>
      <c r="AE15" s="17"/>
      <c r="AF15" s="17">
        <v>0.167919799498747</v>
      </c>
      <c r="AG15" s="17">
        <v>0.19</v>
      </c>
      <c r="AH15" s="17">
        <v>0.2265625</v>
      </c>
      <c r="AI15" s="17">
        <v>0.173913043478261</v>
      </c>
      <c r="AJ15" s="17">
        <v>0.18699186991869901</v>
      </c>
      <c r="AK15" s="17">
        <v>0.180952380952381</v>
      </c>
      <c r="AL15" s="17"/>
      <c r="AM15" s="17">
        <v>0.164835164835165</v>
      </c>
      <c r="AN15" s="17">
        <v>0.16</v>
      </c>
      <c r="AO15" s="17">
        <v>0.18158567774936099</v>
      </c>
      <c r="AP15" s="17">
        <v>0.19409282700421901</v>
      </c>
      <c r="AQ15" s="17">
        <v>0.15909090909090901</v>
      </c>
      <c r="AR15" s="17"/>
      <c r="AS15" s="17">
        <v>0.178137651821862</v>
      </c>
      <c r="AT15" s="17" t="s">
        <v>97</v>
      </c>
      <c r="AU15" s="17"/>
      <c r="AV15" s="17">
        <v>0.19750000000000001</v>
      </c>
      <c r="AW15" s="17">
        <v>0.13829787234042601</v>
      </c>
      <c r="AX15" s="17">
        <v>0.18929254302103299</v>
      </c>
      <c r="AY15" s="17"/>
      <c r="AZ15" s="17">
        <v>0.17431192660550501</v>
      </c>
      <c r="BA15" s="17">
        <v>0.133333333333333</v>
      </c>
      <c r="BB15" s="17">
        <v>0.185022026431718</v>
      </c>
      <c r="BC15" s="17"/>
      <c r="BD15" s="17">
        <v>0.17167919799498699</v>
      </c>
      <c r="BE15" s="17">
        <v>0.19025522041763299</v>
      </c>
      <c r="BF15" s="17"/>
      <c r="BG15" s="17">
        <v>0.17917675544794201</v>
      </c>
      <c r="BH15" s="17">
        <v>0.17804878048780501</v>
      </c>
      <c r="BI15" s="17"/>
      <c r="BJ15" s="17">
        <v>0.168421052631579</v>
      </c>
      <c r="BK15" s="17">
        <v>0.181550539744848</v>
      </c>
      <c r="BL15" s="17"/>
      <c r="BM15" s="17">
        <v>0.164609053497942</v>
      </c>
      <c r="BN15" s="17">
        <v>0.18237704918032799</v>
      </c>
      <c r="BO15" s="17"/>
      <c r="BP15" s="17">
        <v>0.16023738872403601</v>
      </c>
      <c r="BQ15" s="17">
        <v>0.184931506849315</v>
      </c>
      <c r="BR15" s="17"/>
      <c r="BS15" s="17">
        <v>0.15158371040724</v>
      </c>
      <c r="BT15" s="17">
        <v>0.193406593406593</v>
      </c>
      <c r="BU15" s="17"/>
      <c r="BV15" s="17">
        <v>0.20134228187919501</v>
      </c>
      <c r="BW15" s="17">
        <v>0.12627986348122899</v>
      </c>
      <c r="BX15" s="17"/>
      <c r="BY15" s="17">
        <v>0.11888111888111901</v>
      </c>
      <c r="BZ15" s="17">
        <v>0.185701021355617</v>
      </c>
      <c r="CA15" s="17"/>
      <c r="CB15" s="17">
        <v>0.174280879864636</v>
      </c>
      <c r="CC15" s="17">
        <v>0.17845659163987099</v>
      </c>
    </row>
    <row r="16" spans="2:81" x14ac:dyDescent="0.3">
      <c r="B16" s="14" t="s">
        <v>91</v>
      </c>
      <c r="C16" s="18">
        <v>0.44129554655870401</v>
      </c>
      <c r="D16" s="18">
        <v>0.47030497592295301</v>
      </c>
      <c r="E16" s="18">
        <v>0.40691927512355802</v>
      </c>
      <c r="F16" s="18"/>
      <c r="G16" s="18">
        <v>0.51428571428571401</v>
      </c>
      <c r="H16" s="18">
        <v>0.47546012269938598</v>
      </c>
      <c r="I16" s="18">
        <v>0.45338983050847498</v>
      </c>
      <c r="J16" s="18">
        <v>0.39800995024875602</v>
      </c>
      <c r="K16" s="18">
        <v>0.43356643356643398</v>
      </c>
      <c r="L16" s="18">
        <v>0.331168831168831</v>
      </c>
      <c r="M16" s="18"/>
      <c r="N16" s="18">
        <v>0.46443514644351502</v>
      </c>
      <c r="O16" s="18">
        <v>0.36769759450171802</v>
      </c>
      <c r="P16" s="18">
        <v>0.39303482587064698</v>
      </c>
      <c r="Q16" s="18">
        <v>0.53149606299212604</v>
      </c>
      <c r="R16" s="18"/>
      <c r="S16" s="18">
        <v>0.41152263374485598</v>
      </c>
      <c r="T16" s="18">
        <v>0.45864661654135302</v>
      </c>
      <c r="U16" s="18">
        <v>0.38356164383561597</v>
      </c>
      <c r="V16" s="18">
        <v>0.40776699029126201</v>
      </c>
      <c r="W16" s="18">
        <v>0.51923076923076905</v>
      </c>
      <c r="X16" s="18">
        <v>0.24761904761904799</v>
      </c>
      <c r="Y16" s="18">
        <v>0.41</v>
      </c>
      <c r="Z16" s="18">
        <v>0.44444444444444398</v>
      </c>
      <c r="AA16" s="18">
        <v>0.42675159235668803</v>
      </c>
      <c r="AB16" s="18">
        <v>0.5</v>
      </c>
      <c r="AC16" s="18">
        <v>0.78947368421052599</v>
      </c>
      <c r="AD16" s="18">
        <v>0.68421052631578905</v>
      </c>
      <c r="AE16" s="18"/>
      <c r="AF16" s="18">
        <v>0.45112781954887199</v>
      </c>
      <c r="AG16" s="18">
        <v>0.48499999999999999</v>
      </c>
      <c r="AH16" s="18">
        <v>0.375</v>
      </c>
      <c r="AI16" s="18">
        <v>0.46583850931677001</v>
      </c>
      <c r="AJ16" s="18">
        <v>0.422764227642276</v>
      </c>
      <c r="AK16" s="18">
        <v>0.34285714285714303</v>
      </c>
      <c r="AL16" s="18"/>
      <c r="AM16" s="18">
        <v>0.5</v>
      </c>
      <c r="AN16" s="18">
        <v>0.45333333333333298</v>
      </c>
      <c r="AO16" s="18">
        <v>0.44757033248081801</v>
      </c>
      <c r="AP16" s="18">
        <v>0.37552742616033802</v>
      </c>
      <c r="AQ16" s="18">
        <v>0.52272727272727304</v>
      </c>
      <c r="AR16" s="18"/>
      <c r="AS16" s="18">
        <v>0.44129554655870401</v>
      </c>
      <c r="AT16" s="18" t="s">
        <v>97</v>
      </c>
      <c r="AU16" s="18"/>
      <c r="AV16" s="18">
        <v>0.41</v>
      </c>
      <c r="AW16" s="18">
        <v>0.46808510638297901</v>
      </c>
      <c r="AX16" s="18">
        <v>0.43212237093690298</v>
      </c>
      <c r="AY16" s="18"/>
      <c r="AZ16" s="18">
        <v>0.52293577981651396</v>
      </c>
      <c r="BA16" s="18">
        <v>0.53333333333333299</v>
      </c>
      <c r="BB16" s="18">
        <v>0.36563876651982402</v>
      </c>
      <c r="BC16" s="18"/>
      <c r="BD16" s="18">
        <v>0.442355889724311</v>
      </c>
      <c r="BE16" s="18">
        <v>0.44083526682134599</v>
      </c>
      <c r="BF16" s="18"/>
      <c r="BG16" s="18">
        <v>0.41646489104116202</v>
      </c>
      <c r="BH16" s="18">
        <v>0.45365853658536598</v>
      </c>
      <c r="BI16" s="18"/>
      <c r="BJ16" s="18">
        <v>0.442105263157895</v>
      </c>
      <c r="BK16" s="18">
        <v>0.44062806673208998</v>
      </c>
      <c r="BL16" s="18"/>
      <c r="BM16" s="18">
        <v>0.44855967078189302</v>
      </c>
      <c r="BN16" s="18">
        <v>0.44057377049180302</v>
      </c>
      <c r="BO16" s="18"/>
      <c r="BP16" s="18">
        <v>0.48071216617210699</v>
      </c>
      <c r="BQ16" s="18">
        <v>0.42922374429223698</v>
      </c>
      <c r="BR16" s="18"/>
      <c r="BS16" s="18">
        <v>0.50678733031674195</v>
      </c>
      <c r="BT16" s="18">
        <v>0.40659340659340698</v>
      </c>
      <c r="BU16" s="18"/>
      <c r="BV16" s="18">
        <v>0.389261744966443</v>
      </c>
      <c r="BW16" s="18">
        <v>0.566552901023891</v>
      </c>
      <c r="BX16" s="18"/>
      <c r="BY16" s="18">
        <v>0.56643356643356602</v>
      </c>
      <c r="BZ16" s="18">
        <v>0.42432683379758601</v>
      </c>
      <c r="CA16" s="18"/>
      <c r="CB16" s="18">
        <v>0.48392554991539799</v>
      </c>
      <c r="CC16" s="18">
        <v>0.409967845659164</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E18"/>
  <sheetViews>
    <sheetView showGridLines="0" workbookViewId="0">
      <pane xSplit="2" topLeftCell="C1" activePane="topRight" state="frozen"/>
      <selection pane="topRight" activeCell="D22" sqref="D22"/>
    </sheetView>
  </sheetViews>
  <sheetFormatPr defaultColWidth="10.88671875" defaultRowHeight="14.4" x14ac:dyDescent="0.3"/>
  <cols>
    <col min="2" max="2" width="25.77734375" customWidth="1"/>
    <col min="3" max="5" width="20.77734375" customWidth="1"/>
  </cols>
  <sheetData>
    <row r="2" spans="2:5" ht="40.049999999999997" customHeight="1" x14ac:dyDescent="0.3">
      <c r="D2" s="38" t="s">
        <v>107</v>
      </c>
      <c r="E2" s="35"/>
    </row>
    <row r="6" spans="2:5" ht="49.95" customHeight="1" x14ac:dyDescent="0.3">
      <c r="B6" s="16" t="s">
        <v>6</v>
      </c>
      <c r="C6" s="16" t="s">
        <v>100</v>
      </c>
      <c r="D6" s="16" t="s">
        <v>101</v>
      </c>
    </row>
    <row r="7" spans="2:5" x14ac:dyDescent="0.3">
      <c r="B7" s="14" t="s">
        <v>102</v>
      </c>
      <c r="C7" s="13">
        <v>0.10364372469635599</v>
      </c>
      <c r="D7" s="13">
        <v>9.0688259109311706E-2</v>
      </c>
    </row>
    <row r="8" spans="2:5" x14ac:dyDescent="0.3">
      <c r="B8" s="14" t="s">
        <v>103</v>
      </c>
      <c r="C8" s="13">
        <v>0.281781376518219</v>
      </c>
      <c r="D8" s="13">
        <v>0.25506072874493901</v>
      </c>
    </row>
    <row r="9" spans="2:5" x14ac:dyDescent="0.3">
      <c r="B9" s="14" t="s">
        <v>104</v>
      </c>
      <c r="C9" s="13">
        <v>0.33036437246963601</v>
      </c>
      <c r="D9" s="13">
        <v>0.34331983805667998</v>
      </c>
    </row>
    <row r="10" spans="2:5" x14ac:dyDescent="0.3">
      <c r="B10" s="14" t="s">
        <v>105</v>
      </c>
      <c r="C10" s="13">
        <v>0.21457489878542499</v>
      </c>
      <c r="D10" s="13">
        <v>0.26315789473684198</v>
      </c>
    </row>
    <row r="11" spans="2:5" x14ac:dyDescent="0.3">
      <c r="B11" s="14" t="s">
        <v>106</v>
      </c>
      <c r="C11" s="13">
        <v>6.9635627530364397E-2</v>
      </c>
      <c r="D11" s="13">
        <v>4.7773279352226701E-2</v>
      </c>
    </row>
    <row r="12" spans="2:5" x14ac:dyDescent="0.3">
      <c r="B12" s="15"/>
      <c r="C12" s="15"/>
      <c r="D12" s="15"/>
    </row>
    <row r="13" spans="2:5" x14ac:dyDescent="0.3">
      <c r="B13" t="s">
        <v>93</v>
      </c>
    </row>
    <row r="14" spans="2:5" x14ac:dyDescent="0.3">
      <c r="B14" t="s">
        <v>94</v>
      </c>
    </row>
    <row r="18" spans="2:2" x14ac:dyDescent="0.3">
      <c r="B18"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108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0.10364372469635599</v>
      </c>
      <c r="D8" s="13">
        <v>0.112359550561798</v>
      </c>
      <c r="E8" s="13">
        <v>9.5551894563426706E-2</v>
      </c>
      <c r="F8" s="13"/>
      <c r="G8" s="13">
        <v>0.10285714285714299</v>
      </c>
      <c r="H8" s="13">
        <v>0.16871165644171801</v>
      </c>
      <c r="I8" s="13">
        <v>0.144067796610169</v>
      </c>
      <c r="J8" s="13">
        <v>2.9850746268656699E-2</v>
      </c>
      <c r="K8" s="13">
        <v>4.1958041958042001E-2</v>
      </c>
      <c r="L8" s="13">
        <v>5.8441558441558399E-2</v>
      </c>
      <c r="M8" s="13"/>
      <c r="N8" s="13">
        <v>0.14853556485355601</v>
      </c>
      <c r="O8" s="13">
        <v>8.2474226804123696E-2</v>
      </c>
      <c r="P8" s="13">
        <v>5.4726368159204002E-2</v>
      </c>
      <c r="Q8" s="13">
        <v>8.2677165354330701E-2</v>
      </c>
      <c r="R8" s="13"/>
      <c r="S8" s="13">
        <v>0.12757201646090499</v>
      </c>
      <c r="T8" s="13">
        <v>0.105263157894737</v>
      </c>
      <c r="U8" s="13">
        <v>0.10958904109589</v>
      </c>
      <c r="V8" s="13">
        <v>7.7669902912621394E-2</v>
      </c>
      <c r="W8" s="13">
        <v>0.125</v>
      </c>
      <c r="X8" s="13">
        <v>0.104761904761905</v>
      </c>
      <c r="Y8" s="13">
        <v>0.09</v>
      </c>
      <c r="Z8" s="13">
        <v>0.11111111111111099</v>
      </c>
      <c r="AA8" s="13">
        <v>8.9171974522293002E-2</v>
      </c>
      <c r="AB8" s="13">
        <v>8.3333333333333301E-2</v>
      </c>
      <c r="AC8" s="13">
        <v>8.7719298245614002E-2</v>
      </c>
      <c r="AD8" s="13">
        <v>0.105263157894737</v>
      </c>
      <c r="AE8" s="13"/>
      <c r="AF8" s="13">
        <v>0.16040100250626599</v>
      </c>
      <c r="AG8" s="13">
        <v>0.105</v>
      </c>
      <c r="AH8" s="13">
        <v>0.125</v>
      </c>
      <c r="AI8" s="13">
        <v>8.6956521739130405E-2</v>
      </c>
      <c r="AJ8" s="13">
        <v>5.6910569105691103E-2</v>
      </c>
      <c r="AK8" s="13">
        <v>1.9047619047619001E-2</v>
      </c>
      <c r="AL8" s="13"/>
      <c r="AM8" s="13">
        <v>6.5934065934065894E-2</v>
      </c>
      <c r="AN8" s="13">
        <v>6.22222222222222E-2</v>
      </c>
      <c r="AO8" s="13">
        <v>0.10741687979539601</v>
      </c>
      <c r="AP8" s="13">
        <v>0.16877637130801701</v>
      </c>
      <c r="AQ8" s="13">
        <v>0.25</v>
      </c>
      <c r="AR8" s="13"/>
      <c r="AS8" s="13">
        <v>0.10364372469635599</v>
      </c>
      <c r="AT8" s="13" t="s">
        <v>97</v>
      </c>
      <c r="AU8" s="13"/>
      <c r="AV8" s="13">
        <v>0.1225</v>
      </c>
      <c r="AW8" s="13">
        <v>0.180851063829787</v>
      </c>
      <c r="AX8" s="13">
        <v>5.1625239005736102E-2</v>
      </c>
      <c r="AY8" s="13"/>
      <c r="AZ8" s="13">
        <v>0.247706422018349</v>
      </c>
      <c r="BA8" s="13">
        <v>0.17777777777777801</v>
      </c>
      <c r="BB8" s="13">
        <v>5.2863436123347998E-2</v>
      </c>
      <c r="BC8" s="13"/>
      <c r="BD8" s="13">
        <v>0.12656641604009999</v>
      </c>
      <c r="BE8" s="13">
        <v>6.2645011600928099E-2</v>
      </c>
      <c r="BF8" s="13"/>
      <c r="BG8" s="13">
        <v>0.15980629539951599</v>
      </c>
      <c r="BH8" s="13">
        <v>7.5609756097561001E-2</v>
      </c>
      <c r="BI8" s="13"/>
      <c r="BJ8" s="13">
        <v>9.4736842105263203E-2</v>
      </c>
      <c r="BK8" s="13">
        <v>0.104023552502453</v>
      </c>
      <c r="BL8" s="13"/>
      <c r="BM8" s="13">
        <v>0.10699588477366299</v>
      </c>
      <c r="BN8" s="13">
        <v>0.103483606557377</v>
      </c>
      <c r="BO8" s="13"/>
      <c r="BP8" s="13">
        <v>8.9020771513353095E-2</v>
      </c>
      <c r="BQ8" s="13">
        <v>0.110730593607306</v>
      </c>
      <c r="BR8" s="13"/>
      <c r="BS8" s="13">
        <v>0.131221719457014</v>
      </c>
      <c r="BT8" s="13">
        <v>6.15384615384615E-2</v>
      </c>
      <c r="BU8" s="13"/>
      <c r="BV8" s="13">
        <v>0.12751677852349</v>
      </c>
      <c r="BW8" s="13">
        <v>0.133105802047782</v>
      </c>
      <c r="BX8" s="13"/>
      <c r="BY8" s="13">
        <v>0.132867132867133</v>
      </c>
      <c r="BZ8" s="13">
        <v>0.10120705663881201</v>
      </c>
      <c r="CA8" s="13"/>
      <c r="CB8" s="13">
        <v>8.2910321489001695E-2</v>
      </c>
      <c r="CC8" s="13">
        <v>0.120578778135048</v>
      </c>
    </row>
    <row r="9" spans="2:81" x14ac:dyDescent="0.3">
      <c r="B9" s="14" t="s">
        <v>103</v>
      </c>
      <c r="C9" s="13">
        <v>0.281781376518219</v>
      </c>
      <c r="D9" s="13">
        <v>0.29855537720706299</v>
      </c>
      <c r="E9" s="13">
        <v>0.266886326194399</v>
      </c>
      <c r="F9" s="13"/>
      <c r="G9" s="13">
        <v>0.245714285714286</v>
      </c>
      <c r="H9" s="13">
        <v>0.34662576687116597</v>
      </c>
      <c r="I9" s="13">
        <v>0.27118644067796599</v>
      </c>
      <c r="J9" s="13">
        <v>0.31840796019900502</v>
      </c>
      <c r="K9" s="13">
        <v>0.223776223776224</v>
      </c>
      <c r="L9" s="13">
        <v>0.207792207792208</v>
      </c>
      <c r="M9" s="13"/>
      <c r="N9" s="13">
        <v>0.25941422594142299</v>
      </c>
      <c r="O9" s="13">
        <v>0.26460481099656402</v>
      </c>
      <c r="P9" s="13">
        <v>0.37313432835820898</v>
      </c>
      <c r="Q9" s="13">
        <v>0.279527559055118</v>
      </c>
      <c r="R9" s="13"/>
      <c r="S9" s="13">
        <v>0.26748971193415599</v>
      </c>
      <c r="T9" s="13">
        <v>0.29323308270676701</v>
      </c>
      <c r="U9" s="13">
        <v>0.24657534246575299</v>
      </c>
      <c r="V9" s="13">
        <v>0.242718446601942</v>
      </c>
      <c r="W9" s="13">
        <v>0.355769230769231</v>
      </c>
      <c r="X9" s="13">
        <v>0.20952380952381</v>
      </c>
      <c r="Y9" s="13">
        <v>0.3</v>
      </c>
      <c r="Z9" s="13">
        <v>0.2</v>
      </c>
      <c r="AA9" s="13">
        <v>0.31210191082802502</v>
      </c>
      <c r="AB9" s="13">
        <v>0.30208333333333298</v>
      </c>
      <c r="AC9" s="13">
        <v>0.38596491228070201</v>
      </c>
      <c r="AD9" s="13">
        <v>0.157894736842105</v>
      </c>
      <c r="AE9" s="13"/>
      <c r="AF9" s="13">
        <v>0.28070175438596501</v>
      </c>
      <c r="AG9" s="13">
        <v>0.31</v>
      </c>
      <c r="AH9" s="13">
        <v>0.2734375</v>
      </c>
      <c r="AI9" s="13">
        <v>0.37267080745341602</v>
      </c>
      <c r="AJ9" s="13">
        <v>0.138211382113821</v>
      </c>
      <c r="AK9" s="13">
        <v>0.34285714285714303</v>
      </c>
      <c r="AL9" s="13"/>
      <c r="AM9" s="13">
        <v>0.31318681318681302</v>
      </c>
      <c r="AN9" s="13">
        <v>0.23555555555555599</v>
      </c>
      <c r="AO9" s="13">
        <v>0.296675191815857</v>
      </c>
      <c r="AP9" s="13">
        <v>0.28270042194092798</v>
      </c>
      <c r="AQ9" s="13">
        <v>0.34090909090909099</v>
      </c>
      <c r="AR9" s="13"/>
      <c r="AS9" s="13">
        <v>0.281781376518219</v>
      </c>
      <c r="AT9" s="13" t="s">
        <v>97</v>
      </c>
      <c r="AU9" s="13"/>
      <c r="AV9" s="13">
        <v>0.28499999999999998</v>
      </c>
      <c r="AW9" s="13">
        <v>0.37234042553191499</v>
      </c>
      <c r="AX9" s="13">
        <v>0.26003824091778199</v>
      </c>
      <c r="AY9" s="13"/>
      <c r="AZ9" s="13">
        <v>0.293577981651376</v>
      </c>
      <c r="BA9" s="13">
        <v>0.38888888888888901</v>
      </c>
      <c r="BB9" s="13">
        <v>0.28193832599118901</v>
      </c>
      <c r="BC9" s="13"/>
      <c r="BD9" s="13">
        <v>0.27067669172932302</v>
      </c>
      <c r="BE9" s="13">
        <v>0.29930394431554502</v>
      </c>
      <c r="BF9" s="13"/>
      <c r="BG9" s="13">
        <v>0.28329297820823202</v>
      </c>
      <c r="BH9" s="13">
        <v>0.28048780487804897</v>
      </c>
      <c r="BI9" s="13"/>
      <c r="BJ9" s="13">
        <v>0.278947368421053</v>
      </c>
      <c r="BK9" s="13">
        <v>0.28263002944062798</v>
      </c>
      <c r="BL9" s="13"/>
      <c r="BM9" s="13">
        <v>0.20576131687242799</v>
      </c>
      <c r="BN9" s="13">
        <v>0.29815573770491799</v>
      </c>
      <c r="BO9" s="13"/>
      <c r="BP9" s="13">
        <v>0.26409495548961398</v>
      </c>
      <c r="BQ9" s="13">
        <v>0.289954337899543</v>
      </c>
      <c r="BR9" s="13"/>
      <c r="BS9" s="13">
        <v>0.29185520361991002</v>
      </c>
      <c r="BT9" s="13">
        <v>0.27472527472527503</v>
      </c>
      <c r="BU9" s="13"/>
      <c r="BV9" s="13">
        <v>0.28187919463087202</v>
      </c>
      <c r="BW9" s="13">
        <v>0.296928327645051</v>
      </c>
      <c r="BX9" s="13"/>
      <c r="BY9" s="13">
        <v>0.33566433566433601</v>
      </c>
      <c r="BZ9" s="13">
        <v>0.27576601671309198</v>
      </c>
      <c r="CA9" s="13"/>
      <c r="CB9" s="13">
        <v>0.27072758037224998</v>
      </c>
      <c r="CC9" s="13">
        <v>0.292604501607717</v>
      </c>
    </row>
    <row r="10" spans="2:81" x14ac:dyDescent="0.3">
      <c r="B10" s="14" t="s">
        <v>104</v>
      </c>
      <c r="C10" s="13">
        <v>0.33036437246963601</v>
      </c>
      <c r="D10" s="13">
        <v>0.34349919743178198</v>
      </c>
      <c r="E10" s="13">
        <v>0.31630971993410201</v>
      </c>
      <c r="F10" s="13"/>
      <c r="G10" s="13">
        <v>0.29714285714285699</v>
      </c>
      <c r="H10" s="13">
        <v>0.28527607361963198</v>
      </c>
      <c r="I10" s="13">
        <v>0.26271186440678002</v>
      </c>
      <c r="J10" s="13">
        <v>0.31840796019900502</v>
      </c>
      <c r="K10" s="13">
        <v>0.52447552447552404</v>
      </c>
      <c r="L10" s="13">
        <v>0.40259740259740301</v>
      </c>
      <c r="M10" s="13"/>
      <c r="N10" s="13">
        <v>0.31799163179916301</v>
      </c>
      <c r="O10" s="13">
        <v>0.378006872852234</v>
      </c>
      <c r="P10" s="13">
        <v>0.31840796019900502</v>
      </c>
      <c r="Q10" s="13">
        <v>0.30708661417322802</v>
      </c>
      <c r="R10" s="13"/>
      <c r="S10" s="13">
        <v>0.33333333333333298</v>
      </c>
      <c r="T10" s="13">
        <v>0.32330827067669199</v>
      </c>
      <c r="U10" s="13">
        <v>0.36986301369863001</v>
      </c>
      <c r="V10" s="13">
        <v>0.40776699029126201</v>
      </c>
      <c r="W10" s="13">
        <v>0.25</v>
      </c>
      <c r="X10" s="13">
        <v>0.30476190476190501</v>
      </c>
      <c r="Y10" s="13">
        <v>0.34</v>
      </c>
      <c r="Z10" s="13">
        <v>0.4</v>
      </c>
      <c r="AA10" s="13">
        <v>0.305732484076433</v>
      </c>
      <c r="AB10" s="13">
        <v>0.375</v>
      </c>
      <c r="AC10" s="13">
        <v>0.26315789473684198</v>
      </c>
      <c r="AD10" s="13">
        <v>0.31578947368421101</v>
      </c>
      <c r="AE10" s="13"/>
      <c r="AF10" s="13">
        <v>0.31077694235588998</v>
      </c>
      <c r="AG10" s="13">
        <v>0.32500000000000001</v>
      </c>
      <c r="AH10" s="13">
        <v>0.3828125</v>
      </c>
      <c r="AI10" s="13">
        <v>0.27329192546583903</v>
      </c>
      <c r="AJ10" s="13">
        <v>0.38211382113821102</v>
      </c>
      <c r="AK10" s="13">
        <v>0.32380952380952399</v>
      </c>
      <c r="AL10" s="13"/>
      <c r="AM10" s="13">
        <v>0.30769230769230799</v>
      </c>
      <c r="AN10" s="13">
        <v>0.32888888888888901</v>
      </c>
      <c r="AO10" s="13">
        <v>0.34526854219948799</v>
      </c>
      <c r="AP10" s="13">
        <v>0.27426160337552702</v>
      </c>
      <c r="AQ10" s="13">
        <v>0.22727272727272699</v>
      </c>
      <c r="AR10" s="13"/>
      <c r="AS10" s="13">
        <v>0.33036437246963601</v>
      </c>
      <c r="AT10" s="13" t="s">
        <v>97</v>
      </c>
      <c r="AU10" s="13"/>
      <c r="AV10" s="13">
        <v>0.3125</v>
      </c>
      <c r="AW10" s="13">
        <v>0.28723404255319201</v>
      </c>
      <c r="AX10" s="13">
        <v>0.35755258126195</v>
      </c>
      <c r="AY10" s="13"/>
      <c r="AZ10" s="13">
        <v>0.27522935779816499</v>
      </c>
      <c r="BA10" s="13">
        <v>0.25555555555555598</v>
      </c>
      <c r="BB10" s="13">
        <v>0.37444933920704798</v>
      </c>
      <c r="BC10" s="13"/>
      <c r="BD10" s="13">
        <v>0.31704260651629101</v>
      </c>
      <c r="BE10" s="13">
        <v>0.352668213457077</v>
      </c>
      <c r="BF10" s="13"/>
      <c r="BG10" s="13">
        <v>0.29055690072639201</v>
      </c>
      <c r="BH10" s="13">
        <v>0.35</v>
      </c>
      <c r="BI10" s="13"/>
      <c r="BJ10" s="13">
        <v>0.35263157894736802</v>
      </c>
      <c r="BK10" s="13">
        <v>0.32384690873405297</v>
      </c>
      <c r="BL10" s="13"/>
      <c r="BM10" s="13">
        <v>0.34156378600823001</v>
      </c>
      <c r="BN10" s="13">
        <v>0.32991803278688497</v>
      </c>
      <c r="BO10" s="13"/>
      <c r="BP10" s="13">
        <v>0.33827893175074197</v>
      </c>
      <c r="BQ10" s="13">
        <v>0.32534246575342501</v>
      </c>
      <c r="BR10" s="13"/>
      <c r="BS10" s="13">
        <v>0.31221719457013603</v>
      </c>
      <c r="BT10" s="13">
        <v>0.36043956043955999</v>
      </c>
      <c r="BU10" s="13"/>
      <c r="BV10" s="13">
        <v>0.25503355704698</v>
      </c>
      <c r="BW10" s="13">
        <v>0.34129692832764502</v>
      </c>
      <c r="BX10" s="13"/>
      <c r="BY10" s="13">
        <v>0.27972027972028002</v>
      </c>
      <c r="BZ10" s="13">
        <v>0.33519034354688998</v>
      </c>
      <c r="CA10" s="13"/>
      <c r="CB10" s="13">
        <v>0.323181049069374</v>
      </c>
      <c r="CC10" s="13">
        <v>0.34083601286173598</v>
      </c>
    </row>
    <row r="11" spans="2:81" x14ac:dyDescent="0.3">
      <c r="B11" s="14" t="s">
        <v>105</v>
      </c>
      <c r="C11" s="13">
        <v>0.21457489878542499</v>
      </c>
      <c r="D11" s="13">
        <v>0.17656500802568201</v>
      </c>
      <c r="E11" s="13">
        <v>0.25041186161449802</v>
      </c>
      <c r="F11" s="13"/>
      <c r="G11" s="13">
        <v>0.28000000000000003</v>
      </c>
      <c r="H11" s="13">
        <v>0.16257668711656401</v>
      </c>
      <c r="I11" s="13">
        <v>0.25</v>
      </c>
      <c r="J11" s="13">
        <v>0.238805970149254</v>
      </c>
      <c r="K11" s="13">
        <v>0.18181818181818199</v>
      </c>
      <c r="L11" s="13">
        <v>0.19480519480519501</v>
      </c>
      <c r="M11" s="13"/>
      <c r="N11" s="13">
        <v>0.22384937238493699</v>
      </c>
      <c r="O11" s="13">
        <v>0.20962199312714799</v>
      </c>
      <c r="P11" s="13">
        <v>0.164179104477612</v>
      </c>
      <c r="Q11" s="13">
        <v>0.24015748031496101</v>
      </c>
      <c r="R11" s="13"/>
      <c r="S11" s="13">
        <v>0.22222222222222199</v>
      </c>
      <c r="T11" s="13">
        <v>0.21052631578947401</v>
      </c>
      <c r="U11" s="13">
        <v>0.20547945205479501</v>
      </c>
      <c r="V11" s="13">
        <v>0.13592233009708701</v>
      </c>
      <c r="W11" s="13">
        <v>0.17307692307692299</v>
      </c>
      <c r="X11" s="13">
        <v>0.29523809523809502</v>
      </c>
      <c r="Y11" s="13">
        <v>0.24</v>
      </c>
      <c r="Z11" s="13">
        <v>0.22222222222222199</v>
      </c>
      <c r="AA11" s="13">
        <v>0.21656050955414</v>
      </c>
      <c r="AB11" s="13">
        <v>0.1875</v>
      </c>
      <c r="AC11" s="13">
        <v>0.21052631578947401</v>
      </c>
      <c r="AD11" s="13">
        <v>0.36842105263157898</v>
      </c>
      <c r="AE11" s="13"/>
      <c r="AF11" s="13">
        <v>0.19548872180451099</v>
      </c>
      <c r="AG11" s="13">
        <v>0.18</v>
      </c>
      <c r="AH11" s="13">
        <v>0.1796875</v>
      </c>
      <c r="AI11" s="13">
        <v>0.167701863354037</v>
      </c>
      <c r="AJ11" s="13">
        <v>0.34146341463414598</v>
      </c>
      <c r="AK11" s="13">
        <v>0.238095238095238</v>
      </c>
      <c r="AL11" s="13"/>
      <c r="AM11" s="13">
        <v>0.18131868131868101</v>
      </c>
      <c r="AN11" s="13">
        <v>0.29777777777777797</v>
      </c>
      <c r="AO11" s="13">
        <v>0.19181585677749399</v>
      </c>
      <c r="AP11" s="13">
        <v>0.22362869198312199</v>
      </c>
      <c r="AQ11" s="13">
        <v>0.18181818181818199</v>
      </c>
      <c r="AR11" s="13"/>
      <c r="AS11" s="13">
        <v>0.21457489878542499</v>
      </c>
      <c r="AT11" s="13" t="s">
        <v>97</v>
      </c>
      <c r="AU11" s="13"/>
      <c r="AV11" s="13">
        <v>0.22500000000000001</v>
      </c>
      <c r="AW11" s="13">
        <v>0.12765957446808501</v>
      </c>
      <c r="AX11" s="13">
        <v>0.22562141491395801</v>
      </c>
      <c r="AY11" s="13"/>
      <c r="AZ11" s="13">
        <v>0.146788990825688</v>
      </c>
      <c r="BA11" s="13">
        <v>0.14444444444444399</v>
      </c>
      <c r="BB11" s="13">
        <v>0.22026431718061701</v>
      </c>
      <c r="BC11" s="13"/>
      <c r="BD11" s="13">
        <v>0.22807017543859601</v>
      </c>
      <c r="BE11" s="13">
        <v>0.19257540603248299</v>
      </c>
      <c r="BF11" s="13"/>
      <c r="BG11" s="13">
        <v>0.215496368038741</v>
      </c>
      <c r="BH11" s="13">
        <v>0.21463414634146299</v>
      </c>
      <c r="BI11" s="13"/>
      <c r="BJ11" s="13">
        <v>0.226315789473684</v>
      </c>
      <c r="BK11" s="13">
        <v>0.21491658488714399</v>
      </c>
      <c r="BL11" s="13"/>
      <c r="BM11" s="13">
        <v>0.296296296296296</v>
      </c>
      <c r="BN11" s="13">
        <v>0.19467213114754101</v>
      </c>
      <c r="BO11" s="13"/>
      <c r="BP11" s="13">
        <v>0.24629080118694399</v>
      </c>
      <c r="BQ11" s="13">
        <v>0.20319634703196299</v>
      </c>
      <c r="BR11" s="13"/>
      <c r="BS11" s="13">
        <v>0.22624434389140299</v>
      </c>
      <c r="BT11" s="13">
        <v>0.20219780219780201</v>
      </c>
      <c r="BU11" s="13"/>
      <c r="BV11" s="13">
        <v>0.30201342281879201</v>
      </c>
      <c r="BW11" s="13">
        <v>0.18771331058020499</v>
      </c>
      <c r="BX11" s="13"/>
      <c r="BY11" s="13">
        <v>0.21678321678321699</v>
      </c>
      <c r="BZ11" s="13">
        <v>0.21355617455896</v>
      </c>
      <c r="CA11" s="13"/>
      <c r="CB11" s="13">
        <v>0.24027072758037199</v>
      </c>
      <c r="CC11" s="13">
        <v>0.18971061093247599</v>
      </c>
    </row>
    <row r="12" spans="2:81" x14ac:dyDescent="0.3">
      <c r="B12" s="14" t="s">
        <v>106</v>
      </c>
      <c r="C12" s="22">
        <v>6.9635627530364397E-2</v>
      </c>
      <c r="D12" s="22">
        <v>6.9020866773675804E-2</v>
      </c>
      <c r="E12" s="22">
        <v>7.0840197693574997E-2</v>
      </c>
      <c r="F12" s="22"/>
      <c r="G12" s="22">
        <v>7.4285714285714302E-2</v>
      </c>
      <c r="H12" s="22">
        <v>3.6809815950920199E-2</v>
      </c>
      <c r="I12" s="22">
        <v>7.2033898305084706E-2</v>
      </c>
      <c r="J12" s="22">
        <v>9.4527363184079602E-2</v>
      </c>
      <c r="K12" s="22">
        <v>2.7972027972028E-2</v>
      </c>
      <c r="L12" s="22">
        <v>0.13636363636363599</v>
      </c>
      <c r="M12" s="22"/>
      <c r="N12" s="22">
        <v>5.0209205020920501E-2</v>
      </c>
      <c r="O12" s="22">
        <v>6.5292096219931303E-2</v>
      </c>
      <c r="P12" s="22">
        <v>8.9552238805970102E-2</v>
      </c>
      <c r="Q12" s="22">
        <v>9.0551181102362197E-2</v>
      </c>
      <c r="R12" s="22"/>
      <c r="S12" s="22">
        <v>4.9382716049382699E-2</v>
      </c>
      <c r="T12" s="22">
        <v>6.7669172932330796E-2</v>
      </c>
      <c r="U12" s="22">
        <v>6.8493150684931503E-2</v>
      </c>
      <c r="V12" s="22">
        <v>0.13592233009708701</v>
      </c>
      <c r="W12" s="22">
        <v>9.6153846153846201E-2</v>
      </c>
      <c r="X12" s="22">
        <v>8.5714285714285701E-2</v>
      </c>
      <c r="Y12" s="22">
        <v>0.03</v>
      </c>
      <c r="Z12" s="22">
        <v>6.6666666666666693E-2</v>
      </c>
      <c r="AA12" s="22">
        <v>7.6433121019108305E-2</v>
      </c>
      <c r="AB12" s="22">
        <v>5.2083333333333301E-2</v>
      </c>
      <c r="AC12" s="22">
        <v>5.2631578947368397E-2</v>
      </c>
      <c r="AD12" s="22">
        <v>5.2631578947368397E-2</v>
      </c>
      <c r="AE12" s="22"/>
      <c r="AF12" s="22">
        <v>5.2631578947368397E-2</v>
      </c>
      <c r="AG12" s="22">
        <v>0.08</v>
      </c>
      <c r="AH12" s="22">
        <v>3.90625E-2</v>
      </c>
      <c r="AI12" s="22">
        <v>9.9378881987577605E-2</v>
      </c>
      <c r="AJ12" s="22">
        <v>8.1300813008130093E-2</v>
      </c>
      <c r="AK12" s="22">
        <v>7.6190476190476197E-2</v>
      </c>
      <c r="AL12" s="22"/>
      <c r="AM12" s="22">
        <v>0.13186813186813201</v>
      </c>
      <c r="AN12" s="22">
        <v>7.5555555555555598E-2</v>
      </c>
      <c r="AO12" s="22">
        <v>5.8823529411764698E-2</v>
      </c>
      <c r="AP12" s="22">
        <v>5.0632911392405097E-2</v>
      </c>
      <c r="AQ12" s="22">
        <v>0</v>
      </c>
      <c r="AR12" s="22"/>
      <c r="AS12" s="22">
        <v>6.9635627530364397E-2</v>
      </c>
      <c r="AT12" s="22" t="s">
        <v>97</v>
      </c>
      <c r="AU12" s="22"/>
      <c r="AV12" s="22">
        <v>5.5E-2</v>
      </c>
      <c r="AW12" s="22">
        <v>3.1914893617021302E-2</v>
      </c>
      <c r="AX12" s="22">
        <v>0.105162523900574</v>
      </c>
      <c r="AY12" s="22"/>
      <c r="AZ12" s="22">
        <v>3.6697247706422E-2</v>
      </c>
      <c r="BA12" s="22">
        <v>3.3333333333333298E-2</v>
      </c>
      <c r="BB12" s="22">
        <v>7.0484581497797405E-2</v>
      </c>
      <c r="BC12" s="22"/>
      <c r="BD12" s="22">
        <v>5.7644110275689199E-2</v>
      </c>
      <c r="BE12" s="22">
        <v>9.28074245939675E-2</v>
      </c>
      <c r="BF12" s="22"/>
      <c r="BG12" s="22">
        <v>5.0847457627118599E-2</v>
      </c>
      <c r="BH12" s="22">
        <v>7.9268292682926803E-2</v>
      </c>
      <c r="BI12" s="22"/>
      <c r="BJ12" s="22">
        <v>4.7368421052631601E-2</v>
      </c>
      <c r="BK12" s="22">
        <v>7.4582924435721301E-2</v>
      </c>
      <c r="BL12" s="22"/>
      <c r="BM12" s="22">
        <v>4.9382716049382699E-2</v>
      </c>
      <c r="BN12" s="22">
        <v>7.3770491803278701E-2</v>
      </c>
      <c r="BO12" s="22"/>
      <c r="BP12" s="22">
        <v>6.2314540059347202E-2</v>
      </c>
      <c r="BQ12" s="22">
        <v>7.0776255707762595E-2</v>
      </c>
      <c r="BR12" s="22"/>
      <c r="BS12" s="22">
        <v>3.8461538461538498E-2</v>
      </c>
      <c r="BT12" s="22">
        <v>0.101098901098901</v>
      </c>
      <c r="BU12" s="22"/>
      <c r="BV12" s="22">
        <v>3.35570469798658E-2</v>
      </c>
      <c r="BW12" s="22">
        <v>4.0955631399317398E-2</v>
      </c>
      <c r="BX12" s="22"/>
      <c r="BY12" s="22">
        <v>3.4965034965035002E-2</v>
      </c>
      <c r="BZ12" s="22">
        <v>7.4280408542247003E-2</v>
      </c>
      <c r="CA12" s="22"/>
      <c r="CB12" s="22">
        <v>8.2910321489001695E-2</v>
      </c>
      <c r="CC12" s="22">
        <v>5.6270096463022501E-2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109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9.0688259109311706E-2</v>
      </c>
      <c r="D8" s="13">
        <v>9.4703049759229496E-2</v>
      </c>
      <c r="E8" s="13">
        <v>8.7314662273476104E-2</v>
      </c>
      <c r="F8" s="13"/>
      <c r="G8" s="13">
        <v>7.4285714285714302E-2</v>
      </c>
      <c r="H8" s="13">
        <v>0.14723926380368099</v>
      </c>
      <c r="I8" s="13">
        <v>0.11864406779661001</v>
      </c>
      <c r="J8" s="13">
        <v>4.47761194029851E-2</v>
      </c>
      <c r="K8" s="13">
        <v>4.1958041958042001E-2</v>
      </c>
      <c r="L8" s="13">
        <v>5.1948051948052E-2</v>
      </c>
      <c r="M8" s="13"/>
      <c r="N8" s="13">
        <v>0.125523012552301</v>
      </c>
      <c r="O8" s="13">
        <v>7.9037800687285206E-2</v>
      </c>
      <c r="P8" s="13">
        <v>4.47761194029851E-2</v>
      </c>
      <c r="Q8" s="13">
        <v>7.8740157480315001E-2</v>
      </c>
      <c r="R8" s="13"/>
      <c r="S8" s="13">
        <v>0.10699588477366299</v>
      </c>
      <c r="T8" s="13">
        <v>0.112781954887218</v>
      </c>
      <c r="U8" s="13">
        <v>5.4794520547945202E-2</v>
      </c>
      <c r="V8" s="13">
        <v>4.85436893203883E-2</v>
      </c>
      <c r="W8" s="13">
        <v>0.125</v>
      </c>
      <c r="X8" s="13">
        <v>8.5714285714285701E-2</v>
      </c>
      <c r="Y8" s="13">
        <v>0.09</v>
      </c>
      <c r="Z8" s="13">
        <v>0.133333333333333</v>
      </c>
      <c r="AA8" s="13">
        <v>5.7324840764331197E-2</v>
      </c>
      <c r="AB8" s="13">
        <v>9.375E-2</v>
      </c>
      <c r="AC8" s="13">
        <v>0.12280701754386</v>
      </c>
      <c r="AD8" s="13">
        <v>0</v>
      </c>
      <c r="AE8" s="13"/>
      <c r="AF8" s="13">
        <v>0.12781954887218</v>
      </c>
      <c r="AG8" s="13">
        <v>0.115</v>
      </c>
      <c r="AH8" s="13">
        <v>9.375E-2</v>
      </c>
      <c r="AI8" s="13">
        <v>8.0745341614906804E-2</v>
      </c>
      <c r="AJ8" s="13">
        <v>4.8780487804878099E-2</v>
      </c>
      <c r="AK8" s="13">
        <v>2.8571428571428598E-2</v>
      </c>
      <c r="AL8" s="13"/>
      <c r="AM8" s="13">
        <v>6.5934065934065894E-2</v>
      </c>
      <c r="AN8" s="13">
        <v>0.04</v>
      </c>
      <c r="AO8" s="13">
        <v>9.4629156010230198E-2</v>
      </c>
      <c r="AP8" s="13">
        <v>0.151898734177215</v>
      </c>
      <c r="AQ8" s="13">
        <v>0.25</v>
      </c>
      <c r="AR8" s="13"/>
      <c r="AS8" s="13">
        <v>9.0688259109311706E-2</v>
      </c>
      <c r="AT8" s="13" t="s">
        <v>97</v>
      </c>
      <c r="AU8" s="13"/>
      <c r="AV8" s="13">
        <v>0.1075</v>
      </c>
      <c r="AW8" s="13">
        <v>0.10638297872340401</v>
      </c>
      <c r="AX8" s="13">
        <v>6.3097514340344205E-2</v>
      </c>
      <c r="AY8" s="13"/>
      <c r="AZ8" s="13">
        <v>0.22018348623853201</v>
      </c>
      <c r="BA8" s="13">
        <v>0.122222222222222</v>
      </c>
      <c r="BB8" s="13">
        <v>6.1674008810572702E-2</v>
      </c>
      <c r="BC8" s="13"/>
      <c r="BD8" s="13">
        <v>0.10902255639097699</v>
      </c>
      <c r="BE8" s="13">
        <v>5.8004640371229703E-2</v>
      </c>
      <c r="BF8" s="13"/>
      <c r="BG8" s="13">
        <v>0.157384987893462</v>
      </c>
      <c r="BH8" s="13">
        <v>5.7317073170731703E-2</v>
      </c>
      <c r="BI8" s="13"/>
      <c r="BJ8" s="13">
        <v>0.115789473684211</v>
      </c>
      <c r="BK8" s="13">
        <v>8.4396467124632002E-2</v>
      </c>
      <c r="BL8" s="13"/>
      <c r="BM8" s="13">
        <v>9.0534979423868303E-2</v>
      </c>
      <c r="BN8" s="13">
        <v>9.1188524590163897E-2</v>
      </c>
      <c r="BO8" s="13"/>
      <c r="BP8" s="13">
        <v>7.4183976261127604E-2</v>
      </c>
      <c r="BQ8" s="13">
        <v>9.9315068493150693E-2</v>
      </c>
      <c r="BR8" s="13"/>
      <c r="BS8" s="13">
        <v>0.11764705882352899</v>
      </c>
      <c r="BT8" s="13">
        <v>5.7142857142857099E-2</v>
      </c>
      <c r="BU8" s="13"/>
      <c r="BV8" s="13">
        <v>0.114093959731544</v>
      </c>
      <c r="BW8" s="13">
        <v>0.119453924914676</v>
      </c>
      <c r="BX8" s="13"/>
      <c r="BY8" s="13">
        <v>9.7902097902097904E-2</v>
      </c>
      <c r="BZ8" s="13">
        <v>9.09935004642526E-2</v>
      </c>
      <c r="CA8" s="13"/>
      <c r="CB8" s="13">
        <v>6.5989847715736002E-2</v>
      </c>
      <c r="CC8" s="13">
        <v>0.112540192926045</v>
      </c>
    </row>
    <row r="9" spans="2:81" x14ac:dyDescent="0.3">
      <c r="B9" s="14" t="s">
        <v>103</v>
      </c>
      <c r="C9" s="13">
        <v>0.25506072874493901</v>
      </c>
      <c r="D9" s="13">
        <v>0.26645264847512001</v>
      </c>
      <c r="E9" s="13">
        <v>0.24546952224052701</v>
      </c>
      <c r="F9" s="13"/>
      <c r="G9" s="13">
        <v>0.27428571428571402</v>
      </c>
      <c r="H9" s="13">
        <v>0.31901840490797501</v>
      </c>
      <c r="I9" s="13">
        <v>0.266949152542373</v>
      </c>
      <c r="J9" s="13">
        <v>0.23383084577114399</v>
      </c>
      <c r="K9" s="13">
        <v>0.20279720279720301</v>
      </c>
      <c r="L9" s="13">
        <v>0.15584415584415601</v>
      </c>
      <c r="M9" s="13"/>
      <c r="N9" s="13">
        <v>0.24058577405857701</v>
      </c>
      <c r="O9" s="13">
        <v>0.23024054982817899</v>
      </c>
      <c r="P9" s="13">
        <v>0.31343283582089598</v>
      </c>
      <c r="Q9" s="13">
        <v>0.26377952755905498</v>
      </c>
      <c r="R9" s="13"/>
      <c r="S9" s="13">
        <v>0.29218106995884802</v>
      </c>
      <c r="T9" s="13">
        <v>0.233082706766917</v>
      </c>
      <c r="U9" s="13">
        <v>0.26027397260273999</v>
      </c>
      <c r="V9" s="13">
        <v>0.242718446601942</v>
      </c>
      <c r="W9" s="13">
        <v>0.27884615384615402</v>
      </c>
      <c r="X9" s="13">
        <v>0.21904761904761899</v>
      </c>
      <c r="Y9" s="13">
        <v>0.19</v>
      </c>
      <c r="Z9" s="13">
        <v>0.28888888888888897</v>
      </c>
      <c r="AA9" s="13">
        <v>0.32484076433121001</v>
      </c>
      <c r="AB9" s="13">
        <v>0.19791666666666699</v>
      </c>
      <c r="AC9" s="13">
        <v>0.22807017543859601</v>
      </c>
      <c r="AD9" s="13">
        <v>0.105263157894737</v>
      </c>
      <c r="AE9" s="13"/>
      <c r="AF9" s="13">
        <v>0.28571428571428598</v>
      </c>
      <c r="AG9" s="13">
        <v>0.26</v>
      </c>
      <c r="AH9" s="13">
        <v>0.296875</v>
      </c>
      <c r="AI9" s="13">
        <v>0.31055900621117999</v>
      </c>
      <c r="AJ9" s="13">
        <v>0.105691056910569</v>
      </c>
      <c r="AK9" s="13">
        <v>0.28571428571428598</v>
      </c>
      <c r="AL9" s="13"/>
      <c r="AM9" s="13">
        <v>0.23626373626373601</v>
      </c>
      <c r="AN9" s="13">
        <v>0.24888888888888899</v>
      </c>
      <c r="AO9" s="13">
        <v>0.248081841432225</v>
      </c>
      <c r="AP9" s="13">
        <v>0.28691983122362902</v>
      </c>
      <c r="AQ9" s="13">
        <v>0.31818181818181801</v>
      </c>
      <c r="AR9" s="13"/>
      <c r="AS9" s="13">
        <v>0.25506072874493901</v>
      </c>
      <c r="AT9" s="13" t="s">
        <v>97</v>
      </c>
      <c r="AU9" s="13"/>
      <c r="AV9" s="13">
        <v>0.26250000000000001</v>
      </c>
      <c r="AW9" s="13">
        <v>0.37234042553191499</v>
      </c>
      <c r="AX9" s="13">
        <v>0.21606118546845099</v>
      </c>
      <c r="AY9" s="13"/>
      <c r="AZ9" s="13">
        <v>0.32110091743119301</v>
      </c>
      <c r="BA9" s="13">
        <v>0.344444444444444</v>
      </c>
      <c r="BB9" s="13">
        <v>0.23788546255506601</v>
      </c>
      <c r="BC9" s="13"/>
      <c r="BD9" s="13">
        <v>0.25939849624060202</v>
      </c>
      <c r="BE9" s="13">
        <v>0.24361948955916499</v>
      </c>
      <c r="BF9" s="13"/>
      <c r="BG9" s="13">
        <v>0.28813559322033899</v>
      </c>
      <c r="BH9" s="13">
        <v>0.23780487804878001</v>
      </c>
      <c r="BI9" s="13"/>
      <c r="BJ9" s="13">
        <v>0.27368421052631597</v>
      </c>
      <c r="BK9" s="13">
        <v>0.25417075564278702</v>
      </c>
      <c r="BL9" s="13"/>
      <c r="BM9" s="13">
        <v>0.21399176954732499</v>
      </c>
      <c r="BN9" s="13">
        <v>0.26536885245901598</v>
      </c>
      <c r="BO9" s="13"/>
      <c r="BP9" s="13">
        <v>0.207715133531157</v>
      </c>
      <c r="BQ9" s="13">
        <v>0.26940639269406402</v>
      </c>
      <c r="BR9" s="13"/>
      <c r="BS9" s="13">
        <v>0.26244343891402699</v>
      </c>
      <c r="BT9" s="13">
        <v>0.23956043956044001</v>
      </c>
      <c r="BU9" s="13"/>
      <c r="BV9" s="13">
        <v>0.28187919463087202</v>
      </c>
      <c r="BW9" s="13">
        <v>0.25255972696245699</v>
      </c>
      <c r="BX9" s="13"/>
      <c r="BY9" s="13">
        <v>0.230769230769231</v>
      </c>
      <c r="BZ9" s="13">
        <v>0.25998142989786399</v>
      </c>
      <c r="CA9" s="13"/>
      <c r="CB9" s="13">
        <v>0.23688663282571901</v>
      </c>
      <c r="CC9" s="13">
        <v>0.270096463022508</v>
      </c>
    </row>
    <row r="10" spans="2:81" x14ac:dyDescent="0.3">
      <c r="B10" s="14" t="s">
        <v>104</v>
      </c>
      <c r="C10" s="13">
        <v>0.34331983805667998</v>
      </c>
      <c r="D10" s="13">
        <v>0.35313001605136402</v>
      </c>
      <c r="E10" s="13">
        <v>0.33113673805601301</v>
      </c>
      <c r="F10" s="13"/>
      <c r="G10" s="13">
        <v>0.32571428571428601</v>
      </c>
      <c r="H10" s="13">
        <v>0.30368098159509199</v>
      </c>
      <c r="I10" s="13">
        <v>0.305084745762712</v>
      </c>
      <c r="J10" s="13">
        <v>0.36815920398009899</v>
      </c>
      <c r="K10" s="13">
        <v>0.447552447552448</v>
      </c>
      <c r="L10" s="13">
        <v>0.37662337662337703</v>
      </c>
      <c r="M10" s="13"/>
      <c r="N10" s="13">
        <v>0.31799163179916301</v>
      </c>
      <c r="O10" s="13">
        <v>0.38144329896907198</v>
      </c>
      <c r="P10" s="13">
        <v>0.34328358208955201</v>
      </c>
      <c r="Q10" s="13">
        <v>0.34645669291338599</v>
      </c>
      <c r="R10" s="13"/>
      <c r="S10" s="13">
        <v>0.30041152263374499</v>
      </c>
      <c r="T10" s="13">
        <v>0.33082706766917302</v>
      </c>
      <c r="U10" s="13">
        <v>0.35616438356164398</v>
      </c>
      <c r="V10" s="13">
        <v>0.41747572815534001</v>
      </c>
      <c r="W10" s="13">
        <v>0.34615384615384598</v>
      </c>
      <c r="X10" s="13">
        <v>0.4</v>
      </c>
      <c r="Y10" s="13">
        <v>0.37</v>
      </c>
      <c r="Z10" s="13">
        <v>0.266666666666667</v>
      </c>
      <c r="AA10" s="13">
        <v>0.31847133757961799</v>
      </c>
      <c r="AB10" s="13">
        <v>0.39583333333333298</v>
      </c>
      <c r="AC10" s="13">
        <v>0.28070175438596501</v>
      </c>
      <c r="AD10" s="13">
        <v>0.36842105263157898</v>
      </c>
      <c r="AE10" s="13"/>
      <c r="AF10" s="13">
        <v>0.29824561403508798</v>
      </c>
      <c r="AG10" s="13">
        <v>0.30499999999999999</v>
      </c>
      <c r="AH10" s="13">
        <v>0.390625</v>
      </c>
      <c r="AI10" s="13">
        <v>0.34782608695652201</v>
      </c>
      <c r="AJ10" s="13">
        <v>0.439024390243902</v>
      </c>
      <c r="AK10" s="13">
        <v>0.34285714285714303</v>
      </c>
      <c r="AL10" s="13"/>
      <c r="AM10" s="13">
        <v>0.340659340659341</v>
      </c>
      <c r="AN10" s="13">
        <v>0.404444444444444</v>
      </c>
      <c r="AO10" s="13">
        <v>0.35805626598465501</v>
      </c>
      <c r="AP10" s="13">
        <v>0.265822784810127</v>
      </c>
      <c r="AQ10" s="13">
        <v>0.18181818181818199</v>
      </c>
      <c r="AR10" s="13"/>
      <c r="AS10" s="13">
        <v>0.34331983805667998</v>
      </c>
      <c r="AT10" s="13" t="s">
        <v>97</v>
      </c>
      <c r="AU10" s="13"/>
      <c r="AV10" s="13">
        <v>0.34</v>
      </c>
      <c r="AW10" s="13">
        <v>0.340425531914894</v>
      </c>
      <c r="AX10" s="13">
        <v>0.34990439770554499</v>
      </c>
      <c r="AY10" s="13"/>
      <c r="AZ10" s="13">
        <v>0.23853211009174299</v>
      </c>
      <c r="BA10" s="13">
        <v>0.28888888888888897</v>
      </c>
      <c r="BB10" s="13">
        <v>0.40528634361233501</v>
      </c>
      <c r="BC10" s="13"/>
      <c r="BD10" s="13">
        <v>0.337092731829574</v>
      </c>
      <c r="BE10" s="13">
        <v>0.35730858468677501</v>
      </c>
      <c r="BF10" s="13"/>
      <c r="BG10" s="13">
        <v>0.31234866828087199</v>
      </c>
      <c r="BH10" s="13">
        <v>0.35975609756097598</v>
      </c>
      <c r="BI10" s="13"/>
      <c r="BJ10" s="13">
        <v>0.32105263157894698</v>
      </c>
      <c r="BK10" s="13">
        <v>0.34445534838076503</v>
      </c>
      <c r="BL10" s="13"/>
      <c r="BM10" s="13">
        <v>0.35390946502057602</v>
      </c>
      <c r="BN10" s="13">
        <v>0.340163934426229</v>
      </c>
      <c r="BO10" s="13"/>
      <c r="BP10" s="13">
        <v>0.36795252225519298</v>
      </c>
      <c r="BQ10" s="13">
        <v>0.33219178082191803</v>
      </c>
      <c r="BR10" s="13"/>
      <c r="BS10" s="13">
        <v>0.296380090497738</v>
      </c>
      <c r="BT10" s="13">
        <v>0.39120879120879098</v>
      </c>
      <c r="BU10" s="13"/>
      <c r="BV10" s="13">
        <v>0.26845637583892601</v>
      </c>
      <c r="BW10" s="13">
        <v>0.31058020477815701</v>
      </c>
      <c r="BX10" s="13"/>
      <c r="BY10" s="13">
        <v>0.37762237762237799</v>
      </c>
      <c r="BZ10" s="13">
        <v>0.33704735376044598</v>
      </c>
      <c r="CA10" s="13"/>
      <c r="CB10" s="13">
        <v>0.35363790186125199</v>
      </c>
      <c r="CC10" s="13">
        <v>0.33601286173633399</v>
      </c>
    </row>
    <row r="11" spans="2:81" x14ac:dyDescent="0.3">
      <c r="B11" s="14" t="s">
        <v>105</v>
      </c>
      <c r="C11" s="13">
        <v>0.26315789473684198</v>
      </c>
      <c r="D11" s="13">
        <v>0.239165329052969</v>
      </c>
      <c r="E11" s="13">
        <v>0.28665568369027999</v>
      </c>
      <c r="F11" s="13"/>
      <c r="G11" s="13">
        <v>0.27428571428571402</v>
      </c>
      <c r="H11" s="13">
        <v>0.19631901840490801</v>
      </c>
      <c r="I11" s="13">
        <v>0.27118644067796599</v>
      </c>
      <c r="J11" s="13">
        <v>0.29353233830845799</v>
      </c>
      <c r="K11" s="13">
        <v>0.286713286713287</v>
      </c>
      <c r="L11" s="13">
        <v>0.31818181818181801</v>
      </c>
      <c r="M11" s="13"/>
      <c r="N11" s="13">
        <v>0.28451882845188298</v>
      </c>
      <c r="O11" s="13">
        <v>0.26116838487972499</v>
      </c>
      <c r="P11" s="13">
        <v>0.22885572139303501</v>
      </c>
      <c r="Q11" s="13">
        <v>0.25196850393700798</v>
      </c>
      <c r="R11" s="13"/>
      <c r="S11" s="13">
        <v>0.26337448559670801</v>
      </c>
      <c r="T11" s="13">
        <v>0.278195488721804</v>
      </c>
      <c r="U11" s="13">
        <v>0.27397260273972601</v>
      </c>
      <c r="V11" s="13">
        <v>0.18446601941747601</v>
      </c>
      <c r="W11" s="13">
        <v>0.22115384615384601</v>
      </c>
      <c r="X11" s="13">
        <v>0.238095238095238</v>
      </c>
      <c r="Y11" s="13">
        <v>0.31</v>
      </c>
      <c r="Z11" s="13">
        <v>0.28888888888888897</v>
      </c>
      <c r="AA11" s="13">
        <v>0.23566878980891701</v>
      </c>
      <c r="AB11" s="13">
        <v>0.28125</v>
      </c>
      <c r="AC11" s="13">
        <v>0.33333333333333298</v>
      </c>
      <c r="AD11" s="13">
        <v>0.52631578947368396</v>
      </c>
      <c r="AE11" s="13"/>
      <c r="AF11" s="13">
        <v>0.25313283208019999</v>
      </c>
      <c r="AG11" s="13">
        <v>0.26</v>
      </c>
      <c r="AH11" s="13">
        <v>0.1796875</v>
      </c>
      <c r="AI11" s="13">
        <v>0.21118012422360199</v>
      </c>
      <c r="AJ11" s="13">
        <v>0.34959349593495898</v>
      </c>
      <c r="AK11" s="13">
        <v>0.29523809523809502</v>
      </c>
      <c r="AL11" s="13"/>
      <c r="AM11" s="13">
        <v>0.25274725274725302</v>
      </c>
      <c r="AN11" s="13">
        <v>0.27111111111111103</v>
      </c>
      <c r="AO11" s="13">
        <v>0.26598465473145799</v>
      </c>
      <c r="AP11" s="13">
        <v>0.240506329113924</v>
      </c>
      <c r="AQ11" s="13">
        <v>0.25</v>
      </c>
      <c r="AR11" s="13"/>
      <c r="AS11" s="13">
        <v>0.26315789473684198</v>
      </c>
      <c r="AT11" s="13" t="s">
        <v>97</v>
      </c>
      <c r="AU11" s="13"/>
      <c r="AV11" s="13">
        <v>0.2525</v>
      </c>
      <c r="AW11" s="13">
        <v>0.159574468085106</v>
      </c>
      <c r="AX11" s="13">
        <v>0.30019120458891002</v>
      </c>
      <c r="AY11" s="13"/>
      <c r="AZ11" s="13">
        <v>0.201834862385321</v>
      </c>
      <c r="BA11" s="13">
        <v>0.22222222222222199</v>
      </c>
      <c r="BB11" s="13">
        <v>0.24229074889867799</v>
      </c>
      <c r="BC11" s="13"/>
      <c r="BD11" s="13">
        <v>0.25062656641603998</v>
      </c>
      <c r="BE11" s="13">
        <v>0.28538283062644998</v>
      </c>
      <c r="BF11" s="13"/>
      <c r="BG11" s="13">
        <v>0.20338983050847501</v>
      </c>
      <c r="BH11" s="13">
        <v>0.292682926829268</v>
      </c>
      <c r="BI11" s="13"/>
      <c r="BJ11" s="13">
        <v>0.25263157894736799</v>
      </c>
      <c r="BK11" s="13">
        <v>0.26692836113837098</v>
      </c>
      <c r="BL11" s="13"/>
      <c r="BM11" s="13">
        <v>0.296296296296296</v>
      </c>
      <c r="BN11" s="13">
        <v>0.25512295081967201</v>
      </c>
      <c r="BO11" s="13"/>
      <c r="BP11" s="13">
        <v>0.29970326409495601</v>
      </c>
      <c r="BQ11" s="13">
        <v>0.25114155251141601</v>
      </c>
      <c r="BR11" s="13"/>
      <c r="BS11" s="13">
        <v>0.28506787330316702</v>
      </c>
      <c r="BT11" s="13">
        <v>0.246153846153846</v>
      </c>
      <c r="BU11" s="13"/>
      <c r="BV11" s="13">
        <v>0.30872483221476499</v>
      </c>
      <c r="BW11" s="13">
        <v>0.273037542662116</v>
      </c>
      <c r="BX11" s="13"/>
      <c r="BY11" s="13">
        <v>0.26573426573426601</v>
      </c>
      <c r="BZ11" s="13">
        <v>0.26183844011142099</v>
      </c>
      <c r="CA11" s="13"/>
      <c r="CB11" s="13">
        <v>0.294416243654822</v>
      </c>
      <c r="CC11" s="13">
        <v>0.236334405144695</v>
      </c>
    </row>
    <row r="12" spans="2:81" x14ac:dyDescent="0.3">
      <c r="B12" s="14" t="s">
        <v>106</v>
      </c>
      <c r="C12" s="22">
        <v>4.7773279352226701E-2</v>
      </c>
      <c r="D12" s="22">
        <v>4.6548956661316199E-2</v>
      </c>
      <c r="E12" s="22">
        <v>4.9423393739703503E-2</v>
      </c>
      <c r="F12" s="22"/>
      <c r="G12" s="22">
        <v>5.14285714285714E-2</v>
      </c>
      <c r="H12" s="22">
        <v>3.3742331288343599E-2</v>
      </c>
      <c r="I12" s="22">
        <v>3.8135593220338999E-2</v>
      </c>
      <c r="J12" s="22">
        <v>5.9701492537313397E-2</v>
      </c>
      <c r="K12" s="22">
        <v>2.0979020979021001E-2</v>
      </c>
      <c r="L12" s="22">
        <v>9.7402597402597393E-2</v>
      </c>
      <c r="M12" s="22"/>
      <c r="N12" s="22">
        <v>3.1380753138075299E-2</v>
      </c>
      <c r="O12" s="22">
        <v>4.8109965635738799E-2</v>
      </c>
      <c r="P12" s="22">
        <v>6.9651741293532299E-2</v>
      </c>
      <c r="Q12" s="22">
        <v>5.9055118110236199E-2</v>
      </c>
      <c r="R12" s="22"/>
      <c r="S12" s="22">
        <v>3.7037037037037E-2</v>
      </c>
      <c r="T12" s="22">
        <v>4.5112781954887202E-2</v>
      </c>
      <c r="U12" s="22">
        <v>5.4794520547945202E-2</v>
      </c>
      <c r="V12" s="22">
        <v>0.106796116504854</v>
      </c>
      <c r="W12" s="22">
        <v>2.8846153846153799E-2</v>
      </c>
      <c r="X12" s="22">
        <v>5.7142857142857099E-2</v>
      </c>
      <c r="Y12" s="22">
        <v>0.04</v>
      </c>
      <c r="Z12" s="22">
        <v>2.2222222222222199E-2</v>
      </c>
      <c r="AA12" s="22">
        <v>6.3694267515923594E-2</v>
      </c>
      <c r="AB12" s="22">
        <v>3.125E-2</v>
      </c>
      <c r="AC12" s="22">
        <v>3.5087719298245598E-2</v>
      </c>
      <c r="AD12" s="22">
        <v>0</v>
      </c>
      <c r="AE12" s="22"/>
      <c r="AF12" s="22">
        <v>3.5087719298245598E-2</v>
      </c>
      <c r="AG12" s="22">
        <v>0.06</v>
      </c>
      <c r="AH12" s="22">
        <v>3.90625E-2</v>
      </c>
      <c r="AI12" s="22">
        <v>4.9689440993788803E-2</v>
      </c>
      <c r="AJ12" s="22">
        <v>5.6910569105691103E-2</v>
      </c>
      <c r="AK12" s="22">
        <v>4.7619047619047603E-2</v>
      </c>
      <c r="AL12" s="22"/>
      <c r="AM12" s="22">
        <v>0.104395604395604</v>
      </c>
      <c r="AN12" s="22">
        <v>3.5555555555555597E-2</v>
      </c>
      <c r="AO12" s="22">
        <v>3.32480818414322E-2</v>
      </c>
      <c r="AP12" s="22">
        <v>5.4852320675105502E-2</v>
      </c>
      <c r="AQ12" s="22">
        <v>0</v>
      </c>
      <c r="AR12" s="22"/>
      <c r="AS12" s="22">
        <v>4.7773279352226701E-2</v>
      </c>
      <c r="AT12" s="22" t="s">
        <v>97</v>
      </c>
      <c r="AU12" s="22"/>
      <c r="AV12" s="22">
        <v>3.7499999999999999E-2</v>
      </c>
      <c r="AW12" s="22">
        <v>2.1276595744680899E-2</v>
      </c>
      <c r="AX12" s="22">
        <v>7.0745697896749504E-2</v>
      </c>
      <c r="AY12" s="22"/>
      <c r="AZ12" s="22">
        <v>1.8348623853211E-2</v>
      </c>
      <c r="BA12" s="22">
        <v>2.2222222222222199E-2</v>
      </c>
      <c r="BB12" s="22">
        <v>5.2863436123347998E-2</v>
      </c>
      <c r="BC12" s="22"/>
      <c r="BD12" s="22">
        <v>4.3859649122807001E-2</v>
      </c>
      <c r="BE12" s="22">
        <v>5.5684454756380501E-2</v>
      </c>
      <c r="BF12" s="22"/>
      <c r="BG12" s="22">
        <v>3.8740920096852302E-2</v>
      </c>
      <c r="BH12" s="22">
        <v>5.24390243902439E-2</v>
      </c>
      <c r="BI12" s="22"/>
      <c r="BJ12" s="22">
        <v>3.6842105263157898E-2</v>
      </c>
      <c r="BK12" s="22">
        <v>5.0049067713444598E-2</v>
      </c>
      <c r="BL12" s="22"/>
      <c r="BM12" s="22">
        <v>4.52674897119342E-2</v>
      </c>
      <c r="BN12" s="22">
        <v>4.8155737704918003E-2</v>
      </c>
      <c r="BO12" s="22"/>
      <c r="BP12" s="22">
        <v>5.04451038575668E-2</v>
      </c>
      <c r="BQ12" s="22">
        <v>4.7945205479452101E-2</v>
      </c>
      <c r="BR12" s="22"/>
      <c r="BS12" s="22">
        <v>3.8461538461538498E-2</v>
      </c>
      <c r="BT12" s="22">
        <v>6.5934065934065894E-2</v>
      </c>
      <c r="BU12" s="22"/>
      <c r="BV12" s="22">
        <v>2.68456375838926E-2</v>
      </c>
      <c r="BW12" s="22">
        <v>4.4368600682593899E-2</v>
      </c>
      <c r="BX12" s="22"/>
      <c r="BY12" s="22">
        <v>2.7972027972028E-2</v>
      </c>
      <c r="BZ12" s="22">
        <v>5.0139275766016698E-2</v>
      </c>
      <c r="CA12" s="22"/>
      <c r="CB12" s="22">
        <v>4.90693739424704E-2</v>
      </c>
      <c r="CC12" s="22">
        <v>4.5016077170418001E-2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P19"/>
  <sheetViews>
    <sheetView showGridLines="0" workbookViewId="0">
      <pane xSplit="2" topLeftCell="C1" activePane="topRight" state="frozen"/>
      <selection pane="topRight" activeCell="D30" sqref="D30"/>
    </sheetView>
  </sheetViews>
  <sheetFormatPr defaultColWidth="10.88671875" defaultRowHeight="14.4" x14ac:dyDescent="0.3"/>
  <cols>
    <col min="2" max="2" width="25.77734375" customWidth="1"/>
    <col min="3" max="16" width="20.77734375" customWidth="1"/>
  </cols>
  <sheetData>
    <row r="2" spans="2:16" ht="40.049999999999997" customHeight="1" x14ac:dyDescent="0.3">
      <c r="D2" s="38" t="s">
        <v>128</v>
      </c>
      <c r="E2" s="35"/>
      <c r="F2" s="35"/>
      <c r="G2" s="35"/>
      <c r="H2" s="35"/>
      <c r="I2" s="35"/>
      <c r="J2" s="35"/>
      <c r="K2" s="35"/>
      <c r="L2" s="35"/>
      <c r="M2" s="35"/>
      <c r="N2" s="35"/>
      <c r="O2" s="35"/>
      <c r="P2" s="35"/>
    </row>
    <row r="6" spans="2:16" ht="49.95" customHeight="1" x14ac:dyDescent="0.3">
      <c r="B6" s="16" t="s">
        <v>6</v>
      </c>
      <c r="C6" s="16" t="s">
        <v>110</v>
      </c>
      <c r="D6" s="16" t="s">
        <v>111</v>
      </c>
      <c r="E6" s="16" t="s">
        <v>112</v>
      </c>
      <c r="F6" s="16" t="s">
        <v>113</v>
      </c>
      <c r="G6" s="16" t="s">
        <v>114</v>
      </c>
      <c r="H6" s="16" t="s">
        <v>115</v>
      </c>
      <c r="I6" s="16" t="s">
        <v>116</v>
      </c>
      <c r="J6" s="16" t="s">
        <v>117</v>
      </c>
      <c r="K6" s="16" t="s">
        <v>118</v>
      </c>
      <c r="L6" s="16" t="s">
        <v>119</v>
      </c>
      <c r="M6" s="16" t="s">
        <v>120</v>
      </c>
      <c r="N6" s="16" t="s">
        <v>121</v>
      </c>
      <c r="O6" s="16" t="s">
        <v>122</v>
      </c>
    </row>
    <row r="7" spans="2:16" x14ac:dyDescent="0.3">
      <c r="B7" s="14" t="s">
        <v>123</v>
      </c>
      <c r="C7" s="13">
        <v>8.0971659919028304E-4</v>
      </c>
      <c r="D7" s="13">
        <v>0.30364372469635598</v>
      </c>
      <c r="E7" s="13">
        <v>0.306882591093117</v>
      </c>
      <c r="F7" s="13">
        <v>0.41295546558704499</v>
      </c>
      <c r="G7" s="13">
        <v>0.35789473684210499</v>
      </c>
      <c r="H7" s="13">
        <v>0.39838056680161898</v>
      </c>
      <c r="I7" s="13">
        <v>0.47044534412955502</v>
      </c>
      <c r="J7" s="13">
        <v>0.67530364372469598</v>
      </c>
      <c r="K7" s="13">
        <v>0.67206477732793501</v>
      </c>
      <c r="L7" s="13">
        <v>0.81133603238866403</v>
      </c>
      <c r="M7" s="13">
        <v>0.70202429149797596</v>
      </c>
      <c r="N7" s="13">
        <v>0.80485829959514199</v>
      </c>
      <c r="O7" s="13">
        <v>0.66234817813765201</v>
      </c>
    </row>
    <row r="8" spans="2:16" x14ac:dyDescent="0.3">
      <c r="B8" s="14" t="s">
        <v>124</v>
      </c>
      <c r="C8" s="13">
        <v>8.0971659919028304E-4</v>
      </c>
      <c r="D8" s="13">
        <v>0.37975708502024302</v>
      </c>
      <c r="E8" s="13">
        <v>0.402429149797571</v>
      </c>
      <c r="F8" s="13">
        <v>0.36032388663967602</v>
      </c>
      <c r="G8" s="13">
        <v>0.41862348178137698</v>
      </c>
      <c r="H8" s="13">
        <v>0.40080971659919001</v>
      </c>
      <c r="I8" s="13">
        <v>0.37570850202429201</v>
      </c>
      <c r="J8" s="13">
        <v>0.25506072874493901</v>
      </c>
      <c r="K8" s="13">
        <v>0.266396761133603</v>
      </c>
      <c r="L8" s="13">
        <v>0.13117408906882599</v>
      </c>
      <c r="M8" s="13">
        <v>0.24210526315789499</v>
      </c>
      <c r="N8" s="13">
        <v>0.140890688259109</v>
      </c>
      <c r="O8" s="13">
        <v>0.28421052631578902</v>
      </c>
    </row>
    <row r="9" spans="2:16" x14ac:dyDescent="0.3">
      <c r="B9" s="14" t="s">
        <v>125</v>
      </c>
      <c r="C9" s="13">
        <v>0.99433198380566801</v>
      </c>
      <c r="D9" s="13">
        <v>0.14331983805668</v>
      </c>
      <c r="E9" s="13">
        <v>0.20161943319838099</v>
      </c>
      <c r="F9" s="13">
        <v>0.14170040485829999</v>
      </c>
      <c r="G9" s="13">
        <v>0.13765182186234801</v>
      </c>
      <c r="H9" s="13">
        <v>0.14008097165991901</v>
      </c>
      <c r="I9" s="13">
        <v>9.3117408906882596E-2</v>
      </c>
      <c r="J9" s="13">
        <v>4.4534412955465598E-2</v>
      </c>
      <c r="K9" s="13">
        <v>3.8056680161943301E-2</v>
      </c>
      <c r="L9" s="13">
        <v>3.5627530364372502E-2</v>
      </c>
      <c r="M9" s="13">
        <v>3.7246963562752998E-2</v>
      </c>
      <c r="N9" s="13">
        <v>3.8056680161943301E-2</v>
      </c>
      <c r="O9" s="13">
        <v>3.5627530364372502E-2</v>
      </c>
    </row>
    <row r="10" spans="2:16" x14ac:dyDescent="0.3">
      <c r="B10" s="14" t="s">
        <v>126</v>
      </c>
      <c r="C10" s="13">
        <v>4.0485829959514196E-3</v>
      </c>
      <c r="D10" s="13">
        <v>7.2064777327935203E-2</v>
      </c>
      <c r="E10" s="13">
        <v>4.3724696356275301E-2</v>
      </c>
      <c r="F10" s="13">
        <v>5.3441295546558701E-2</v>
      </c>
      <c r="G10" s="13">
        <v>3.0769230769230799E-2</v>
      </c>
      <c r="H10" s="13">
        <v>3.6437246963562701E-2</v>
      </c>
      <c r="I10" s="13">
        <v>3.1578947368421102E-2</v>
      </c>
      <c r="J10" s="13">
        <v>1.3765182186234799E-2</v>
      </c>
      <c r="K10" s="13">
        <v>1.2955465587044499E-2</v>
      </c>
      <c r="L10" s="13">
        <v>1.2955465587044499E-2</v>
      </c>
      <c r="M10" s="13">
        <v>1.05263157894737E-2</v>
      </c>
      <c r="N10" s="13">
        <v>4.8582995951416998E-3</v>
      </c>
      <c r="O10" s="13">
        <v>1.05263157894737E-2</v>
      </c>
    </row>
    <row r="11" spans="2:16" x14ac:dyDescent="0.3">
      <c r="B11" s="19" t="s">
        <v>106</v>
      </c>
      <c r="C11" s="17">
        <v>0</v>
      </c>
      <c r="D11" s="17">
        <v>0.10121457489878501</v>
      </c>
      <c r="E11" s="17">
        <v>4.5344129554655901E-2</v>
      </c>
      <c r="F11" s="17">
        <v>3.1578947368421102E-2</v>
      </c>
      <c r="G11" s="17">
        <v>5.5060728744939301E-2</v>
      </c>
      <c r="H11" s="17">
        <v>2.4291497975708499E-2</v>
      </c>
      <c r="I11" s="17">
        <v>2.9149797570850199E-2</v>
      </c>
      <c r="J11" s="17">
        <v>1.1336032388664E-2</v>
      </c>
      <c r="K11" s="17">
        <v>1.05263157894737E-2</v>
      </c>
      <c r="L11" s="17">
        <v>8.9068825910931203E-3</v>
      </c>
      <c r="M11" s="17">
        <v>8.0971659919028306E-3</v>
      </c>
      <c r="N11" s="17">
        <v>1.1336032388664E-2</v>
      </c>
      <c r="O11" s="17">
        <v>7.2874493927125496E-3</v>
      </c>
    </row>
    <row r="12" spans="2:16" x14ac:dyDescent="0.3">
      <c r="B12" s="19" t="s">
        <v>127</v>
      </c>
      <c r="C12" s="17">
        <v>1.61943319838057E-3</v>
      </c>
      <c r="D12" s="17">
        <v>0.683400809716599</v>
      </c>
      <c r="E12" s="17">
        <v>0.70931174089068805</v>
      </c>
      <c r="F12" s="17">
        <v>0.77327935222672095</v>
      </c>
      <c r="G12" s="17">
        <v>0.77651821862348203</v>
      </c>
      <c r="H12" s="17">
        <v>0.79919028340081</v>
      </c>
      <c r="I12" s="17">
        <v>0.84615384615384603</v>
      </c>
      <c r="J12" s="17">
        <v>0.93036437246963599</v>
      </c>
      <c r="K12" s="17">
        <v>0.93846153846153801</v>
      </c>
      <c r="L12" s="17">
        <v>0.94251012145749002</v>
      </c>
      <c r="M12" s="17">
        <v>0.94412955465587001</v>
      </c>
      <c r="N12" s="17">
        <v>0.94574898785425099</v>
      </c>
      <c r="O12" s="17">
        <v>0.94655870445344104</v>
      </c>
    </row>
    <row r="13" spans="2:16" x14ac:dyDescent="0.3">
      <c r="B13" s="15"/>
      <c r="C13" s="15"/>
      <c r="D13" s="15"/>
      <c r="E13" s="15"/>
      <c r="F13" s="15"/>
      <c r="G13" s="15"/>
      <c r="H13" s="15"/>
      <c r="I13" s="15"/>
      <c r="J13" s="15"/>
      <c r="K13" s="15"/>
      <c r="L13" s="15"/>
      <c r="M13" s="15"/>
      <c r="N13" s="15"/>
      <c r="O13" s="15"/>
    </row>
    <row r="14" spans="2:16" x14ac:dyDescent="0.3">
      <c r="B14" t="s">
        <v>93</v>
      </c>
    </row>
    <row r="15" spans="2:16" x14ac:dyDescent="0.3">
      <c r="B15" t="s">
        <v>94</v>
      </c>
    </row>
    <row r="19" spans="2:2" x14ac:dyDescent="0.3">
      <c r="B19"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C18"/>
  <sheetViews>
    <sheetView showGridLines="0" workbookViewId="0">
      <pane xSplit="2" topLeftCell="C1" activePane="topRight" state="frozen"/>
      <selection pane="topRight" activeCell="CG13" sqref="CG13"/>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129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0.70202429149797596</v>
      </c>
      <c r="D8" s="13">
        <v>0.69823434991974298</v>
      </c>
      <c r="E8" s="13">
        <v>0.70675453047775905</v>
      </c>
      <c r="F8" s="13"/>
      <c r="G8" s="13">
        <v>0.59428571428571397</v>
      </c>
      <c r="H8" s="13">
        <v>0.66871165644171804</v>
      </c>
      <c r="I8" s="13">
        <v>0.70338983050847503</v>
      </c>
      <c r="J8" s="13">
        <v>0.71144278606965194</v>
      </c>
      <c r="K8" s="13">
        <v>0.72727272727272696</v>
      </c>
      <c r="L8" s="13">
        <v>0.85714285714285698</v>
      </c>
      <c r="M8" s="13"/>
      <c r="N8" s="13">
        <v>0.74267782426778195</v>
      </c>
      <c r="O8" s="13">
        <v>0.67697594501718195</v>
      </c>
      <c r="P8" s="13">
        <v>0.66666666666666696</v>
      </c>
      <c r="Q8" s="13">
        <v>0.67716535433070901</v>
      </c>
      <c r="R8" s="13"/>
      <c r="S8" s="13">
        <v>0.65432098765432101</v>
      </c>
      <c r="T8" s="13">
        <v>0.71428571428571397</v>
      </c>
      <c r="U8" s="13">
        <v>0.72602739726027399</v>
      </c>
      <c r="V8" s="13">
        <v>0.67961165048543704</v>
      </c>
      <c r="W8" s="13">
        <v>0.72115384615384603</v>
      </c>
      <c r="X8" s="13">
        <v>0.70476190476190503</v>
      </c>
      <c r="Y8" s="13">
        <v>0.7</v>
      </c>
      <c r="Z8" s="13">
        <v>0.68888888888888899</v>
      </c>
      <c r="AA8" s="13">
        <v>0.71974522292993603</v>
      </c>
      <c r="AB8" s="13">
        <v>0.71875</v>
      </c>
      <c r="AC8" s="13">
        <v>0.77192982456140302</v>
      </c>
      <c r="AD8" s="13">
        <v>0.73684210526315796</v>
      </c>
      <c r="AE8" s="13"/>
      <c r="AF8" s="13">
        <v>0.68671679197994995</v>
      </c>
      <c r="AG8" s="13">
        <v>0.73</v>
      </c>
      <c r="AH8" s="13">
        <v>0.7421875</v>
      </c>
      <c r="AI8" s="13">
        <v>0.66459627329192505</v>
      </c>
      <c r="AJ8" s="13">
        <v>0.73983739837398399</v>
      </c>
      <c r="AK8" s="13">
        <v>0.75238095238095204</v>
      </c>
      <c r="AL8" s="13"/>
      <c r="AM8" s="13">
        <v>0.68681318681318704</v>
      </c>
      <c r="AN8" s="13">
        <v>0.70222222222222197</v>
      </c>
      <c r="AO8" s="13">
        <v>0.682864450127877</v>
      </c>
      <c r="AP8" s="13">
        <v>0.74261603375527396</v>
      </c>
      <c r="AQ8" s="13">
        <v>0.72727272727272696</v>
      </c>
      <c r="AR8" s="13"/>
      <c r="AS8" s="13">
        <v>0.70202429149797596</v>
      </c>
      <c r="AT8" s="13" t="s">
        <v>97</v>
      </c>
      <c r="AU8" s="13"/>
      <c r="AV8" s="13">
        <v>0.71499999999999997</v>
      </c>
      <c r="AW8" s="13">
        <v>0.62765957446808496</v>
      </c>
      <c r="AX8" s="13">
        <v>0.69024856596558304</v>
      </c>
      <c r="AY8" s="13"/>
      <c r="AZ8" s="13">
        <v>0.807339449541284</v>
      </c>
      <c r="BA8" s="13">
        <v>0.48888888888888898</v>
      </c>
      <c r="BB8" s="13">
        <v>0.71806167400881105</v>
      </c>
      <c r="BC8" s="13"/>
      <c r="BD8" s="13">
        <v>0.69298245614035103</v>
      </c>
      <c r="BE8" s="13">
        <v>0.72157772621809702</v>
      </c>
      <c r="BF8" s="13"/>
      <c r="BG8" s="13">
        <v>0.67070217917675501</v>
      </c>
      <c r="BH8" s="13">
        <v>0.71951219512195097</v>
      </c>
      <c r="BI8" s="13"/>
      <c r="BJ8" s="13">
        <v>0.67894736842105297</v>
      </c>
      <c r="BK8" s="13">
        <v>0.71050049067713394</v>
      </c>
      <c r="BL8" s="13"/>
      <c r="BM8" s="13">
        <v>0.69547325102880697</v>
      </c>
      <c r="BN8" s="13">
        <v>0.70696721311475397</v>
      </c>
      <c r="BO8" s="13"/>
      <c r="BP8" s="13">
        <v>0.70919881305638</v>
      </c>
      <c r="BQ8" s="13">
        <v>0.69977168949771695</v>
      </c>
      <c r="BR8" s="13"/>
      <c r="BS8" s="13">
        <v>0.68552036199095001</v>
      </c>
      <c r="BT8" s="13">
        <v>0.69010989010988999</v>
      </c>
      <c r="BU8" s="13"/>
      <c r="BV8" s="13">
        <v>0.71812080536912704</v>
      </c>
      <c r="BW8" s="13">
        <v>0.66894197952218404</v>
      </c>
      <c r="BX8" s="13"/>
      <c r="BY8" s="13">
        <v>0.62937062937062904</v>
      </c>
      <c r="BZ8" s="13">
        <v>0.71680594243268303</v>
      </c>
      <c r="CA8" s="13"/>
      <c r="CB8" s="13">
        <v>0.70219966159052405</v>
      </c>
      <c r="CC8" s="13">
        <v>0.71221864951768499</v>
      </c>
    </row>
    <row r="9" spans="2:81" x14ac:dyDescent="0.3">
      <c r="B9" s="14" t="s">
        <v>124</v>
      </c>
      <c r="C9" s="13">
        <v>0.24210526315789499</v>
      </c>
      <c r="D9" s="13">
        <v>0.242375601926164</v>
      </c>
      <c r="E9" s="13">
        <v>0.240527182866557</v>
      </c>
      <c r="F9" s="13"/>
      <c r="G9" s="13">
        <v>0.29714285714285699</v>
      </c>
      <c r="H9" s="13">
        <v>0.28220858895705497</v>
      </c>
      <c r="I9" s="13">
        <v>0.22033898305084701</v>
      </c>
      <c r="J9" s="13">
        <v>0.22885572139303501</v>
      </c>
      <c r="K9" s="13">
        <v>0.25874125874125897</v>
      </c>
      <c r="L9" s="13">
        <v>0.12987012987013</v>
      </c>
      <c r="M9" s="13"/>
      <c r="N9" s="13">
        <v>0.205020920502092</v>
      </c>
      <c r="O9" s="13">
        <v>0.25085910652921001</v>
      </c>
      <c r="P9" s="13">
        <v>0.29353233830845799</v>
      </c>
      <c r="Q9" s="13">
        <v>0.26377952755905498</v>
      </c>
      <c r="R9" s="13"/>
      <c r="S9" s="13">
        <v>0.29218106995884802</v>
      </c>
      <c r="T9" s="13">
        <v>0.24060150375939801</v>
      </c>
      <c r="U9" s="13">
        <v>0.219178082191781</v>
      </c>
      <c r="V9" s="13">
        <v>0.27184466019417503</v>
      </c>
      <c r="W9" s="13">
        <v>0.20192307692307701</v>
      </c>
      <c r="X9" s="13">
        <v>0.22857142857142901</v>
      </c>
      <c r="Y9" s="13">
        <v>0.25</v>
      </c>
      <c r="Z9" s="13">
        <v>0.266666666666667</v>
      </c>
      <c r="AA9" s="13">
        <v>0.24840764331210199</v>
      </c>
      <c r="AB9" s="13">
        <v>0.19791666666666699</v>
      </c>
      <c r="AC9" s="13">
        <v>0.12280701754386</v>
      </c>
      <c r="AD9" s="13">
        <v>0.26315789473684198</v>
      </c>
      <c r="AE9" s="13"/>
      <c r="AF9" s="13">
        <v>0.25313283208019999</v>
      </c>
      <c r="AG9" s="13">
        <v>0.23499999999999999</v>
      </c>
      <c r="AH9" s="13">
        <v>0.2109375</v>
      </c>
      <c r="AI9" s="13">
        <v>0.27329192546583903</v>
      </c>
      <c r="AJ9" s="13">
        <v>0.211382113821138</v>
      </c>
      <c r="AK9" s="13">
        <v>0.2</v>
      </c>
      <c r="AL9" s="13"/>
      <c r="AM9" s="13">
        <v>0.27472527472527503</v>
      </c>
      <c r="AN9" s="13">
        <v>0.24444444444444399</v>
      </c>
      <c r="AO9" s="13">
        <v>0.26342710997442498</v>
      </c>
      <c r="AP9" s="13">
        <v>0.19409282700421901</v>
      </c>
      <c r="AQ9" s="13">
        <v>0.18181818181818199</v>
      </c>
      <c r="AR9" s="13"/>
      <c r="AS9" s="13">
        <v>0.24210526315789499</v>
      </c>
      <c r="AT9" s="13" t="s">
        <v>97</v>
      </c>
      <c r="AU9" s="13"/>
      <c r="AV9" s="13">
        <v>0.23250000000000001</v>
      </c>
      <c r="AW9" s="13">
        <v>0.24468085106383</v>
      </c>
      <c r="AX9" s="13">
        <v>0.25239005736137698</v>
      </c>
      <c r="AY9" s="13"/>
      <c r="AZ9" s="13">
        <v>0.17431192660550501</v>
      </c>
      <c r="BA9" s="13">
        <v>0.4</v>
      </c>
      <c r="BB9" s="13">
        <v>0.20264317180616701</v>
      </c>
      <c r="BC9" s="13"/>
      <c r="BD9" s="13">
        <v>0.23684210526315799</v>
      </c>
      <c r="BE9" s="13">
        <v>0.248259860788863</v>
      </c>
      <c r="BF9" s="13"/>
      <c r="BG9" s="13">
        <v>0.24939467312348701</v>
      </c>
      <c r="BH9" s="13">
        <v>0.23780487804878001</v>
      </c>
      <c r="BI9" s="13"/>
      <c r="BJ9" s="13">
        <v>0.226315789473684</v>
      </c>
      <c r="BK9" s="13">
        <v>0.242394504416094</v>
      </c>
      <c r="BL9" s="13"/>
      <c r="BM9" s="13">
        <v>0.226337448559671</v>
      </c>
      <c r="BN9" s="13">
        <v>0.24282786885245899</v>
      </c>
      <c r="BO9" s="13"/>
      <c r="BP9" s="13">
        <v>0.24332344213649901</v>
      </c>
      <c r="BQ9" s="13">
        <v>0.24315068493150699</v>
      </c>
      <c r="BR9" s="13"/>
      <c r="BS9" s="13">
        <v>0.246606334841629</v>
      </c>
      <c r="BT9" s="13">
        <v>0.25934065934065897</v>
      </c>
      <c r="BU9" s="13"/>
      <c r="BV9" s="13">
        <v>0.23489932885906001</v>
      </c>
      <c r="BW9" s="13">
        <v>0.25255972696245699</v>
      </c>
      <c r="BX9" s="13"/>
      <c r="BY9" s="13">
        <v>0.27272727272727298</v>
      </c>
      <c r="BZ9" s="13">
        <v>0.23676880222841201</v>
      </c>
      <c r="CA9" s="13"/>
      <c r="CB9" s="13">
        <v>0.25042301184433202</v>
      </c>
      <c r="CC9" s="13">
        <v>0.22829581993569101</v>
      </c>
    </row>
    <row r="10" spans="2:81" x14ac:dyDescent="0.3">
      <c r="B10" s="14" t="s">
        <v>125</v>
      </c>
      <c r="C10" s="13">
        <v>3.7246963562752998E-2</v>
      </c>
      <c r="D10" s="13">
        <v>4.6548956661316199E-2</v>
      </c>
      <c r="E10" s="13">
        <v>2.8006589785831999E-2</v>
      </c>
      <c r="F10" s="13"/>
      <c r="G10" s="13">
        <v>0.08</v>
      </c>
      <c r="H10" s="13">
        <v>3.3742331288343599E-2</v>
      </c>
      <c r="I10" s="13">
        <v>3.8135593220338999E-2</v>
      </c>
      <c r="J10" s="13">
        <v>4.9751243781094502E-2</v>
      </c>
      <c r="K10" s="13">
        <v>6.9930069930069904E-3</v>
      </c>
      <c r="L10" s="13">
        <v>6.4935064935064896E-3</v>
      </c>
      <c r="M10" s="13"/>
      <c r="N10" s="13">
        <v>3.9748953974895397E-2</v>
      </c>
      <c r="O10" s="13">
        <v>5.1546391752577303E-2</v>
      </c>
      <c r="P10" s="13">
        <v>1.99004975124378E-2</v>
      </c>
      <c r="Q10" s="13">
        <v>3.1496062992125998E-2</v>
      </c>
      <c r="R10" s="13"/>
      <c r="S10" s="13">
        <v>2.8806584362139901E-2</v>
      </c>
      <c r="T10" s="13">
        <v>2.2556390977443601E-2</v>
      </c>
      <c r="U10" s="13">
        <v>1.3698630136986301E-2</v>
      </c>
      <c r="V10" s="13">
        <v>4.85436893203883E-2</v>
      </c>
      <c r="W10" s="13">
        <v>7.69230769230769E-2</v>
      </c>
      <c r="X10" s="13">
        <v>3.8095238095238099E-2</v>
      </c>
      <c r="Y10" s="13">
        <v>0.05</v>
      </c>
      <c r="Z10" s="13">
        <v>4.4444444444444398E-2</v>
      </c>
      <c r="AA10" s="13">
        <v>1.9108280254777101E-2</v>
      </c>
      <c r="AB10" s="13">
        <v>6.25E-2</v>
      </c>
      <c r="AC10" s="13">
        <v>3.5087719298245598E-2</v>
      </c>
      <c r="AD10" s="13">
        <v>0</v>
      </c>
      <c r="AE10" s="13"/>
      <c r="AF10" s="13">
        <v>4.01002506265664E-2</v>
      </c>
      <c r="AG10" s="13">
        <v>0.02</v>
      </c>
      <c r="AH10" s="13">
        <v>3.90625E-2</v>
      </c>
      <c r="AI10" s="13">
        <v>3.7267080745341602E-2</v>
      </c>
      <c r="AJ10" s="13">
        <v>3.2520325203252001E-2</v>
      </c>
      <c r="AK10" s="13">
        <v>2.8571428571428598E-2</v>
      </c>
      <c r="AL10" s="13"/>
      <c r="AM10" s="13">
        <v>1.0989010989011E-2</v>
      </c>
      <c r="AN10" s="13">
        <v>4.4444444444444398E-2</v>
      </c>
      <c r="AO10" s="13">
        <v>3.8363171355498701E-2</v>
      </c>
      <c r="AP10" s="13">
        <v>4.2194092827004197E-2</v>
      </c>
      <c r="AQ10" s="13">
        <v>4.5454545454545497E-2</v>
      </c>
      <c r="AR10" s="13"/>
      <c r="AS10" s="13">
        <v>3.7246963562752998E-2</v>
      </c>
      <c r="AT10" s="13" t="s">
        <v>97</v>
      </c>
      <c r="AU10" s="13"/>
      <c r="AV10" s="13">
        <v>3.5000000000000003E-2</v>
      </c>
      <c r="AW10" s="13">
        <v>8.5106382978723402E-2</v>
      </c>
      <c r="AX10" s="13">
        <v>4.0152963671128097E-2</v>
      </c>
      <c r="AY10" s="13"/>
      <c r="AZ10" s="13">
        <v>9.1743119266055103E-3</v>
      </c>
      <c r="BA10" s="13">
        <v>7.7777777777777807E-2</v>
      </c>
      <c r="BB10" s="13">
        <v>5.7268722466960402E-2</v>
      </c>
      <c r="BC10" s="13"/>
      <c r="BD10" s="13">
        <v>4.8872180451127803E-2</v>
      </c>
      <c r="BE10" s="13">
        <v>1.6241299303944301E-2</v>
      </c>
      <c r="BF10" s="13"/>
      <c r="BG10" s="13">
        <v>5.5690072639225201E-2</v>
      </c>
      <c r="BH10" s="13">
        <v>2.6829268292682899E-2</v>
      </c>
      <c r="BI10" s="13"/>
      <c r="BJ10" s="13">
        <v>7.3684210526315796E-2</v>
      </c>
      <c r="BK10" s="13">
        <v>3.04219823356232E-2</v>
      </c>
      <c r="BL10" s="13"/>
      <c r="BM10" s="13">
        <v>4.52674897119342E-2</v>
      </c>
      <c r="BN10" s="13">
        <v>3.4836065573770503E-2</v>
      </c>
      <c r="BO10" s="13"/>
      <c r="BP10" s="13">
        <v>3.2640949554896097E-2</v>
      </c>
      <c r="BQ10" s="13">
        <v>3.88127853881279E-2</v>
      </c>
      <c r="BR10" s="13"/>
      <c r="BS10" s="13">
        <v>4.7511312217194603E-2</v>
      </c>
      <c r="BT10" s="13">
        <v>2.8571428571428598E-2</v>
      </c>
      <c r="BU10" s="13"/>
      <c r="BV10" s="13">
        <v>3.35570469798658E-2</v>
      </c>
      <c r="BW10" s="13">
        <v>5.4607508532423202E-2</v>
      </c>
      <c r="BX10" s="13"/>
      <c r="BY10" s="13">
        <v>7.69230769230769E-2</v>
      </c>
      <c r="BZ10" s="13">
        <v>3.06406685236769E-2</v>
      </c>
      <c r="CA10" s="13"/>
      <c r="CB10" s="13">
        <v>3.21489001692047E-2</v>
      </c>
      <c r="CC10" s="13">
        <v>4.1800643086816698E-2</v>
      </c>
    </row>
    <row r="11" spans="2:81" x14ac:dyDescent="0.3">
      <c r="B11" s="14" t="s">
        <v>126</v>
      </c>
      <c r="C11" s="13">
        <v>1.05263157894737E-2</v>
      </c>
      <c r="D11" s="13">
        <v>3.2102728731942202E-3</v>
      </c>
      <c r="E11" s="13">
        <v>1.8121911037891299E-2</v>
      </c>
      <c r="F11" s="13"/>
      <c r="G11" s="13">
        <v>2.8571428571428598E-2</v>
      </c>
      <c r="H11" s="13">
        <v>9.2024539877300603E-3</v>
      </c>
      <c r="I11" s="13">
        <v>1.6949152542372899E-2</v>
      </c>
      <c r="J11" s="13">
        <v>4.97512437810945E-3</v>
      </c>
      <c r="K11" s="13">
        <v>0</v>
      </c>
      <c r="L11" s="13">
        <v>0</v>
      </c>
      <c r="M11" s="13"/>
      <c r="N11" s="13">
        <v>1.2552301255230099E-2</v>
      </c>
      <c r="O11" s="13">
        <v>6.8728522336769802E-3</v>
      </c>
      <c r="P11" s="13">
        <v>4.97512437810945E-3</v>
      </c>
      <c r="Q11" s="13">
        <v>1.5748031496062999E-2</v>
      </c>
      <c r="R11" s="13"/>
      <c r="S11" s="13">
        <v>8.23045267489712E-3</v>
      </c>
      <c r="T11" s="13">
        <v>1.50375939849624E-2</v>
      </c>
      <c r="U11" s="13">
        <v>2.7397260273972601E-2</v>
      </c>
      <c r="V11" s="13">
        <v>0</v>
      </c>
      <c r="W11" s="13">
        <v>0</v>
      </c>
      <c r="X11" s="13">
        <v>9.5238095238095195E-3</v>
      </c>
      <c r="Y11" s="13">
        <v>0</v>
      </c>
      <c r="Z11" s="13">
        <v>0</v>
      </c>
      <c r="AA11" s="13">
        <v>1.27388535031847E-2</v>
      </c>
      <c r="AB11" s="13">
        <v>1.0416666666666701E-2</v>
      </c>
      <c r="AC11" s="13">
        <v>5.2631578947368397E-2</v>
      </c>
      <c r="AD11" s="13">
        <v>0</v>
      </c>
      <c r="AE11" s="13"/>
      <c r="AF11" s="13">
        <v>1.2531328320802001E-2</v>
      </c>
      <c r="AG11" s="13">
        <v>0.01</v>
      </c>
      <c r="AH11" s="13">
        <v>0</v>
      </c>
      <c r="AI11" s="13">
        <v>1.2422360248447201E-2</v>
      </c>
      <c r="AJ11" s="13">
        <v>8.1300813008130107E-3</v>
      </c>
      <c r="AK11" s="13">
        <v>1.9047619047619001E-2</v>
      </c>
      <c r="AL11" s="13"/>
      <c r="AM11" s="13">
        <v>1.6483516483516501E-2</v>
      </c>
      <c r="AN11" s="13">
        <v>4.4444444444444401E-3</v>
      </c>
      <c r="AO11" s="13">
        <v>7.6726342710997401E-3</v>
      </c>
      <c r="AP11" s="13">
        <v>1.26582278481013E-2</v>
      </c>
      <c r="AQ11" s="13">
        <v>2.27272727272727E-2</v>
      </c>
      <c r="AR11" s="13"/>
      <c r="AS11" s="13">
        <v>1.05263157894737E-2</v>
      </c>
      <c r="AT11" s="13" t="s">
        <v>97</v>
      </c>
      <c r="AU11" s="13"/>
      <c r="AV11" s="13">
        <v>1.2500000000000001E-2</v>
      </c>
      <c r="AW11" s="13">
        <v>2.1276595744680899E-2</v>
      </c>
      <c r="AX11" s="13">
        <v>1.1472275334608E-2</v>
      </c>
      <c r="AY11" s="13"/>
      <c r="AZ11" s="13">
        <v>9.1743119266055103E-3</v>
      </c>
      <c r="BA11" s="13">
        <v>1.1111111111111099E-2</v>
      </c>
      <c r="BB11" s="13">
        <v>1.7621145374449299E-2</v>
      </c>
      <c r="BC11" s="13"/>
      <c r="BD11" s="13">
        <v>1.12781954887218E-2</v>
      </c>
      <c r="BE11" s="13">
        <v>9.2807424593967496E-3</v>
      </c>
      <c r="BF11" s="13"/>
      <c r="BG11" s="13">
        <v>1.4527845036319599E-2</v>
      </c>
      <c r="BH11" s="13">
        <v>8.5365853658536592E-3</v>
      </c>
      <c r="BI11" s="13"/>
      <c r="BJ11" s="13">
        <v>1.5789473684210499E-2</v>
      </c>
      <c r="BK11" s="13">
        <v>9.8135426889107008E-3</v>
      </c>
      <c r="BL11" s="13"/>
      <c r="BM11" s="13">
        <v>1.6460905349794198E-2</v>
      </c>
      <c r="BN11" s="13">
        <v>9.2213114754098394E-3</v>
      </c>
      <c r="BO11" s="13"/>
      <c r="BP11" s="13">
        <v>2.9673590504451001E-3</v>
      </c>
      <c r="BQ11" s="13">
        <v>1.25570776255708E-2</v>
      </c>
      <c r="BR11" s="13"/>
      <c r="BS11" s="13">
        <v>9.0497737556561094E-3</v>
      </c>
      <c r="BT11" s="13">
        <v>1.3186813186813201E-2</v>
      </c>
      <c r="BU11" s="13"/>
      <c r="BV11" s="13">
        <v>1.34228187919463E-2</v>
      </c>
      <c r="BW11" s="13">
        <v>6.8259385665529002E-3</v>
      </c>
      <c r="BX11" s="13"/>
      <c r="BY11" s="13">
        <v>0</v>
      </c>
      <c r="BZ11" s="13">
        <v>1.0213556174559E-2</v>
      </c>
      <c r="CA11" s="13"/>
      <c r="CB11" s="13">
        <v>6.7681895093062603E-3</v>
      </c>
      <c r="CC11" s="13">
        <v>1.2861736334405099E-2</v>
      </c>
    </row>
    <row r="12" spans="2:81" x14ac:dyDescent="0.3">
      <c r="B12" s="14" t="s">
        <v>106</v>
      </c>
      <c r="C12" s="17">
        <v>8.0971659919028306E-3</v>
      </c>
      <c r="D12" s="17">
        <v>9.6308186195826605E-3</v>
      </c>
      <c r="E12" s="17">
        <v>6.5897858319604596E-3</v>
      </c>
      <c r="F12" s="17"/>
      <c r="G12" s="17">
        <v>0</v>
      </c>
      <c r="H12" s="17">
        <v>6.13496932515337E-3</v>
      </c>
      <c r="I12" s="17">
        <v>2.1186440677966101E-2</v>
      </c>
      <c r="J12" s="17">
        <v>4.97512437810945E-3</v>
      </c>
      <c r="K12" s="17">
        <v>6.9930069930069904E-3</v>
      </c>
      <c r="L12" s="17">
        <v>6.4935064935064896E-3</v>
      </c>
      <c r="M12" s="17"/>
      <c r="N12" s="17">
        <v>0</v>
      </c>
      <c r="O12" s="17">
        <v>1.3745704467354E-2</v>
      </c>
      <c r="P12" s="17">
        <v>1.49253731343284E-2</v>
      </c>
      <c r="Q12" s="17">
        <v>1.1811023622047201E-2</v>
      </c>
      <c r="R12" s="17"/>
      <c r="S12" s="17">
        <v>1.6460905349794198E-2</v>
      </c>
      <c r="T12" s="17">
        <v>7.5187969924812E-3</v>
      </c>
      <c r="U12" s="17">
        <v>1.3698630136986301E-2</v>
      </c>
      <c r="V12" s="17">
        <v>0</v>
      </c>
      <c r="W12" s="17">
        <v>0</v>
      </c>
      <c r="X12" s="17">
        <v>1.9047619047619001E-2</v>
      </c>
      <c r="Y12" s="17">
        <v>0</v>
      </c>
      <c r="Z12" s="17">
        <v>0</v>
      </c>
      <c r="AA12" s="17">
        <v>0</v>
      </c>
      <c r="AB12" s="17">
        <v>1.0416666666666701E-2</v>
      </c>
      <c r="AC12" s="17">
        <v>1.7543859649122799E-2</v>
      </c>
      <c r="AD12" s="17">
        <v>0</v>
      </c>
      <c r="AE12" s="17"/>
      <c r="AF12" s="17">
        <v>7.5187969924812E-3</v>
      </c>
      <c r="AG12" s="17">
        <v>5.0000000000000001E-3</v>
      </c>
      <c r="AH12" s="17">
        <v>7.8125E-3</v>
      </c>
      <c r="AI12" s="17">
        <v>1.2422360248447201E-2</v>
      </c>
      <c r="AJ12" s="17">
        <v>8.1300813008130107E-3</v>
      </c>
      <c r="AK12" s="17">
        <v>0</v>
      </c>
      <c r="AL12" s="17"/>
      <c r="AM12" s="17">
        <v>1.0989010989011E-2</v>
      </c>
      <c r="AN12" s="17">
        <v>4.4444444444444401E-3</v>
      </c>
      <c r="AO12" s="17">
        <v>7.6726342710997401E-3</v>
      </c>
      <c r="AP12" s="17">
        <v>8.4388185654008397E-3</v>
      </c>
      <c r="AQ12" s="17">
        <v>2.27272727272727E-2</v>
      </c>
      <c r="AR12" s="17"/>
      <c r="AS12" s="17">
        <v>8.0971659919028306E-3</v>
      </c>
      <c r="AT12" s="17" t="s">
        <v>97</v>
      </c>
      <c r="AU12" s="17"/>
      <c r="AV12" s="17">
        <v>5.0000000000000001E-3</v>
      </c>
      <c r="AW12" s="17">
        <v>2.1276595744680899E-2</v>
      </c>
      <c r="AX12" s="17">
        <v>5.7361376673040199E-3</v>
      </c>
      <c r="AY12" s="17"/>
      <c r="AZ12" s="17">
        <v>0</v>
      </c>
      <c r="BA12" s="17">
        <v>2.2222222222222199E-2</v>
      </c>
      <c r="BB12" s="17">
        <v>4.4052863436123404E-3</v>
      </c>
      <c r="BC12" s="17"/>
      <c r="BD12" s="17">
        <v>1.00250626566416E-2</v>
      </c>
      <c r="BE12" s="17">
        <v>4.64037122969838E-3</v>
      </c>
      <c r="BF12" s="17"/>
      <c r="BG12" s="17">
        <v>9.6852300242130807E-3</v>
      </c>
      <c r="BH12" s="17">
        <v>7.3170731707317103E-3</v>
      </c>
      <c r="BI12" s="17"/>
      <c r="BJ12" s="17">
        <v>5.2631578947368403E-3</v>
      </c>
      <c r="BK12" s="17">
        <v>6.86947988223749E-3</v>
      </c>
      <c r="BL12" s="17"/>
      <c r="BM12" s="17">
        <v>1.6460905349794198E-2</v>
      </c>
      <c r="BN12" s="17">
        <v>6.1475409836065599E-3</v>
      </c>
      <c r="BO12" s="17"/>
      <c r="BP12" s="17">
        <v>1.18694362017804E-2</v>
      </c>
      <c r="BQ12" s="17">
        <v>5.7077625570776296E-3</v>
      </c>
      <c r="BR12" s="17"/>
      <c r="BS12" s="17">
        <v>1.1312217194570101E-2</v>
      </c>
      <c r="BT12" s="17">
        <v>8.7912087912087895E-3</v>
      </c>
      <c r="BU12" s="17"/>
      <c r="BV12" s="17">
        <v>0</v>
      </c>
      <c r="BW12" s="17">
        <v>1.7064846416382298E-2</v>
      </c>
      <c r="BX12" s="17"/>
      <c r="BY12" s="17">
        <v>2.0979020979021001E-2</v>
      </c>
      <c r="BZ12" s="17">
        <v>5.5710306406685202E-3</v>
      </c>
      <c r="CA12" s="17"/>
      <c r="CB12" s="17">
        <v>8.4602368866328308E-3</v>
      </c>
      <c r="CC12" s="17">
        <v>4.8231511254019296E-3</v>
      </c>
    </row>
    <row r="13" spans="2:81" x14ac:dyDescent="0.3">
      <c r="B13" s="26" t="s">
        <v>127</v>
      </c>
      <c r="C13" s="27">
        <v>0.94412955465587001</v>
      </c>
      <c r="D13" s="27">
        <v>0.94060995184590701</v>
      </c>
      <c r="E13" s="27">
        <v>0.94728171334431599</v>
      </c>
      <c r="F13" s="27"/>
      <c r="G13" s="27">
        <v>0.89142857142857101</v>
      </c>
      <c r="H13" s="27">
        <v>0.95092024539877296</v>
      </c>
      <c r="I13" s="27">
        <v>0.92372881355932202</v>
      </c>
      <c r="J13" s="27">
        <v>0.94029850746268695</v>
      </c>
      <c r="K13" s="27">
        <v>0.98601398601398604</v>
      </c>
      <c r="L13" s="27">
        <v>0.98701298701298701</v>
      </c>
      <c r="M13" s="27"/>
      <c r="N13" s="27">
        <v>0.94769874476987404</v>
      </c>
      <c r="O13" s="27">
        <v>0.92783505154639201</v>
      </c>
      <c r="P13" s="27">
        <v>0.960199004975124</v>
      </c>
      <c r="Q13" s="27">
        <v>0.940944881889764</v>
      </c>
      <c r="R13" s="27"/>
      <c r="S13" s="27">
        <v>0.94650205761316897</v>
      </c>
      <c r="T13" s="27">
        <v>0.95488721804511301</v>
      </c>
      <c r="U13" s="27">
        <v>0.94520547945205502</v>
      </c>
      <c r="V13" s="27">
        <v>0.95145631067961201</v>
      </c>
      <c r="W13" s="27">
        <v>0.92307692307692302</v>
      </c>
      <c r="X13" s="27">
        <v>0.93333333333333302</v>
      </c>
      <c r="Y13" s="27">
        <v>0.95</v>
      </c>
      <c r="Z13" s="27">
        <v>0.95555555555555505</v>
      </c>
      <c r="AA13" s="27">
        <v>0.968152866242038</v>
      </c>
      <c r="AB13" s="27">
        <v>0.91666666666666696</v>
      </c>
      <c r="AC13" s="27">
        <v>0.89473684210526305</v>
      </c>
      <c r="AD13" s="27">
        <v>1</v>
      </c>
      <c r="AE13" s="27"/>
      <c r="AF13" s="27">
        <v>0.93984962406015005</v>
      </c>
      <c r="AG13" s="27">
        <v>0.96499999999999997</v>
      </c>
      <c r="AH13" s="27">
        <v>0.953125</v>
      </c>
      <c r="AI13" s="27">
        <v>0.93788819875776397</v>
      </c>
      <c r="AJ13" s="27">
        <v>0.95121951219512202</v>
      </c>
      <c r="AK13" s="27">
        <v>0.952380952380952</v>
      </c>
      <c r="AL13" s="27"/>
      <c r="AM13" s="27">
        <v>0.96153846153846201</v>
      </c>
      <c r="AN13" s="27">
        <v>0.94666666666666699</v>
      </c>
      <c r="AO13" s="27">
        <v>0.94629156010230198</v>
      </c>
      <c r="AP13" s="27">
        <v>0.936708860759494</v>
      </c>
      <c r="AQ13" s="27">
        <v>0.90909090909090895</v>
      </c>
      <c r="AR13" s="27"/>
      <c r="AS13" s="27">
        <v>0.94412955465587001</v>
      </c>
      <c r="AT13" s="27" t="s">
        <v>97</v>
      </c>
      <c r="AU13" s="27"/>
      <c r="AV13" s="27">
        <v>0.94750000000000001</v>
      </c>
      <c r="AW13" s="27">
        <v>0.87234042553191504</v>
      </c>
      <c r="AX13" s="27">
        <v>0.94263862332696002</v>
      </c>
      <c r="AY13" s="27"/>
      <c r="AZ13" s="27">
        <v>0.98165137614678899</v>
      </c>
      <c r="BA13" s="27">
        <v>0.88888888888888895</v>
      </c>
      <c r="BB13" s="27">
        <v>0.92070484581497802</v>
      </c>
      <c r="BC13" s="27"/>
      <c r="BD13" s="27">
        <v>0.929824561403509</v>
      </c>
      <c r="BE13" s="27">
        <v>0.96983758700696099</v>
      </c>
      <c r="BF13" s="27"/>
      <c r="BG13" s="27">
        <v>0.92009685230024196</v>
      </c>
      <c r="BH13" s="27">
        <v>0.957317073170732</v>
      </c>
      <c r="BI13" s="27"/>
      <c r="BJ13" s="27">
        <v>0.90526315789473699</v>
      </c>
      <c r="BK13" s="27">
        <v>0.95289499509322895</v>
      </c>
      <c r="BL13" s="27"/>
      <c r="BM13" s="27">
        <v>0.92181069958847695</v>
      </c>
      <c r="BN13" s="27">
        <v>0.94979508196721296</v>
      </c>
      <c r="BO13" s="27"/>
      <c r="BP13" s="27">
        <v>0.95252225519287803</v>
      </c>
      <c r="BQ13" s="27">
        <v>0.942922374429224</v>
      </c>
      <c r="BR13" s="27"/>
      <c r="BS13" s="27">
        <v>0.93212669683257898</v>
      </c>
      <c r="BT13" s="27">
        <v>0.94945054945054896</v>
      </c>
      <c r="BU13" s="27"/>
      <c r="BV13" s="27">
        <v>0.95302013422818799</v>
      </c>
      <c r="BW13" s="27">
        <v>0.92150170648464202</v>
      </c>
      <c r="BX13" s="27"/>
      <c r="BY13" s="27">
        <v>0.90209790209790197</v>
      </c>
      <c r="BZ13" s="27">
        <v>0.95357474466109604</v>
      </c>
      <c r="CA13" s="27"/>
      <c r="CB13" s="27">
        <v>0.95262267343485596</v>
      </c>
      <c r="CC13" s="27">
        <v>0.94051446945337602</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C18"/>
  <sheetViews>
    <sheetView showGridLines="0" workbookViewId="0">
      <pane xSplit="2" topLeftCell="C1" activePane="topRight" state="frozen"/>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0.41295546558704499</v>
      </c>
      <c r="D8" s="13">
        <v>0.38523274478330699</v>
      </c>
      <c r="E8" s="13">
        <v>0.44151565074135102</v>
      </c>
      <c r="F8" s="13"/>
      <c r="G8" s="13">
        <v>0.33714285714285702</v>
      </c>
      <c r="H8" s="13">
        <v>0.45705521472392602</v>
      </c>
      <c r="I8" s="13">
        <v>0.43220338983050799</v>
      </c>
      <c r="J8" s="13">
        <v>0.39303482587064698</v>
      </c>
      <c r="K8" s="13">
        <v>0.43356643356643398</v>
      </c>
      <c r="L8" s="13">
        <v>0.38311688311688302</v>
      </c>
      <c r="M8" s="13"/>
      <c r="N8" s="13">
        <v>0.44560669456066898</v>
      </c>
      <c r="O8" s="13">
        <v>0.37457044673539502</v>
      </c>
      <c r="P8" s="13">
        <v>0.37810945273631802</v>
      </c>
      <c r="Q8" s="13">
        <v>0.41338582677165397</v>
      </c>
      <c r="R8" s="13"/>
      <c r="S8" s="13">
        <v>0.43209876543209902</v>
      </c>
      <c r="T8" s="13">
        <v>0.36842105263157898</v>
      </c>
      <c r="U8" s="13">
        <v>0.41095890410958902</v>
      </c>
      <c r="V8" s="13">
        <v>0.42718446601941701</v>
      </c>
      <c r="W8" s="13">
        <v>0.38461538461538503</v>
      </c>
      <c r="X8" s="13">
        <v>0.43809523809523798</v>
      </c>
      <c r="Y8" s="13">
        <v>0.4</v>
      </c>
      <c r="Z8" s="13">
        <v>0.266666666666667</v>
      </c>
      <c r="AA8" s="13">
        <v>0.452229299363057</v>
      </c>
      <c r="AB8" s="13">
        <v>0.38541666666666702</v>
      </c>
      <c r="AC8" s="13">
        <v>0.47368421052631599</v>
      </c>
      <c r="AD8" s="13">
        <v>0.47368421052631599</v>
      </c>
      <c r="AE8" s="13"/>
      <c r="AF8" s="13">
        <v>0.43358395989974902</v>
      </c>
      <c r="AG8" s="13">
        <v>0.42</v>
      </c>
      <c r="AH8" s="13">
        <v>0.390625</v>
      </c>
      <c r="AI8" s="13">
        <v>0.38509316770186303</v>
      </c>
      <c r="AJ8" s="13">
        <v>0.47967479674796698</v>
      </c>
      <c r="AK8" s="13">
        <v>0.38095238095238099</v>
      </c>
      <c r="AL8" s="13"/>
      <c r="AM8" s="13">
        <v>0.38461538461538503</v>
      </c>
      <c r="AN8" s="13">
        <v>0.34222222222222198</v>
      </c>
      <c r="AO8" s="13">
        <v>0.41687979539641901</v>
      </c>
      <c r="AP8" s="13">
        <v>0.48523206751054898</v>
      </c>
      <c r="AQ8" s="13">
        <v>0.56818181818181801</v>
      </c>
      <c r="AR8" s="13"/>
      <c r="AS8" s="13">
        <v>0.41295546558704499</v>
      </c>
      <c r="AT8" s="13" t="s">
        <v>97</v>
      </c>
      <c r="AU8" s="13"/>
      <c r="AV8" s="13">
        <v>0.39250000000000002</v>
      </c>
      <c r="AW8" s="13">
        <v>0.38297872340425498</v>
      </c>
      <c r="AX8" s="13">
        <v>0.38814531548757197</v>
      </c>
      <c r="AY8" s="13"/>
      <c r="AZ8" s="13">
        <v>0.44954128440367003</v>
      </c>
      <c r="BA8" s="13">
        <v>0.44444444444444398</v>
      </c>
      <c r="BB8" s="13">
        <v>0.34801762114537399</v>
      </c>
      <c r="BC8" s="13"/>
      <c r="BD8" s="13">
        <v>0.42731829573934799</v>
      </c>
      <c r="BE8" s="13">
        <v>0.39211136890951298</v>
      </c>
      <c r="BF8" s="13"/>
      <c r="BG8" s="13">
        <v>0.47215496368038701</v>
      </c>
      <c r="BH8" s="13">
        <v>0.38414634146341498</v>
      </c>
      <c r="BI8" s="13"/>
      <c r="BJ8" s="13">
        <v>0.45789473684210502</v>
      </c>
      <c r="BK8" s="13">
        <v>0.40333660451422998</v>
      </c>
      <c r="BL8" s="13"/>
      <c r="BM8" s="13">
        <v>0.407407407407407</v>
      </c>
      <c r="BN8" s="13">
        <v>0.41803278688524598</v>
      </c>
      <c r="BO8" s="13"/>
      <c r="BP8" s="13">
        <v>0.40059347181008897</v>
      </c>
      <c r="BQ8" s="13">
        <v>0.420091324200913</v>
      </c>
      <c r="BR8" s="13"/>
      <c r="BS8" s="13">
        <v>0.420814479638009</v>
      </c>
      <c r="BT8" s="13">
        <v>0.382417582417582</v>
      </c>
      <c r="BU8" s="13"/>
      <c r="BV8" s="13">
        <v>0.456375838926175</v>
      </c>
      <c r="BW8" s="13">
        <v>0.40273037542662099</v>
      </c>
      <c r="BX8" s="13"/>
      <c r="BY8" s="13">
        <v>0.391608391608392</v>
      </c>
      <c r="BZ8" s="13">
        <v>0.41689879294336102</v>
      </c>
      <c r="CA8" s="13"/>
      <c r="CB8" s="13">
        <v>0.41285956006768199</v>
      </c>
      <c r="CC8" s="13">
        <v>0.409967845659164</v>
      </c>
    </row>
    <row r="9" spans="2:81" x14ac:dyDescent="0.3">
      <c r="B9" s="14" t="s">
        <v>124</v>
      </c>
      <c r="C9" s="13">
        <v>0.36032388663967602</v>
      </c>
      <c r="D9" s="13">
        <v>0.35634028892455899</v>
      </c>
      <c r="E9" s="13">
        <v>0.362438220757825</v>
      </c>
      <c r="F9" s="13"/>
      <c r="G9" s="13">
        <v>0.39428571428571402</v>
      </c>
      <c r="H9" s="13">
        <v>0.34662576687116597</v>
      </c>
      <c r="I9" s="13">
        <v>0.338983050847458</v>
      </c>
      <c r="J9" s="13">
        <v>0.36815920398009899</v>
      </c>
      <c r="K9" s="13">
        <v>0.38461538461538503</v>
      </c>
      <c r="L9" s="13">
        <v>0.35064935064935099</v>
      </c>
      <c r="M9" s="13"/>
      <c r="N9" s="13">
        <v>0.341004184100418</v>
      </c>
      <c r="O9" s="13">
        <v>0.39175257731958801</v>
      </c>
      <c r="P9" s="13">
        <v>0.34328358208955201</v>
      </c>
      <c r="Q9" s="13">
        <v>0.38188976377952799</v>
      </c>
      <c r="R9" s="13"/>
      <c r="S9" s="13">
        <v>0.35390946502057602</v>
      </c>
      <c r="T9" s="13">
        <v>0.42105263157894701</v>
      </c>
      <c r="U9" s="13">
        <v>0.34246575342465801</v>
      </c>
      <c r="V9" s="13">
        <v>0.36893203883495101</v>
      </c>
      <c r="W9" s="13">
        <v>0.33653846153846201</v>
      </c>
      <c r="X9" s="13">
        <v>0.36190476190476201</v>
      </c>
      <c r="Y9" s="13">
        <v>0.33</v>
      </c>
      <c r="Z9" s="13">
        <v>0.422222222222222</v>
      </c>
      <c r="AA9" s="13">
        <v>0.388535031847134</v>
      </c>
      <c r="AB9" s="13">
        <v>0.35416666666666702</v>
      </c>
      <c r="AC9" s="13">
        <v>0.26315789473684198</v>
      </c>
      <c r="AD9" s="13">
        <v>0.26315789473684198</v>
      </c>
      <c r="AE9" s="13"/>
      <c r="AF9" s="13">
        <v>0.35588972431077698</v>
      </c>
      <c r="AG9" s="13">
        <v>0.34499999999999997</v>
      </c>
      <c r="AH9" s="13">
        <v>0.40625</v>
      </c>
      <c r="AI9" s="13">
        <v>0.36024844720496901</v>
      </c>
      <c r="AJ9" s="13">
        <v>0.34146341463414598</v>
      </c>
      <c r="AK9" s="13">
        <v>0.371428571428571</v>
      </c>
      <c r="AL9" s="13"/>
      <c r="AM9" s="13">
        <v>0.33516483516483497</v>
      </c>
      <c r="AN9" s="13">
        <v>0.4</v>
      </c>
      <c r="AO9" s="13">
        <v>0.35294117647058798</v>
      </c>
      <c r="AP9" s="13">
        <v>0.33755274261603402</v>
      </c>
      <c r="AQ9" s="13">
        <v>0.36363636363636398</v>
      </c>
      <c r="AR9" s="13"/>
      <c r="AS9" s="13">
        <v>0.36032388663967602</v>
      </c>
      <c r="AT9" s="13" t="s">
        <v>97</v>
      </c>
      <c r="AU9" s="13"/>
      <c r="AV9" s="13">
        <v>0.39500000000000002</v>
      </c>
      <c r="AW9" s="13">
        <v>0.39361702127659598</v>
      </c>
      <c r="AX9" s="13">
        <v>0.36137667304015297</v>
      </c>
      <c r="AY9" s="13"/>
      <c r="AZ9" s="13">
        <v>0.37614678899082599</v>
      </c>
      <c r="BA9" s="13">
        <v>0.41111111111111098</v>
      </c>
      <c r="BB9" s="13">
        <v>0.39207048458149801</v>
      </c>
      <c r="BC9" s="13"/>
      <c r="BD9" s="13">
        <v>0.349624060150376</v>
      </c>
      <c r="BE9" s="13">
        <v>0.37587006960556801</v>
      </c>
      <c r="BF9" s="13"/>
      <c r="BG9" s="13">
        <v>0.34140435835351102</v>
      </c>
      <c r="BH9" s="13">
        <v>0.370731707317073</v>
      </c>
      <c r="BI9" s="13"/>
      <c r="BJ9" s="13">
        <v>0.37368421052631601</v>
      </c>
      <c r="BK9" s="13">
        <v>0.35819430814524</v>
      </c>
      <c r="BL9" s="13"/>
      <c r="BM9" s="13">
        <v>0.34979423868312798</v>
      </c>
      <c r="BN9" s="13">
        <v>0.358606557377049</v>
      </c>
      <c r="BO9" s="13"/>
      <c r="BP9" s="13">
        <v>0.36201780415430301</v>
      </c>
      <c r="BQ9" s="13">
        <v>0.352739726027397</v>
      </c>
      <c r="BR9" s="13"/>
      <c r="BS9" s="13">
        <v>0.375565610859729</v>
      </c>
      <c r="BT9" s="13">
        <v>0.36923076923076897</v>
      </c>
      <c r="BU9" s="13"/>
      <c r="BV9" s="13">
        <v>0.34899328859060402</v>
      </c>
      <c r="BW9" s="13">
        <v>0.38907849829351498</v>
      </c>
      <c r="BX9" s="13"/>
      <c r="BY9" s="13">
        <v>0.30769230769230799</v>
      </c>
      <c r="BZ9" s="13">
        <v>0.36675951717734401</v>
      </c>
      <c r="CA9" s="13"/>
      <c r="CB9" s="13">
        <v>0.35532994923857902</v>
      </c>
      <c r="CC9" s="13">
        <v>0.36977491961414799</v>
      </c>
    </row>
    <row r="10" spans="2:81" x14ac:dyDescent="0.3">
      <c r="B10" s="14" t="s">
        <v>125</v>
      </c>
      <c r="C10" s="13">
        <v>0.14170040485829999</v>
      </c>
      <c r="D10" s="13">
        <v>0.16051364365971099</v>
      </c>
      <c r="E10" s="13">
        <v>0.12355848434925901</v>
      </c>
      <c r="F10" s="13"/>
      <c r="G10" s="13">
        <v>0.19428571428571401</v>
      </c>
      <c r="H10" s="13">
        <v>0.113496932515337</v>
      </c>
      <c r="I10" s="13">
        <v>0.13983050847457601</v>
      </c>
      <c r="J10" s="13">
        <v>0.154228855721393</v>
      </c>
      <c r="K10" s="13">
        <v>9.0909090909090898E-2</v>
      </c>
      <c r="L10" s="13">
        <v>0.17532467532467499</v>
      </c>
      <c r="M10" s="13"/>
      <c r="N10" s="13">
        <v>0.14435146443514599</v>
      </c>
      <c r="O10" s="13">
        <v>0.14432989690721601</v>
      </c>
      <c r="P10" s="13">
        <v>0.154228855721393</v>
      </c>
      <c r="Q10" s="13">
        <v>0.122047244094488</v>
      </c>
      <c r="R10" s="13"/>
      <c r="S10" s="13">
        <v>0.139917695473251</v>
      </c>
      <c r="T10" s="13">
        <v>0.13533834586466201</v>
      </c>
      <c r="U10" s="13">
        <v>0.20547945205479501</v>
      </c>
      <c r="V10" s="13">
        <v>0.12621359223301001</v>
      </c>
      <c r="W10" s="13">
        <v>0.18269230769230799</v>
      </c>
      <c r="X10" s="13">
        <v>7.6190476190476197E-2</v>
      </c>
      <c r="Y10" s="13">
        <v>0.16</v>
      </c>
      <c r="Z10" s="13">
        <v>0.22222222222222199</v>
      </c>
      <c r="AA10" s="13">
        <v>7.0063694267515894E-2</v>
      </c>
      <c r="AB10" s="13">
        <v>0.19791666666666699</v>
      </c>
      <c r="AC10" s="13">
        <v>0.157894736842105</v>
      </c>
      <c r="AD10" s="13">
        <v>0.157894736842105</v>
      </c>
      <c r="AE10" s="13"/>
      <c r="AF10" s="13">
        <v>0.157894736842105</v>
      </c>
      <c r="AG10" s="13">
        <v>0.16</v>
      </c>
      <c r="AH10" s="13">
        <v>0.109375</v>
      </c>
      <c r="AI10" s="13">
        <v>0.13043478260869601</v>
      </c>
      <c r="AJ10" s="13">
        <v>8.1300813008130093E-2</v>
      </c>
      <c r="AK10" s="13">
        <v>0.15238095238095201</v>
      </c>
      <c r="AL10" s="13"/>
      <c r="AM10" s="13">
        <v>0.14835164835164799</v>
      </c>
      <c r="AN10" s="13">
        <v>0.146666666666667</v>
      </c>
      <c r="AO10" s="13">
        <v>0.143222506393862</v>
      </c>
      <c r="AP10" s="13">
        <v>0.113924050632911</v>
      </c>
      <c r="AQ10" s="13">
        <v>6.8181818181818205E-2</v>
      </c>
      <c r="AR10" s="13"/>
      <c r="AS10" s="13">
        <v>0.14170040485829999</v>
      </c>
      <c r="AT10" s="13" t="s">
        <v>97</v>
      </c>
      <c r="AU10" s="13"/>
      <c r="AV10" s="13">
        <v>0.13750000000000001</v>
      </c>
      <c r="AW10" s="13">
        <v>0.10638297872340401</v>
      </c>
      <c r="AX10" s="13">
        <v>0.164435946462715</v>
      </c>
      <c r="AY10" s="13"/>
      <c r="AZ10" s="13">
        <v>0.12844036697247699</v>
      </c>
      <c r="BA10" s="13">
        <v>5.5555555555555601E-2</v>
      </c>
      <c r="BB10" s="13">
        <v>0.167400881057269</v>
      </c>
      <c r="BC10" s="13"/>
      <c r="BD10" s="13">
        <v>0.14285714285714299</v>
      </c>
      <c r="BE10" s="13">
        <v>0.13689095127610201</v>
      </c>
      <c r="BF10" s="13"/>
      <c r="BG10" s="13">
        <v>0.13317191283293001</v>
      </c>
      <c r="BH10" s="13">
        <v>0.14390243902439001</v>
      </c>
      <c r="BI10" s="13"/>
      <c r="BJ10" s="13">
        <v>0.12631578947368399</v>
      </c>
      <c r="BK10" s="13">
        <v>0.14622178606476899</v>
      </c>
      <c r="BL10" s="13"/>
      <c r="BM10" s="13">
        <v>0.148148148148148</v>
      </c>
      <c r="BN10" s="13">
        <v>0.14036885245901601</v>
      </c>
      <c r="BO10" s="13"/>
      <c r="BP10" s="13">
        <v>0.13353115727003001</v>
      </c>
      <c r="BQ10" s="13">
        <v>0.147260273972603</v>
      </c>
      <c r="BR10" s="13"/>
      <c r="BS10" s="13">
        <v>0.138009049773756</v>
      </c>
      <c r="BT10" s="13">
        <v>0.14505494505494501</v>
      </c>
      <c r="BU10" s="13"/>
      <c r="BV10" s="13">
        <v>0.14093959731543601</v>
      </c>
      <c r="BW10" s="13">
        <v>0.136518771331058</v>
      </c>
      <c r="BX10" s="13"/>
      <c r="BY10" s="13">
        <v>0.16783216783216801</v>
      </c>
      <c r="BZ10" s="13">
        <v>0.13927576601671299</v>
      </c>
      <c r="CA10" s="13"/>
      <c r="CB10" s="13">
        <v>0.15397631133671699</v>
      </c>
      <c r="CC10" s="13">
        <v>0.13022508038585201</v>
      </c>
    </row>
    <row r="11" spans="2:81" x14ac:dyDescent="0.3">
      <c r="B11" s="14" t="s">
        <v>126</v>
      </c>
      <c r="C11" s="13">
        <v>5.3441295546558701E-2</v>
      </c>
      <c r="D11" s="13">
        <v>6.5810593900481495E-2</v>
      </c>
      <c r="E11" s="13">
        <v>4.11861614497529E-2</v>
      </c>
      <c r="F11" s="13"/>
      <c r="G11" s="13">
        <v>5.7142857142857099E-2</v>
      </c>
      <c r="H11" s="13">
        <v>6.13496932515337E-2</v>
      </c>
      <c r="I11" s="13">
        <v>4.6610169491525397E-2</v>
      </c>
      <c r="J11" s="13">
        <v>3.98009950248756E-2</v>
      </c>
      <c r="K11" s="13">
        <v>4.8951048951049E-2</v>
      </c>
      <c r="L11" s="13">
        <v>6.4935064935064901E-2</v>
      </c>
      <c r="M11" s="13"/>
      <c r="N11" s="13">
        <v>5.0209205020920501E-2</v>
      </c>
      <c r="O11" s="13">
        <v>5.8419243986254303E-2</v>
      </c>
      <c r="P11" s="13">
        <v>5.9701492537313397E-2</v>
      </c>
      <c r="Q11" s="13">
        <v>5.1181102362204703E-2</v>
      </c>
      <c r="R11" s="13"/>
      <c r="S11" s="13">
        <v>5.7613168724279802E-2</v>
      </c>
      <c r="T11" s="13">
        <v>5.2631578947368397E-2</v>
      </c>
      <c r="U11" s="13">
        <v>0</v>
      </c>
      <c r="V11" s="13">
        <v>4.85436893203883E-2</v>
      </c>
      <c r="W11" s="13">
        <v>3.8461538461538498E-2</v>
      </c>
      <c r="X11" s="13">
        <v>6.6666666666666693E-2</v>
      </c>
      <c r="Y11" s="13">
        <v>7.0000000000000007E-2</v>
      </c>
      <c r="Z11" s="13">
        <v>8.8888888888888906E-2</v>
      </c>
      <c r="AA11" s="13">
        <v>5.0955414012738898E-2</v>
      </c>
      <c r="AB11" s="13">
        <v>4.1666666666666699E-2</v>
      </c>
      <c r="AC11" s="13">
        <v>7.0175438596491196E-2</v>
      </c>
      <c r="AD11" s="13">
        <v>0.105263157894737</v>
      </c>
      <c r="AE11" s="13"/>
      <c r="AF11" s="13">
        <v>3.5087719298245598E-2</v>
      </c>
      <c r="AG11" s="13">
        <v>6.5000000000000002E-2</v>
      </c>
      <c r="AH11" s="13">
        <v>5.46875E-2</v>
      </c>
      <c r="AI11" s="13">
        <v>6.8322981366459604E-2</v>
      </c>
      <c r="AJ11" s="13">
        <v>7.3170731707317097E-2</v>
      </c>
      <c r="AK11" s="13">
        <v>3.8095238095238099E-2</v>
      </c>
      <c r="AL11" s="13"/>
      <c r="AM11" s="13">
        <v>7.69230769230769E-2</v>
      </c>
      <c r="AN11" s="13">
        <v>8.4444444444444405E-2</v>
      </c>
      <c r="AO11" s="13">
        <v>4.6035805626598501E-2</v>
      </c>
      <c r="AP11" s="13">
        <v>4.6413502109704602E-2</v>
      </c>
      <c r="AQ11" s="13">
        <v>0</v>
      </c>
      <c r="AR11" s="13"/>
      <c r="AS11" s="13">
        <v>5.3441295546558701E-2</v>
      </c>
      <c r="AT11" s="13" t="s">
        <v>97</v>
      </c>
      <c r="AU11" s="13"/>
      <c r="AV11" s="13">
        <v>5.7500000000000002E-2</v>
      </c>
      <c r="AW11" s="13">
        <v>2.1276595744680899E-2</v>
      </c>
      <c r="AX11" s="13">
        <v>5.1625239005736102E-2</v>
      </c>
      <c r="AY11" s="13"/>
      <c r="AZ11" s="13">
        <v>4.5871559633027498E-2</v>
      </c>
      <c r="BA11" s="13">
        <v>7.7777777777777807E-2</v>
      </c>
      <c r="BB11" s="13">
        <v>4.4052863436123399E-2</v>
      </c>
      <c r="BC11" s="13"/>
      <c r="BD11" s="13">
        <v>5.0125313283208003E-2</v>
      </c>
      <c r="BE11" s="13">
        <v>6.0324825986078898E-2</v>
      </c>
      <c r="BF11" s="13"/>
      <c r="BG11" s="13">
        <v>3.6319612590799001E-2</v>
      </c>
      <c r="BH11" s="13">
        <v>6.2195121951219498E-2</v>
      </c>
      <c r="BI11" s="13"/>
      <c r="BJ11" s="13">
        <v>2.6315789473684199E-2</v>
      </c>
      <c r="BK11" s="13">
        <v>5.7899901864573097E-2</v>
      </c>
      <c r="BL11" s="13"/>
      <c r="BM11" s="13">
        <v>6.5843621399177002E-2</v>
      </c>
      <c r="BN11" s="13">
        <v>5.0204918032786899E-2</v>
      </c>
      <c r="BO11" s="13"/>
      <c r="BP11" s="13">
        <v>5.04451038575668E-2</v>
      </c>
      <c r="BQ11" s="13">
        <v>5.59360730593607E-2</v>
      </c>
      <c r="BR11" s="13"/>
      <c r="BS11" s="13">
        <v>4.0723981900452497E-2</v>
      </c>
      <c r="BT11" s="13">
        <v>5.4945054945054903E-2</v>
      </c>
      <c r="BU11" s="13"/>
      <c r="BV11" s="13">
        <v>3.35570469798658E-2</v>
      </c>
      <c r="BW11" s="13">
        <v>4.4368600682593899E-2</v>
      </c>
      <c r="BX11" s="13"/>
      <c r="BY11" s="13">
        <v>9.0909090909090898E-2</v>
      </c>
      <c r="BZ11" s="13">
        <v>4.73537604456825E-2</v>
      </c>
      <c r="CA11" s="13"/>
      <c r="CB11" s="13">
        <v>5.4145516074450097E-2</v>
      </c>
      <c r="CC11" s="13">
        <v>5.3054662379421198E-2</v>
      </c>
    </row>
    <row r="12" spans="2:81" x14ac:dyDescent="0.3">
      <c r="B12" s="14" t="s">
        <v>106</v>
      </c>
      <c r="C12" s="17">
        <v>3.1578947368421102E-2</v>
      </c>
      <c r="D12" s="17">
        <v>3.2102728731942198E-2</v>
      </c>
      <c r="E12" s="17">
        <v>3.1301482701812197E-2</v>
      </c>
      <c r="F12" s="17"/>
      <c r="G12" s="17">
        <v>1.7142857142857099E-2</v>
      </c>
      <c r="H12" s="17">
        <v>2.14723926380368E-2</v>
      </c>
      <c r="I12" s="17">
        <v>4.2372881355932202E-2</v>
      </c>
      <c r="J12" s="17">
        <v>4.47761194029851E-2</v>
      </c>
      <c r="K12" s="17">
        <v>4.1958041958042001E-2</v>
      </c>
      <c r="L12" s="17">
        <v>2.5974025974026E-2</v>
      </c>
      <c r="M12" s="17"/>
      <c r="N12" s="17">
        <v>1.8828451882845199E-2</v>
      </c>
      <c r="O12" s="17">
        <v>3.09278350515464E-2</v>
      </c>
      <c r="P12" s="17">
        <v>6.4676616915422896E-2</v>
      </c>
      <c r="Q12" s="17">
        <v>3.1496062992125998E-2</v>
      </c>
      <c r="R12" s="17"/>
      <c r="S12" s="17">
        <v>1.6460905349794198E-2</v>
      </c>
      <c r="T12" s="17">
        <v>2.2556390977443601E-2</v>
      </c>
      <c r="U12" s="17">
        <v>4.1095890410958902E-2</v>
      </c>
      <c r="V12" s="17">
        <v>2.9126213592233E-2</v>
      </c>
      <c r="W12" s="17">
        <v>5.7692307692307702E-2</v>
      </c>
      <c r="X12" s="17">
        <v>5.7142857142857099E-2</v>
      </c>
      <c r="Y12" s="17">
        <v>0.04</v>
      </c>
      <c r="Z12" s="17">
        <v>0</v>
      </c>
      <c r="AA12" s="17">
        <v>3.8216560509554097E-2</v>
      </c>
      <c r="AB12" s="17">
        <v>2.0833333333333301E-2</v>
      </c>
      <c r="AC12" s="17">
        <v>3.5087719298245598E-2</v>
      </c>
      <c r="AD12" s="17">
        <v>0</v>
      </c>
      <c r="AE12" s="17"/>
      <c r="AF12" s="17">
        <v>1.7543859649122799E-2</v>
      </c>
      <c r="AG12" s="17">
        <v>0.01</v>
      </c>
      <c r="AH12" s="17">
        <v>3.90625E-2</v>
      </c>
      <c r="AI12" s="17">
        <v>5.5900621118012403E-2</v>
      </c>
      <c r="AJ12" s="17">
        <v>2.4390243902439001E-2</v>
      </c>
      <c r="AK12" s="17">
        <v>5.7142857142857099E-2</v>
      </c>
      <c r="AL12" s="17"/>
      <c r="AM12" s="17">
        <v>5.4945054945054903E-2</v>
      </c>
      <c r="AN12" s="17">
        <v>2.66666666666667E-2</v>
      </c>
      <c r="AO12" s="17">
        <v>4.0920716112532E-2</v>
      </c>
      <c r="AP12" s="17">
        <v>1.68776371308017E-2</v>
      </c>
      <c r="AQ12" s="17">
        <v>0</v>
      </c>
      <c r="AR12" s="17"/>
      <c r="AS12" s="17">
        <v>3.1578947368421102E-2</v>
      </c>
      <c r="AT12" s="17" t="s">
        <v>97</v>
      </c>
      <c r="AU12" s="17"/>
      <c r="AV12" s="17">
        <v>1.7500000000000002E-2</v>
      </c>
      <c r="AW12" s="17">
        <v>9.5744680851063801E-2</v>
      </c>
      <c r="AX12" s="17">
        <v>3.4416826003824098E-2</v>
      </c>
      <c r="AY12" s="17"/>
      <c r="AZ12" s="17">
        <v>0</v>
      </c>
      <c r="BA12" s="17">
        <v>1.1111111111111099E-2</v>
      </c>
      <c r="BB12" s="17">
        <v>4.8458149779735699E-2</v>
      </c>
      <c r="BC12" s="17"/>
      <c r="BD12" s="17">
        <v>3.00751879699248E-2</v>
      </c>
      <c r="BE12" s="17">
        <v>3.4802784222737797E-2</v>
      </c>
      <c r="BF12" s="17"/>
      <c r="BG12" s="17">
        <v>1.6949152542372899E-2</v>
      </c>
      <c r="BH12" s="17">
        <v>3.9024390243902397E-2</v>
      </c>
      <c r="BI12" s="17"/>
      <c r="BJ12" s="17">
        <v>1.5789473684210499E-2</v>
      </c>
      <c r="BK12" s="17">
        <v>3.4347399411187397E-2</v>
      </c>
      <c r="BL12" s="17"/>
      <c r="BM12" s="17">
        <v>2.8806584362139901E-2</v>
      </c>
      <c r="BN12" s="17">
        <v>3.2786885245901599E-2</v>
      </c>
      <c r="BO12" s="17"/>
      <c r="BP12" s="17">
        <v>5.3412462908011903E-2</v>
      </c>
      <c r="BQ12" s="17">
        <v>2.3972602739725998E-2</v>
      </c>
      <c r="BR12" s="17"/>
      <c r="BS12" s="17">
        <v>2.48868778280543E-2</v>
      </c>
      <c r="BT12" s="17">
        <v>4.8351648351648402E-2</v>
      </c>
      <c r="BU12" s="17"/>
      <c r="BV12" s="17">
        <v>2.01342281879195E-2</v>
      </c>
      <c r="BW12" s="17">
        <v>2.7303754266211601E-2</v>
      </c>
      <c r="BX12" s="17"/>
      <c r="BY12" s="17">
        <v>4.1958041958042001E-2</v>
      </c>
      <c r="BZ12" s="17">
        <v>2.97121634168988E-2</v>
      </c>
      <c r="CA12" s="17"/>
      <c r="CB12" s="17">
        <v>2.3688663282571899E-2</v>
      </c>
      <c r="CC12" s="17">
        <v>3.6977491961414803E-2</v>
      </c>
    </row>
    <row r="13" spans="2:81" x14ac:dyDescent="0.3">
      <c r="B13" s="26" t="s">
        <v>127</v>
      </c>
      <c r="C13" s="27">
        <v>0.77327935222672095</v>
      </c>
      <c r="D13" s="27">
        <v>0.74157303370786498</v>
      </c>
      <c r="E13" s="27">
        <v>0.80395387149917596</v>
      </c>
      <c r="F13" s="27"/>
      <c r="G13" s="27">
        <v>0.73142857142857098</v>
      </c>
      <c r="H13" s="27">
        <v>0.80368098159509205</v>
      </c>
      <c r="I13" s="27">
        <v>0.77118644067796605</v>
      </c>
      <c r="J13" s="27">
        <v>0.76119402985074602</v>
      </c>
      <c r="K13" s="27">
        <v>0.81818181818181801</v>
      </c>
      <c r="L13" s="27">
        <v>0.73376623376623396</v>
      </c>
      <c r="M13" s="27"/>
      <c r="N13" s="27">
        <v>0.78661087866108803</v>
      </c>
      <c r="O13" s="27">
        <v>0.76632302405498298</v>
      </c>
      <c r="P13" s="27">
        <v>0.72139303482587103</v>
      </c>
      <c r="Q13" s="27">
        <v>0.79527559055118102</v>
      </c>
      <c r="R13" s="27"/>
      <c r="S13" s="27">
        <v>0.78600823045267498</v>
      </c>
      <c r="T13" s="27">
        <v>0.78947368421052599</v>
      </c>
      <c r="U13" s="27">
        <v>0.75342465753424603</v>
      </c>
      <c r="V13" s="27">
        <v>0.79611650485436902</v>
      </c>
      <c r="W13" s="27">
        <v>0.72115384615384603</v>
      </c>
      <c r="X13" s="27">
        <v>0.8</v>
      </c>
      <c r="Y13" s="27">
        <v>0.73</v>
      </c>
      <c r="Z13" s="27">
        <v>0.68888888888888899</v>
      </c>
      <c r="AA13" s="27">
        <v>0.84076433121019101</v>
      </c>
      <c r="AB13" s="27">
        <v>0.73958333333333304</v>
      </c>
      <c r="AC13" s="27">
        <v>0.73684210526315796</v>
      </c>
      <c r="AD13" s="27">
        <v>0.73684210526315796</v>
      </c>
      <c r="AE13" s="27"/>
      <c r="AF13" s="27">
        <v>0.78947368421052599</v>
      </c>
      <c r="AG13" s="27">
        <v>0.76500000000000001</v>
      </c>
      <c r="AH13" s="27">
        <v>0.796875</v>
      </c>
      <c r="AI13" s="27">
        <v>0.74534161490683204</v>
      </c>
      <c r="AJ13" s="27">
        <v>0.82113821138211396</v>
      </c>
      <c r="AK13" s="27">
        <v>0.75238095238095204</v>
      </c>
      <c r="AL13" s="27"/>
      <c r="AM13" s="27">
        <v>0.71978021978022</v>
      </c>
      <c r="AN13" s="27">
        <v>0.74222222222222201</v>
      </c>
      <c r="AO13" s="27">
        <v>0.76982097186700804</v>
      </c>
      <c r="AP13" s="27">
        <v>0.822784810126582</v>
      </c>
      <c r="AQ13" s="27">
        <v>0.93181818181818199</v>
      </c>
      <c r="AR13" s="27"/>
      <c r="AS13" s="27">
        <v>0.77327935222672095</v>
      </c>
      <c r="AT13" s="27" t="s">
        <v>97</v>
      </c>
      <c r="AU13" s="27"/>
      <c r="AV13" s="27">
        <v>0.78749999999999998</v>
      </c>
      <c r="AW13" s="27">
        <v>0.77659574468085102</v>
      </c>
      <c r="AX13" s="27">
        <v>0.749521988527725</v>
      </c>
      <c r="AY13" s="27"/>
      <c r="AZ13" s="27">
        <v>0.82568807339449501</v>
      </c>
      <c r="BA13" s="27">
        <v>0.85555555555555596</v>
      </c>
      <c r="BB13" s="27">
        <v>0.740088105726872</v>
      </c>
      <c r="BC13" s="27"/>
      <c r="BD13" s="27">
        <v>0.77694235588972405</v>
      </c>
      <c r="BE13" s="27">
        <v>0.76798143851508105</v>
      </c>
      <c r="BF13" s="27"/>
      <c r="BG13" s="27">
        <v>0.81355932203389802</v>
      </c>
      <c r="BH13" s="27">
        <v>0.75487804878048803</v>
      </c>
      <c r="BI13" s="27"/>
      <c r="BJ13" s="27">
        <v>0.83157894736842097</v>
      </c>
      <c r="BK13" s="27">
        <v>0.76153091265947004</v>
      </c>
      <c r="BL13" s="27"/>
      <c r="BM13" s="27">
        <v>0.75720164609053497</v>
      </c>
      <c r="BN13" s="27">
        <v>0.77663934426229497</v>
      </c>
      <c r="BO13" s="27"/>
      <c r="BP13" s="27">
        <v>0.76261127596439204</v>
      </c>
      <c r="BQ13" s="27">
        <v>0.77283105022831</v>
      </c>
      <c r="BR13" s="27"/>
      <c r="BS13" s="27">
        <v>0.79638009049773795</v>
      </c>
      <c r="BT13" s="27">
        <v>0.75164835164835198</v>
      </c>
      <c r="BU13" s="27"/>
      <c r="BV13" s="27">
        <v>0.80536912751677803</v>
      </c>
      <c r="BW13" s="27">
        <v>0.79180887372013697</v>
      </c>
      <c r="BX13" s="27"/>
      <c r="BY13" s="27">
        <v>0.69930069930069905</v>
      </c>
      <c r="BZ13" s="27">
        <v>0.78365831012070597</v>
      </c>
      <c r="CA13" s="27"/>
      <c r="CB13" s="27">
        <v>0.76818950930626095</v>
      </c>
      <c r="CC13" s="27">
        <v>0.77974276527331199</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C18"/>
  <sheetViews>
    <sheetView showGridLines="0" workbookViewId="0">
      <pane xSplit="2" topLeftCell="C1" activePane="topRight" state="frozen"/>
      <selection activeCell="I20" sqref="I20"/>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0.306882591093117</v>
      </c>
      <c r="D8" s="13">
        <v>0.30337078651685401</v>
      </c>
      <c r="E8" s="13">
        <v>0.31136738056013202</v>
      </c>
      <c r="F8" s="13"/>
      <c r="G8" s="13">
        <v>0.28000000000000003</v>
      </c>
      <c r="H8" s="13">
        <v>0.371165644171779</v>
      </c>
      <c r="I8" s="13">
        <v>0.305084745762712</v>
      </c>
      <c r="J8" s="13">
        <v>0.29850746268656703</v>
      </c>
      <c r="K8" s="13">
        <v>0.27972027972028002</v>
      </c>
      <c r="L8" s="13">
        <v>0.24025974025974001</v>
      </c>
      <c r="M8" s="13"/>
      <c r="N8" s="13">
        <v>0.29707112970711302</v>
      </c>
      <c r="O8" s="13">
        <v>0.28178694158075601</v>
      </c>
      <c r="P8" s="13">
        <v>0.328358208955224</v>
      </c>
      <c r="Q8" s="13">
        <v>0.31496062992126</v>
      </c>
      <c r="R8" s="13"/>
      <c r="S8" s="13">
        <v>0.34979423868312798</v>
      </c>
      <c r="T8" s="13">
        <v>0.27067669172932302</v>
      </c>
      <c r="U8" s="13">
        <v>0.27397260273972601</v>
      </c>
      <c r="V8" s="13">
        <v>0.33980582524271802</v>
      </c>
      <c r="W8" s="13">
        <v>0.32692307692307698</v>
      </c>
      <c r="X8" s="13">
        <v>0.35238095238095202</v>
      </c>
      <c r="Y8" s="13">
        <v>0.35</v>
      </c>
      <c r="Z8" s="13">
        <v>0.133333333333333</v>
      </c>
      <c r="AA8" s="13">
        <v>0.28025477707006402</v>
      </c>
      <c r="AB8" s="13">
        <v>0.22916666666666699</v>
      </c>
      <c r="AC8" s="13">
        <v>0.33333333333333298</v>
      </c>
      <c r="AD8" s="13">
        <v>0.31578947368421101</v>
      </c>
      <c r="AE8" s="13"/>
      <c r="AF8" s="13">
        <v>0.34085213032581502</v>
      </c>
      <c r="AG8" s="13">
        <v>0.27500000000000002</v>
      </c>
      <c r="AH8" s="13">
        <v>0.3046875</v>
      </c>
      <c r="AI8" s="13">
        <v>0.322981366459627</v>
      </c>
      <c r="AJ8" s="13">
        <v>0.26016260162601601</v>
      </c>
      <c r="AK8" s="13">
        <v>0.25714285714285701</v>
      </c>
      <c r="AL8" s="13"/>
      <c r="AM8" s="13">
        <v>0.26373626373626402</v>
      </c>
      <c r="AN8" s="13">
        <v>0.29777777777777797</v>
      </c>
      <c r="AO8" s="13">
        <v>0.28900255754475701</v>
      </c>
      <c r="AP8" s="13">
        <v>0.341772151898734</v>
      </c>
      <c r="AQ8" s="13">
        <v>0.40909090909090901</v>
      </c>
      <c r="AR8" s="13"/>
      <c r="AS8" s="13">
        <v>0.306882591093117</v>
      </c>
      <c r="AT8" s="13" t="s">
        <v>97</v>
      </c>
      <c r="AU8" s="13"/>
      <c r="AV8" s="13">
        <v>0.32500000000000001</v>
      </c>
      <c r="AW8" s="13">
        <v>0.329787234042553</v>
      </c>
      <c r="AX8" s="13">
        <v>0.250478011472275</v>
      </c>
      <c r="AY8" s="13"/>
      <c r="AZ8" s="13">
        <v>0.41284403669724801</v>
      </c>
      <c r="BA8" s="13">
        <v>0.344444444444444</v>
      </c>
      <c r="BB8" s="13">
        <v>0.26872246696035201</v>
      </c>
      <c r="BC8" s="13"/>
      <c r="BD8" s="13">
        <v>0.31453634085213</v>
      </c>
      <c r="BE8" s="13">
        <v>0.29466357308584701</v>
      </c>
      <c r="BF8" s="13"/>
      <c r="BG8" s="13">
        <v>0.380145278450363</v>
      </c>
      <c r="BH8" s="13">
        <v>0.26951219512195101</v>
      </c>
      <c r="BI8" s="13"/>
      <c r="BJ8" s="13">
        <v>0.31578947368421101</v>
      </c>
      <c r="BK8" s="13">
        <v>0.30127576054955801</v>
      </c>
      <c r="BL8" s="13"/>
      <c r="BM8" s="13">
        <v>0.28395061728395099</v>
      </c>
      <c r="BN8" s="13">
        <v>0.3125</v>
      </c>
      <c r="BO8" s="13"/>
      <c r="BP8" s="13">
        <v>0.25222551928783399</v>
      </c>
      <c r="BQ8" s="13">
        <v>0.33105022831050201</v>
      </c>
      <c r="BR8" s="13"/>
      <c r="BS8" s="13">
        <v>0.33257918552036198</v>
      </c>
      <c r="BT8" s="13">
        <v>0.28131868131868099</v>
      </c>
      <c r="BU8" s="13"/>
      <c r="BV8" s="13">
        <v>0.41610738255033602</v>
      </c>
      <c r="BW8" s="13">
        <v>0.290102389078498</v>
      </c>
      <c r="BX8" s="13"/>
      <c r="BY8" s="13">
        <v>0.32867132867132898</v>
      </c>
      <c r="BZ8" s="13">
        <v>0.30454967502321301</v>
      </c>
      <c r="CA8" s="13"/>
      <c r="CB8" s="13">
        <v>0.27411167512690399</v>
      </c>
      <c r="CC8" s="13">
        <v>0.342443729903537</v>
      </c>
    </row>
    <row r="9" spans="2:81" x14ac:dyDescent="0.3">
      <c r="B9" s="14" t="s">
        <v>124</v>
      </c>
      <c r="C9" s="13">
        <v>0.402429149797571</v>
      </c>
      <c r="D9" s="13">
        <v>0.40770465489566599</v>
      </c>
      <c r="E9" s="13">
        <v>0.397034596375618</v>
      </c>
      <c r="F9" s="13"/>
      <c r="G9" s="13">
        <v>0.49142857142857099</v>
      </c>
      <c r="H9" s="13">
        <v>0.380368098159509</v>
      </c>
      <c r="I9" s="13">
        <v>0.38135593220338998</v>
      </c>
      <c r="J9" s="13">
        <v>0.38805970149253699</v>
      </c>
      <c r="K9" s="13">
        <v>0.39860139860139898</v>
      </c>
      <c r="L9" s="13">
        <v>0.40259740259740301</v>
      </c>
      <c r="M9" s="13"/>
      <c r="N9" s="13">
        <v>0.39330543933054402</v>
      </c>
      <c r="O9" s="13">
        <v>0.44673539518900302</v>
      </c>
      <c r="P9" s="13">
        <v>0.39800995024875602</v>
      </c>
      <c r="Q9" s="13">
        <v>0.38976377952755897</v>
      </c>
      <c r="R9" s="13"/>
      <c r="S9" s="13">
        <v>0.39917695473251003</v>
      </c>
      <c r="T9" s="13">
        <v>0.39097744360902298</v>
      </c>
      <c r="U9" s="13">
        <v>0.397260273972603</v>
      </c>
      <c r="V9" s="13">
        <v>0.33980582524271802</v>
      </c>
      <c r="W9" s="13">
        <v>0.38461538461538503</v>
      </c>
      <c r="X9" s="13">
        <v>0.371428571428571</v>
      </c>
      <c r="Y9" s="13">
        <v>0.34</v>
      </c>
      <c r="Z9" s="13">
        <v>0.48888888888888898</v>
      </c>
      <c r="AA9" s="13">
        <v>0.47770700636942698</v>
      </c>
      <c r="AB9" s="13">
        <v>0.39583333333333298</v>
      </c>
      <c r="AC9" s="13">
        <v>0.43859649122806998</v>
      </c>
      <c r="AD9" s="13">
        <v>0.57894736842105299</v>
      </c>
      <c r="AE9" s="13"/>
      <c r="AF9" s="13">
        <v>0.40852130325814501</v>
      </c>
      <c r="AG9" s="13">
        <v>0.39</v>
      </c>
      <c r="AH9" s="13">
        <v>0.453125</v>
      </c>
      <c r="AI9" s="13">
        <v>0.39130434782608697</v>
      </c>
      <c r="AJ9" s="13">
        <v>0.439024390243902</v>
      </c>
      <c r="AK9" s="13">
        <v>0.35238095238095202</v>
      </c>
      <c r="AL9" s="13"/>
      <c r="AM9" s="13">
        <v>0.43406593406593402</v>
      </c>
      <c r="AN9" s="13">
        <v>0.431111111111111</v>
      </c>
      <c r="AO9" s="13">
        <v>0.375959079283887</v>
      </c>
      <c r="AP9" s="13">
        <v>0.417721518987342</v>
      </c>
      <c r="AQ9" s="13">
        <v>0.31818181818181801</v>
      </c>
      <c r="AR9" s="13"/>
      <c r="AS9" s="13">
        <v>0.402429149797571</v>
      </c>
      <c r="AT9" s="13" t="s">
        <v>97</v>
      </c>
      <c r="AU9" s="13"/>
      <c r="AV9" s="13">
        <v>0.4</v>
      </c>
      <c r="AW9" s="13">
        <v>0.39361702127659598</v>
      </c>
      <c r="AX9" s="13">
        <v>0.42065009560229399</v>
      </c>
      <c r="AY9" s="13"/>
      <c r="AZ9" s="13">
        <v>0.34862385321100903</v>
      </c>
      <c r="BA9" s="13">
        <v>0.43333333333333302</v>
      </c>
      <c r="BB9" s="13">
        <v>0.40969162995594699</v>
      </c>
      <c r="BC9" s="13"/>
      <c r="BD9" s="13">
        <v>0.41604010025062699</v>
      </c>
      <c r="BE9" s="13">
        <v>0.38051044083526703</v>
      </c>
      <c r="BF9" s="13"/>
      <c r="BG9" s="13">
        <v>0.36561743341404401</v>
      </c>
      <c r="BH9" s="13">
        <v>0.421951219512195</v>
      </c>
      <c r="BI9" s="13"/>
      <c r="BJ9" s="13">
        <v>0.41052631578947402</v>
      </c>
      <c r="BK9" s="13">
        <v>0.40431795878312099</v>
      </c>
      <c r="BL9" s="13"/>
      <c r="BM9" s="13">
        <v>0.46502057613168701</v>
      </c>
      <c r="BN9" s="13">
        <v>0.38627049180327899</v>
      </c>
      <c r="BO9" s="13"/>
      <c r="BP9" s="13">
        <v>0.46587537091988102</v>
      </c>
      <c r="BQ9" s="13">
        <v>0.37785388127853903</v>
      </c>
      <c r="BR9" s="13"/>
      <c r="BS9" s="13">
        <v>0.40497737556561098</v>
      </c>
      <c r="BT9" s="13">
        <v>0.408791208791209</v>
      </c>
      <c r="BU9" s="13"/>
      <c r="BV9" s="13">
        <v>0.34899328859060402</v>
      </c>
      <c r="BW9" s="13">
        <v>0.433447098976109</v>
      </c>
      <c r="BX9" s="13"/>
      <c r="BY9" s="13">
        <v>0.391608391608392</v>
      </c>
      <c r="BZ9" s="13">
        <v>0.40482822655524597</v>
      </c>
      <c r="CA9" s="13"/>
      <c r="CB9" s="13">
        <v>0.42301184433164102</v>
      </c>
      <c r="CC9" s="13">
        <v>0.38585209003215398</v>
      </c>
    </row>
    <row r="10" spans="2:81" x14ac:dyDescent="0.3">
      <c r="B10" s="14" t="s">
        <v>125</v>
      </c>
      <c r="C10" s="13">
        <v>0.20161943319838099</v>
      </c>
      <c r="D10" s="13">
        <v>0.199036918138042</v>
      </c>
      <c r="E10" s="13">
        <v>0.202635914332784</v>
      </c>
      <c r="F10" s="13"/>
      <c r="G10" s="13">
        <v>0.16571428571428601</v>
      </c>
      <c r="H10" s="13">
        <v>0.19325153374233101</v>
      </c>
      <c r="I10" s="13">
        <v>0.22033898305084701</v>
      </c>
      <c r="J10" s="13">
        <v>0.18905472636815901</v>
      </c>
      <c r="K10" s="13">
        <v>0.21678321678321699</v>
      </c>
      <c r="L10" s="13">
        <v>0.23376623376623401</v>
      </c>
      <c r="M10" s="13"/>
      <c r="N10" s="13">
        <v>0.22175732217573199</v>
      </c>
      <c r="O10" s="13">
        <v>0.17525773195876301</v>
      </c>
      <c r="P10" s="13">
        <v>0.17910447761194001</v>
      </c>
      <c r="Q10" s="13">
        <v>0.21653543307086601</v>
      </c>
      <c r="R10" s="13"/>
      <c r="S10" s="13">
        <v>0.156378600823045</v>
      </c>
      <c r="T10" s="13">
        <v>0.21804511278195499</v>
      </c>
      <c r="U10" s="13">
        <v>0.19178082191780799</v>
      </c>
      <c r="V10" s="13">
        <v>0.242718446601942</v>
      </c>
      <c r="W10" s="13">
        <v>0.19230769230769201</v>
      </c>
      <c r="X10" s="13">
        <v>0.21904761904761899</v>
      </c>
      <c r="Y10" s="13">
        <v>0.26</v>
      </c>
      <c r="Z10" s="13">
        <v>0.24444444444444399</v>
      </c>
      <c r="AA10" s="13">
        <v>0.17197452229299401</v>
      </c>
      <c r="AB10" s="13">
        <v>0.26041666666666702</v>
      </c>
      <c r="AC10" s="13">
        <v>0.175438596491228</v>
      </c>
      <c r="AD10" s="13">
        <v>5.2631578947368397E-2</v>
      </c>
      <c r="AE10" s="13"/>
      <c r="AF10" s="13">
        <v>0.19548872180451099</v>
      </c>
      <c r="AG10" s="13">
        <v>0.215</v>
      </c>
      <c r="AH10" s="13">
        <v>0.171875</v>
      </c>
      <c r="AI10" s="13">
        <v>0.18633540372670801</v>
      </c>
      <c r="AJ10" s="13">
        <v>0.23577235772357699</v>
      </c>
      <c r="AK10" s="13">
        <v>0.22857142857142901</v>
      </c>
      <c r="AL10" s="13"/>
      <c r="AM10" s="13">
        <v>0.18681318681318701</v>
      </c>
      <c r="AN10" s="13">
        <v>0.19555555555555601</v>
      </c>
      <c r="AO10" s="13">
        <v>0.222506393861893</v>
      </c>
      <c r="AP10" s="13">
        <v>0.16033755274261599</v>
      </c>
      <c r="AQ10" s="13">
        <v>0.204545454545455</v>
      </c>
      <c r="AR10" s="13"/>
      <c r="AS10" s="13">
        <v>0.20161943319838099</v>
      </c>
      <c r="AT10" s="13" t="s">
        <v>97</v>
      </c>
      <c r="AU10" s="13"/>
      <c r="AV10" s="13">
        <v>0.18</v>
      </c>
      <c r="AW10" s="13">
        <v>0.159574468085106</v>
      </c>
      <c r="AX10" s="13">
        <v>0.22944550669216099</v>
      </c>
      <c r="AY10" s="13"/>
      <c r="AZ10" s="13">
        <v>0.16513761467889901</v>
      </c>
      <c r="BA10" s="13">
        <v>0.133333333333333</v>
      </c>
      <c r="BB10" s="13">
        <v>0.22026431718061701</v>
      </c>
      <c r="BC10" s="13"/>
      <c r="BD10" s="13">
        <v>0.18546365914787</v>
      </c>
      <c r="BE10" s="13">
        <v>0.22969837587007</v>
      </c>
      <c r="BF10" s="13"/>
      <c r="BG10" s="13">
        <v>0.18401937046004799</v>
      </c>
      <c r="BH10" s="13">
        <v>0.20975609756097599</v>
      </c>
      <c r="BI10" s="13"/>
      <c r="BJ10" s="13">
        <v>0.2</v>
      </c>
      <c r="BK10" s="13">
        <v>0.20117762512266901</v>
      </c>
      <c r="BL10" s="13"/>
      <c r="BM10" s="13">
        <v>0.16872427983539101</v>
      </c>
      <c r="BN10" s="13">
        <v>0.21106557377049201</v>
      </c>
      <c r="BO10" s="13"/>
      <c r="BP10" s="13">
        <v>0.192878338278932</v>
      </c>
      <c r="BQ10" s="13">
        <v>0.20319634703196299</v>
      </c>
      <c r="BR10" s="13"/>
      <c r="BS10" s="13">
        <v>0.17194570135746601</v>
      </c>
      <c r="BT10" s="13">
        <v>0.21318681318681301</v>
      </c>
      <c r="BU10" s="13"/>
      <c r="BV10" s="13">
        <v>0.14093959731543601</v>
      </c>
      <c r="BW10" s="13">
        <v>0.18771331058020499</v>
      </c>
      <c r="BX10" s="13"/>
      <c r="BY10" s="13">
        <v>0.20279720279720301</v>
      </c>
      <c r="BZ10" s="13">
        <v>0.19962859795728899</v>
      </c>
      <c r="CA10" s="13"/>
      <c r="CB10" s="13">
        <v>0.208121827411168</v>
      </c>
      <c r="CC10" s="13">
        <v>0.18971061093247599</v>
      </c>
    </row>
    <row r="11" spans="2:81" x14ac:dyDescent="0.3">
      <c r="B11" s="14" t="s">
        <v>126</v>
      </c>
      <c r="C11" s="13">
        <v>4.3724696356275301E-2</v>
      </c>
      <c r="D11" s="13">
        <v>4.49438202247191E-2</v>
      </c>
      <c r="E11" s="13">
        <v>4.2833607907743002E-2</v>
      </c>
      <c r="F11" s="13"/>
      <c r="G11" s="13">
        <v>4.57142857142857E-2</v>
      </c>
      <c r="H11" s="13">
        <v>3.6809815950920199E-2</v>
      </c>
      <c r="I11" s="13">
        <v>3.8135593220338999E-2</v>
      </c>
      <c r="J11" s="13">
        <v>6.4676616915422896E-2</v>
      </c>
      <c r="K11" s="13">
        <v>4.8951048951049E-2</v>
      </c>
      <c r="L11" s="13">
        <v>3.2467532467532499E-2</v>
      </c>
      <c r="M11" s="13"/>
      <c r="N11" s="13">
        <v>3.9748953974895397E-2</v>
      </c>
      <c r="O11" s="13">
        <v>3.78006872852234E-2</v>
      </c>
      <c r="P11" s="13">
        <v>5.4726368159204002E-2</v>
      </c>
      <c r="Q11" s="13">
        <v>5.1181102362204703E-2</v>
      </c>
      <c r="R11" s="13"/>
      <c r="S11" s="13">
        <v>5.3497942386831303E-2</v>
      </c>
      <c r="T11" s="13">
        <v>6.7669172932330796E-2</v>
      </c>
      <c r="U11" s="13">
        <v>4.1095890410958902E-2</v>
      </c>
      <c r="V11" s="13">
        <v>3.8834951456310697E-2</v>
      </c>
      <c r="W11" s="13">
        <v>3.8461538461538498E-2</v>
      </c>
      <c r="X11" s="13">
        <v>3.8095238095238099E-2</v>
      </c>
      <c r="Y11" s="13">
        <v>0.01</v>
      </c>
      <c r="Z11" s="13">
        <v>4.4444444444444398E-2</v>
      </c>
      <c r="AA11" s="13">
        <v>3.1847133757961797E-2</v>
      </c>
      <c r="AB11" s="13">
        <v>7.2916666666666699E-2</v>
      </c>
      <c r="AC11" s="13">
        <v>3.5087719298245598E-2</v>
      </c>
      <c r="AD11" s="13">
        <v>0</v>
      </c>
      <c r="AE11" s="13"/>
      <c r="AF11" s="13">
        <v>3.5087719298245598E-2</v>
      </c>
      <c r="AG11" s="13">
        <v>6.5000000000000002E-2</v>
      </c>
      <c r="AH11" s="13">
        <v>3.90625E-2</v>
      </c>
      <c r="AI11" s="13">
        <v>3.1055900621118002E-2</v>
      </c>
      <c r="AJ11" s="13">
        <v>2.4390243902439001E-2</v>
      </c>
      <c r="AK11" s="13">
        <v>6.6666666666666693E-2</v>
      </c>
      <c r="AL11" s="13"/>
      <c r="AM11" s="13">
        <v>7.1428571428571397E-2</v>
      </c>
      <c r="AN11" s="13">
        <v>4.4444444444444398E-2</v>
      </c>
      <c r="AO11" s="13">
        <v>5.3708439897698197E-2</v>
      </c>
      <c r="AP11" s="13">
        <v>2.9535864978902999E-2</v>
      </c>
      <c r="AQ11" s="13">
        <v>2.27272727272727E-2</v>
      </c>
      <c r="AR11" s="13"/>
      <c r="AS11" s="13">
        <v>4.3724696356275301E-2</v>
      </c>
      <c r="AT11" s="13" t="s">
        <v>97</v>
      </c>
      <c r="AU11" s="13"/>
      <c r="AV11" s="13">
        <v>0.05</v>
      </c>
      <c r="AW11" s="13">
        <v>6.3829787234042507E-2</v>
      </c>
      <c r="AX11" s="13">
        <v>4.7801147227533501E-2</v>
      </c>
      <c r="AY11" s="13"/>
      <c r="AZ11" s="13">
        <v>3.6697247706422E-2</v>
      </c>
      <c r="BA11" s="13">
        <v>7.7777777777777807E-2</v>
      </c>
      <c r="BB11" s="13">
        <v>3.9647577092511002E-2</v>
      </c>
      <c r="BC11" s="13"/>
      <c r="BD11" s="13">
        <v>4.5112781954887202E-2</v>
      </c>
      <c r="BE11" s="13">
        <v>3.7122969837586998E-2</v>
      </c>
      <c r="BF11" s="13"/>
      <c r="BG11" s="13">
        <v>4.35835351089588E-2</v>
      </c>
      <c r="BH11" s="13">
        <v>4.39024390243902E-2</v>
      </c>
      <c r="BI11" s="13"/>
      <c r="BJ11" s="13">
        <v>4.7368421052631601E-2</v>
      </c>
      <c r="BK11" s="13">
        <v>4.3179587831207102E-2</v>
      </c>
      <c r="BL11" s="13"/>
      <c r="BM11" s="13">
        <v>4.1152263374485597E-2</v>
      </c>
      <c r="BN11" s="13">
        <v>4.3032786885245901E-2</v>
      </c>
      <c r="BO11" s="13"/>
      <c r="BP11" s="13">
        <v>4.1543026706231501E-2</v>
      </c>
      <c r="BQ11" s="13">
        <v>4.4520547945205498E-2</v>
      </c>
      <c r="BR11" s="13"/>
      <c r="BS11" s="13">
        <v>6.1085972850678703E-2</v>
      </c>
      <c r="BT11" s="13">
        <v>3.2967032967033003E-2</v>
      </c>
      <c r="BU11" s="13"/>
      <c r="BV11" s="13">
        <v>6.7114093959731502E-2</v>
      </c>
      <c r="BW11" s="13">
        <v>5.8020477815699703E-2</v>
      </c>
      <c r="BX11" s="13"/>
      <c r="BY11" s="13">
        <v>6.2937062937062901E-2</v>
      </c>
      <c r="BZ11" s="13">
        <v>4.0854224698235797E-2</v>
      </c>
      <c r="CA11" s="13"/>
      <c r="CB11" s="13">
        <v>4.23011844331641E-2</v>
      </c>
      <c r="CC11" s="13">
        <v>4.1800643086816698E-2</v>
      </c>
    </row>
    <row r="12" spans="2:81" x14ac:dyDescent="0.3">
      <c r="B12" s="14" t="s">
        <v>106</v>
      </c>
      <c r="C12" s="17">
        <v>4.5344129554655901E-2</v>
      </c>
      <c r="D12" s="17">
        <v>4.49438202247191E-2</v>
      </c>
      <c r="E12" s="17">
        <v>4.6128500823723197E-2</v>
      </c>
      <c r="F12" s="17"/>
      <c r="G12" s="17">
        <v>1.7142857142857099E-2</v>
      </c>
      <c r="H12" s="17">
        <v>1.84049079754601E-2</v>
      </c>
      <c r="I12" s="17">
        <v>5.5084745762711898E-2</v>
      </c>
      <c r="J12" s="17">
        <v>5.9701492537313397E-2</v>
      </c>
      <c r="K12" s="17">
        <v>5.5944055944055902E-2</v>
      </c>
      <c r="L12" s="17">
        <v>9.0909090909090898E-2</v>
      </c>
      <c r="M12" s="17"/>
      <c r="N12" s="17">
        <v>4.8117154811715503E-2</v>
      </c>
      <c r="O12" s="17">
        <v>5.8419243986254303E-2</v>
      </c>
      <c r="P12" s="17">
        <v>3.98009950248756E-2</v>
      </c>
      <c r="Q12" s="17">
        <v>2.7559055118110201E-2</v>
      </c>
      <c r="R12" s="17"/>
      <c r="S12" s="17">
        <v>4.1152263374485597E-2</v>
      </c>
      <c r="T12" s="17">
        <v>5.2631578947368397E-2</v>
      </c>
      <c r="U12" s="17">
        <v>9.5890410958904104E-2</v>
      </c>
      <c r="V12" s="17">
        <v>3.8834951456310697E-2</v>
      </c>
      <c r="W12" s="17">
        <v>5.7692307692307702E-2</v>
      </c>
      <c r="X12" s="17">
        <v>1.9047619047619001E-2</v>
      </c>
      <c r="Y12" s="17">
        <v>0.04</v>
      </c>
      <c r="Z12" s="17">
        <v>8.8888888888888906E-2</v>
      </c>
      <c r="AA12" s="17">
        <v>3.8216560509554097E-2</v>
      </c>
      <c r="AB12" s="17">
        <v>4.1666666666666699E-2</v>
      </c>
      <c r="AC12" s="17">
        <v>1.7543859649122799E-2</v>
      </c>
      <c r="AD12" s="17">
        <v>5.2631578947368397E-2</v>
      </c>
      <c r="AE12" s="17"/>
      <c r="AF12" s="17">
        <v>2.00501253132832E-2</v>
      </c>
      <c r="AG12" s="17">
        <v>5.5E-2</v>
      </c>
      <c r="AH12" s="17">
        <v>3.125E-2</v>
      </c>
      <c r="AI12" s="17">
        <v>6.8322981366459604E-2</v>
      </c>
      <c r="AJ12" s="17">
        <v>4.0650406504064998E-2</v>
      </c>
      <c r="AK12" s="17">
        <v>9.5238095238095205E-2</v>
      </c>
      <c r="AL12" s="17"/>
      <c r="AM12" s="17">
        <v>4.3956043956044001E-2</v>
      </c>
      <c r="AN12" s="17">
        <v>3.11111111111111E-2</v>
      </c>
      <c r="AO12" s="17">
        <v>5.8823529411764698E-2</v>
      </c>
      <c r="AP12" s="17">
        <v>5.0632911392405097E-2</v>
      </c>
      <c r="AQ12" s="17">
        <v>4.5454545454545497E-2</v>
      </c>
      <c r="AR12" s="17"/>
      <c r="AS12" s="17">
        <v>4.5344129554655901E-2</v>
      </c>
      <c r="AT12" s="17" t="s">
        <v>97</v>
      </c>
      <c r="AU12" s="17"/>
      <c r="AV12" s="17">
        <v>4.4999999999999998E-2</v>
      </c>
      <c r="AW12" s="17">
        <v>5.31914893617021E-2</v>
      </c>
      <c r="AX12" s="17">
        <v>5.1625239005736102E-2</v>
      </c>
      <c r="AY12" s="17"/>
      <c r="AZ12" s="17">
        <v>3.6697247706422E-2</v>
      </c>
      <c r="BA12" s="17">
        <v>1.1111111111111099E-2</v>
      </c>
      <c r="BB12" s="17">
        <v>6.1674008810572702E-2</v>
      </c>
      <c r="BC12" s="17"/>
      <c r="BD12" s="17">
        <v>3.88471177944862E-2</v>
      </c>
      <c r="BE12" s="17">
        <v>5.8004640371229703E-2</v>
      </c>
      <c r="BF12" s="17"/>
      <c r="BG12" s="17">
        <v>2.6634382566585998E-2</v>
      </c>
      <c r="BH12" s="17">
        <v>5.4878048780487798E-2</v>
      </c>
      <c r="BI12" s="17"/>
      <c r="BJ12" s="17">
        <v>2.6315789473684199E-2</v>
      </c>
      <c r="BK12" s="17">
        <v>5.0049067713444598E-2</v>
      </c>
      <c r="BL12" s="17"/>
      <c r="BM12" s="17">
        <v>4.1152263374485597E-2</v>
      </c>
      <c r="BN12" s="17">
        <v>4.7131147540983603E-2</v>
      </c>
      <c r="BO12" s="17"/>
      <c r="BP12" s="17">
        <v>4.7477744807121698E-2</v>
      </c>
      <c r="BQ12" s="17">
        <v>4.3378995433790001E-2</v>
      </c>
      <c r="BR12" s="17"/>
      <c r="BS12" s="17">
        <v>2.9411764705882401E-2</v>
      </c>
      <c r="BT12" s="17">
        <v>6.3736263736263704E-2</v>
      </c>
      <c r="BU12" s="17"/>
      <c r="BV12" s="17">
        <v>2.68456375838926E-2</v>
      </c>
      <c r="BW12" s="17">
        <v>3.0716723549488099E-2</v>
      </c>
      <c r="BX12" s="17"/>
      <c r="BY12" s="17">
        <v>1.3986013986014E-2</v>
      </c>
      <c r="BZ12" s="17">
        <v>5.0139275766016698E-2</v>
      </c>
      <c r="CA12" s="17"/>
      <c r="CB12" s="17">
        <v>5.2453468697123501E-2</v>
      </c>
      <c r="CC12" s="17">
        <v>4.0192926045016099E-2</v>
      </c>
    </row>
    <row r="13" spans="2:81" x14ac:dyDescent="0.3">
      <c r="B13" s="26" t="s">
        <v>127</v>
      </c>
      <c r="C13" s="27">
        <v>0.70931174089068805</v>
      </c>
      <c r="D13" s="27">
        <v>0.71107544141251999</v>
      </c>
      <c r="E13" s="27">
        <v>0.70840197693575002</v>
      </c>
      <c r="F13" s="27"/>
      <c r="G13" s="27">
        <v>0.77142857142857102</v>
      </c>
      <c r="H13" s="27">
        <v>0.751533742331288</v>
      </c>
      <c r="I13" s="27">
        <v>0.68644067796610198</v>
      </c>
      <c r="J13" s="27">
        <v>0.68656716417910402</v>
      </c>
      <c r="K13" s="27">
        <v>0.678321678321678</v>
      </c>
      <c r="L13" s="27">
        <v>0.64285714285714302</v>
      </c>
      <c r="M13" s="27"/>
      <c r="N13" s="27">
        <v>0.69037656903765698</v>
      </c>
      <c r="O13" s="27">
        <v>0.72852233676975997</v>
      </c>
      <c r="P13" s="27">
        <v>0.72636815920398001</v>
      </c>
      <c r="Q13" s="27">
        <v>0.70472440944881898</v>
      </c>
      <c r="R13" s="27"/>
      <c r="S13" s="27">
        <v>0.748971193415638</v>
      </c>
      <c r="T13" s="27">
        <v>0.66165413533834605</v>
      </c>
      <c r="U13" s="27">
        <v>0.67123287671232901</v>
      </c>
      <c r="V13" s="27">
        <v>0.67961165048543704</v>
      </c>
      <c r="W13" s="27">
        <v>0.71153846153846201</v>
      </c>
      <c r="X13" s="27">
        <v>0.72380952380952401</v>
      </c>
      <c r="Y13" s="27">
        <v>0.69</v>
      </c>
      <c r="Z13" s="27">
        <v>0.62222222222222201</v>
      </c>
      <c r="AA13" s="27">
        <v>0.75796178343948994</v>
      </c>
      <c r="AB13" s="27">
        <v>0.625</v>
      </c>
      <c r="AC13" s="27">
        <v>0.77192982456140302</v>
      </c>
      <c r="AD13" s="27">
        <v>0.89473684210526305</v>
      </c>
      <c r="AE13" s="27"/>
      <c r="AF13" s="27">
        <v>0.74937343358396002</v>
      </c>
      <c r="AG13" s="27">
        <v>0.66500000000000004</v>
      </c>
      <c r="AH13" s="27">
        <v>0.7578125</v>
      </c>
      <c r="AI13" s="27">
        <v>0.71428571428571397</v>
      </c>
      <c r="AJ13" s="27">
        <v>0.69918699186991895</v>
      </c>
      <c r="AK13" s="27">
        <v>0.60952380952381002</v>
      </c>
      <c r="AL13" s="27"/>
      <c r="AM13" s="27">
        <v>0.69780219780219799</v>
      </c>
      <c r="AN13" s="27">
        <v>0.72888888888888903</v>
      </c>
      <c r="AO13" s="27">
        <v>0.66496163682864395</v>
      </c>
      <c r="AP13" s="27">
        <v>0.759493670886076</v>
      </c>
      <c r="AQ13" s="27">
        <v>0.72727272727272696</v>
      </c>
      <c r="AR13" s="27"/>
      <c r="AS13" s="27">
        <v>0.70931174089068805</v>
      </c>
      <c r="AT13" s="27" t="s">
        <v>97</v>
      </c>
      <c r="AU13" s="27"/>
      <c r="AV13" s="27">
        <v>0.72499999999999998</v>
      </c>
      <c r="AW13" s="27">
        <v>0.72340425531914898</v>
      </c>
      <c r="AX13" s="27">
        <v>0.67112810707457005</v>
      </c>
      <c r="AY13" s="27"/>
      <c r="AZ13" s="27">
        <v>0.76146788990825698</v>
      </c>
      <c r="BA13" s="27">
        <v>0.77777777777777801</v>
      </c>
      <c r="BB13" s="27">
        <v>0.67841409691629995</v>
      </c>
      <c r="BC13" s="27"/>
      <c r="BD13" s="27">
        <v>0.73057644110275699</v>
      </c>
      <c r="BE13" s="27">
        <v>0.67517401392111398</v>
      </c>
      <c r="BF13" s="27"/>
      <c r="BG13" s="27">
        <v>0.74576271186440701</v>
      </c>
      <c r="BH13" s="27">
        <v>0.69146341463414596</v>
      </c>
      <c r="BI13" s="27"/>
      <c r="BJ13" s="27">
        <v>0.72631578947368403</v>
      </c>
      <c r="BK13" s="27">
        <v>0.705593719332679</v>
      </c>
      <c r="BL13" s="27"/>
      <c r="BM13" s="27">
        <v>0.748971193415638</v>
      </c>
      <c r="BN13" s="27">
        <v>0.69877049180327899</v>
      </c>
      <c r="BO13" s="27"/>
      <c r="BP13" s="27">
        <v>0.71810089020771495</v>
      </c>
      <c r="BQ13" s="27">
        <v>0.70890410958904104</v>
      </c>
      <c r="BR13" s="27"/>
      <c r="BS13" s="27">
        <v>0.73755656108597301</v>
      </c>
      <c r="BT13" s="27">
        <v>0.69010989010988999</v>
      </c>
      <c r="BU13" s="27"/>
      <c r="BV13" s="27">
        <v>0.76510067114094005</v>
      </c>
      <c r="BW13" s="27">
        <v>0.72354948805460795</v>
      </c>
      <c r="BX13" s="27"/>
      <c r="BY13" s="27">
        <v>0.72027972027971998</v>
      </c>
      <c r="BZ13" s="27">
        <v>0.70937790157845904</v>
      </c>
      <c r="CA13" s="27"/>
      <c r="CB13" s="27">
        <v>0.697123519458545</v>
      </c>
      <c r="CC13" s="27">
        <v>0.72829581993569104</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C18"/>
  <sheetViews>
    <sheetView showGridLines="0" workbookViewId="0">
      <pane xSplit="2" topLeftCell="C1" activePane="topRight" state="frozen"/>
      <selection activeCell="I20" sqref="I20"/>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0.67206477732793501</v>
      </c>
      <c r="D8" s="13">
        <v>0.680577849117175</v>
      </c>
      <c r="E8" s="13">
        <v>0.66227347611202603</v>
      </c>
      <c r="F8" s="13"/>
      <c r="G8" s="13">
        <v>0.60571428571428598</v>
      </c>
      <c r="H8" s="13">
        <v>0.64723926380368102</v>
      </c>
      <c r="I8" s="13">
        <v>0.66525423728813604</v>
      </c>
      <c r="J8" s="13">
        <v>0.72139303482587103</v>
      </c>
      <c r="K8" s="13">
        <v>0.66433566433566404</v>
      </c>
      <c r="L8" s="13">
        <v>0.75324675324675305</v>
      </c>
      <c r="M8" s="13"/>
      <c r="N8" s="13">
        <v>0.671548117154812</v>
      </c>
      <c r="O8" s="13">
        <v>0.66666666666666696</v>
      </c>
      <c r="P8" s="13">
        <v>0.70149253731343297</v>
      </c>
      <c r="Q8" s="13">
        <v>0.65748031496062997</v>
      </c>
      <c r="R8" s="13"/>
      <c r="S8" s="13">
        <v>0.64609053497942404</v>
      </c>
      <c r="T8" s="13">
        <v>0.67669172932330801</v>
      </c>
      <c r="U8" s="13">
        <v>0.71232876712328796</v>
      </c>
      <c r="V8" s="13">
        <v>0.68932038834951503</v>
      </c>
      <c r="W8" s="13">
        <v>0.60576923076923095</v>
      </c>
      <c r="X8" s="13">
        <v>0.63809523809523805</v>
      </c>
      <c r="Y8" s="13">
        <v>0.77</v>
      </c>
      <c r="Z8" s="13">
        <v>0.64444444444444404</v>
      </c>
      <c r="AA8" s="13">
        <v>0.70063694267515897</v>
      </c>
      <c r="AB8" s="13">
        <v>0.67708333333333304</v>
      </c>
      <c r="AC8" s="13">
        <v>0.63157894736842102</v>
      </c>
      <c r="AD8" s="13">
        <v>0.68421052631578905</v>
      </c>
      <c r="AE8" s="13"/>
      <c r="AF8" s="13">
        <v>0.62907268170426101</v>
      </c>
      <c r="AG8" s="13">
        <v>0.71499999999999997</v>
      </c>
      <c r="AH8" s="13">
        <v>0.6640625</v>
      </c>
      <c r="AI8" s="13">
        <v>0.75155279503105599</v>
      </c>
      <c r="AJ8" s="13">
        <v>0.66666666666666696</v>
      </c>
      <c r="AK8" s="13">
        <v>0.68571428571428605</v>
      </c>
      <c r="AL8" s="13"/>
      <c r="AM8" s="13">
        <v>0.72527472527472503</v>
      </c>
      <c r="AN8" s="13">
        <v>0.72</v>
      </c>
      <c r="AO8" s="13">
        <v>0.61892583120204603</v>
      </c>
      <c r="AP8" s="13">
        <v>0.66244725738396604</v>
      </c>
      <c r="AQ8" s="13">
        <v>0.70454545454545503</v>
      </c>
      <c r="AR8" s="13"/>
      <c r="AS8" s="13">
        <v>0.67206477732793501</v>
      </c>
      <c r="AT8" s="13" t="s">
        <v>97</v>
      </c>
      <c r="AU8" s="13"/>
      <c r="AV8" s="13">
        <v>0.6875</v>
      </c>
      <c r="AW8" s="13">
        <v>0.62765957446808496</v>
      </c>
      <c r="AX8" s="13">
        <v>0.65774378585086002</v>
      </c>
      <c r="AY8" s="13"/>
      <c r="AZ8" s="13">
        <v>0.71559633027522895</v>
      </c>
      <c r="BA8" s="13">
        <v>0.6</v>
      </c>
      <c r="BB8" s="13">
        <v>0.66519823788546295</v>
      </c>
      <c r="BC8" s="13"/>
      <c r="BD8" s="13">
        <v>0.66040100250626599</v>
      </c>
      <c r="BE8" s="13">
        <v>0.698375870069606</v>
      </c>
      <c r="BF8" s="13"/>
      <c r="BG8" s="13">
        <v>0.65859564164648898</v>
      </c>
      <c r="BH8" s="13">
        <v>0.68048780487804905</v>
      </c>
      <c r="BI8" s="13"/>
      <c r="BJ8" s="13">
        <v>0.6</v>
      </c>
      <c r="BK8" s="13">
        <v>0.68596663395485802</v>
      </c>
      <c r="BL8" s="13"/>
      <c r="BM8" s="13">
        <v>0.64197530864197505</v>
      </c>
      <c r="BN8" s="13">
        <v>0.68032786885245899</v>
      </c>
      <c r="BO8" s="13"/>
      <c r="BP8" s="13">
        <v>0.66172106824925803</v>
      </c>
      <c r="BQ8" s="13">
        <v>0.67808219178082196</v>
      </c>
      <c r="BR8" s="13"/>
      <c r="BS8" s="13">
        <v>0.658371040723982</v>
      </c>
      <c r="BT8" s="13">
        <v>0.68571428571428605</v>
      </c>
      <c r="BU8" s="13"/>
      <c r="BV8" s="13">
        <v>0.73825503355704702</v>
      </c>
      <c r="BW8" s="13">
        <v>0.61774744027303796</v>
      </c>
      <c r="BX8" s="13"/>
      <c r="BY8" s="13">
        <v>0.56643356643356602</v>
      </c>
      <c r="BZ8" s="13">
        <v>0.69080779944289705</v>
      </c>
      <c r="CA8" s="13"/>
      <c r="CB8" s="13">
        <v>0.67343485617597298</v>
      </c>
      <c r="CC8" s="13">
        <v>0.68167202572347296</v>
      </c>
    </row>
    <row r="9" spans="2:81" x14ac:dyDescent="0.3">
      <c r="B9" s="14" t="s">
        <v>124</v>
      </c>
      <c r="C9" s="13">
        <v>0.266396761133603</v>
      </c>
      <c r="D9" s="13">
        <v>0.24879614767255201</v>
      </c>
      <c r="E9" s="13">
        <v>0.28500823723229002</v>
      </c>
      <c r="F9" s="13"/>
      <c r="G9" s="13">
        <v>0.33142857142857102</v>
      </c>
      <c r="H9" s="13">
        <v>0.28527607361963198</v>
      </c>
      <c r="I9" s="13">
        <v>0.25</v>
      </c>
      <c r="J9" s="13">
        <v>0.24378109452736299</v>
      </c>
      <c r="K9" s="13">
        <v>0.27272727272727298</v>
      </c>
      <c r="L9" s="13">
        <v>0.201298701298701</v>
      </c>
      <c r="M9" s="13"/>
      <c r="N9" s="13">
        <v>0.26569037656903799</v>
      </c>
      <c r="O9" s="13">
        <v>0.28178694158075601</v>
      </c>
      <c r="P9" s="13">
        <v>0.23383084577114399</v>
      </c>
      <c r="Q9" s="13">
        <v>0.27165354330708702</v>
      </c>
      <c r="R9" s="13"/>
      <c r="S9" s="13">
        <v>0.30452674897119297</v>
      </c>
      <c r="T9" s="13">
        <v>0.255639097744361</v>
      </c>
      <c r="U9" s="13">
        <v>0.24657534246575299</v>
      </c>
      <c r="V9" s="13">
        <v>0.242718446601942</v>
      </c>
      <c r="W9" s="13">
        <v>0.31730769230769201</v>
      </c>
      <c r="X9" s="13">
        <v>0.28571428571428598</v>
      </c>
      <c r="Y9" s="13">
        <v>0.18</v>
      </c>
      <c r="Z9" s="13">
        <v>0.266666666666667</v>
      </c>
      <c r="AA9" s="13">
        <v>0.24840764331210199</v>
      </c>
      <c r="AB9" s="13">
        <v>0.25</v>
      </c>
      <c r="AC9" s="13">
        <v>0.29824561403508798</v>
      </c>
      <c r="AD9" s="13">
        <v>0.26315789473684198</v>
      </c>
      <c r="AE9" s="13"/>
      <c r="AF9" s="13">
        <v>0.303258145363409</v>
      </c>
      <c r="AG9" s="13">
        <v>0.23499999999999999</v>
      </c>
      <c r="AH9" s="13">
        <v>0.2734375</v>
      </c>
      <c r="AI9" s="13">
        <v>0.21118012422360199</v>
      </c>
      <c r="AJ9" s="13">
        <v>0.25203252032520301</v>
      </c>
      <c r="AK9" s="13">
        <v>0.266666666666667</v>
      </c>
      <c r="AL9" s="13"/>
      <c r="AM9" s="13">
        <v>0.214285714285714</v>
      </c>
      <c r="AN9" s="13">
        <v>0.23555555555555599</v>
      </c>
      <c r="AO9" s="13">
        <v>0.32225063938618898</v>
      </c>
      <c r="AP9" s="13">
        <v>0.265822784810127</v>
      </c>
      <c r="AQ9" s="13">
        <v>0.22727272727272699</v>
      </c>
      <c r="AR9" s="13"/>
      <c r="AS9" s="13">
        <v>0.266396761133603</v>
      </c>
      <c r="AT9" s="13" t="s">
        <v>97</v>
      </c>
      <c r="AU9" s="13"/>
      <c r="AV9" s="13">
        <v>0.245</v>
      </c>
      <c r="AW9" s="13">
        <v>0.26595744680851102</v>
      </c>
      <c r="AX9" s="13">
        <v>0.28680688336520099</v>
      </c>
      <c r="AY9" s="13"/>
      <c r="AZ9" s="13">
        <v>0.23853211009174299</v>
      </c>
      <c r="BA9" s="13">
        <v>0.32222222222222202</v>
      </c>
      <c r="BB9" s="13">
        <v>0.24229074889867799</v>
      </c>
      <c r="BC9" s="13"/>
      <c r="BD9" s="13">
        <v>0.27568922305764398</v>
      </c>
      <c r="BE9" s="13">
        <v>0.24361948955916499</v>
      </c>
      <c r="BF9" s="13"/>
      <c r="BG9" s="13">
        <v>0.26876513317191297</v>
      </c>
      <c r="BH9" s="13">
        <v>0.26463414634146298</v>
      </c>
      <c r="BI9" s="13"/>
      <c r="BJ9" s="13">
        <v>0.29473684210526302</v>
      </c>
      <c r="BK9" s="13">
        <v>0.26202158979391599</v>
      </c>
      <c r="BL9" s="13"/>
      <c r="BM9" s="13">
        <v>0.28806584362139898</v>
      </c>
      <c r="BN9" s="13">
        <v>0.26024590163934402</v>
      </c>
      <c r="BO9" s="13"/>
      <c r="BP9" s="13">
        <v>0.28486646884272998</v>
      </c>
      <c r="BQ9" s="13">
        <v>0.25799086757990902</v>
      </c>
      <c r="BR9" s="13"/>
      <c r="BS9" s="13">
        <v>0.282805429864253</v>
      </c>
      <c r="BT9" s="13">
        <v>0.246153846153846</v>
      </c>
      <c r="BU9" s="13"/>
      <c r="BV9" s="13">
        <v>0.23489932885906001</v>
      </c>
      <c r="BW9" s="13">
        <v>0.30716723549488101</v>
      </c>
      <c r="BX9" s="13"/>
      <c r="BY9" s="13">
        <v>0.321678321678322</v>
      </c>
      <c r="BZ9" s="13">
        <v>0.25719591457752999</v>
      </c>
      <c r="CA9" s="13"/>
      <c r="CB9" s="13">
        <v>0.25719120135363799</v>
      </c>
      <c r="CC9" s="13">
        <v>0.270096463022508</v>
      </c>
    </row>
    <row r="10" spans="2:81" x14ac:dyDescent="0.3">
      <c r="B10" s="14" t="s">
        <v>125</v>
      </c>
      <c r="C10" s="13">
        <v>3.8056680161943301E-2</v>
      </c>
      <c r="D10" s="13">
        <v>4.3338683788122001E-2</v>
      </c>
      <c r="E10" s="13">
        <v>3.2948929159802298E-2</v>
      </c>
      <c r="F10" s="13"/>
      <c r="G10" s="13">
        <v>3.4285714285714301E-2</v>
      </c>
      <c r="H10" s="13">
        <v>3.6809815950920199E-2</v>
      </c>
      <c r="I10" s="13">
        <v>5.93220338983051E-2</v>
      </c>
      <c r="J10" s="13">
        <v>2.9850746268656699E-2</v>
      </c>
      <c r="K10" s="13">
        <v>4.8951048951049E-2</v>
      </c>
      <c r="L10" s="13">
        <v>1.2987012987013E-2</v>
      </c>
      <c r="M10" s="13"/>
      <c r="N10" s="13">
        <v>3.7656903765690398E-2</v>
      </c>
      <c r="O10" s="13">
        <v>3.4364261168384903E-2</v>
      </c>
      <c r="P10" s="13">
        <v>4.47761194029851E-2</v>
      </c>
      <c r="Q10" s="13">
        <v>3.9370078740157501E-2</v>
      </c>
      <c r="R10" s="13"/>
      <c r="S10" s="13">
        <v>2.8806584362139901E-2</v>
      </c>
      <c r="T10" s="13">
        <v>3.7593984962405999E-2</v>
      </c>
      <c r="U10" s="13">
        <v>1.3698630136986301E-2</v>
      </c>
      <c r="V10" s="13">
        <v>3.8834951456310697E-2</v>
      </c>
      <c r="W10" s="13">
        <v>5.7692307692307702E-2</v>
      </c>
      <c r="X10" s="13">
        <v>7.6190476190476197E-2</v>
      </c>
      <c r="Y10" s="13">
        <v>0.02</v>
      </c>
      <c r="Z10" s="13">
        <v>2.2222222222222199E-2</v>
      </c>
      <c r="AA10" s="13">
        <v>3.1847133757961797E-2</v>
      </c>
      <c r="AB10" s="13">
        <v>6.25E-2</v>
      </c>
      <c r="AC10" s="13">
        <v>1.7543859649122799E-2</v>
      </c>
      <c r="AD10" s="13">
        <v>5.2631578947368397E-2</v>
      </c>
      <c r="AE10" s="13"/>
      <c r="AF10" s="13">
        <v>3.5087719298245598E-2</v>
      </c>
      <c r="AG10" s="13">
        <v>0.04</v>
      </c>
      <c r="AH10" s="13">
        <v>3.125E-2</v>
      </c>
      <c r="AI10" s="13">
        <v>1.8633540372670801E-2</v>
      </c>
      <c r="AJ10" s="13">
        <v>6.50406504065041E-2</v>
      </c>
      <c r="AK10" s="13">
        <v>3.8095238095238099E-2</v>
      </c>
      <c r="AL10" s="13"/>
      <c r="AM10" s="13">
        <v>2.74725274725275E-2</v>
      </c>
      <c r="AN10" s="13">
        <v>3.5555555555555597E-2</v>
      </c>
      <c r="AO10" s="13">
        <v>3.32480818414322E-2</v>
      </c>
      <c r="AP10" s="13">
        <v>5.4852320675105502E-2</v>
      </c>
      <c r="AQ10" s="13">
        <v>4.5454545454545497E-2</v>
      </c>
      <c r="AR10" s="13"/>
      <c r="AS10" s="13">
        <v>3.8056680161943301E-2</v>
      </c>
      <c r="AT10" s="13" t="s">
        <v>97</v>
      </c>
      <c r="AU10" s="13"/>
      <c r="AV10" s="13">
        <v>4.4999999999999998E-2</v>
      </c>
      <c r="AW10" s="13">
        <v>6.3829787234042507E-2</v>
      </c>
      <c r="AX10" s="13">
        <v>3.2504780114722798E-2</v>
      </c>
      <c r="AY10" s="13"/>
      <c r="AZ10" s="13">
        <v>2.7522935779816501E-2</v>
      </c>
      <c r="BA10" s="13">
        <v>5.5555555555555601E-2</v>
      </c>
      <c r="BB10" s="13">
        <v>5.7268722466960402E-2</v>
      </c>
      <c r="BC10" s="13"/>
      <c r="BD10" s="13">
        <v>4.5112781954887202E-2</v>
      </c>
      <c r="BE10" s="13">
        <v>2.5522041763341101E-2</v>
      </c>
      <c r="BF10" s="13"/>
      <c r="BG10" s="13">
        <v>6.0532687651331699E-2</v>
      </c>
      <c r="BH10" s="13">
        <v>2.5609756097560998E-2</v>
      </c>
      <c r="BI10" s="13"/>
      <c r="BJ10" s="13">
        <v>7.8947368421052599E-2</v>
      </c>
      <c r="BK10" s="13">
        <v>3.04219823356232E-2</v>
      </c>
      <c r="BL10" s="13"/>
      <c r="BM10" s="13">
        <v>5.3497942386831303E-2</v>
      </c>
      <c r="BN10" s="13">
        <v>3.3811475409836103E-2</v>
      </c>
      <c r="BO10" s="13"/>
      <c r="BP10" s="13">
        <v>3.2640949554896097E-2</v>
      </c>
      <c r="BQ10" s="13">
        <v>3.9954337899543398E-2</v>
      </c>
      <c r="BR10" s="13"/>
      <c r="BS10" s="13">
        <v>3.3936651583710398E-2</v>
      </c>
      <c r="BT10" s="13">
        <v>3.95604395604396E-2</v>
      </c>
      <c r="BU10" s="13"/>
      <c r="BV10" s="13">
        <v>2.01342281879195E-2</v>
      </c>
      <c r="BW10" s="13">
        <v>4.0955631399317398E-2</v>
      </c>
      <c r="BX10" s="13"/>
      <c r="BY10" s="13">
        <v>6.9930069930069894E-2</v>
      </c>
      <c r="BZ10" s="13">
        <v>3.3426183844011102E-2</v>
      </c>
      <c r="CA10" s="13"/>
      <c r="CB10" s="13">
        <v>3.8917089678510999E-2</v>
      </c>
      <c r="CC10" s="13">
        <v>3.2154340836012901E-2</v>
      </c>
    </row>
    <row r="11" spans="2:81" x14ac:dyDescent="0.3">
      <c r="B11" s="14" t="s">
        <v>126</v>
      </c>
      <c r="C11" s="13">
        <v>1.2955465587044499E-2</v>
      </c>
      <c r="D11" s="13">
        <v>1.4446227929374E-2</v>
      </c>
      <c r="E11" s="13">
        <v>1.1532125205930799E-2</v>
      </c>
      <c r="F11" s="13"/>
      <c r="G11" s="13">
        <v>2.8571428571428598E-2</v>
      </c>
      <c r="H11" s="13">
        <v>2.4539877300613501E-2</v>
      </c>
      <c r="I11" s="13">
        <v>8.4745762711864406E-3</v>
      </c>
      <c r="J11" s="13">
        <v>4.97512437810945E-3</v>
      </c>
      <c r="K11" s="13">
        <v>0</v>
      </c>
      <c r="L11" s="13">
        <v>0</v>
      </c>
      <c r="M11" s="13"/>
      <c r="N11" s="13">
        <v>1.2552301255230099E-2</v>
      </c>
      <c r="O11" s="13">
        <v>6.8728522336769802E-3</v>
      </c>
      <c r="P11" s="13">
        <v>9.9502487562189105E-3</v>
      </c>
      <c r="Q11" s="13">
        <v>2.3622047244094498E-2</v>
      </c>
      <c r="R11" s="13"/>
      <c r="S11" s="13">
        <v>1.2345679012345699E-2</v>
      </c>
      <c r="T11" s="13">
        <v>2.2556390977443601E-2</v>
      </c>
      <c r="U11" s="13">
        <v>0</v>
      </c>
      <c r="V11" s="13">
        <v>1.94174757281553E-2</v>
      </c>
      <c r="W11" s="13">
        <v>9.6153846153846194E-3</v>
      </c>
      <c r="X11" s="13">
        <v>0</v>
      </c>
      <c r="Y11" s="13">
        <v>0.02</v>
      </c>
      <c r="Z11" s="13">
        <v>4.4444444444444398E-2</v>
      </c>
      <c r="AA11" s="13">
        <v>1.27388535031847E-2</v>
      </c>
      <c r="AB11" s="13">
        <v>0</v>
      </c>
      <c r="AC11" s="13">
        <v>1.7543859649122799E-2</v>
      </c>
      <c r="AD11" s="13">
        <v>0</v>
      </c>
      <c r="AE11" s="13"/>
      <c r="AF11" s="13">
        <v>1.7543859649122799E-2</v>
      </c>
      <c r="AG11" s="13">
        <v>0</v>
      </c>
      <c r="AH11" s="13">
        <v>2.34375E-2</v>
      </c>
      <c r="AI11" s="13">
        <v>1.2422360248447201E-2</v>
      </c>
      <c r="AJ11" s="13">
        <v>0</v>
      </c>
      <c r="AK11" s="13">
        <v>9.5238095238095195E-3</v>
      </c>
      <c r="AL11" s="13"/>
      <c r="AM11" s="13">
        <v>1.6483516483516501E-2</v>
      </c>
      <c r="AN11" s="13">
        <v>8.8888888888888906E-3</v>
      </c>
      <c r="AO11" s="13">
        <v>5.1150895140665001E-3</v>
      </c>
      <c r="AP11" s="13">
        <v>1.26582278481013E-2</v>
      </c>
      <c r="AQ11" s="13">
        <v>2.27272727272727E-2</v>
      </c>
      <c r="AR11" s="13"/>
      <c r="AS11" s="13">
        <v>1.2955465587044499E-2</v>
      </c>
      <c r="AT11" s="13" t="s">
        <v>97</v>
      </c>
      <c r="AU11" s="13"/>
      <c r="AV11" s="13">
        <v>1.2500000000000001E-2</v>
      </c>
      <c r="AW11" s="13">
        <v>2.1276595744680899E-2</v>
      </c>
      <c r="AX11" s="13">
        <v>1.52963671128107E-2</v>
      </c>
      <c r="AY11" s="13"/>
      <c r="AZ11" s="13">
        <v>1.8348623853211E-2</v>
      </c>
      <c r="BA11" s="13">
        <v>1.1111111111111099E-2</v>
      </c>
      <c r="BB11" s="13">
        <v>1.7621145374449299E-2</v>
      </c>
      <c r="BC11" s="13"/>
      <c r="BD11" s="13">
        <v>1.00250626566416E-2</v>
      </c>
      <c r="BE11" s="13">
        <v>1.8561484918793499E-2</v>
      </c>
      <c r="BF11" s="13"/>
      <c r="BG11" s="13">
        <v>7.2639225181598101E-3</v>
      </c>
      <c r="BH11" s="13">
        <v>1.5853658536585401E-2</v>
      </c>
      <c r="BI11" s="13"/>
      <c r="BJ11" s="13">
        <v>2.1052631578947399E-2</v>
      </c>
      <c r="BK11" s="13">
        <v>9.8135426889107008E-3</v>
      </c>
      <c r="BL11" s="13"/>
      <c r="BM11" s="13">
        <v>8.23045267489712E-3</v>
      </c>
      <c r="BN11" s="13">
        <v>1.4344262295082E-2</v>
      </c>
      <c r="BO11" s="13"/>
      <c r="BP11" s="13">
        <v>8.9020771513353102E-3</v>
      </c>
      <c r="BQ11" s="13">
        <v>1.3698630136986301E-2</v>
      </c>
      <c r="BR11" s="13"/>
      <c r="BS11" s="13">
        <v>1.58371040723982E-2</v>
      </c>
      <c r="BT11" s="13">
        <v>1.3186813186813201E-2</v>
      </c>
      <c r="BU11" s="13"/>
      <c r="BV11" s="13">
        <v>6.7114093959731499E-3</v>
      </c>
      <c r="BW11" s="13">
        <v>2.0477815699658699E-2</v>
      </c>
      <c r="BX11" s="13"/>
      <c r="BY11" s="13">
        <v>2.0979020979021001E-2</v>
      </c>
      <c r="BZ11" s="13">
        <v>1.0213556174559E-2</v>
      </c>
      <c r="CA11" s="13"/>
      <c r="CB11" s="13">
        <v>1.8612521150592198E-2</v>
      </c>
      <c r="CC11" s="13">
        <v>8.0385852090032097E-3</v>
      </c>
    </row>
    <row r="12" spans="2:81" x14ac:dyDescent="0.3">
      <c r="B12" s="14" t="s">
        <v>106</v>
      </c>
      <c r="C12" s="17">
        <v>1.05263157894737E-2</v>
      </c>
      <c r="D12" s="17">
        <v>1.28410914927769E-2</v>
      </c>
      <c r="E12" s="17">
        <v>8.2372322899505798E-3</v>
      </c>
      <c r="F12" s="17"/>
      <c r="G12" s="17">
        <v>0</v>
      </c>
      <c r="H12" s="17">
        <v>6.13496932515337E-3</v>
      </c>
      <c r="I12" s="17">
        <v>1.6949152542372899E-2</v>
      </c>
      <c r="J12" s="17">
        <v>0</v>
      </c>
      <c r="K12" s="17">
        <v>1.3986013986014E-2</v>
      </c>
      <c r="L12" s="17">
        <v>3.2467532467532499E-2</v>
      </c>
      <c r="M12" s="17"/>
      <c r="N12" s="17">
        <v>1.2552301255230099E-2</v>
      </c>
      <c r="O12" s="17">
        <v>1.03092783505155E-2</v>
      </c>
      <c r="P12" s="17">
        <v>9.9502487562189105E-3</v>
      </c>
      <c r="Q12" s="17">
        <v>7.8740157480314994E-3</v>
      </c>
      <c r="R12" s="17"/>
      <c r="S12" s="17">
        <v>8.23045267489712E-3</v>
      </c>
      <c r="T12" s="17">
        <v>7.5187969924812E-3</v>
      </c>
      <c r="U12" s="17">
        <v>2.7397260273972601E-2</v>
      </c>
      <c r="V12" s="17">
        <v>9.7087378640776708E-3</v>
      </c>
      <c r="W12" s="17">
        <v>9.6153846153846194E-3</v>
      </c>
      <c r="X12" s="17">
        <v>0</v>
      </c>
      <c r="Y12" s="17">
        <v>0.01</v>
      </c>
      <c r="Z12" s="17">
        <v>2.2222222222222199E-2</v>
      </c>
      <c r="AA12" s="17">
        <v>6.3694267515923596E-3</v>
      </c>
      <c r="AB12" s="17">
        <v>1.0416666666666701E-2</v>
      </c>
      <c r="AC12" s="17">
        <v>3.5087719298245598E-2</v>
      </c>
      <c r="AD12" s="17">
        <v>0</v>
      </c>
      <c r="AE12" s="17"/>
      <c r="AF12" s="17">
        <v>1.50375939849624E-2</v>
      </c>
      <c r="AG12" s="17">
        <v>0.01</v>
      </c>
      <c r="AH12" s="17">
        <v>7.8125E-3</v>
      </c>
      <c r="AI12" s="17">
        <v>6.2111801242236003E-3</v>
      </c>
      <c r="AJ12" s="17">
        <v>1.6260162601626001E-2</v>
      </c>
      <c r="AK12" s="17">
        <v>0</v>
      </c>
      <c r="AL12" s="17"/>
      <c r="AM12" s="17">
        <v>1.6483516483516501E-2</v>
      </c>
      <c r="AN12" s="17">
        <v>0</v>
      </c>
      <c r="AO12" s="17">
        <v>2.0460358056266E-2</v>
      </c>
      <c r="AP12" s="17">
        <v>4.2194092827004199E-3</v>
      </c>
      <c r="AQ12" s="17">
        <v>0</v>
      </c>
      <c r="AR12" s="17"/>
      <c r="AS12" s="17">
        <v>1.05263157894737E-2</v>
      </c>
      <c r="AT12" s="17" t="s">
        <v>97</v>
      </c>
      <c r="AU12" s="17"/>
      <c r="AV12" s="17">
        <v>0.01</v>
      </c>
      <c r="AW12" s="17">
        <v>2.1276595744680899E-2</v>
      </c>
      <c r="AX12" s="17">
        <v>7.64818355640535E-3</v>
      </c>
      <c r="AY12" s="17"/>
      <c r="AZ12" s="17">
        <v>0</v>
      </c>
      <c r="BA12" s="17">
        <v>1.1111111111111099E-2</v>
      </c>
      <c r="BB12" s="17">
        <v>1.7621145374449299E-2</v>
      </c>
      <c r="BC12" s="17"/>
      <c r="BD12" s="17">
        <v>8.7719298245613996E-3</v>
      </c>
      <c r="BE12" s="17">
        <v>1.3921113689095099E-2</v>
      </c>
      <c r="BF12" s="17"/>
      <c r="BG12" s="17">
        <v>4.8426150121065404E-3</v>
      </c>
      <c r="BH12" s="17">
        <v>1.34146341463415E-2</v>
      </c>
      <c r="BI12" s="17"/>
      <c r="BJ12" s="17">
        <v>5.2631578947368403E-3</v>
      </c>
      <c r="BK12" s="17">
        <v>1.17762512266928E-2</v>
      </c>
      <c r="BL12" s="17"/>
      <c r="BM12" s="17">
        <v>8.23045267489712E-3</v>
      </c>
      <c r="BN12" s="17">
        <v>1.1270491803278699E-2</v>
      </c>
      <c r="BO12" s="17"/>
      <c r="BP12" s="17">
        <v>1.18694362017804E-2</v>
      </c>
      <c r="BQ12" s="17">
        <v>1.0273972602739699E-2</v>
      </c>
      <c r="BR12" s="17"/>
      <c r="BS12" s="17">
        <v>9.0497737556561094E-3</v>
      </c>
      <c r="BT12" s="17">
        <v>1.5384615384615399E-2</v>
      </c>
      <c r="BU12" s="17"/>
      <c r="BV12" s="17">
        <v>0</v>
      </c>
      <c r="BW12" s="17">
        <v>1.36518771331058E-2</v>
      </c>
      <c r="BX12" s="17"/>
      <c r="BY12" s="17">
        <v>2.0979020979021001E-2</v>
      </c>
      <c r="BZ12" s="17">
        <v>8.3565459610027894E-3</v>
      </c>
      <c r="CA12" s="17"/>
      <c r="CB12" s="17">
        <v>1.1844331641286E-2</v>
      </c>
      <c r="CC12" s="17">
        <v>8.0385852090032097E-3</v>
      </c>
    </row>
    <row r="13" spans="2:81" x14ac:dyDescent="0.3">
      <c r="B13" s="26" t="s">
        <v>127</v>
      </c>
      <c r="C13" s="27">
        <v>0.93846153846153801</v>
      </c>
      <c r="D13" s="27">
        <v>0.92937399678972699</v>
      </c>
      <c r="E13" s="27">
        <v>0.94728171334431599</v>
      </c>
      <c r="F13" s="27"/>
      <c r="G13" s="27">
        <v>0.93714285714285706</v>
      </c>
      <c r="H13" s="27">
        <v>0.93251533742331305</v>
      </c>
      <c r="I13" s="27">
        <v>0.91525423728813604</v>
      </c>
      <c r="J13" s="27">
        <v>0.96517412935323399</v>
      </c>
      <c r="K13" s="27">
        <v>0.93706293706293697</v>
      </c>
      <c r="L13" s="27">
        <v>0.95454545454545503</v>
      </c>
      <c r="M13" s="27"/>
      <c r="N13" s="27">
        <v>0.93723849372384904</v>
      </c>
      <c r="O13" s="27">
        <v>0.94845360824742297</v>
      </c>
      <c r="P13" s="27">
        <v>0.93532338308457696</v>
      </c>
      <c r="Q13" s="27">
        <v>0.92913385826771699</v>
      </c>
      <c r="R13" s="27"/>
      <c r="S13" s="27">
        <v>0.95061728395061695</v>
      </c>
      <c r="T13" s="27">
        <v>0.93233082706766901</v>
      </c>
      <c r="U13" s="27">
        <v>0.95890410958904104</v>
      </c>
      <c r="V13" s="27">
        <v>0.93203883495145601</v>
      </c>
      <c r="W13" s="27">
        <v>0.92307692307692302</v>
      </c>
      <c r="X13" s="27">
        <v>0.92380952380952397</v>
      </c>
      <c r="Y13" s="27">
        <v>0.95</v>
      </c>
      <c r="Z13" s="27">
        <v>0.91111111111111098</v>
      </c>
      <c r="AA13" s="27">
        <v>0.94904458598726105</v>
      </c>
      <c r="AB13" s="27">
        <v>0.92708333333333304</v>
      </c>
      <c r="AC13" s="27">
        <v>0.929824561403509</v>
      </c>
      <c r="AD13" s="27">
        <v>0.94736842105263197</v>
      </c>
      <c r="AE13" s="27"/>
      <c r="AF13" s="27">
        <v>0.93233082706766901</v>
      </c>
      <c r="AG13" s="27">
        <v>0.95</v>
      </c>
      <c r="AH13" s="27">
        <v>0.9375</v>
      </c>
      <c r="AI13" s="27">
        <v>0.96273291925465798</v>
      </c>
      <c r="AJ13" s="27">
        <v>0.91869918699187003</v>
      </c>
      <c r="AK13" s="27">
        <v>0.952380952380952</v>
      </c>
      <c r="AL13" s="27"/>
      <c r="AM13" s="27">
        <v>0.93956043956044</v>
      </c>
      <c r="AN13" s="27">
        <v>0.95555555555555505</v>
      </c>
      <c r="AO13" s="27">
        <v>0.94117647058823495</v>
      </c>
      <c r="AP13" s="27">
        <v>0.92827004219409304</v>
      </c>
      <c r="AQ13" s="27">
        <v>0.93181818181818199</v>
      </c>
      <c r="AR13" s="27"/>
      <c r="AS13" s="27">
        <v>0.93846153846153801</v>
      </c>
      <c r="AT13" s="27" t="s">
        <v>97</v>
      </c>
      <c r="AU13" s="27"/>
      <c r="AV13" s="27">
        <v>0.9325</v>
      </c>
      <c r="AW13" s="27">
        <v>0.89361702127659604</v>
      </c>
      <c r="AX13" s="27">
        <v>0.94455066921606101</v>
      </c>
      <c r="AY13" s="27"/>
      <c r="AZ13" s="27">
        <v>0.95412844036697297</v>
      </c>
      <c r="BA13" s="27">
        <v>0.92222222222222205</v>
      </c>
      <c r="BB13" s="27">
        <v>0.90748898678414103</v>
      </c>
      <c r="BC13" s="27"/>
      <c r="BD13" s="27">
        <v>0.93609022556390997</v>
      </c>
      <c r="BE13" s="27">
        <v>0.94199535962877001</v>
      </c>
      <c r="BF13" s="27"/>
      <c r="BG13" s="27">
        <v>0.92736077481840196</v>
      </c>
      <c r="BH13" s="27">
        <v>0.94512195121951204</v>
      </c>
      <c r="BI13" s="27"/>
      <c r="BJ13" s="27">
        <v>0.89473684210526305</v>
      </c>
      <c r="BK13" s="27">
        <v>0.94798822374877301</v>
      </c>
      <c r="BL13" s="27"/>
      <c r="BM13" s="27">
        <v>0.93004115226337403</v>
      </c>
      <c r="BN13" s="27">
        <v>0.94057377049180302</v>
      </c>
      <c r="BO13" s="27"/>
      <c r="BP13" s="27">
        <v>0.94658753709198795</v>
      </c>
      <c r="BQ13" s="27">
        <v>0.93607305936073104</v>
      </c>
      <c r="BR13" s="27"/>
      <c r="BS13" s="27">
        <v>0.94117647058823495</v>
      </c>
      <c r="BT13" s="27">
        <v>0.931868131868132</v>
      </c>
      <c r="BU13" s="27"/>
      <c r="BV13" s="27">
        <v>0.97315436241610698</v>
      </c>
      <c r="BW13" s="27">
        <v>0.92491467576791797</v>
      </c>
      <c r="BX13" s="27"/>
      <c r="BY13" s="27">
        <v>0.88811188811188801</v>
      </c>
      <c r="BZ13" s="27">
        <v>0.94800371402042705</v>
      </c>
      <c r="CA13" s="27"/>
      <c r="CB13" s="27">
        <v>0.93062605752961103</v>
      </c>
      <c r="CC13" s="27">
        <v>0.95176848874598097</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C18"/>
  <sheetViews>
    <sheetView showGridLines="0" workbookViewId="0">
      <pane xSplit="2" topLeftCell="C1" activePane="topRight" state="frozen"/>
      <selection activeCell="I20" sqref="I20"/>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0.30364372469635598</v>
      </c>
      <c r="D8" s="13">
        <v>0.333868378812199</v>
      </c>
      <c r="E8" s="13">
        <v>0.27347611202635902</v>
      </c>
      <c r="F8" s="13"/>
      <c r="G8" s="13">
        <v>0.14285714285714299</v>
      </c>
      <c r="H8" s="13">
        <v>0.31901840490797501</v>
      </c>
      <c r="I8" s="13">
        <v>0.34322033898305099</v>
      </c>
      <c r="J8" s="13">
        <v>0.35820895522388102</v>
      </c>
      <c r="K8" s="13">
        <v>0.37062937062937101</v>
      </c>
      <c r="L8" s="13">
        <v>0.25974025974025999</v>
      </c>
      <c r="M8" s="13"/>
      <c r="N8" s="13">
        <v>0.30962343096234302</v>
      </c>
      <c r="O8" s="13">
        <v>0.268041237113402</v>
      </c>
      <c r="P8" s="13">
        <v>0.36318407960199001</v>
      </c>
      <c r="Q8" s="13">
        <v>0.291338582677165</v>
      </c>
      <c r="R8" s="13"/>
      <c r="S8" s="13">
        <v>0.32510288065843601</v>
      </c>
      <c r="T8" s="13">
        <v>0.30075187969924799</v>
      </c>
      <c r="U8" s="13">
        <v>0.301369863013699</v>
      </c>
      <c r="V8" s="13">
        <v>0.28155339805825202</v>
      </c>
      <c r="W8" s="13">
        <v>0.25961538461538503</v>
      </c>
      <c r="X8" s="13">
        <v>0.314285714285714</v>
      </c>
      <c r="Y8" s="13">
        <v>0.33</v>
      </c>
      <c r="Z8" s="13">
        <v>0.22222222222222199</v>
      </c>
      <c r="AA8" s="13">
        <v>0.31847133757961799</v>
      </c>
      <c r="AB8" s="13">
        <v>0.34375</v>
      </c>
      <c r="AC8" s="13">
        <v>0.26315789473684198</v>
      </c>
      <c r="AD8" s="13">
        <v>0.21052631578947401</v>
      </c>
      <c r="AE8" s="13"/>
      <c r="AF8" s="13">
        <v>0.29323308270676701</v>
      </c>
      <c r="AG8" s="13">
        <v>0.33500000000000002</v>
      </c>
      <c r="AH8" s="13">
        <v>0.359375</v>
      </c>
      <c r="AI8" s="13">
        <v>0.341614906832298</v>
      </c>
      <c r="AJ8" s="13">
        <v>0.211382113821138</v>
      </c>
      <c r="AK8" s="13">
        <v>0.24761904761904799</v>
      </c>
      <c r="AL8" s="13"/>
      <c r="AM8" s="13">
        <v>0.340659340659341</v>
      </c>
      <c r="AN8" s="13">
        <v>0.29777777777777797</v>
      </c>
      <c r="AO8" s="13">
        <v>0.28132992327365702</v>
      </c>
      <c r="AP8" s="13">
        <v>0.30801687763713098</v>
      </c>
      <c r="AQ8" s="13">
        <v>0.38636363636363602</v>
      </c>
      <c r="AR8" s="13"/>
      <c r="AS8" s="13">
        <v>0.30364372469635598</v>
      </c>
      <c r="AT8" s="13" t="s">
        <v>97</v>
      </c>
      <c r="AU8" s="13"/>
      <c r="AV8" s="13">
        <v>0.33500000000000002</v>
      </c>
      <c r="AW8" s="13">
        <v>0.319148936170213</v>
      </c>
      <c r="AX8" s="13">
        <v>0.26003824091778199</v>
      </c>
      <c r="AY8" s="13"/>
      <c r="AZ8" s="13">
        <v>0.394495412844037</v>
      </c>
      <c r="BA8" s="13">
        <v>0.38888888888888901</v>
      </c>
      <c r="BB8" s="13">
        <v>0.26431718061673998</v>
      </c>
      <c r="BC8" s="13"/>
      <c r="BD8" s="13">
        <v>0.290726817042607</v>
      </c>
      <c r="BE8" s="13">
        <v>0.33178654292343401</v>
      </c>
      <c r="BF8" s="13"/>
      <c r="BG8" s="13">
        <v>0.30750605326876501</v>
      </c>
      <c r="BH8" s="13">
        <v>0.302439024390244</v>
      </c>
      <c r="BI8" s="13"/>
      <c r="BJ8" s="13">
        <v>0.28421052631578902</v>
      </c>
      <c r="BK8" s="13">
        <v>0.30323846908734098</v>
      </c>
      <c r="BL8" s="13"/>
      <c r="BM8" s="13">
        <v>0.27572016460905402</v>
      </c>
      <c r="BN8" s="13">
        <v>0.3125</v>
      </c>
      <c r="BO8" s="13"/>
      <c r="BP8" s="13">
        <v>0.270029673590504</v>
      </c>
      <c r="BQ8" s="13">
        <v>0.318493150684932</v>
      </c>
      <c r="BR8" s="13"/>
      <c r="BS8" s="13">
        <v>0.31900452488687803</v>
      </c>
      <c r="BT8" s="13">
        <v>0.298901098901099</v>
      </c>
      <c r="BU8" s="13"/>
      <c r="BV8" s="13">
        <v>0.34228187919463099</v>
      </c>
      <c r="BW8" s="13">
        <v>0.30716723549488101</v>
      </c>
      <c r="BX8" s="13"/>
      <c r="BY8" s="13">
        <v>0.356643356643357</v>
      </c>
      <c r="BZ8" s="13">
        <v>0.29897864438254401</v>
      </c>
      <c r="CA8" s="13"/>
      <c r="CB8" s="13">
        <v>0.31979695431472099</v>
      </c>
      <c r="CC8" s="13">
        <v>0.29099678456591599</v>
      </c>
    </row>
    <row r="9" spans="2:81" x14ac:dyDescent="0.3">
      <c r="B9" s="14" t="s">
        <v>124</v>
      </c>
      <c r="C9" s="13">
        <v>0.37975708502024302</v>
      </c>
      <c r="D9" s="13">
        <v>0.38202247191011202</v>
      </c>
      <c r="E9" s="13">
        <v>0.37726523887973601</v>
      </c>
      <c r="F9" s="13"/>
      <c r="G9" s="13">
        <v>0.41714285714285698</v>
      </c>
      <c r="H9" s="13">
        <v>0.377300613496933</v>
      </c>
      <c r="I9" s="13">
        <v>0.37288135593220301</v>
      </c>
      <c r="J9" s="13">
        <v>0.35820895522388102</v>
      </c>
      <c r="K9" s="13">
        <v>0.34965034965035002</v>
      </c>
      <c r="L9" s="13">
        <v>0.40909090909090901</v>
      </c>
      <c r="M9" s="13"/>
      <c r="N9" s="13">
        <v>0.37866108786610903</v>
      </c>
      <c r="O9" s="13">
        <v>0.378006872852234</v>
      </c>
      <c r="P9" s="13">
        <v>0.34328358208955201</v>
      </c>
      <c r="Q9" s="13">
        <v>0.41732283464566899</v>
      </c>
      <c r="R9" s="13"/>
      <c r="S9" s="13">
        <v>0.41152263374485598</v>
      </c>
      <c r="T9" s="13">
        <v>0.34586466165413499</v>
      </c>
      <c r="U9" s="13">
        <v>0.31506849315068503</v>
      </c>
      <c r="V9" s="13">
        <v>0.41747572815534001</v>
      </c>
      <c r="W9" s="13">
        <v>0.38461538461538503</v>
      </c>
      <c r="X9" s="13">
        <v>0.34285714285714303</v>
      </c>
      <c r="Y9" s="13">
        <v>0.39</v>
      </c>
      <c r="Z9" s="13">
        <v>0.4</v>
      </c>
      <c r="AA9" s="13">
        <v>0.420382165605096</v>
      </c>
      <c r="AB9" s="13">
        <v>0.34375</v>
      </c>
      <c r="AC9" s="13">
        <v>0.28070175438596501</v>
      </c>
      <c r="AD9" s="13">
        <v>0.47368421052631599</v>
      </c>
      <c r="AE9" s="13"/>
      <c r="AF9" s="13">
        <v>0.406015037593985</v>
      </c>
      <c r="AG9" s="13">
        <v>0.4</v>
      </c>
      <c r="AH9" s="13">
        <v>0.328125</v>
      </c>
      <c r="AI9" s="13">
        <v>0.39130434782608697</v>
      </c>
      <c r="AJ9" s="13">
        <v>0.37398373983739802</v>
      </c>
      <c r="AK9" s="13">
        <v>0.33333333333333298</v>
      </c>
      <c r="AL9" s="13"/>
      <c r="AM9" s="13">
        <v>0.36263736263736301</v>
      </c>
      <c r="AN9" s="13">
        <v>0.35111111111111099</v>
      </c>
      <c r="AO9" s="13">
        <v>0.35294117647058798</v>
      </c>
      <c r="AP9" s="13">
        <v>0.39662447257383998</v>
      </c>
      <c r="AQ9" s="13">
        <v>0.38636363636363602</v>
      </c>
      <c r="AR9" s="13"/>
      <c r="AS9" s="13">
        <v>0.37975708502024302</v>
      </c>
      <c r="AT9" s="13" t="s">
        <v>97</v>
      </c>
      <c r="AU9" s="13"/>
      <c r="AV9" s="13">
        <v>0.39750000000000002</v>
      </c>
      <c r="AW9" s="13">
        <v>0.35106382978723399</v>
      </c>
      <c r="AX9" s="13">
        <v>0.37667304015296399</v>
      </c>
      <c r="AY9" s="13"/>
      <c r="AZ9" s="13">
        <v>0.403669724770642</v>
      </c>
      <c r="BA9" s="13">
        <v>0.38888888888888901</v>
      </c>
      <c r="BB9" s="13">
        <v>0.39207048458149801</v>
      </c>
      <c r="BC9" s="13"/>
      <c r="BD9" s="13">
        <v>0.37468671679198001</v>
      </c>
      <c r="BE9" s="13">
        <v>0.38283062645011601</v>
      </c>
      <c r="BF9" s="13"/>
      <c r="BG9" s="13">
        <v>0.38256658595641602</v>
      </c>
      <c r="BH9" s="13">
        <v>0.37682926829268298</v>
      </c>
      <c r="BI9" s="13"/>
      <c r="BJ9" s="13">
        <v>0.37894736842105298</v>
      </c>
      <c r="BK9" s="13">
        <v>0.38272816486751698</v>
      </c>
      <c r="BL9" s="13"/>
      <c r="BM9" s="13">
        <v>0.37037037037037002</v>
      </c>
      <c r="BN9" s="13">
        <v>0.38319672131147497</v>
      </c>
      <c r="BO9" s="13"/>
      <c r="BP9" s="13">
        <v>0.364985163204748</v>
      </c>
      <c r="BQ9" s="13">
        <v>0.38812785388127902</v>
      </c>
      <c r="BR9" s="13"/>
      <c r="BS9" s="13">
        <v>0.36651583710407198</v>
      </c>
      <c r="BT9" s="13">
        <v>0.41098901098901103</v>
      </c>
      <c r="BU9" s="13"/>
      <c r="BV9" s="13">
        <v>0.355704697986577</v>
      </c>
      <c r="BW9" s="13">
        <v>0.37201365187713298</v>
      </c>
      <c r="BX9" s="13"/>
      <c r="BY9" s="13">
        <v>0.34265734265734299</v>
      </c>
      <c r="BZ9" s="13">
        <v>0.38161559888579399</v>
      </c>
      <c r="CA9" s="13"/>
      <c r="CB9" s="13">
        <v>0.36717428087986498</v>
      </c>
      <c r="CC9" s="13">
        <v>0.38906752411575601</v>
      </c>
    </row>
    <row r="10" spans="2:81" x14ac:dyDescent="0.3">
      <c r="B10" s="14" t="s">
        <v>125</v>
      </c>
      <c r="C10" s="13">
        <v>0.14331983805668</v>
      </c>
      <c r="D10" s="13">
        <v>0.13643659711075401</v>
      </c>
      <c r="E10" s="13">
        <v>0.14827018121911001</v>
      </c>
      <c r="F10" s="13"/>
      <c r="G10" s="13">
        <v>0.23428571428571399</v>
      </c>
      <c r="H10" s="13">
        <v>0.153374233128834</v>
      </c>
      <c r="I10" s="13">
        <v>0.13983050847457601</v>
      </c>
      <c r="J10" s="13">
        <v>8.45771144278607E-2</v>
      </c>
      <c r="K10" s="13">
        <v>0.11888111888111901</v>
      </c>
      <c r="L10" s="13">
        <v>0.123376623376623</v>
      </c>
      <c r="M10" s="13"/>
      <c r="N10" s="13">
        <v>0.14853556485355601</v>
      </c>
      <c r="O10" s="13">
        <v>0.17869415807560099</v>
      </c>
      <c r="P10" s="13">
        <v>0.144278606965174</v>
      </c>
      <c r="Q10" s="13">
        <v>8.2677165354330701E-2</v>
      </c>
      <c r="R10" s="13"/>
      <c r="S10" s="13">
        <v>0.139917695473251</v>
      </c>
      <c r="T10" s="13">
        <v>0.157894736842105</v>
      </c>
      <c r="U10" s="13">
        <v>0.13698630136986301</v>
      </c>
      <c r="V10" s="13">
        <v>0.116504854368932</v>
      </c>
      <c r="W10" s="13">
        <v>0.144230769230769</v>
      </c>
      <c r="X10" s="13">
        <v>0.15238095238095201</v>
      </c>
      <c r="Y10" s="13">
        <v>0.12</v>
      </c>
      <c r="Z10" s="13">
        <v>0.2</v>
      </c>
      <c r="AA10" s="13">
        <v>0.121019108280255</v>
      </c>
      <c r="AB10" s="13">
        <v>0.125</v>
      </c>
      <c r="AC10" s="13">
        <v>0.26315789473684198</v>
      </c>
      <c r="AD10" s="13">
        <v>0.105263157894737</v>
      </c>
      <c r="AE10" s="13"/>
      <c r="AF10" s="13">
        <v>0.14285714285714299</v>
      </c>
      <c r="AG10" s="13">
        <v>0.11</v>
      </c>
      <c r="AH10" s="13">
        <v>0.1484375</v>
      </c>
      <c r="AI10" s="13">
        <v>9.9378881987577605E-2</v>
      </c>
      <c r="AJ10" s="13">
        <v>0.23577235772357699</v>
      </c>
      <c r="AK10" s="13">
        <v>0.17142857142857101</v>
      </c>
      <c r="AL10" s="13"/>
      <c r="AM10" s="13">
        <v>9.8901098901098897E-2</v>
      </c>
      <c r="AN10" s="13">
        <v>0.18666666666666701</v>
      </c>
      <c r="AO10" s="13">
        <v>0.158567774936061</v>
      </c>
      <c r="AP10" s="13">
        <v>0.13502109704641299</v>
      </c>
      <c r="AQ10" s="13">
        <v>0.11363636363636399</v>
      </c>
      <c r="AR10" s="13"/>
      <c r="AS10" s="13">
        <v>0.14331983805668</v>
      </c>
      <c r="AT10" s="13" t="s">
        <v>97</v>
      </c>
      <c r="AU10" s="13"/>
      <c r="AV10" s="13">
        <v>0.125</v>
      </c>
      <c r="AW10" s="13">
        <v>0.159574468085106</v>
      </c>
      <c r="AX10" s="13">
        <v>0.15296367112810699</v>
      </c>
      <c r="AY10" s="13"/>
      <c r="AZ10" s="13">
        <v>7.3394495412843999E-2</v>
      </c>
      <c r="BA10" s="13">
        <v>0.1</v>
      </c>
      <c r="BB10" s="13">
        <v>0.14977973568281899</v>
      </c>
      <c r="BC10" s="13"/>
      <c r="BD10" s="13">
        <v>0.14786967418546401</v>
      </c>
      <c r="BE10" s="13">
        <v>0.13689095127610201</v>
      </c>
      <c r="BF10" s="13"/>
      <c r="BG10" s="13">
        <v>0.16707021791767601</v>
      </c>
      <c r="BH10" s="13">
        <v>0.13170731707317099</v>
      </c>
      <c r="BI10" s="13"/>
      <c r="BJ10" s="13">
        <v>0.168421052631579</v>
      </c>
      <c r="BK10" s="13">
        <v>0.14033366045142301</v>
      </c>
      <c r="BL10" s="13"/>
      <c r="BM10" s="13">
        <v>0.156378600823045</v>
      </c>
      <c r="BN10" s="13">
        <v>0.13729508196721299</v>
      </c>
      <c r="BO10" s="13"/>
      <c r="BP10" s="13">
        <v>0.12759643916913899</v>
      </c>
      <c r="BQ10" s="13">
        <v>0.147260273972603</v>
      </c>
      <c r="BR10" s="13"/>
      <c r="BS10" s="13">
        <v>0.144796380090498</v>
      </c>
      <c r="BT10" s="13">
        <v>0.118681318681319</v>
      </c>
      <c r="BU10" s="13"/>
      <c r="BV10" s="13">
        <v>0.161073825503356</v>
      </c>
      <c r="BW10" s="13">
        <v>0.136518771331058</v>
      </c>
      <c r="BX10" s="13"/>
      <c r="BY10" s="13">
        <v>0.14685314685314699</v>
      </c>
      <c r="BZ10" s="13">
        <v>0.14298978644382501</v>
      </c>
      <c r="CA10" s="13"/>
      <c r="CB10" s="13">
        <v>0.138747884940778</v>
      </c>
      <c r="CC10" s="13">
        <v>0.143086816720257</v>
      </c>
    </row>
    <row r="11" spans="2:81" x14ac:dyDescent="0.3">
      <c r="B11" s="14" t="s">
        <v>126</v>
      </c>
      <c r="C11" s="13">
        <v>7.2064777327935203E-2</v>
      </c>
      <c r="D11" s="13">
        <v>7.3836276083467101E-2</v>
      </c>
      <c r="E11" s="13">
        <v>7.0840197693574997E-2</v>
      </c>
      <c r="F11" s="13"/>
      <c r="G11" s="13">
        <v>0.125714285714286</v>
      </c>
      <c r="H11" s="13">
        <v>6.7484662576687102E-2</v>
      </c>
      <c r="I11" s="13">
        <v>4.2372881355932202E-2</v>
      </c>
      <c r="J11" s="13">
        <v>8.45771144278607E-2</v>
      </c>
      <c r="K11" s="13">
        <v>4.8951048951049E-2</v>
      </c>
      <c r="L11" s="13">
        <v>7.1428571428571397E-2</v>
      </c>
      <c r="M11" s="13"/>
      <c r="N11" s="13">
        <v>7.3221757322175701E-2</v>
      </c>
      <c r="O11" s="13">
        <v>6.18556701030928E-2</v>
      </c>
      <c r="P11" s="13">
        <v>6.9651741293532299E-2</v>
      </c>
      <c r="Q11" s="13">
        <v>7.8740157480315001E-2</v>
      </c>
      <c r="R11" s="13"/>
      <c r="S11" s="13">
        <v>6.5843621399177002E-2</v>
      </c>
      <c r="T11" s="13">
        <v>7.5187969924811998E-2</v>
      </c>
      <c r="U11" s="13">
        <v>6.8493150684931503E-2</v>
      </c>
      <c r="V11" s="13">
        <v>5.8252427184466E-2</v>
      </c>
      <c r="W11" s="13">
        <v>6.7307692307692304E-2</v>
      </c>
      <c r="X11" s="13">
        <v>5.7142857142857099E-2</v>
      </c>
      <c r="Y11" s="13">
        <v>0.06</v>
      </c>
      <c r="Z11" s="13">
        <v>8.8888888888888906E-2</v>
      </c>
      <c r="AA11" s="13">
        <v>5.7324840764331197E-2</v>
      </c>
      <c r="AB11" s="13">
        <v>0.13541666666666699</v>
      </c>
      <c r="AC11" s="13">
        <v>8.7719298245614002E-2</v>
      </c>
      <c r="AD11" s="13">
        <v>0.105263157894737</v>
      </c>
      <c r="AE11" s="13"/>
      <c r="AF11" s="13">
        <v>6.5162907268170395E-2</v>
      </c>
      <c r="AG11" s="13">
        <v>0.08</v>
      </c>
      <c r="AH11" s="13">
        <v>5.46875E-2</v>
      </c>
      <c r="AI11" s="13">
        <v>7.4534161490683204E-2</v>
      </c>
      <c r="AJ11" s="13">
        <v>6.50406504065041E-2</v>
      </c>
      <c r="AK11" s="13">
        <v>7.6190476190476197E-2</v>
      </c>
      <c r="AL11" s="13"/>
      <c r="AM11" s="13">
        <v>5.4945054945054903E-2</v>
      </c>
      <c r="AN11" s="13">
        <v>7.1111111111111097E-2</v>
      </c>
      <c r="AO11" s="13">
        <v>9.7186700767263406E-2</v>
      </c>
      <c r="AP11" s="13">
        <v>6.7510548523206704E-2</v>
      </c>
      <c r="AQ11" s="13">
        <v>2.27272727272727E-2</v>
      </c>
      <c r="AR11" s="13"/>
      <c r="AS11" s="13">
        <v>7.2064777327935203E-2</v>
      </c>
      <c r="AT11" s="13" t="s">
        <v>97</v>
      </c>
      <c r="AU11" s="13"/>
      <c r="AV11" s="13">
        <v>0.06</v>
      </c>
      <c r="AW11" s="13">
        <v>9.5744680851063801E-2</v>
      </c>
      <c r="AX11" s="13">
        <v>8.4130019120458893E-2</v>
      </c>
      <c r="AY11" s="13"/>
      <c r="AZ11" s="13">
        <v>6.4220183486238494E-2</v>
      </c>
      <c r="BA11" s="13">
        <v>5.5555555555555601E-2</v>
      </c>
      <c r="BB11" s="13">
        <v>8.8105726872246701E-2</v>
      </c>
      <c r="BC11" s="13"/>
      <c r="BD11" s="13">
        <v>8.02005012531328E-2</v>
      </c>
      <c r="BE11" s="13">
        <v>5.8004640371229703E-2</v>
      </c>
      <c r="BF11" s="13"/>
      <c r="BG11" s="13">
        <v>7.5060532687651296E-2</v>
      </c>
      <c r="BH11" s="13">
        <v>7.0731707317073206E-2</v>
      </c>
      <c r="BI11" s="13"/>
      <c r="BJ11" s="13">
        <v>7.8947368421052599E-2</v>
      </c>
      <c r="BK11" s="13">
        <v>7.0657507360156996E-2</v>
      </c>
      <c r="BL11" s="13"/>
      <c r="BM11" s="13">
        <v>7.4074074074074098E-2</v>
      </c>
      <c r="BN11" s="13">
        <v>7.2745901639344301E-2</v>
      </c>
      <c r="BO11" s="13"/>
      <c r="BP11" s="13">
        <v>7.71513353115727E-2</v>
      </c>
      <c r="BQ11" s="13">
        <v>7.0776255707762595E-2</v>
      </c>
      <c r="BR11" s="13"/>
      <c r="BS11" s="13">
        <v>8.1447963800904993E-2</v>
      </c>
      <c r="BT11" s="13">
        <v>6.5934065934065894E-2</v>
      </c>
      <c r="BU11" s="13"/>
      <c r="BV11" s="13">
        <v>7.3825503355704702E-2</v>
      </c>
      <c r="BW11" s="13">
        <v>8.5324232081911297E-2</v>
      </c>
      <c r="BX11" s="13"/>
      <c r="BY11" s="13">
        <v>8.3916083916083906E-2</v>
      </c>
      <c r="BZ11" s="13">
        <v>7.14948932219127E-2</v>
      </c>
      <c r="CA11" s="13"/>
      <c r="CB11" s="13">
        <v>6.2605752961082894E-2</v>
      </c>
      <c r="CC11" s="13">
        <v>8.3601286173633396E-2</v>
      </c>
    </row>
    <row r="12" spans="2:81" x14ac:dyDescent="0.3">
      <c r="B12" s="14" t="s">
        <v>106</v>
      </c>
      <c r="C12" s="17">
        <v>0.10121457489878501</v>
      </c>
      <c r="D12" s="17">
        <v>7.3836276083467101E-2</v>
      </c>
      <c r="E12" s="17">
        <v>0.13014827018121899</v>
      </c>
      <c r="F12" s="17"/>
      <c r="G12" s="17">
        <v>0.08</v>
      </c>
      <c r="H12" s="17">
        <v>8.2822085889570504E-2</v>
      </c>
      <c r="I12" s="17">
        <v>0.101694915254237</v>
      </c>
      <c r="J12" s="17">
        <v>0.114427860696517</v>
      </c>
      <c r="K12" s="17">
        <v>0.111888111888112</v>
      </c>
      <c r="L12" s="17">
        <v>0.13636363636363599</v>
      </c>
      <c r="M12" s="17"/>
      <c r="N12" s="17">
        <v>8.9958158995815898E-2</v>
      </c>
      <c r="O12" s="17">
        <v>0.11340206185567001</v>
      </c>
      <c r="P12" s="17">
        <v>7.9601990049751201E-2</v>
      </c>
      <c r="Q12" s="17">
        <v>0.12992125984252001</v>
      </c>
      <c r="R12" s="17"/>
      <c r="S12" s="17">
        <v>5.7613168724279802E-2</v>
      </c>
      <c r="T12" s="17">
        <v>0.12030075187969901</v>
      </c>
      <c r="U12" s="17">
        <v>0.17808219178082199</v>
      </c>
      <c r="V12" s="17">
        <v>0.12621359223301001</v>
      </c>
      <c r="W12" s="17">
        <v>0.144230769230769</v>
      </c>
      <c r="X12" s="17">
        <v>0.133333333333333</v>
      </c>
      <c r="Y12" s="17">
        <v>0.1</v>
      </c>
      <c r="Z12" s="17">
        <v>8.8888888888888906E-2</v>
      </c>
      <c r="AA12" s="17">
        <v>8.2802547770700605E-2</v>
      </c>
      <c r="AB12" s="17">
        <v>5.2083333333333301E-2</v>
      </c>
      <c r="AC12" s="17">
        <v>0.105263157894737</v>
      </c>
      <c r="AD12" s="17">
        <v>0.105263157894737</v>
      </c>
      <c r="AE12" s="17"/>
      <c r="AF12" s="17">
        <v>9.2731829573934804E-2</v>
      </c>
      <c r="AG12" s="17">
        <v>7.4999999999999997E-2</v>
      </c>
      <c r="AH12" s="17">
        <v>0.109375</v>
      </c>
      <c r="AI12" s="17">
        <v>9.3167701863354005E-2</v>
      </c>
      <c r="AJ12" s="17">
        <v>0.113821138211382</v>
      </c>
      <c r="AK12" s="17">
        <v>0.17142857142857101</v>
      </c>
      <c r="AL12" s="17"/>
      <c r="AM12" s="17">
        <v>0.14285714285714299</v>
      </c>
      <c r="AN12" s="17">
        <v>9.3333333333333296E-2</v>
      </c>
      <c r="AO12" s="17">
        <v>0.10997442455243001</v>
      </c>
      <c r="AP12" s="17">
        <v>9.2827004219409301E-2</v>
      </c>
      <c r="AQ12" s="17">
        <v>9.0909090909090898E-2</v>
      </c>
      <c r="AR12" s="17"/>
      <c r="AS12" s="17">
        <v>0.10121457489878501</v>
      </c>
      <c r="AT12" s="17" t="s">
        <v>97</v>
      </c>
      <c r="AU12" s="17"/>
      <c r="AV12" s="17">
        <v>8.2500000000000004E-2</v>
      </c>
      <c r="AW12" s="17">
        <v>7.4468085106383003E-2</v>
      </c>
      <c r="AX12" s="17">
        <v>0.12619502868068799</v>
      </c>
      <c r="AY12" s="17"/>
      <c r="AZ12" s="17">
        <v>6.4220183486238494E-2</v>
      </c>
      <c r="BA12" s="17">
        <v>6.6666666666666693E-2</v>
      </c>
      <c r="BB12" s="17">
        <v>0.105726872246696</v>
      </c>
      <c r="BC12" s="17"/>
      <c r="BD12" s="17">
        <v>0.106516290726817</v>
      </c>
      <c r="BE12" s="17">
        <v>9.0487238979118298E-2</v>
      </c>
      <c r="BF12" s="17"/>
      <c r="BG12" s="17">
        <v>6.7796610169491497E-2</v>
      </c>
      <c r="BH12" s="17">
        <v>0.118292682926829</v>
      </c>
      <c r="BI12" s="17"/>
      <c r="BJ12" s="17">
        <v>8.9473684210526302E-2</v>
      </c>
      <c r="BK12" s="17">
        <v>0.103042198233562</v>
      </c>
      <c r="BL12" s="17"/>
      <c r="BM12" s="17">
        <v>0.12345679012345701</v>
      </c>
      <c r="BN12" s="17">
        <v>9.4262295081967207E-2</v>
      </c>
      <c r="BO12" s="17"/>
      <c r="BP12" s="17">
        <v>0.16023738872403601</v>
      </c>
      <c r="BQ12" s="17">
        <v>7.5342465753424695E-2</v>
      </c>
      <c r="BR12" s="17"/>
      <c r="BS12" s="17">
        <v>8.8235294117647106E-2</v>
      </c>
      <c r="BT12" s="17">
        <v>0.10549450549450499</v>
      </c>
      <c r="BU12" s="17"/>
      <c r="BV12" s="17">
        <v>6.7114093959731502E-2</v>
      </c>
      <c r="BW12" s="17">
        <v>9.8976109215017094E-2</v>
      </c>
      <c r="BX12" s="17"/>
      <c r="BY12" s="17">
        <v>6.9930069930069894E-2</v>
      </c>
      <c r="BZ12" s="17">
        <v>0.104921077065924</v>
      </c>
      <c r="CA12" s="17"/>
      <c r="CB12" s="17">
        <v>0.111675126903553</v>
      </c>
      <c r="CC12" s="17">
        <v>9.3247588424437297E-2</v>
      </c>
    </row>
    <row r="13" spans="2:81" x14ac:dyDescent="0.3">
      <c r="B13" s="26" t="s">
        <v>127</v>
      </c>
      <c r="C13" s="27">
        <v>0.683400809716599</v>
      </c>
      <c r="D13" s="27">
        <v>0.71589085072231096</v>
      </c>
      <c r="E13" s="27">
        <v>0.65074135090609597</v>
      </c>
      <c r="F13" s="27"/>
      <c r="G13" s="27">
        <v>0.56000000000000005</v>
      </c>
      <c r="H13" s="27">
        <v>0.69631901840490795</v>
      </c>
      <c r="I13" s="27">
        <v>0.71610169491525399</v>
      </c>
      <c r="J13" s="27">
        <v>0.71641791044776104</v>
      </c>
      <c r="K13" s="27">
        <v>0.72027972027971998</v>
      </c>
      <c r="L13" s="27">
        <v>0.668831168831169</v>
      </c>
      <c r="M13" s="27"/>
      <c r="N13" s="27">
        <v>0.68828451882845199</v>
      </c>
      <c r="O13" s="27">
        <v>0.646048109965636</v>
      </c>
      <c r="P13" s="27">
        <v>0.70646766169154196</v>
      </c>
      <c r="Q13" s="27">
        <v>0.70866141732283505</v>
      </c>
      <c r="R13" s="27"/>
      <c r="S13" s="27">
        <v>0.73662551440329205</v>
      </c>
      <c r="T13" s="27">
        <v>0.64661654135338298</v>
      </c>
      <c r="U13" s="27">
        <v>0.61643835616438403</v>
      </c>
      <c r="V13" s="27">
        <v>0.69902912621359203</v>
      </c>
      <c r="W13" s="27">
        <v>0.64423076923076905</v>
      </c>
      <c r="X13" s="27">
        <v>0.65714285714285703</v>
      </c>
      <c r="Y13" s="27">
        <v>0.72</v>
      </c>
      <c r="Z13" s="27">
        <v>0.62222222222222201</v>
      </c>
      <c r="AA13" s="27">
        <v>0.73885350318471299</v>
      </c>
      <c r="AB13" s="27">
        <v>0.6875</v>
      </c>
      <c r="AC13" s="27">
        <v>0.54385964912280704</v>
      </c>
      <c r="AD13" s="27">
        <v>0.68421052631578905</v>
      </c>
      <c r="AE13" s="27"/>
      <c r="AF13" s="27">
        <v>0.69924812030075201</v>
      </c>
      <c r="AG13" s="27">
        <v>0.73499999999999999</v>
      </c>
      <c r="AH13" s="27">
        <v>0.6875</v>
      </c>
      <c r="AI13" s="27">
        <v>0.73291925465838503</v>
      </c>
      <c r="AJ13" s="27">
        <v>0.58536585365853699</v>
      </c>
      <c r="AK13" s="27">
        <v>0.580952380952381</v>
      </c>
      <c r="AL13" s="27"/>
      <c r="AM13" s="27">
        <v>0.70329670329670302</v>
      </c>
      <c r="AN13" s="27">
        <v>0.64888888888888896</v>
      </c>
      <c r="AO13" s="27">
        <v>0.634271099744246</v>
      </c>
      <c r="AP13" s="27">
        <v>0.70464135021097096</v>
      </c>
      <c r="AQ13" s="27">
        <v>0.77272727272727304</v>
      </c>
      <c r="AR13" s="27"/>
      <c r="AS13" s="27">
        <v>0.683400809716599</v>
      </c>
      <c r="AT13" s="27" t="s">
        <v>97</v>
      </c>
      <c r="AU13" s="27"/>
      <c r="AV13" s="27">
        <v>0.73250000000000004</v>
      </c>
      <c r="AW13" s="27">
        <v>0.67021276595744705</v>
      </c>
      <c r="AX13" s="27">
        <v>0.63671128107074604</v>
      </c>
      <c r="AY13" s="27"/>
      <c r="AZ13" s="27">
        <v>0.798165137614679</v>
      </c>
      <c r="BA13" s="27">
        <v>0.77777777777777801</v>
      </c>
      <c r="BB13" s="27">
        <v>0.65638766519823799</v>
      </c>
      <c r="BC13" s="27"/>
      <c r="BD13" s="27">
        <v>0.66541353383458601</v>
      </c>
      <c r="BE13" s="27">
        <v>0.71461716937355002</v>
      </c>
      <c r="BF13" s="27"/>
      <c r="BG13" s="27">
        <v>0.69007263922518203</v>
      </c>
      <c r="BH13" s="27">
        <v>0.67926829268292699</v>
      </c>
      <c r="BI13" s="27"/>
      <c r="BJ13" s="27">
        <v>0.66315789473684195</v>
      </c>
      <c r="BK13" s="27">
        <v>0.68596663395485802</v>
      </c>
      <c r="BL13" s="27"/>
      <c r="BM13" s="27">
        <v>0.64609053497942404</v>
      </c>
      <c r="BN13" s="27">
        <v>0.69569672131147497</v>
      </c>
      <c r="BO13" s="27"/>
      <c r="BP13" s="27">
        <v>0.63501483679525195</v>
      </c>
      <c r="BQ13" s="27">
        <v>0.70662100456621002</v>
      </c>
      <c r="BR13" s="27"/>
      <c r="BS13" s="27">
        <v>0.68552036199095001</v>
      </c>
      <c r="BT13" s="27">
        <v>0.70989010989011003</v>
      </c>
      <c r="BU13" s="27"/>
      <c r="BV13" s="27">
        <v>0.69798657718120805</v>
      </c>
      <c r="BW13" s="27">
        <v>0.67918088737201399</v>
      </c>
      <c r="BX13" s="27"/>
      <c r="BY13" s="27">
        <v>0.69930069930069905</v>
      </c>
      <c r="BZ13" s="27">
        <v>0.68059424326833795</v>
      </c>
      <c r="CA13" s="27"/>
      <c r="CB13" s="27">
        <v>0.68697123519458503</v>
      </c>
      <c r="CC13" s="27">
        <v>0.680064308681672</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C18"/>
  <sheetViews>
    <sheetView showGridLines="0" workbookViewId="0">
      <pane xSplit="2" topLeftCell="C1" activePane="topRight" state="frozen"/>
      <selection activeCell="I20" sqref="I20"/>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0.80485829959514199</v>
      </c>
      <c r="D8" s="13">
        <v>0.77528089887640494</v>
      </c>
      <c r="E8" s="13">
        <v>0.83360790774299798</v>
      </c>
      <c r="F8" s="13"/>
      <c r="G8" s="13">
        <v>0.74285714285714299</v>
      </c>
      <c r="H8" s="13">
        <v>0.748466257668712</v>
      </c>
      <c r="I8" s="13">
        <v>0.84745762711864403</v>
      </c>
      <c r="J8" s="13">
        <v>0.79601990049751203</v>
      </c>
      <c r="K8" s="13">
        <v>0.85314685314685301</v>
      </c>
      <c r="L8" s="13">
        <v>0.89610389610389596</v>
      </c>
      <c r="M8" s="13"/>
      <c r="N8" s="13">
        <v>0.830543933054393</v>
      </c>
      <c r="O8" s="13">
        <v>0.81099656357388294</v>
      </c>
      <c r="P8" s="13">
        <v>0.76616915422885601</v>
      </c>
      <c r="Q8" s="13">
        <v>0.77165354330708702</v>
      </c>
      <c r="R8" s="13"/>
      <c r="S8" s="13">
        <v>0.78600823045267498</v>
      </c>
      <c r="T8" s="13">
        <v>0.78947368421052599</v>
      </c>
      <c r="U8" s="13">
        <v>0.82191780821917804</v>
      </c>
      <c r="V8" s="13">
        <v>0.77669902912621402</v>
      </c>
      <c r="W8" s="13">
        <v>0.73076923076923095</v>
      </c>
      <c r="X8" s="13">
        <v>0.77142857142857102</v>
      </c>
      <c r="Y8" s="13">
        <v>0.85</v>
      </c>
      <c r="Z8" s="13">
        <v>0.8</v>
      </c>
      <c r="AA8" s="13">
        <v>0.84713375796178303</v>
      </c>
      <c r="AB8" s="13">
        <v>0.86458333333333304</v>
      </c>
      <c r="AC8" s="13">
        <v>0.82456140350877205</v>
      </c>
      <c r="AD8" s="13">
        <v>0.89473684210526305</v>
      </c>
      <c r="AE8" s="13"/>
      <c r="AF8" s="13">
        <v>0.77192982456140302</v>
      </c>
      <c r="AG8" s="13">
        <v>0.77</v>
      </c>
      <c r="AH8" s="13">
        <v>0.84375</v>
      </c>
      <c r="AI8" s="13">
        <v>0.79503105590062095</v>
      </c>
      <c r="AJ8" s="13">
        <v>0.87804878048780499</v>
      </c>
      <c r="AK8" s="13">
        <v>0.89523809523809506</v>
      </c>
      <c r="AL8" s="13"/>
      <c r="AM8" s="13">
        <v>0.80769230769230804</v>
      </c>
      <c r="AN8" s="13">
        <v>0.82666666666666699</v>
      </c>
      <c r="AO8" s="13">
        <v>0.80306905370843995</v>
      </c>
      <c r="AP8" s="13">
        <v>0.80168776371308004</v>
      </c>
      <c r="AQ8" s="13">
        <v>0.81818181818181801</v>
      </c>
      <c r="AR8" s="13"/>
      <c r="AS8" s="13">
        <v>0.80485829959514199</v>
      </c>
      <c r="AT8" s="13" t="s">
        <v>97</v>
      </c>
      <c r="AU8" s="13"/>
      <c r="AV8" s="13">
        <v>0.79749999999999999</v>
      </c>
      <c r="AW8" s="13">
        <v>0.69148936170212805</v>
      </c>
      <c r="AX8" s="13">
        <v>0.83747609942638601</v>
      </c>
      <c r="AY8" s="13"/>
      <c r="AZ8" s="13">
        <v>0.87155963302752304</v>
      </c>
      <c r="BA8" s="13">
        <v>0.61111111111111105</v>
      </c>
      <c r="BB8" s="13">
        <v>0.78854625550660795</v>
      </c>
      <c r="BC8" s="13"/>
      <c r="BD8" s="13">
        <v>0.80701754385964897</v>
      </c>
      <c r="BE8" s="13">
        <v>0.80046403712296998</v>
      </c>
      <c r="BF8" s="13"/>
      <c r="BG8" s="13">
        <v>0.760290556900726</v>
      </c>
      <c r="BH8" s="13">
        <v>0.82804878048780495</v>
      </c>
      <c r="BI8" s="13"/>
      <c r="BJ8" s="13">
        <v>0.731578947368421</v>
      </c>
      <c r="BK8" s="13">
        <v>0.81844946025515197</v>
      </c>
      <c r="BL8" s="13"/>
      <c r="BM8" s="13">
        <v>0.82716049382716095</v>
      </c>
      <c r="BN8" s="13">
        <v>0.80020491803278704</v>
      </c>
      <c r="BO8" s="13"/>
      <c r="BP8" s="13">
        <v>0.86053412462907997</v>
      </c>
      <c r="BQ8" s="13">
        <v>0.78538812785388101</v>
      </c>
      <c r="BR8" s="13"/>
      <c r="BS8" s="13">
        <v>0.77375565610859698</v>
      </c>
      <c r="BT8" s="13">
        <v>0.80439560439560398</v>
      </c>
      <c r="BU8" s="13"/>
      <c r="BV8" s="13">
        <v>0.81879194630872498</v>
      </c>
      <c r="BW8" s="13">
        <v>0.75085324232081896</v>
      </c>
      <c r="BX8" s="13"/>
      <c r="BY8" s="13">
        <v>0.74125874125874103</v>
      </c>
      <c r="BZ8" s="13">
        <v>0.81708449396471705</v>
      </c>
      <c r="CA8" s="13"/>
      <c r="CB8" s="13">
        <v>0.82910321489001704</v>
      </c>
      <c r="CC8" s="13">
        <v>0.78938906752411597</v>
      </c>
    </row>
    <row r="9" spans="2:81" x14ac:dyDescent="0.3">
      <c r="B9" s="14" t="s">
        <v>124</v>
      </c>
      <c r="C9" s="13">
        <v>0.140890688259109</v>
      </c>
      <c r="D9" s="13">
        <v>0.15730337078651699</v>
      </c>
      <c r="E9" s="13">
        <v>0.12520593080724901</v>
      </c>
      <c r="F9" s="13"/>
      <c r="G9" s="13">
        <v>0.19428571428571401</v>
      </c>
      <c r="H9" s="13">
        <v>0.184049079754601</v>
      </c>
      <c r="I9" s="13">
        <v>0.101694915254237</v>
      </c>
      <c r="J9" s="13">
        <v>0.13930348258706499</v>
      </c>
      <c r="K9" s="13">
        <v>0.11888111888111901</v>
      </c>
      <c r="L9" s="13">
        <v>7.1428571428571397E-2</v>
      </c>
      <c r="M9" s="13"/>
      <c r="N9" s="13">
        <v>0.129707112970711</v>
      </c>
      <c r="O9" s="13">
        <v>0.123711340206186</v>
      </c>
      <c r="P9" s="13">
        <v>0.16915422885572101</v>
      </c>
      <c r="Q9" s="13">
        <v>0.16535433070866101</v>
      </c>
      <c r="R9" s="13"/>
      <c r="S9" s="13">
        <v>0.16049382716049401</v>
      </c>
      <c r="T9" s="13">
        <v>0.150375939849624</v>
      </c>
      <c r="U9" s="13">
        <v>0.123287671232877</v>
      </c>
      <c r="V9" s="13">
        <v>0.17475728155339801</v>
      </c>
      <c r="W9" s="13">
        <v>0.18269230769230799</v>
      </c>
      <c r="X9" s="13">
        <v>0.17142857142857101</v>
      </c>
      <c r="Y9" s="13">
        <v>0.12</v>
      </c>
      <c r="Z9" s="13">
        <v>0.11111111111111099</v>
      </c>
      <c r="AA9" s="13">
        <v>0.11464968152866201</v>
      </c>
      <c r="AB9" s="13">
        <v>7.2916666666666699E-2</v>
      </c>
      <c r="AC9" s="13">
        <v>0.140350877192982</v>
      </c>
      <c r="AD9" s="13">
        <v>5.2631578947368397E-2</v>
      </c>
      <c r="AE9" s="13"/>
      <c r="AF9" s="13">
        <v>0.157894736842105</v>
      </c>
      <c r="AG9" s="13">
        <v>0.16500000000000001</v>
      </c>
      <c r="AH9" s="13">
        <v>0.1171875</v>
      </c>
      <c r="AI9" s="13">
        <v>0.14906832298136599</v>
      </c>
      <c r="AJ9" s="13">
        <v>8.9430894308943104E-2</v>
      </c>
      <c r="AK9" s="13">
        <v>8.5714285714285701E-2</v>
      </c>
      <c r="AL9" s="13"/>
      <c r="AM9" s="13">
        <v>0.120879120879121</v>
      </c>
      <c r="AN9" s="13">
        <v>0.128888888888889</v>
      </c>
      <c r="AO9" s="13">
        <v>0.148337595907928</v>
      </c>
      <c r="AP9" s="13">
        <v>0.14345991561181401</v>
      </c>
      <c r="AQ9" s="13">
        <v>0.13636363636363599</v>
      </c>
      <c r="AR9" s="13"/>
      <c r="AS9" s="13">
        <v>0.140890688259109</v>
      </c>
      <c r="AT9" s="13" t="s">
        <v>97</v>
      </c>
      <c r="AU9" s="13"/>
      <c r="AV9" s="13">
        <v>0.14249999999999999</v>
      </c>
      <c r="AW9" s="13">
        <v>0.19148936170212799</v>
      </c>
      <c r="AX9" s="13">
        <v>0.124282982791587</v>
      </c>
      <c r="AY9" s="13"/>
      <c r="AZ9" s="13">
        <v>0.119266055045872</v>
      </c>
      <c r="BA9" s="13">
        <v>0.31111111111111101</v>
      </c>
      <c r="BB9" s="13">
        <v>0.114537444933921</v>
      </c>
      <c r="BC9" s="13"/>
      <c r="BD9" s="13">
        <v>0.12907268170426101</v>
      </c>
      <c r="BE9" s="13">
        <v>0.16241299303944301</v>
      </c>
      <c r="BF9" s="13"/>
      <c r="BG9" s="13">
        <v>0.15980629539951599</v>
      </c>
      <c r="BH9" s="13">
        <v>0.13170731707317099</v>
      </c>
      <c r="BI9" s="13"/>
      <c r="BJ9" s="13">
        <v>0.17894736842105299</v>
      </c>
      <c r="BK9" s="13">
        <v>0.13346418056918499</v>
      </c>
      <c r="BL9" s="13"/>
      <c r="BM9" s="13">
        <v>0.11522633744856001</v>
      </c>
      <c r="BN9" s="13">
        <v>0.14549180327868899</v>
      </c>
      <c r="BO9" s="13"/>
      <c r="BP9" s="13">
        <v>0.100890207715134</v>
      </c>
      <c r="BQ9" s="13">
        <v>0.15525114155251099</v>
      </c>
      <c r="BR9" s="13"/>
      <c r="BS9" s="13">
        <v>0.167420814479638</v>
      </c>
      <c r="BT9" s="13">
        <v>0.136263736263736</v>
      </c>
      <c r="BU9" s="13"/>
      <c r="BV9" s="13">
        <v>0.12751677852349</v>
      </c>
      <c r="BW9" s="13">
        <v>0.18771331058020499</v>
      </c>
      <c r="BX9" s="13"/>
      <c r="BY9" s="13">
        <v>0.14685314685314699</v>
      </c>
      <c r="BZ9" s="13">
        <v>0.13741875580315699</v>
      </c>
      <c r="CA9" s="13"/>
      <c r="CB9" s="13">
        <v>0.12521150592216601</v>
      </c>
      <c r="CC9" s="13">
        <v>0.15112540192925999</v>
      </c>
    </row>
    <row r="10" spans="2:81" x14ac:dyDescent="0.3">
      <c r="B10" s="14" t="s">
        <v>125</v>
      </c>
      <c r="C10" s="13">
        <v>3.8056680161943301E-2</v>
      </c>
      <c r="D10" s="13">
        <v>4.3338683788122001E-2</v>
      </c>
      <c r="E10" s="13">
        <v>3.2948929159802298E-2</v>
      </c>
      <c r="F10" s="13"/>
      <c r="G10" s="13">
        <v>5.14285714285714E-2</v>
      </c>
      <c r="H10" s="13">
        <v>5.2147239263803699E-2</v>
      </c>
      <c r="I10" s="13">
        <v>3.3898305084745797E-2</v>
      </c>
      <c r="J10" s="13">
        <v>4.47761194029851E-2</v>
      </c>
      <c r="K10" s="13">
        <v>6.9930069930069904E-3</v>
      </c>
      <c r="L10" s="13">
        <v>1.9480519480519501E-2</v>
      </c>
      <c r="M10" s="13"/>
      <c r="N10" s="13">
        <v>3.1380753138075299E-2</v>
      </c>
      <c r="O10" s="13">
        <v>4.1237113402061903E-2</v>
      </c>
      <c r="P10" s="13">
        <v>3.4825870646766198E-2</v>
      </c>
      <c r="Q10" s="13">
        <v>5.1181102362204703E-2</v>
      </c>
      <c r="R10" s="13"/>
      <c r="S10" s="13">
        <v>3.7037037037037E-2</v>
      </c>
      <c r="T10" s="13">
        <v>3.7593984962405999E-2</v>
      </c>
      <c r="U10" s="13">
        <v>1.3698630136986301E-2</v>
      </c>
      <c r="V10" s="13">
        <v>3.8834951456310697E-2</v>
      </c>
      <c r="W10" s="13">
        <v>5.7692307692307702E-2</v>
      </c>
      <c r="X10" s="13">
        <v>4.7619047619047603E-2</v>
      </c>
      <c r="Y10" s="13">
        <v>0.02</v>
      </c>
      <c r="Z10" s="13">
        <v>6.6666666666666693E-2</v>
      </c>
      <c r="AA10" s="13">
        <v>3.1847133757961797E-2</v>
      </c>
      <c r="AB10" s="13">
        <v>5.2083333333333301E-2</v>
      </c>
      <c r="AC10" s="13">
        <v>1.7543859649122799E-2</v>
      </c>
      <c r="AD10" s="13">
        <v>5.2631578947368397E-2</v>
      </c>
      <c r="AE10" s="13"/>
      <c r="AF10" s="13">
        <v>4.2606516290726801E-2</v>
      </c>
      <c r="AG10" s="13">
        <v>0.06</v>
      </c>
      <c r="AH10" s="13">
        <v>3.125E-2</v>
      </c>
      <c r="AI10" s="13">
        <v>4.3478260869565202E-2</v>
      </c>
      <c r="AJ10" s="13">
        <v>2.4390243902439001E-2</v>
      </c>
      <c r="AK10" s="13">
        <v>9.5238095238095195E-3</v>
      </c>
      <c r="AL10" s="13"/>
      <c r="AM10" s="13">
        <v>3.8461538461538498E-2</v>
      </c>
      <c r="AN10" s="13">
        <v>0.04</v>
      </c>
      <c r="AO10" s="13">
        <v>3.8363171355498701E-2</v>
      </c>
      <c r="AP10" s="13">
        <v>3.7974683544303799E-2</v>
      </c>
      <c r="AQ10" s="13">
        <v>2.27272727272727E-2</v>
      </c>
      <c r="AR10" s="13"/>
      <c r="AS10" s="13">
        <v>3.8056680161943301E-2</v>
      </c>
      <c r="AT10" s="13" t="s">
        <v>97</v>
      </c>
      <c r="AU10" s="13"/>
      <c r="AV10" s="13">
        <v>5.5E-2</v>
      </c>
      <c r="AW10" s="13">
        <v>7.4468085106383003E-2</v>
      </c>
      <c r="AX10" s="13">
        <v>1.9120458891013398E-2</v>
      </c>
      <c r="AY10" s="13"/>
      <c r="AZ10" s="13">
        <v>9.1743119266055103E-3</v>
      </c>
      <c r="BA10" s="13">
        <v>5.5555555555555601E-2</v>
      </c>
      <c r="BB10" s="13">
        <v>7.9295154185022004E-2</v>
      </c>
      <c r="BC10" s="13"/>
      <c r="BD10" s="13">
        <v>4.7619047619047603E-2</v>
      </c>
      <c r="BE10" s="13">
        <v>2.0881670533642701E-2</v>
      </c>
      <c r="BF10" s="13"/>
      <c r="BG10" s="13">
        <v>5.8111380145278502E-2</v>
      </c>
      <c r="BH10" s="13">
        <v>2.6829268292682899E-2</v>
      </c>
      <c r="BI10" s="13"/>
      <c r="BJ10" s="13">
        <v>6.3157894736842093E-2</v>
      </c>
      <c r="BK10" s="13">
        <v>3.3366045142296401E-2</v>
      </c>
      <c r="BL10" s="13"/>
      <c r="BM10" s="13">
        <v>4.9382716049382699E-2</v>
      </c>
      <c r="BN10" s="13">
        <v>3.5860655737704902E-2</v>
      </c>
      <c r="BO10" s="13"/>
      <c r="BP10" s="13">
        <v>2.6706231454005899E-2</v>
      </c>
      <c r="BQ10" s="13">
        <v>4.3378995433790001E-2</v>
      </c>
      <c r="BR10" s="13"/>
      <c r="BS10" s="13">
        <v>3.8461538461538498E-2</v>
      </c>
      <c r="BT10" s="13">
        <v>4.3956043956044001E-2</v>
      </c>
      <c r="BU10" s="13"/>
      <c r="BV10" s="13">
        <v>4.0268456375838903E-2</v>
      </c>
      <c r="BW10" s="13">
        <v>3.7542662116041001E-2</v>
      </c>
      <c r="BX10" s="13"/>
      <c r="BY10" s="13">
        <v>9.7902097902097904E-2</v>
      </c>
      <c r="BZ10" s="13">
        <v>2.97121634168988E-2</v>
      </c>
      <c r="CA10" s="13"/>
      <c r="CB10" s="13">
        <v>2.5380710659898501E-2</v>
      </c>
      <c r="CC10" s="13">
        <v>4.66237942122186E-2</v>
      </c>
    </row>
    <row r="11" spans="2:81" x14ac:dyDescent="0.3">
      <c r="B11" s="14" t="s">
        <v>126</v>
      </c>
      <c r="C11" s="13">
        <v>4.8582995951416998E-3</v>
      </c>
      <c r="D11" s="13">
        <v>9.6308186195826605E-3</v>
      </c>
      <c r="E11" s="13">
        <v>0</v>
      </c>
      <c r="F11" s="13"/>
      <c r="G11" s="13">
        <v>5.7142857142857099E-3</v>
      </c>
      <c r="H11" s="13">
        <v>9.2024539877300603E-3</v>
      </c>
      <c r="I11" s="13">
        <v>4.2372881355932203E-3</v>
      </c>
      <c r="J11" s="13">
        <v>0</v>
      </c>
      <c r="K11" s="13">
        <v>6.9930069930069904E-3</v>
      </c>
      <c r="L11" s="13">
        <v>0</v>
      </c>
      <c r="M11" s="13"/>
      <c r="N11" s="13">
        <v>4.1841004184100397E-3</v>
      </c>
      <c r="O11" s="13">
        <v>6.8728522336769802E-3</v>
      </c>
      <c r="P11" s="13">
        <v>4.97512437810945E-3</v>
      </c>
      <c r="Q11" s="13">
        <v>3.9370078740157497E-3</v>
      </c>
      <c r="R11" s="13"/>
      <c r="S11" s="13">
        <v>8.23045267489712E-3</v>
      </c>
      <c r="T11" s="13">
        <v>7.5187969924812E-3</v>
      </c>
      <c r="U11" s="13">
        <v>1.3698630136986301E-2</v>
      </c>
      <c r="V11" s="13">
        <v>0</v>
      </c>
      <c r="W11" s="13">
        <v>1.9230769230769201E-2</v>
      </c>
      <c r="X11" s="13">
        <v>0</v>
      </c>
      <c r="Y11" s="13">
        <v>0</v>
      </c>
      <c r="Z11" s="13">
        <v>0</v>
      </c>
      <c r="AA11" s="13">
        <v>0</v>
      </c>
      <c r="AB11" s="13">
        <v>0</v>
      </c>
      <c r="AC11" s="13">
        <v>0</v>
      </c>
      <c r="AD11" s="13">
        <v>0</v>
      </c>
      <c r="AE11" s="13"/>
      <c r="AF11" s="13">
        <v>1.2531328320802001E-2</v>
      </c>
      <c r="AG11" s="13">
        <v>0</v>
      </c>
      <c r="AH11" s="13">
        <v>0</v>
      </c>
      <c r="AI11" s="13">
        <v>0</v>
      </c>
      <c r="AJ11" s="13">
        <v>0</v>
      </c>
      <c r="AK11" s="13">
        <v>0</v>
      </c>
      <c r="AL11" s="13"/>
      <c r="AM11" s="13">
        <v>1.0989010989011E-2</v>
      </c>
      <c r="AN11" s="13">
        <v>4.4444444444444401E-3</v>
      </c>
      <c r="AO11" s="13">
        <v>2.55754475703325E-3</v>
      </c>
      <c r="AP11" s="13">
        <v>4.2194092827004199E-3</v>
      </c>
      <c r="AQ11" s="13">
        <v>0</v>
      </c>
      <c r="AR11" s="13"/>
      <c r="AS11" s="13">
        <v>4.8582995951416998E-3</v>
      </c>
      <c r="AT11" s="13" t="s">
        <v>97</v>
      </c>
      <c r="AU11" s="13"/>
      <c r="AV11" s="13">
        <v>2.5000000000000001E-3</v>
      </c>
      <c r="AW11" s="13">
        <v>2.1276595744680899E-2</v>
      </c>
      <c r="AX11" s="13">
        <v>3.8240917782026802E-3</v>
      </c>
      <c r="AY11" s="13"/>
      <c r="AZ11" s="13">
        <v>0</v>
      </c>
      <c r="BA11" s="13">
        <v>1.1111111111111099E-2</v>
      </c>
      <c r="BB11" s="13">
        <v>8.8105726872246704E-3</v>
      </c>
      <c r="BC11" s="13"/>
      <c r="BD11" s="13">
        <v>5.0125313283208E-3</v>
      </c>
      <c r="BE11" s="13">
        <v>4.64037122969838E-3</v>
      </c>
      <c r="BF11" s="13"/>
      <c r="BG11" s="13">
        <v>7.2639225181598101E-3</v>
      </c>
      <c r="BH11" s="13">
        <v>3.65853658536585E-3</v>
      </c>
      <c r="BI11" s="13"/>
      <c r="BJ11" s="13">
        <v>5.2631578947368403E-3</v>
      </c>
      <c r="BK11" s="13">
        <v>4.9067713444553504E-3</v>
      </c>
      <c r="BL11" s="13"/>
      <c r="BM11" s="13">
        <v>4.11522633744856E-3</v>
      </c>
      <c r="BN11" s="13">
        <v>5.1229508196721299E-3</v>
      </c>
      <c r="BO11" s="13"/>
      <c r="BP11" s="13">
        <v>2.9673590504451001E-3</v>
      </c>
      <c r="BQ11" s="13">
        <v>5.7077625570776296E-3</v>
      </c>
      <c r="BR11" s="13"/>
      <c r="BS11" s="13">
        <v>4.5248868778280504E-3</v>
      </c>
      <c r="BT11" s="13">
        <v>4.3956043956043999E-3</v>
      </c>
      <c r="BU11" s="13"/>
      <c r="BV11" s="13">
        <v>0</v>
      </c>
      <c r="BW11" s="13">
        <v>6.8259385665529002E-3</v>
      </c>
      <c r="BX11" s="13"/>
      <c r="BY11" s="13">
        <v>6.9930069930069904E-3</v>
      </c>
      <c r="BZ11" s="13">
        <v>3.71402042711235E-3</v>
      </c>
      <c r="CA11" s="13"/>
      <c r="CB11" s="13">
        <v>3.3840947546531302E-3</v>
      </c>
      <c r="CC11" s="13">
        <v>6.4308681672025697E-3</v>
      </c>
    </row>
    <row r="12" spans="2:81" x14ac:dyDescent="0.3">
      <c r="B12" s="14" t="s">
        <v>106</v>
      </c>
      <c r="C12" s="17">
        <v>1.1336032388664E-2</v>
      </c>
      <c r="D12" s="17">
        <v>1.4446227929374E-2</v>
      </c>
      <c r="E12" s="17">
        <v>8.2372322899505798E-3</v>
      </c>
      <c r="F12" s="17"/>
      <c r="G12" s="17">
        <v>5.7142857142857099E-3</v>
      </c>
      <c r="H12" s="17">
        <v>6.13496932515337E-3</v>
      </c>
      <c r="I12" s="17">
        <v>1.27118644067797E-2</v>
      </c>
      <c r="J12" s="17">
        <v>1.99004975124378E-2</v>
      </c>
      <c r="K12" s="17">
        <v>1.3986013986014E-2</v>
      </c>
      <c r="L12" s="17">
        <v>1.2987012987013E-2</v>
      </c>
      <c r="M12" s="17"/>
      <c r="N12" s="17">
        <v>4.1841004184100397E-3</v>
      </c>
      <c r="O12" s="17">
        <v>1.71821305841924E-2</v>
      </c>
      <c r="P12" s="17">
        <v>2.48756218905473E-2</v>
      </c>
      <c r="Q12" s="17">
        <v>7.8740157480314994E-3</v>
      </c>
      <c r="R12" s="17"/>
      <c r="S12" s="17">
        <v>8.23045267489712E-3</v>
      </c>
      <c r="T12" s="17">
        <v>1.50375939849624E-2</v>
      </c>
      <c r="U12" s="17">
        <v>2.7397260273972601E-2</v>
      </c>
      <c r="V12" s="17">
        <v>9.7087378640776708E-3</v>
      </c>
      <c r="W12" s="17">
        <v>9.6153846153846194E-3</v>
      </c>
      <c r="X12" s="17">
        <v>9.5238095238095195E-3</v>
      </c>
      <c r="Y12" s="17">
        <v>0.01</v>
      </c>
      <c r="Z12" s="17">
        <v>2.2222222222222199E-2</v>
      </c>
      <c r="AA12" s="17">
        <v>6.3694267515923596E-3</v>
      </c>
      <c r="AB12" s="17">
        <v>1.0416666666666701E-2</v>
      </c>
      <c r="AC12" s="17">
        <v>1.7543859649122799E-2</v>
      </c>
      <c r="AD12" s="17">
        <v>0</v>
      </c>
      <c r="AE12" s="17"/>
      <c r="AF12" s="17">
        <v>1.50375939849624E-2</v>
      </c>
      <c r="AG12" s="17">
        <v>5.0000000000000001E-3</v>
      </c>
      <c r="AH12" s="17">
        <v>7.8125E-3</v>
      </c>
      <c r="AI12" s="17">
        <v>1.2422360248447201E-2</v>
      </c>
      <c r="AJ12" s="17">
        <v>8.1300813008130107E-3</v>
      </c>
      <c r="AK12" s="17">
        <v>9.5238095238095195E-3</v>
      </c>
      <c r="AL12" s="17"/>
      <c r="AM12" s="17">
        <v>2.1978021978022001E-2</v>
      </c>
      <c r="AN12" s="17">
        <v>0</v>
      </c>
      <c r="AO12" s="17">
        <v>7.6726342710997401E-3</v>
      </c>
      <c r="AP12" s="17">
        <v>1.26582278481013E-2</v>
      </c>
      <c r="AQ12" s="17">
        <v>2.27272727272727E-2</v>
      </c>
      <c r="AR12" s="17"/>
      <c r="AS12" s="17">
        <v>1.1336032388664E-2</v>
      </c>
      <c r="AT12" s="17" t="s">
        <v>97</v>
      </c>
      <c r="AU12" s="17"/>
      <c r="AV12" s="17">
        <v>2.5000000000000001E-3</v>
      </c>
      <c r="AW12" s="17">
        <v>2.1276595744680899E-2</v>
      </c>
      <c r="AX12" s="17">
        <v>1.52963671128107E-2</v>
      </c>
      <c r="AY12" s="17"/>
      <c r="AZ12" s="17">
        <v>0</v>
      </c>
      <c r="BA12" s="17">
        <v>1.1111111111111099E-2</v>
      </c>
      <c r="BB12" s="17">
        <v>8.8105726872246704E-3</v>
      </c>
      <c r="BC12" s="17"/>
      <c r="BD12" s="17">
        <v>1.12781954887218E-2</v>
      </c>
      <c r="BE12" s="17">
        <v>1.1600928074245899E-2</v>
      </c>
      <c r="BF12" s="17"/>
      <c r="BG12" s="17">
        <v>1.4527845036319599E-2</v>
      </c>
      <c r="BH12" s="17">
        <v>9.7560975609756097E-3</v>
      </c>
      <c r="BI12" s="17"/>
      <c r="BJ12" s="17">
        <v>2.1052631578947399E-2</v>
      </c>
      <c r="BK12" s="17">
        <v>9.8135426889107008E-3</v>
      </c>
      <c r="BL12" s="17"/>
      <c r="BM12" s="17">
        <v>4.11522633744856E-3</v>
      </c>
      <c r="BN12" s="17">
        <v>1.33196721311475E-2</v>
      </c>
      <c r="BO12" s="17"/>
      <c r="BP12" s="17">
        <v>8.9020771513353102E-3</v>
      </c>
      <c r="BQ12" s="17">
        <v>1.0273972602739699E-2</v>
      </c>
      <c r="BR12" s="17"/>
      <c r="BS12" s="17">
        <v>1.58371040723982E-2</v>
      </c>
      <c r="BT12" s="17">
        <v>1.0989010989011E-2</v>
      </c>
      <c r="BU12" s="17"/>
      <c r="BV12" s="17">
        <v>1.34228187919463E-2</v>
      </c>
      <c r="BW12" s="17">
        <v>1.7064846416382298E-2</v>
      </c>
      <c r="BX12" s="17"/>
      <c r="BY12" s="17">
        <v>6.9930069930069904E-3</v>
      </c>
      <c r="BZ12" s="17">
        <v>1.20705663881151E-2</v>
      </c>
      <c r="CA12" s="17"/>
      <c r="CB12" s="17">
        <v>1.69204737732657E-2</v>
      </c>
      <c r="CC12" s="17">
        <v>6.4308681672025697E-3</v>
      </c>
    </row>
    <row r="13" spans="2:81" x14ac:dyDescent="0.3">
      <c r="B13" s="26" t="s">
        <v>127</v>
      </c>
      <c r="C13" s="27">
        <v>0.94574898785425099</v>
      </c>
      <c r="D13" s="27">
        <v>0.93258426966292096</v>
      </c>
      <c r="E13" s="27">
        <v>0.95881383855024704</v>
      </c>
      <c r="F13" s="27"/>
      <c r="G13" s="27">
        <v>0.93714285714285706</v>
      </c>
      <c r="H13" s="27">
        <v>0.93251533742331305</v>
      </c>
      <c r="I13" s="27">
        <v>0.94915254237288105</v>
      </c>
      <c r="J13" s="27">
        <v>0.93532338308457696</v>
      </c>
      <c r="K13" s="27">
        <v>0.97202797202797198</v>
      </c>
      <c r="L13" s="27">
        <v>0.96753246753246702</v>
      </c>
      <c r="M13" s="27"/>
      <c r="N13" s="27">
        <v>0.96025104602510503</v>
      </c>
      <c r="O13" s="27">
        <v>0.93470790378006896</v>
      </c>
      <c r="P13" s="27">
        <v>0.93532338308457696</v>
      </c>
      <c r="Q13" s="27">
        <v>0.93700787401574803</v>
      </c>
      <c r="R13" s="27"/>
      <c r="S13" s="27">
        <v>0.94650205761316897</v>
      </c>
      <c r="T13" s="27">
        <v>0.93984962406015005</v>
      </c>
      <c r="U13" s="27">
        <v>0.94520547945205502</v>
      </c>
      <c r="V13" s="27">
        <v>0.95145631067961201</v>
      </c>
      <c r="W13" s="27">
        <v>0.91346153846153799</v>
      </c>
      <c r="X13" s="27">
        <v>0.94285714285714295</v>
      </c>
      <c r="Y13" s="27">
        <v>0.97</v>
      </c>
      <c r="Z13" s="27">
        <v>0.91111111111111098</v>
      </c>
      <c r="AA13" s="27">
        <v>0.96178343949044598</v>
      </c>
      <c r="AB13" s="27">
        <v>0.9375</v>
      </c>
      <c r="AC13" s="27">
        <v>0.96491228070175405</v>
      </c>
      <c r="AD13" s="27">
        <v>0.94736842105263197</v>
      </c>
      <c r="AE13" s="27"/>
      <c r="AF13" s="27">
        <v>0.929824561403509</v>
      </c>
      <c r="AG13" s="27">
        <v>0.93500000000000005</v>
      </c>
      <c r="AH13" s="27">
        <v>0.9609375</v>
      </c>
      <c r="AI13" s="27">
        <v>0.94409937888198803</v>
      </c>
      <c r="AJ13" s="27">
        <v>0.96747967479674801</v>
      </c>
      <c r="AK13" s="27">
        <v>0.98095238095238102</v>
      </c>
      <c r="AL13" s="27"/>
      <c r="AM13" s="27">
        <v>0.92857142857142905</v>
      </c>
      <c r="AN13" s="27">
        <v>0.95555555555555505</v>
      </c>
      <c r="AO13" s="27">
        <v>0.95140664961636801</v>
      </c>
      <c r="AP13" s="27">
        <v>0.94514767932489496</v>
      </c>
      <c r="AQ13" s="27">
        <v>0.95454545454545503</v>
      </c>
      <c r="AR13" s="27"/>
      <c r="AS13" s="27">
        <v>0.94574898785425099</v>
      </c>
      <c r="AT13" s="27" t="s">
        <v>97</v>
      </c>
      <c r="AU13" s="27"/>
      <c r="AV13" s="27">
        <v>0.94</v>
      </c>
      <c r="AW13" s="27">
        <v>0.88297872340425498</v>
      </c>
      <c r="AX13" s="27">
        <v>0.96175908221797302</v>
      </c>
      <c r="AY13" s="27"/>
      <c r="AZ13" s="27">
        <v>0.99082568807339499</v>
      </c>
      <c r="BA13" s="27">
        <v>0.92222222222222205</v>
      </c>
      <c r="BB13" s="27">
        <v>0.90308370044052899</v>
      </c>
      <c r="BC13" s="27"/>
      <c r="BD13" s="27">
        <v>0.93609022556390997</v>
      </c>
      <c r="BE13" s="27">
        <v>0.96287703016241299</v>
      </c>
      <c r="BF13" s="27"/>
      <c r="BG13" s="27">
        <v>0.92009685230024196</v>
      </c>
      <c r="BH13" s="27">
        <v>0.95975609756097602</v>
      </c>
      <c r="BI13" s="27"/>
      <c r="BJ13" s="27">
        <v>0.91052631578947396</v>
      </c>
      <c r="BK13" s="27">
        <v>0.95191364082433805</v>
      </c>
      <c r="BL13" s="27"/>
      <c r="BM13" s="27">
        <v>0.94238683127571998</v>
      </c>
      <c r="BN13" s="27">
        <v>0.94569672131147497</v>
      </c>
      <c r="BO13" s="27"/>
      <c r="BP13" s="27">
        <v>0.96142433234421398</v>
      </c>
      <c r="BQ13" s="27">
        <v>0.94063926940639297</v>
      </c>
      <c r="BR13" s="27"/>
      <c r="BS13" s="27">
        <v>0.94117647058823495</v>
      </c>
      <c r="BT13" s="27">
        <v>0.94065934065934098</v>
      </c>
      <c r="BU13" s="27"/>
      <c r="BV13" s="27">
        <v>0.94630872483221495</v>
      </c>
      <c r="BW13" s="27">
        <v>0.93856655290102398</v>
      </c>
      <c r="BX13" s="27"/>
      <c r="BY13" s="27">
        <v>0.88811188811188801</v>
      </c>
      <c r="BZ13" s="27">
        <v>0.95450324976787404</v>
      </c>
      <c r="CA13" s="27"/>
      <c r="CB13" s="27">
        <v>0.95431472081218305</v>
      </c>
      <c r="CC13" s="27">
        <v>0.94051446945337602</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C18"/>
  <sheetViews>
    <sheetView showGridLines="0" workbookViewId="0">
      <pane xSplit="2" topLeftCell="C1" activePane="topRight" state="frozen"/>
      <selection activeCell="I20" sqref="I20"/>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0.81133603238866403</v>
      </c>
      <c r="D8" s="13">
        <v>0.78330658105938999</v>
      </c>
      <c r="E8" s="13">
        <v>0.84019769357495899</v>
      </c>
      <c r="F8" s="13"/>
      <c r="G8" s="13">
        <v>0.78285714285714303</v>
      </c>
      <c r="H8" s="13">
        <v>0.77914110429447903</v>
      </c>
      <c r="I8" s="13">
        <v>0.81355932203389802</v>
      </c>
      <c r="J8" s="13">
        <v>0.80099502487562202</v>
      </c>
      <c r="K8" s="13">
        <v>0.82517482517482499</v>
      </c>
      <c r="L8" s="13">
        <v>0.90909090909090895</v>
      </c>
      <c r="M8" s="13"/>
      <c r="N8" s="13">
        <v>0.826359832635983</v>
      </c>
      <c r="O8" s="13">
        <v>0.82817869415807599</v>
      </c>
      <c r="P8" s="13">
        <v>0.77611940298507498</v>
      </c>
      <c r="Q8" s="13">
        <v>0.78346456692913402</v>
      </c>
      <c r="R8" s="13"/>
      <c r="S8" s="13">
        <v>0.79423868312757195</v>
      </c>
      <c r="T8" s="13">
        <v>0.78947368421052599</v>
      </c>
      <c r="U8" s="13">
        <v>0.86301369863013699</v>
      </c>
      <c r="V8" s="13">
        <v>0.81553398058252402</v>
      </c>
      <c r="W8" s="13">
        <v>0.75</v>
      </c>
      <c r="X8" s="13">
        <v>0.79047619047619</v>
      </c>
      <c r="Y8" s="13">
        <v>0.79</v>
      </c>
      <c r="Z8" s="13">
        <v>0.8</v>
      </c>
      <c r="AA8" s="13">
        <v>0.83439490445859898</v>
      </c>
      <c r="AB8" s="13">
        <v>0.89583333333333304</v>
      </c>
      <c r="AC8" s="13">
        <v>0.859649122807018</v>
      </c>
      <c r="AD8" s="13">
        <v>0.78947368421052599</v>
      </c>
      <c r="AE8" s="13"/>
      <c r="AF8" s="13">
        <v>0.77443609022556403</v>
      </c>
      <c r="AG8" s="13">
        <v>0.79500000000000004</v>
      </c>
      <c r="AH8" s="13">
        <v>0.8515625</v>
      </c>
      <c r="AI8" s="13">
        <v>0.80745341614906796</v>
      </c>
      <c r="AJ8" s="13">
        <v>0.88617886178861804</v>
      </c>
      <c r="AK8" s="13">
        <v>0.93333333333333302</v>
      </c>
      <c r="AL8" s="13"/>
      <c r="AM8" s="13">
        <v>0.78021978021978</v>
      </c>
      <c r="AN8" s="13">
        <v>0.81777777777777805</v>
      </c>
      <c r="AO8" s="13">
        <v>0.81585677749360597</v>
      </c>
      <c r="AP8" s="13">
        <v>0.83966244725738404</v>
      </c>
      <c r="AQ8" s="13">
        <v>0.84090909090909105</v>
      </c>
      <c r="AR8" s="13"/>
      <c r="AS8" s="13">
        <v>0.81133603238866403</v>
      </c>
      <c r="AT8" s="13" t="s">
        <v>97</v>
      </c>
      <c r="AU8" s="13"/>
      <c r="AV8" s="13">
        <v>0.8075</v>
      </c>
      <c r="AW8" s="13">
        <v>0.72340425531914898</v>
      </c>
      <c r="AX8" s="13">
        <v>0.839388145315488</v>
      </c>
      <c r="AY8" s="13"/>
      <c r="AZ8" s="13">
        <v>0.87155963302752304</v>
      </c>
      <c r="BA8" s="13">
        <v>0.71111111111111103</v>
      </c>
      <c r="BB8" s="13">
        <v>0.77092511013215903</v>
      </c>
      <c r="BC8" s="13"/>
      <c r="BD8" s="13">
        <v>0.81328320802005005</v>
      </c>
      <c r="BE8" s="13">
        <v>0.80974477958236701</v>
      </c>
      <c r="BF8" s="13"/>
      <c r="BG8" s="13">
        <v>0.77481840193704599</v>
      </c>
      <c r="BH8" s="13">
        <v>0.83048780487804896</v>
      </c>
      <c r="BI8" s="13"/>
      <c r="BJ8" s="13">
        <v>0.74210526315789505</v>
      </c>
      <c r="BK8" s="13">
        <v>0.82531894013739004</v>
      </c>
      <c r="BL8" s="13"/>
      <c r="BM8" s="13">
        <v>0.81893004115226298</v>
      </c>
      <c r="BN8" s="13">
        <v>0.80942622950819698</v>
      </c>
      <c r="BO8" s="13"/>
      <c r="BP8" s="13">
        <v>0.833827893175074</v>
      </c>
      <c r="BQ8" s="13">
        <v>0.80251141552511396</v>
      </c>
      <c r="BR8" s="13"/>
      <c r="BS8" s="13">
        <v>0.789592760180995</v>
      </c>
      <c r="BT8" s="13">
        <v>0.80879120879120903</v>
      </c>
      <c r="BU8" s="13"/>
      <c r="BV8" s="13">
        <v>0.83221476510067105</v>
      </c>
      <c r="BW8" s="13">
        <v>0.76791808873720102</v>
      </c>
      <c r="BX8" s="13"/>
      <c r="BY8" s="13">
        <v>0.73426573426573405</v>
      </c>
      <c r="BZ8" s="13">
        <v>0.82636954503249804</v>
      </c>
      <c r="CA8" s="13"/>
      <c r="CB8" s="13">
        <v>0.82064297800338404</v>
      </c>
      <c r="CC8" s="13">
        <v>0.81028938906752401</v>
      </c>
    </row>
    <row r="9" spans="2:81" x14ac:dyDescent="0.3">
      <c r="B9" s="14" t="s">
        <v>124</v>
      </c>
      <c r="C9" s="13">
        <v>0.13117408906882599</v>
      </c>
      <c r="D9" s="13">
        <v>0.158908507223114</v>
      </c>
      <c r="E9" s="13">
        <v>0.102141680395387</v>
      </c>
      <c r="F9" s="13"/>
      <c r="G9" s="13">
        <v>0.14285714285714299</v>
      </c>
      <c r="H9" s="13">
        <v>0.14417177914110399</v>
      </c>
      <c r="I9" s="13">
        <v>0.13135593220339001</v>
      </c>
      <c r="J9" s="13">
        <v>0.164179104477612</v>
      </c>
      <c r="K9" s="13">
        <v>0.10489510489510501</v>
      </c>
      <c r="L9" s="13">
        <v>7.1428571428571397E-2</v>
      </c>
      <c r="M9" s="13"/>
      <c r="N9" s="13">
        <v>0.13389121338912099</v>
      </c>
      <c r="O9" s="13">
        <v>0.106529209621993</v>
      </c>
      <c r="P9" s="13">
        <v>0.164179104477612</v>
      </c>
      <c r="Q9" s="13">
        <v>0.133858267716535</v>
      </c>
      <c r="R9" s="13"/>
      <c r="S9" s="13">
        <v>0.156378600823045</v>
      </c>
      <c r="T9" s="13">
        <v>0.157894736842105</v>
      </c>
      <c r="U9" s="13">
        <v>0.10958904109589</v>
      </c>
      <c r="V9" s="13">
        <v>0.13592233009708701</v>
      </c>
      <c r="W9" s="13">
        <v>0.16346153846153799</v>
      </c>
      <c r="X9" s="13">
        <v>0.114285714285714</v>
      </c>
      <c r="Y9" s="13">
        <v>0.15</v>
      </c>
      <c r="Z9" s="13">
        <v>0.133333333333333</v>
      </c>
      <c r="AA9" s="13">
        <v>0.11464968152866201</v>
      </c>
      <c r="AB9" s="13">
        <v>4.1666666666666699E-2</v>
      </c>
      <c r="AC9" s="13">
        <v>8.7719298245614002E-2</v>
      </c>
      <c r="AD9" s="13">
        <v>0.21052631578947401</v>
      </c>
      <c r="AE9" s="13"/>
      <c r="AF9" s="13">
        <v>0.150375939849624</v>
      </c>
      <c r="AG9" s="13">
        <v>0.12</v>
      </c>
      <c r="AH9" s="13">
        <v>0.1328125</v>
      </c>
      <c r="AI9" s="13">
        <v>0.14285714285714299</v>
      </c>
      <c r="AJ9" s="13">
        <v>8.9430894308943104E-2</v>
      </c>
      <c r="AK9" s="13">
        <v>5.7142857142857099E-2</v>
      </c>
      <c r="AL9" s="13"/>
      <c r="AM9" s="13">
        <v>0.159340659340659</v>
      </c>
      <c r="AN9" s="13">
        <v>0.12</v>
      </c>
      <c r="AO9" s="13">
        <v>0.148337595907928</v>
      </c>
      <c r="AP9" s="13">
        <v>9.7046413502109699E-2</v>
      </c>
      <c r="AQ9" s="13">
        <v>0.13636363636363599</v>
      </c>
      <c r="AR9" s="13"/>
      <c r="AS9" s="13">
        <v>0.13117408906882599</v>
      </c>
      <c r="AT9" s="13" t="s">
        <v>97</v>
      </c>
      <c r="AU9" s="13"/>
      <c r="AV9" s="13">
        <v>0.13750000000000001</v>
      </c>
      <c r="AW9" s="13">
        <v>0.14893617021276601</v>
      </c>
      <c r="AX9" s="13">
        <v>0.118546845124283</v>
      </c>
      <c r="AY9" s="13"/>
      <c r="AZ9" s="13">
        <v>0.100917431192661</v>
      </c>
      <c r="BA9" s="13">
        <v>0.22222222222222199</v>
      </c>
      <c r="BB9" s="13">
        <v>0.14537444933920701</v>
      </c>
      <c r="BC9" s="13"/>
      <c r="BD9" s="13">
        <v>0.12030075187969901</v>
      </c>
      <c r="BE9" s="13">
        <v>0.14849187935034799</v>
      </c>
      <c r="BF9" s="13"/>
      <c r="BG9" s="13">
        <v>0.14043583535109</v>
      </c>
      <c r="BH9" s="13">
        <v>0.12682926829268301</v>
      </c>
      <c r="BI9" s="13"/>
      <c r="BJ9" s="13">
        <v>0.173684210526316</v>
      </c>
      <c r="BK9" s="13">
        <v>0.12168792934249301</v>
      </c>
      <c r="BL9" s="13"/>
      <c r="BM9" s="13">
        <v>0.11934156378600801</v>
      </c>
      <c r="BN9" s="13">
        <v>0.13422131147541</v>
      </c>
      <c r="BO9" s="13"/>
      <c r="BP9" s="13">
        <v>0.112759643916914</v>
      </c>
      <c r="BQ9" s="13">
        <v>0.13812785388127899</v>
      </c>
      <c r="BR9" s="13"/>
      <c r="BS9" s="13">
        <v>0.14932126696832601</v>
      </c>
      <c r="BT9" s="13">
        <v>0.13186813186813201</v>
      </c>
      <c r="BU9" s="13"/>
      <c r="BV9" s="13">
        <v>0.10738255033557</v>
      </c>
      <c r="BW9" s="13">
        <v>0.17064846416382301</v>
      </c>
      <c r="BX9" s="13"/>
      <c r="BY9" s="13">
        <v>0.18181818181818199</v>
      </c>
      <c r="BZ9" s="13">
        <v>0.122562674094708</v>
      </c>
      <c r="CA9" s="13"/>
      <c r="CB9" s="13">
        <v>0.130287648054146</v>
      </c>
      <c r="CC9" s="13">
        <v>0.12861736334405099</v>
      </c>
    </row>
    <row r="10" spans="2:81" x14ac:dyDescent="0.3">
      <c r="B10" s="14" t="s">
        <v>125</v>
      </c>
      <c r="C10" s="13">
        <v>3.5627530364372502E-2</v>
      </c>
      <c r="D10" s="13">
        <v>3.3707865168539297E-2</v>
      </c>
      <c r="E10" s="13">
        <v>3.7891268533772601E-2</v>
      </c>
      <c r="F10" s="13"/>
      <c r="G10" s="13">
        <v>4.57142857142857E-2</v>
      </c>
      <c r="H10" s="13">
        <v>5.82822085889571E-2</v>
      </c>
      <c r="I10" s="13">
        <v>3.8135593220338999E-2</v>
      </c>
      <c r="J10" s="13">
        <v>1.49253731343284E-2</v>
      </c>
      <c r="K10" s="13">
        <v>2.7972027972028E-2</v>
      </c>
      <c r="L10" s="13">
        <v>6.4935064935064896E-3</v>
      </c>
      <c r="M10" s="13"/>
      <c r="N10" s="13">
        <v>2.0920502092050201E-2</v>
      </c>
      <c r="O10" s="13">
        <v>4.4673539518900303E-2</v>
      </c>
      <c r="P10" s="13">
        <v>2.9850746268656699E-2</v>
      </c>
      <c r="Q10" s="13">
        <v>5.9055118110236199E-2</v>
      </c>
      <c r="R10" s="13"/>
      <c r="S10" s="13">
        <v>3.2921810699588501E-2</v>
      </c>
      <c r="T10" s="13">
        <v>3.7593984962405999E-2</v>
      </c>
      <c r="U10" s="13">
        <v>1.3698630136986301E-2</v>
      </c>
      <c r="V10" s="13">
        <v>3.8834951456310697E-2</v>
      </c>
      <c r="W10" s="13">
        <v>6.7307692307692304E-2</v>
      </c>
      <c r="X10" s="13">
        <v>5.7142857142857099E-2</v>
      </c>
      <c r="Y10" s="13">
        <v>0.02</v>
      </c>
      <c r="Z10" s="13">
        <v>2.2222222222222199E-2</v>
      </c>
      <c r="AA10" s="13">
        <v>3.1847133757961797E-2</v>
      </c>
      <c r="AB10" s="13">
        <v>4.1666666666666699E-2</v>
      </c>
      <c r="AC10" s="13">
        <v>1.7543859649122799E-2</v>
      </c>
      <c r="AD10" s="13">
        <v>0</v>
      </c>
      <c r="AE10" s="13"/>
      <c r="AF10" s="13">
        <v>4.01002506265664E-2</v>
      </c>
      <c r="AG10" s="13">
        <v>5.5E-2</v>
      </c>
      <c r="AH10" s="13">
        <v>1.5625E-2</v>
      </c>
      <c r="AI10" s="13">
        <v>2.4844720496894401E-2</v>
      </c>
      <c r="AJ10" s="13">
        <v>8.1300813008130107E-3</v>
      </c>
      <c r="AK10" s="13">
        <v>9.5238095238095195E-3</v>
      </c>
      <c r="AL10" s="13"/>
      <c r="AM10" s="13">
        <v>2.74725274725275E-2</v>
      </c>
      <c r="AN10" s="13">
        <v>0.04</v>
      </c>
      <c r="AO10" s="13">
        <v>2.3017902813299199E-2</v>
      </c>
      <c r="AP10" s="13">
        <v>4.6413502109704602E-2</v>
      </c>
      <c r="AQ10" s="13">
        <v>0</v>
      </c>
      <c r="AR10" s="13"/>
      <c r="AS10" s="13">
        <v>3.5627530364372502E-2</v>
      </c>
      <c r="AT10" s="13" t="s">
        <v>97</v>
      </c>
      <c r="AU10" s="13"/>
      <c r="AV10" s="13">
        <v>4.2500000000000003E-2</v>
      </c>
      <c r="AW10" s="13">
        <v>9.5744680851063801E-2</v>
      </c>
      <c r="AX10" s="13">
        <v>2.1032504780114699E-2</v>
      </c>
      <c r="AY10" s="13"/>
      <c r="AZ10" s="13">
        <v>1.8348623853211E-2</v>
      </c>
      <c r="BA10" s="13">
        <v>5.5555555555555601E-2</v>
      </c>
      <c r="BB10" s="13">
        <v>6.1674008810572702E-2</v>
      </c>
      <c r="BC10" s="13"/>
      <c r="BD10" s="13">
        <v>4.3859649122807001E-2</v>
      </c>
      <c r="BE10" s="13">
        <v>2.0881670533642701E-2</v>
      </c>
      <c r="BF10" s="13"/>
      <c r="BG10" s="13">
        <v>6.2953995157385007E-2</v>
      </c>
      <c r="BH10" s="13">
        <v>2.07317073170732E-2</v>
      </c>
      <c r="BI10" s="13"/>
      <c r="BJ10" s="13">
        <v>6.3157894736842093E-2</v>
      </c>
      <c r="BK10" s="13">
        <v>3.04219823356232E-2</v>
      </c>
      <c r="BL10" s="13"/>
      <c r="BM10" s="13">
        <v>3.2921810699588501E-2</v>
      </c>
      <c r="BN10" s="13">
        <v>3.5860655737704902E-2</v>
      </c>
      <c r="BO10" s="13"/>
      <c r="BP10" s="13">
        <v>2.6706231454005899E-2</v>
      </c>
      <c r="BQ10" s="13">
        <v>3.88127853881279E-2</v>
      </c>
      <c r="BR10" s="13"/>
      <c r="BS10" s="13">
        <v>4.2986425339366502E-2</v>
      </c>
      <c r="BT10" s="13">
        <v>3.7362637362637403E-2</v>
      </c>
      <c r="BU10" s="13"/>
      <c r="BV10" s="13">
        <v>5.3691275167785199E-2</v>
      </c>
      <c r="BW10" s="13">
        <v>3.7542662116041001E-2</v>
      </c>
      <c r="BX10" s="13"/>
      <c r="BY10" s="13">
        <v>4.8951048951049E-2</v>
      </c>
      <c r="BZ10" s="13">
        <v>3.1569173630455E-2</v>
      </c>
      <c r="CA10" s="13"/>
      <c r="CB10" s="13">
        <v>2.0304568527918801E-2</v>
      </c>
      <c r="CC10" s="13">
        <v>4.5016077170418001E-2</v>
      </c>
    </row>
    <row r="11" spans="2:81" x14ac:dyDescent="0.3">
      <c r="B11" s="14" t="s">
        <v>126</v>
      </c>
      <c r="C11" s="13">
        <v>1.2955465587044499E-2</v>
      </c>
      <c r="D11" s="13">
        <v>1.28410914927769E-2</v>
      </c>
      <c r="E11" s="13">
        <v>1.31795716639209E-2</v>
      </c>
      <c r="F11" s="13"/>
      <c r="G11" s="13">
        <v>2.2857142857142899E-2</v>
      </c>
      <c r="H11" s="13">
        <v>1.5337423312883401E-2</v>
      </c>
      <c r="I11" s="13">
        <v>1.27118644067797E-2</v>
      </c>
      <c r="J11" s="13">
        <v>9.9502487562189105E-3</v>
      </c>
      <c r="K11" s="13">
        <v>1.3986013986014E-2</v>
      </c>
      <c r="L11" s="13">
        <v>0</v>
      </c>
      <c r="M11" s="13"/>
      <c r="N11" s="13">
        <v>1.2552301255230099E-2</v>
      </c>
      <c r="O11" s="13">
        <v>1.03092783505155E-2</v>
      </c>
      <c r="P11" s="13">
        <v>1.49253731343284E-2</v>
      </c>
      <c r="Q11" s="13">
        <v>1.5748031496062999E-2</v>
      </c>
      <c r="R11" s="13"/>
      <c r="S11" s="13">
        <v>8.23045267489712E-3</v>
      </c>
      <c r="T11" s="13">
        <v>7.5187969924812E-3</v>
      </c>
      <c r="U11" s="13">
        <v>0</v>
      </c>
      <c r="V11" s="13">
        <v>0</v>
      </c>
      <c r="W11" s="13">
        <v>9.6153846153846194E-3</v>
      </c>
      <c r="X11" s="13">
        <v>2.8571428571428598E-2</v>
      </c>
      <c r="Y11" s="13">
        <v>0.02</v>
      </c>
      <c r="Z11" s="13">
        <v>2.2222222222222199E-2</v>
      </c>
      <c r="AA11" s="13">
        <v>1.9108280254777101E-2</v>
      </c>
      <c r="AB11" s="13">
        <v>2.0833333333333301E-2</v>
      </c>
      <c r="AC11" s="13">
        <v>1.7543859649122799E-2</v>
      </c>
      <c r="AD11" s="13">
        <v>0</v>
      </c>
      <c r="AE11" s="13"/>
      <c r="AF11" s="13">
        <v>2.5062656641604002E-2</v>
      </c>
      <c r="AG11" s="13">
        <v>5.0000000000000001E-3</v>
      </c>
      <c r="AH11" s="13">
        <v>0</v>
      </c>
      <c r="AI11" s="13">
        <v>1.8633540372670801E-2</v>
      </c>
      <c r="AJ11" s="13">
        <v>8.1300813008130107E-3</v>
      </c>
      <c r="AK11" s="13">
        <v>0</v>
      </c>
      <c r="AL11" s="13"/>
      <c r="AM11" s="13">
        <v>5.4945054945054897E-3</v>
      </c>
      <c r="AN11" s="13">
        <v>1.3333333333333299E-2</v>
      </c>
      <c r="AO11" s="13">
        <v>1.27877237851662E-2</v>
      </c>
      <c r="AP11" s="13">
        <v>8.4388185654008397E-3</v>
      </c>
      <c r="AQ11" s="13">
        <v>0</v>
      </c>
      <c r="AR11" s="13"/>
      <c r="AS11" s="13">
        <v>1.2955465587044499E-2</v>
      </c>
      <c r="AT11" s="13" t="s">
        <v>97</v>
      </c>
      <c r="AU11" s="13"/>
      <c r="AV11" s="13">
        <v>0.01</v>
      </c>
      <c r="AW11" s="13">
        <v>2.1276595744680899E-2</v>
      </c>
      <c r="AX11" s="13">
        <v>9.5602294455066905E-3</v>
      </c>
      <c r="AY11" s="13"/>
      <c r="AZ11" s="13">
        <v>9.1743119266055103E-3</v>
      </c>
      <c r="BA11" s="13">
        <v>0</v>
      </c>
      <c r="BB11" s="13">
        <v>1.7621145374449299E-2</v>
      </c>
      <c r="BC11" s="13"/>
      <c r="BD11" s="13">
        <v>1.6290726817042599E-2</v>
      </c>
      <c r="BE11" s="13">
        <v>6.96055684454756E-3</v>
      </c>
      <c r="BF11" s="13"/>
      <c r="BG11" s="13">
        <v>1.4527845036319599E-2</v>
      </c>
      <c r="BH11" s="13">
        <v>1.21951219512195E-2</v>
      </c>
      <c r="BI11" s="13"/>
      <c r="BJ11" s="13">
        <v>1.5789473684210499E-2</v>
      </c>
      <c r="BK11" s="13">
        <v>1.27576054955839E-2</v>
      </c>
      <c r="BL11" s="13"/>
      <c r="BM11" s="13">
        <v>2.4691358024691398E-2</v>
      </c>
      <c r="BN11" s="13">
        <v>1.02459016393443E-2</v>
      </c>
      <c r="BO11" s="13"/>
      <c r="BP11" s="13">
        <v>2.0771513353115698E-2</v>
      </c>
      <c r="BQ11" s="13">
        <v>1.0273972602739699E-2</v>
      </c>
      <c r="BR11" s="13"/>
      <c r="BS11" s="13">
        <v>1.1312217194570101E-2</v>
      </c>
      <c r="BT11" s="13">
        <v>8.7912087912087895E-3</v>
      </c>
      <c r="BU11" s="13"/>
      <c r="BV11" s="13">
        <v>0</v>
      </c>
      <c r="BW11" s="13">
        <v>1.7064846416382298E-2</v>
      </c>
      <c r="BX11" s="13"/>
      <c r="BY11" s="13">
        <v>3.4965034965035002E-2</v>
      </c>
      <c r="BZ11" s="13">
        <v>9.2850510677808702E-3</v>
      </c>
      <c r="CA11" s="13"/>
      <c r="CB11" s="13">
        <v>1.5228426395939101E-2</v>
      </c>
      <c r="CC11" s="13">
        <v>1.12540192926045E-2</v>
      </c>
    </row>
    <row r="12" spans="2:81" x14ac:dyDescent="0.3">
      <c r="B12" s="14" t="s">
        <v>106</v>
      </c>
      <c r="C12" s="17">
        <v>8.9068825910931203E-3</v>
      </c>
      <c r="D12" s="17">
        <v>1.1235955056179799E-2</v>
      </c>
      <c r="E12" s="17">
        <v>6.5897858319604596E-3</v>
      </c>
      <c r="F12" s="17"/>
      <c r="G12" s="17">
        <v>5.7142857142857099E-3</v>
      </c>
      <c r="H12" s="17">
        <v>3.0674846625766898E-3</v>
      </c>
      <c r="I12" s="17">
        <v>4.2372881355932203E-3</v>
      </c>
      <c r="J12" s="17">
        <v>9.9502487562189105E-3</v>
      </c>
      <c r="K12" s="17">
        <v>2.7972027972028E-2</v>
      </c>
      <c r="L12" s="17">
        <v>1.2987012987013E-2</v>
      </c>
      <c r="M12" s="17"/>
      <c r="N12" s="17">
        <v>6.2761506276150601E-3</v>
      </c>
      <c r="O12" s="17">
        <v>1.03092783505155E-2</v>
      </c>
      <c r="P12" s="17">
        <v>1.49253731343284E-2</v>
      </c>
      <c r="Q12" s="17">
        <v>7.8740157480314994E-3</v>
      </c>
      <c r="R12" s="17"/>
      <c r="S12" s="17">
        <v>8.23045267489712E-3</v>
      </c>
      <c r="T12" s="17">
        <v>7.5187969924812E-3</v>
      </c>
      <c r="U12" s="17">
        <v>1.3698630136986301E-2</v>
      </c>
      <c r="V12" s="17">
        <v>9.7087378640776708E-3</v>
      </c>
      <c r="W12" s="17">
        <v>9.6153846153846194E-3</v>
      </c>
      <c r="X12" s="17">
        <v>9.5238095238095195E-3</v>
      </c>
      <c r="Y12" s="17">
        <v>0.02</v>
      </c>
      <c r="Z12" s="17">
        <v>2.2222222222222199E-2</v>
      </c>
      <c r="AA12" s="17">
        <v>0</v>
      </c>
      <c r="AB12" s="17">
        <v>0</v>
      </c>
      <c r="AC12" s="17">
        <v>1.7543859649122799E-2</v>
      </c>
      <c r="AD12" s="17">
        <v>0</v>
      </c>
      <c r="AE12" s="17"/>
      <c r="AF12" s="17">
        <v>1.00250626566416E-2</v>
      </c>
      <c r="AG12" s="17">
        <v>2.5000000000000001E-2</v>
      </c>
      <c r="AH12" s="17">
        <v>0</v>
      </c>
      <c r="AI12" s="17">
        <v>6.2111801242236003E-3</v>
      </c>
      <c r="AJ12" s="17">
        <v>8.1300813008130107E-3</v>
      </c>
      <c r="AK12" s="17">
        <v>0</v>
      </c>
      <c r="AL12" s="17"/>
      <c r="AM12" s="17">
        <v>2.74725274725275E-2</v>
      </c>
      <c r="AN12" s="17">
        <v>8.8888888888888906E-3</v>
      </c>
      <c r="AO12" s="17">
        <v>0</v>
      </c>
      <c r="AP12" s="17">
        <v>8.4388185654008397E-3</v>
      </c>
      <c r="AQ12" s="17">
        <v>2.27272727272727E-2</v>
      </c>
      <c r="AR12" s="17"/>
      <c r="AS12" s="17">
        <v>8.9068825910931203E-3</v>
      </c>
      <c r="AT12" s="17" t="s">
        <v>97</v>
      </c>
      <c r="AU12" s="17"/>
      <c r="AV12" s="17">
        <v>2.5000000000000001E-3</v>
      </c>
      <c r="AW12" s="17">
        <v>1.0638297872340399E-2</v>
      </c>
      <c r="AX12" s="17">
        <v>1.1472275334608E-2</v>
      </c>
      <c r="AY12" s="17"/>
      <c r="AZ12" s="17">
        <v>0</v>
      </c>
      <c r="BA12" s="17">
        <v>1.1111111111111099E-2</v>
      </c>
      <c r="BB12" s="17">
        <v>4.4052863436123404E-3</v>
      </c>
      <c r="BC12" s="17"/>
      <c r="BD12" s="17">
        <v>6.2656641604010004E-3</v>
      </c>
      <c r="BE12" s="17">
        <v>1.3921113689095099E-2</v>
      </c>
      <c r="BF12" s="17"/>
      <c r="BG12" s="17">
        <v>7.2639225181598101E-3</v>
      </c>
      <c r="BH12" s="17">
        <v>9.7560975609756097E-3</v>
      </c>
      <c r="BI12" s="17"/>
      <c r="BJ12" s="17">
        <v>5.2631578947368403E-3</v>
      </c>
      <c r="BK12" s="17">
        <v>9.8135426889107008E-3</v>
      </c>
      <c r="BL12" s="17"/>
      <c r="BM12" s="17">
        <v>4.11522633744856E-3</v>
      </c>
      <c r="BN12" s="17">
        <v>1.02459016393443E-2</v>
      </c>
      <c r="BO12" s="17"/>
      <c r="BP12" s="17">
        <v>5.9347181008902097E-3</v>
      </c>
      <c r="BQ12" s="17">
        <v>1.0273972602739699E-2</v>
      </c>
      <c r="BR12" s="17"/>
      <c r="BS12" s="17">
        <v>6.7873303167420799E-3</v>
      </c>
      <c r="BT12" s="17">
        <v>1.3186813186813201E-2</v>
      </c>
      <c r="BU12" s="17"/>
      <c r="BV12" s="17">
        <v>6.7114093959731499E-3</v>
      </c>
      <c r="BW12" s="17">
        <v>6.8259385665529002E-3</v>
      </c>
      <c r="BX12" s="17"/>
      <c r="BY12" s="17">
        <v>0</v>
      </c>
      <c r="BZ12" s="17">
        <v>1.0213556174559E-2</v>
      </c>
      <c r="CA12" s="17"/>
      <c r="CB12" s="17">
        <v>1.35363790186125E-2</v>
      </c>
      <c r="CC12" s="17">
        <v>4.8231511254019296E-3</v>
      </c>
    </row>
    <row r="13" spans="2:81" x14ac:dyDescent="0.3">
      <c r="B13" s="26" t="s">
        <v>127</v>
      </c>
      <c r="C13" s="27">
        <v>0.94251012145749002</v>
      </c>
      <c r="D13" s="27">
        <v>0.942215088282504</v>
      </c>
      <c r="E13" s="27">
        <v>0.94233937397034595</v>
      </c>
      <c r="F13" s="27"/>
      <c r="G13" s="27">
        <v>0.92571428571428604</v>
      </c>
      <c r="H13" s="27">
        <v>0.92331288343558304</v>
      </c>
      <c r="I13" s="27">
        <v>0.94491525423728795</v>
      </c>
      <c r="J13" s="27">
        <v>0.96517412935323399</v>
      </c>
      <c r="K13" s="27">
        <v>0.93006993006993</v>
      </c>
      <c r="L13" s="27">
        <v>0.98051948051948001</v>
      </c>
      <c r="M13" s="27"/>
      <c r="N13" s="27">
        <v>0.96025104602510503</v>
      </c>
      <c r="O13" s="27">
        <v>0.93470790378006896</v>
      </c>
      <c r="P13" s="27">
        <v>0.94029850746268695</v>
      </c>
      <c r="Q13" s="27">
        <v>0.91732283464566899</v>
      </c>
      <c r="R13" s="27"/>
      <c r="S13" s="27">
        <v>0.95061728395061695</v>
      </c>
      <c r="T13" s="27">
        <v>0.94736842105263197</v>
      </c>
      <c r="U13" s="27">
        <v>0.97260273972602695</v>
      </c>
      <c r="V13" s="27">
        <v>0.95145631067961201</v>
      </c>
      <c r="W13" s="27">
        <v>0.91346153846153799</v>
      </c>
      <c r="X13" s="27">
        <v>0.90476190476190499</v>
      </c>
      <c r="Y13" s="27">
        <v>0.94</v>
      </c>
      <c r="Z13" s="27">
        <v>0.93333333333333302</v>
      </c>
      <c r="AA13" s="27">
        <v>0.94904458598726105</v>
      </c>
      <c r="AB13" s="27">
        <v>0.9375</v>
      </c>
      <c r="AC13" s="27">
        <v>0.94736842105263197</v>
      </c>
      <c r="AD13" s="27">
        <v>1</v>
      </c>
      <c r="AE13" s="27"/>
      <c r="AF13" s="27">
        <v>0.92481203007518797</v>
      </c>
      <c r="AG13" s="27">
        <v>0.91500000000000004</v>
      </c>
      <c r="AH13" s="27">
        <v>0.984375</v>
      </c>
      <c r="AI13" s="27">
        <v>0.95031055900621098</v>
      </c>
      <c r="AJ13" s="27">
        <v>0.97560975609756095</v>
      </c>
      <c r="AK13" s="27">
        <v>0.99047619047619095</v>
      </c>
      <c r="AL13" s="27"/>
      <c r="AM13" s="27">
        <v>0.93956043956044</v>
      </c>
      <c r="AN13" s="27">
        <v>0.93777777777777804</v>
      </c>
      <c r="AO13" s="27">
        <v>0.96419437340153502</v>
      </c>
      <c r="AP13" s="27">
        <v>0.936708860759494</v>
      </c>
      <c r="AQ13" s="27">
        <v>0.97727272727272696</v>
      </c>
      <c r="AR13" s="27"/>
      <c r="AS13" s="27">
        <v>0.94251012145749002</v>
      </c>
      <c r="AT13" s="27" t="s">
        <v>97</v>
      </c>
      <c r="AU13" s="27"/>
      <c r="AV13" s="27">
        <v>0.94499999999999995</v>
      </c>
      <c r="AW13" s="27">
        <v>0.87234042553191504</v>
      </c>
      <c r="AX13" s="27">
        <v>0.95793499043977004</v>
      </c>
      <c r="AY13" s="27"/>
      <c r="AZ13" s="27">
        <v>0.97247706422018299</v>
      </c>
      <c r="BA13" s="27">
        <v>0.93333333333333302</v>
      </c>
      <c r="BB13" s="27">
        <v>0.91629955947136599</v>
      </c>
      <c r="BC13" s="27"/>
      <c r="BD13" s="27">
        <v>0.93358395989974896</v>
      </c>
      <c r="BE13" s="27">
        <v>0.95823665893271504</v>
      </c>
      <c r="BF13" s="27"/>
      <c r="BG13" s="27">
        <v>0.91525423728813604</v>
      </c>
      <c r="BH13" s="27">
        <v>0.957317073170732</v>
      </c>
      <c r="BI13" s="27"/>
      <c r="BJ13" s="27">
        <v>0.91578947368421004</v>
      </c>
      <c r="BK13" s="27">
        <v>0.947006869479882</v>
      </c>
      <c r="BL13" s="27"/>
      <c r="BM13" s="27">
        <v>0.938271604938272</v>
      </c>
      <c r="BN13" s="27">
        <v>0.94364754098360704</v>
      </c>
      <c r="BO13" s="27"/>
      <c r="BP13" s="27">
        <v>0.94658753709198795</v>
      </c>
      <c r="BQ13" s="27">
        <v>0.94063926940639297</v>
      </c>
      <c r="BR13" s="27"/>
      <c r="BS13" s="27">
        <v>0.93891402714932104</v>
      </c>
      <c r="BT13" s="27">
        <v>0.94065934065934098</v>
      </c>
      <c r="BU13" s="27"/>
      <c r="BV13" s="27">
        <v>0.93959731543624203</v>
      </c>
      <c r="BW13" s="27">
        <v>0.93856655290102398</v>
      </c>
      <c r="BX13" s="27"/>
      <c r="BY13" s="27">
        <v>0.91608391608391604</v>
      </c>
      <c r="BZ13" s="27">
        <v>0.94893221912720505</v>
      </c>
      <c r="CA13" s="27"/>
      <c r="CB13" s="27">
        <v>0.95093062605752998</v>
      </c>
      <c r="CC13" s="27">
        <v>0.93890675241157595</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C18"/>
  <sheetViews>
    <sheetView showGridLines="0" workbookViewId="0">
      <pane xSplit="2" topLeftCell="C1" activePane="topRight" state="frozen"/>
      <selection activeCell="I20" sqref="I20"/>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0.35789473684210499</v>
      </c>
      <c r="D8" s="13">
        <v>0.35152487961476703</v>
      </c>
      <c r="E8" s="13">
        <v>0.36573311367380601</v>
      </c>
      <c r="F8" s="13"/>
      <c r="G8" s="13">
        <v>0.24</v>
      </c>
      <c r="H8" s="13">
        <v>0.371165644171779</v>
      </c>
      <c r="I8" s="13">
        <v>0.40677966101694901</v>
      </c>
      <c r="J8" s="13">
        <v>0.328358208955224</v>
      </c>
      <c r="K8" s="13">
        <v>0.34265734265734299</v>
      </c>
      <c r="L8" s="13">
        <v>0.44155844155844198</v>
      </c>
      <c r="M8" s="13"/>
      <c r="N8" s="13">
        <v>0.35355648535564899</v>
      </c>
      <c r="O8" s="13">
        <v>0.33333333333333298</v>
      </c>
      <c r="P8" s="13">
        <v>0.37810945273631802</v>
      </c>
      <c r="Q8" s="13">
        <v>0.37795275590551197</v>
      </c>
      <c r="R8" s="13"/>
      <c r="S8" s="13">
        <v>0.35390946502057602</v>
      </c>
      <c r="T8" s="13">
        <v>0.31578947368421101</v>
      </c>
      <c r="U8" s="13">
        <v>0.41095890410958902</v>
      </c>
      <c r="V8" s="13">
        <v>0.33980582524271802</v>
      </c>
      <c r="W8" s="13">
        <v>0.30769230769230799</v>
      </c>
      <c r="X8" s="13">
        <v>0.36190476190476201</v>
      </c>
      <c r="Y8" s="13">
        <v>0.44</v>
      </c>
      <c r="Z8" s="13">
        <v>0.37777777777777799</v>
      </c>
      <c r="AA8" s="13">
        <v>0.35031847133757998</v>
      </c>
      <c r="AB8" s="13">
        <v>0.36458333333333298</v>
      </c>
      <c r="AC8" s="13">
        <v>0.33333333333333298</v>
      </c>
      <c r="AD8" s="13">
        <v>0.47368421052631599</v>
      </c>
      <c r="AE8" s="13"/>
      <c r="AF8" s="13">
        <v>0.35588972431077698</v>
      </c>
      <c r="AG8" s="13">
        <v>0.31</v>
      </c>
      <c r="AH8" s="13">
        <v>0.390625</v>
      </c>
      <c r="AI8" s="13">
        <v>0.45962732919254701</v>
      </c>
      <c r="AJ8" s="13">
        <v>0.30894308943089399</v>
      </c>
      <c r="AK8" s="13">
        <v>0.36190476190476201</v>
      </c>
      <c r="AL8" s="13"/>
      <c r="AM8" s="13">
        <v>0.36263736263736301</v>
      </c>
      <c r="AN8" s="13">
        <v>0.33777777777777801</v>
      </c>
      <c r="AO8" s="13">
        <v>0.327365728900256</v>
      </c>
      <c r="AP8" s="13">
        <v>0.41350210970464102</v>
      </c>
      <c r="AQ8" s="13">
        <v>0.36363636363636398</v>
      </c>
      <c r="AR8" s="13"/>
      <c r="AS8" s="13">
        <v>0.35789473684210499</v>
      </c>
      <c r="AT8" s="13" t="s">
        <v>97</v>
      </c>
      <c r="AU8" s="13"/>
      <c r="AV8" s="13">
        <v>0.36</v>
      </c>
      <c r="AW8" s="13">
        <v>0.36170212765957399</v>
      </c>
      <c r="AX8" s="13">
        <v>0.33652007648183602</v>
      </c>
      <c r="AY8" s="13"/>
      <c r="AZ8" s="13">
        <v>0.403669724770642</v>
      </c>
      <c r="BA8" s="13">
        <v>0.37777777777777799</v>
      </c>
      <c r="BB8" s="13">
        <v>0.33039647577092501</v>
      </c>
      <c r="BC8" s="13"/>
      <c r="BD8" s="13">
        <v>0.36967418546365899</v>
      </c>
      <c r="BE8" s="13">
        <v>0.34106728538283099</v>
      </c>
      <c r="BF8" s="13"/>
      <c r="BG8" s="13">
        <v>0.355932203389831</v>
      </c>
      <c r="BH8" s="13">
        <v>0.35975609756097598</v>
      </c>
      <c r="BI8" s="13"/>
      <c r="BJ8" s="13">
        <v>0.31578947368421101</v>
      </c>
      <c r="BK8" s="13">
        <v>0.36408243375858701</v>
      </c>
      <c r="BL8" s="13"/>
      <c r="BM8" s="13">
        <v>0.35390946502057602</v>
      </c>
      <c r="BN8" s="13">
        <v>0.36065573770491799</v>
      </c>
      <c r="BO8" s="13"/>
      <c r="BP8" s="13">
        <v>0.37091988130563802</v>
      </c>
      <c r="BQ8" s="13">
        <v>0.35388127853881302</v>
      </c>
      <c r="BR8" s="13"/>
      <c r="BS8" s="13">
        <v>0.375565610859729</v>
      </c>
      <c r="BT8" s="13">
        <v>0.35824175824175802</v>
      </c>
      <c r="BU8" s="13"/>
      <c r="BV8" s="13">
        <v>0.36912751677852401</v>
      </c>
      <c r="BW8" s="13">
        <v>0.37883959044368598</v>
      </c>
      <c r="BX8" s="13"/>
      <c r="BY8" s="13">
        <v>0.41258741258741299</v>
      </c>
      <c r="BZ8" s="13">
        <v>0.35376044568245102</v>
      </c>
      <c r="CA8" s="13"/>
      <c r="CB8" s="13">
        <v>0.357021996615905</v>
      </c>
      <c r="CC8" s="13">
        <v>0.36655948553054701</v>
      </c>
    </row>
    <row r="9" spans="2:81" x14ac:dyDescent="0.3">
      <c r="B9" s="14" t="s">
        <v>124</v>
      </c>
      <c r="C9" s="13">
        <v>0.41862348178137698</v>
      </c>
      <c r="D9" s="13">
        <v>0.42536115569823402</v>
      </c>
      <c r="E9" s="13">
        <v>0.41021416803953897</v>
      </c>
      <c r="F9" s="13"/>
      <c r="G9" s="13">
        <v>0.52</v>
      </c>
      <c r="H9" s="13">
        <v>0.36809815950920199</v>
      </c>
      <c r="I9" s="13">
        <v>0.36864406779661002</v>
      </c>
      <c r="J9" s="13">
        <v>0.47761194029850701</v>
      </c>
      <c r="K9" s="13">
        <v>0.46153846153846201</v>
      </c>
      <c r="L9" s="13">
        <v>0.37012987012986998</v>
      </c>
      <c r="M9" s="13"/>
      <c r="N9" s="13">
        <v>0.42677824267782399</v>
      </c>
      <c r="O9" s="13">
        <v>0.41237113402061898</v>
      </c>
      <c r="P9" s="13">
        <v>0.41791044776119401</v>
      </c>
      <c r="Q9" s="13">
        <v>0.41338582677165397</v>
      </c>
      <c r="R9" s="13"/>
      <c r="S9" s="13">
        <v>0.41563786008230502</v>
      </c>
      <c r="T9" s="13">
        <v>0.488721804511278</v>
      </c>
      <c r="U9" s="13">
        <v>0.34246575342465801</v>
      </c>
      <c r="V9" s="13">
        <v>0.39805825242718401</v>
      </c>
      <c r="W9" s="13">
        <v>0.42307692307692302</v>
      </c>
      <c r="X9" s="13">
        <v>0.46666666666666701</v>
      </c>
      <c r="Y9" s="13">
        <v>0.34</v>
      </c>
      <c r="Z9" s="13">
        <v>0.33333333333333298</v>
      </c>
      <c r="AA9" s="13">
        <v>0.45859872611465002</v>
      </c>
      <c r="AB9" s="13">
        <v>0.42708333333333298</v>
      </c>
      <c r="AC9" s="13">
        <v>0.40350877192982498</v>
      </c>
      <c r="AD9" s="13">
        <v>0.36842105263157898</v>
      </c>
      <c r="AE9" s="13"/>
      <c r="AF9" s="13">
        <v>0.406015037593985</v>
      </c>
      <c r="AG9" s="13">
        <v>0.48</v>
      </c>
      <c r="AH9" s="13">
        <v>0.421875</v>
      </c>
      <c r="AI9" s="13">
        <v>0.40993788819875798</v>
      </c>
      <c r="AJ9" s="13">
        <v>0.41463414634146301</v>
      </c>
      <c r="AK9" s="13">
        <v>0.36190476190476201</v>
      </c>
      <c r="AL9" s="13"/>
      <c r="AM9" s="13">
        <v>0.43406593406593402</v>
      </c>
      <c r="AN9" s="13">
        <v>0.44</v>
      </c>
      <c r="AO9" s="13">
        <v>0.42966751918158602</v>
      </c>
      <c r="AP9" s="13">
        <v>0.367088607594937</v>
      </c>
      <c r="AQ9" s="13">
        <v>0.38636363636363602</v>
      </c>
      <c r="AR9" s="13"/>
      <c r="AS9" s="13">
        <v>0.41862348178137698</v>
      </c>
      <c r="AT9" s="13" t="s">
        <v>97</v>
      </c>
      <c r="AU9" s="13"/>
      <c r="AV9" s="13">
        <v>0.4325</v>
      </c>
      <c r="AW9" s="13">
        <v>0.37234042553191499</v>
      </c>
      <c r="AX9" s="13">
        <v>0.411089866156788</v>
      </c>
      <c r="AY9" s="13"/>
      <c r="AZ9" s="13">
        <v>0.44036697247706402</v>
      </c>
      <c r="BA9" s="13">
        <v>0.4</v>
      </c>
      <c r="BB9" s="13">
        <v>0.41850220264317201</v>
      </c>
      <c r="BC9" s="13"/>
      <c r="BD9" s="13">
        <v>0.395989974937343</v>
      </c>
      <c r="BE9" s="13">
        <v>0.45475638051044098</v>
      </c>
      <c r="BF9" s="13"/>
      <c r="BG9" s="13">
        <v>0.39225181598063003</v>
      </c>
      <c r="BH9" s="13">
        <v>0.43292682926829301</v>
      </c>
      <c r="BI9" s="13"/>
      <c r="BJ9" s="13">
        <v>0.42631578947368398</v>
      </c>
      <c r="BK9" s="13">
        <v>0.42001962708537799</v>
      </c>
      <c r="BL9" s="13"/>
      <c r="BM9" s="13">
        <v>0.38271604938271597</v>
      </c>
      <c r="BN9" s="13">
        <v>0.42622950819672101</v>
      </c>
      <c r="BO9" s="13"/>
      <c r="BP9" s="13">
        <v>0.44213649851631998</v>
      </c>
      <c r="BQ9" s="13">
        <v>0.40981735159817401</v>
      </c>
      <c r="BR9" s="13"/>
      <c r="BS9" s="13">
        <v>0.40045248868778299</v>
      </c>
      <c r="BT9" s="13">
        <v>0.42637362637362602</v>
      </c>
      <c r="BU9" s="13"/>
      <c r="BV9" s="13">
        <v>0.40268456375838901</v>
      </c>
      <c r="BW9" s="13">
        <v>0.39931740614334499</v>
      </c>
      <c r="BX9" s="13"/>
      <c r="BY9" s="13">
        <v>0.36363636363636398</v>
      </c>
      <c r="BZ9" s="13">
        <v>0.42618384401114201</v>
      </c>
      <c r="CA9" s="13"/>
      <c r="CB9" s="13">
        <v>0.41455160744500802</v>
      </c>
      <c r="CC9" s="13">
        <v>0.41961414790996798</v>
      </c>
    </row>
    <row r="10" spans="2:81" x14ac:dyDescent="0.3">
      <c r="B10" s="14" t="s">
        <v>125</v>
      </c>
      <c r="C10" s="13">
        <v>0.13765182186234801</v>
      </c>
      <c r="D10" s="13">
        <v>0.14285714285714299</v>
      </c>
      <c r="E10" s="13">
        <v>0.131795716639209</v>
      </c>
      <c r="F10" s="13"/>
      <c r="G10" s="13">
        <v>0.14285714285714299</v>
      </c>
      <c r="H10" s="13">
        <v>0.17177914110429399</v>
      </c>
      <c r="I10" s="13">
        <v>0.13135593220339001</v>
      </c>
      <c r="J10" s="13">
        <v>0.104477611940299</v>
      </c>
      <c r="K10" s="13">
        <v>0.11888111888111901</v>
      </c>
      <c r="L10" s="13">
        <v>0.12987012987013</v>
      </c>
      <c r="M10" s="13"/>
      <c r="N10" s="13">
        <v>0.14435146443514599</v>
      </c>
      <c r="O10" s="13">
        <v>0.16838487972508601</v>
      </c>
      <c r="P10" s="13">
        <v>9.9502487562189101E-2</v>
      </c>
      <c r="Q10" s="13">
        <v>0.118110236220472</v>
      </c>
      <c r="R10" s="13"/>
      <c r="S10" s="13">
        <v>0.15226337448559699</v>
      </c>
      <c r="T10" s="13">
        <v>0.105263157894737</v>
      </c>
      <c r="U10" s="13">
        <v>9.5890410958904104E-2</v>
      </c>
      <c r="V10" s="13">
        <v>0.18446601941747601</v>
      </c>
      <c r="W10" s="13">
        <v>0.125</v>
      </c>
      <c r="X10" s="13">
        <v>0.114285714285714</v>
      </c>
      <c r="Y10" s="13">
        <v>0.16</v>
      </c>
      <c r="Z10" s="13">
        <v>0.24444444444444399</v>
      </c>
      <c r="AA10" s="13">
        <v>0.121019108280255</v>
      </c>
      <c r="AB10" s="13">
        <v>0.125</v>
      </c>
      <c r="AC10" s="13">
        <v>0.12280701754386</v>
      </c>
      <c r="AD10" s="13">
        <v>0.157894736842105</v>
      </c>
      <c r="AE10" s="13"/>
      <c r="AF10" s="13">
        <v>0.162907268170426</v>
      </c>
      <c r="AG10" s="13">
        <v>0.13500000000000001</v>
      </c>
      <c r="AH10" s="13">
        <v>8.59375E-2</v>
      </c>
      <c r="AI10" s="13">
        <v>6.8322981366459604E-2</v>
      </c>
      <c r="AJ10" s="13">
        <v>0.19512195121951201</v>
      </c>
      <c r="AK10" s="13">
        <v>0.12380952380952399</v>
      </c>
      <c r="AL10" s="13"/>
      <c r="AM10" s="13">
        <v>9.8901098901098897E-2</v>
      </c>
      <c r="AN10" s="13">
        <v>0.133333333333333</v>
      </c>
      <c r="AO10" s="13">
        <v>0.148337595907928</v>
      </c>
      <c r="AP10" s="13">
        <v>0.151898734177215</v>
      </c>
      <c r="AQ10" s="13">
        <v>0.18181818181818199</v>
      </c>
      <c r="AR10" s="13"/>
      <c r="AS10" s="13">
        <v>0.13765182186234801</v>
      </c>
      <c r="AT10" s="13" t="s">
        <v>97</v>
      </c>
      <c r="AU10" s="13"/>
      <c r="AV10" s="13">
        <v>0.14000000000000001</v>
      </c>
      <c r="AW10" s="13">
        <v>0.20212765957446799</v>
      </c>
      <c r="AX10" s="13">
        <v>0.133843212237094</v>
      </c>
      <c r="AY10" s="13"/>
      <c r="AZ10" s="13">
        <v>0.13761467889908299</v>
      </c>
      <c r="BA10" s="13">
        <v>0.122222222222222</v>
      </c>
      <c r="BB10" s="13">
        <v>0.18061674008810599</v>
      </c>
      <c r="BC10" s="13"/>
      <c r="BD10" s="13">
        <v>0.139097744360902</v>
      </c>
      <c r="BE10" s="13">
        <v>0.13457076566125301</v>
      </c>
      <c r="BF10" s="13"/>
      <c r="BG10" s="13">
        <v>0.152542372881356</v>
      </c>
      <c r="BH10" s="13">
        <v>0.12804878048780499</v>
      </c>
      <c r="BI10" s="13"/>
      <c r="BJ10" s="13">
        <v>0.173684210526316</v>
      </c>
      <c r="BK10" s="13">
        <v>0.13052011776251199</v>
      </c>
      <c r="BL10" s="13"/>
      <c r="BM10" s="13">
        <v>0.15226337448559699</v>
      </c>
      <c r="BN10" s="13">
        <v>0.133196721311475</v>
      </c>
      <c r="BO10" s="13"/>
      <c r="BP10" s="13">
        <v>9.7922848664688394E-2</v>
      </c>
      <c r="BQ10" s="13">
        <v>0.15410958904109601</v>
      </c>
      <c r="BR10" s="13"/>
      <c r="BS10" s="13">
        <v>0.13348416289592799</v>
      </c>
      <c r="BT10" s="13">
        <v>0.12967032967032999</v>
      </c>
      <c r="BU10" s="13"/>
      <c r="BV10" s="13">
        <v>0.14765100671140899</v>
      </c>
      <c r="BW10" s="13">
        <v>0.12627986348122899</v>
      </c>
      <c r="BX10" s="13"/>
      <c r="BY10" s="13">
        <v>0.160839160839161</v>
      </c>
      <c r="BZ10" s="13">
        <v>0.13277623026926599</v>
      </c>
      <c r="CA10" s="13"/>
      <c r="CB10" s="13">
        <v>0.138747884940778</v>
      </c>
      <c r="CC10" s="13">
        <v>0.13344051446945299</v>
      </c>
    </row>
    <row r="11" spans="2:81" x14ac:dyDescent="0.3">
      <c r="B11" s="14" t="s">
        <v>126</v>
      </c>
      <c r="C11" s="13">
        <v>3.0769230769230799E-2</v>
      </c>
      <c r="D11" s="13">
        <v>3.5313001605136403E-2</v>
      </c>
      <c r="E11" s="13">
        <v>2.63591433278418E-2</v>
      </c>
      <c r="F11" s="13"/>
      <c r="G11" s="13">
        <v>6.2857142857142903E-2</v>
      </c>
      <c r="H11" s="13">
        <v>3.0674846625766899E-2</v>
      </c>
      <c r="I11" s="13">
        <v>2.9661016949152502E-2</v>
      </c>
      <c r="J11" s="13">
        <v>2.48756218905473E-2</v>
      </c>
      <c r="K11" s="13">
        <v>2.7972027972028E-2</v>
      </c>
      <c r="L11" s="13">
        <v>6.4935064935064896E-3</v>
      </c>
      <c r="M11" s="13"/>
      <c r="N11" s="13">
        <v>2.30125523012552E-2</v>
      </c>
      <c r="O11" s="13">
        <v>3.09278350515464E-2</v>
      </c>
      <c r="P11" s="13">
        <v>4.47761194029851E-2</v>
      </c>
      <c r="Q11" s="13">
        <v>3.1496062992125998E-2</v>
      </c>
      <c r="R11" s="13"/>
      <c r="S11" s="13">
        <v>2.0576131687242798E-2</v>
      </c>
      <c r="T11" s="13">
        <v>2.2556390977443601E-2</v>
      </c>
      <c r="U11" s="13">
        <v>8.2191780821917804E-2</v>
      </c>
      <c r="V11" s="13">
        <v>2.9126213592233E-2</v>
      </c>
      <c r="W11" s="13">
        <v>4.80769230769231E-2</v>
      </c>
      <c r="X11" s="13">
        <v>2.8571428571428598E-2</v>
      </c>
      <c r="Y11" s="13">
        <v>0.02</v>
      </c>
      <c r="Z11" s="13">
        <v>2.2222222222222199E-2</v>
      </c>
      <c r="AA11" s="13">
        <v>6.3694267515923596E-3</v>
      </c>
      <c r="AB11" s="13">
        <v>5.2083333333333301E-2</v>
      </c>
      <c r="AC11" s="13">
        <v>7.0175438596491196E-2</v>
      </c>
      <c r="AD11" s="13">
        <v>0</v>
      </c>
      <c r="AE11" s="13"/>
      <c r="AF11" s="13">
        <v>3.00751879699248E-2</v>
      </c>
      <c r="AG11" s="13">
        <v>2.5000000000000001E-2</v>
      </c>
      <c r="AH11" s="13">
        <v>3.125E-2</v>
      </c>
      <c r="AI11" s="13">
        <v>1.8633540372670801E-2</v>
      </c>
      <c r="AJ11" s="13">
        <v>2.4390243902439001E-2</v>
      </c>
      <c r="AK11" s="13">
        <v>5.7142857142857099E-2</v>
      </c>
      <c r="AL11" s="13"/>
      <c r="AM11" s="13">
        <v>2.1978021978022001E-2</v>
      </c>
      <c r="AN11" s="13">
        <v>4.4444444444444398E-2</v>
      </c>
      <c r="AO11" s="13">
        <v>3.0690537084398999E-2</v>
      </c>
      <c r="AP11" s="13">
        <v>2.1097046413502098E-2</v>
      </c>
      <c r="AQ11" s="13">
        <v>2.27272727272727E-2</v>
      </c>
      <c r="AR11" s="13"/>
      <c r="AS11" s="13">
        <v>3.0769230769230799E-2</v>
      </c>
      <c r="AT11" s="13" t="s">
        <v>97</v>
      </c>
      <c r="AU11" s="13"/>
      <c r="AV11" s="13">
        <v>3.7499999999999999E-2</v>
      </c>
      <c r="AW11" s="13">
        <v>1.0638297872340399E-2</v>
      </c>
      <c r="AX11" s="13">
        <v>4.0152963671128097E-2</v>
      </c>
      <c r="AY11" s="13"/>
      <c r="AZ11" s="13">
        <v>0</v>
      </c>
      <c r="BA11" s="13">
        <v>7.7777777777777807E-2</v>
      </c>
      <c r="BB11" s="13">
        <v>3.5242290748898703E-2</v>
      </c>
      <c r="BC11" s="13"/>
      <c r="BD11" s="13">
        <v>3.2581453634085197E-2</v>
      </c>
      <c r="BE11" s="13">
        <v>2.7842227378190299E-2</v>
      </c>
      <c r="BF11" s="13"/>
      <c r="BG11" s="13">
        <v>3.8740920096852302E-2</v>
      </c>
      <c r="BH11" s="13">
        <v>2.6829268292682899E-2</v>
      </c>
      <c r="BI11" s="13"/>
      <c r="BJ11" s="13">
        <v>2.1052631578947399E-2</v>
      </c>
      <c r="BK11" s="13">
        <v>3.23846908734053E-2</v>
      </c>
      <c r="BL11" s="13"/>
      <c r="BM11" s="13">
        <v>4.1152263374485597E-2</v>
      </c>
      <c r="BN11" s="13">
        <v>2.86885245901639E-2</v>
      </c>
      <c r="BO11" s="13"/>
      <c r="BP11" s="13">
        <v>2.6706231454005899E-2</v>
      </c>
      <c r="BQ11" s="13">
        <v>3.1963470319634701E-2</v>
      </c>
      <c r="BR11" s="13"/>
      <c r="BS11" s="13">
        <v>3.3936651583710398E-2</v>
      </c>
      <c r="BT11" s="13">
        <v>2.8571428571428598E-2</v>
      </c>
      <c r="BU11" s="13"/>
      <c r="BV11" s="13">
        <v>2.68456375838926E-2</v>
      </c>
      <c r="BW11" s="13">
        <v>3.7542662116041001E-2</v>
      </c>
      <c r="BX11" s="13"/>
      <c r="BY11" s="13">
        <v>3.4965034965035002E-2</v>
      </c>
      <c r="BZ11" s="13">
        <v>2.87836583101207E-2</v>
      </c>
      <c r="CA11" s="13"/>
      <c r="CB11" s="13">
        <v>3.3840947546531303E-2</v>
      </c>
      <c r="CC11" s="13">
        <v>2.57234726688103E-2</v>
      </c>
    </row>
    <row r="12" spans="2:81" x14ac:dyDescent="0.3">
      <c r="B12" s="14" t="s">
        <v>106</v>
      </c>
      <c r="C12" s="17">
        <v>5.5060728744939301E-2</v>
      </c>
      <c r="D12" s="17">
        <v>4.49438202247191E-2</v>
      </c>
      <c r="E12" s="17">
        <v>6.5897858319604596E-2</v>
      </c>
      <c r="F12" s="17"/>
      <c r="G12" s="17">
        <v>3.4285714285714301E-2</v>
      </c>
      <c r="H12" s="17">
        <v>5.82822085889571E-2</v>
      </c>
      <c r="I12" s="17">
        <v>6.3559322033898302E-2</v>
      </c>
      <c r="J12" s="17">
        <v>6.4676616915422896E-2</v>
      </c>
      <c r="K12" s="17">
        <v>4.8951048951049E-2</v>
      </c>
      <c r="L12" s="17">
        <v>5.1948051948052E-2</v>
      </c>
      <c r="M12" s="17"/>
      <c r="N12" s="17">
        <v>5.23012552301255E-2</v>
      </c>
      <c r="O12" s="17">
        <v>5.49828178694158E-2</v>
      </c>
      <c r="P12" s="17">
        <v>5.9701492537313397E-2</v>
      </c>
      <c r="Q12" s="17">
        <v>5.9055118110236199E-2</v>
      </c>
      <c r="R12" s="17"/>
      <c r="S12" s="17">
        <v>5.7613168724279802E-2</v>
      </c>
      <c r="T12" s="17">
        <v>6.7669172932330796E-2</v>
      </c>
      <c r="U12" s="17">
        <v>6.8493150684931503E-2</v>
      </c>
      <c r="V12" s="17">
        <v>4.85436893203883E-2</v>
      </c>
      <c r="W12" s="17">
        <v>9.6153846153846201E-2</v>
      </c>
      <c r="X12" s="17">
        <v>2.8571428571428598E-2</v>
      </c>
      <c r="Y12" s="17">
        <v>0.04</v>
      </c>
      <c r="Z12" s="17">
        <v>2.2222222222222199E-2</v>
      </c>
      <c r="AA12" s="17">
        <v>6.3694267515923594E-2</v>
      </c>
      <c r="AB12" s="17">
        <v>3.125E-2</v>
      </c>
      <c r="AC12" s="17">
        <v>7.0175438596491196E-2</v>
      </c>
      <c r="AD12" s="17">
        <v>0</v>
      </c>
      <c r="AE12" s="17"/>
      <c r="AF12" s="17">
        <v>4.5112781954887202E-2</v>
      </c>
      <c r="AG12" s="17">
        <v>0.05</v>
      </c>
      <c r="AH12" s="17">
        <v>7.03125E-2</v>
      </c>
      <c r="AI12" s="17">
        <v>4.3478260869565202E-2</v>
      </c>
      <c r="AJ12" s="17">
        <v>5.6910569105691103E-2</v>
      </c>
      <c r="AK12" s="17">
        <v>9.5238095238095205E-2</v>
      </c>
      <c r="AL12" s="17"/>
      <c r="AM12" s="17">
        <v>8.2417582417582402E-2</v>
      </c>
      <c r="AN12" s="17">
        <v>4.4444444444444398E-2</v>
      </c>
      <c r="AO12" s="17">
        <v>6.3938618925831206E-2</v>
      </c>
      <c r="AP12" s="17">
        <v>4.6413502109704602E-2</v>
      </c>
      <c r="AQ12" s="17">
        <v>4.5454545454545497E-2</v>
      </c>
      <c r="AR12" s="17"/>
      <c r="AS12" s="17">
        <v>5.5060728744939301E-2</v>
      </c>
      <c r="AT12" s="17" t="s">
        <v>97</v>
      </c>
      <c r="AU12" s="17"/>
      <c r="AV12" s="17">
        <v>0.03</v>
      </c>
      <c r="AW12" s="17">
        <v>5.31914893617021E-2</v>
      </c>
      <c r="AX12" s="17">
        <v>7.8393881453154901E-2</v>
      </c>
      <c r="AY12" s="17"/>
      <c r="AZ12" s="17">
        <v>1.8348623853211E-2</v>
      </c>
      <c r="BA12" s="17">
        <v>2.2222222222222199E-2</v>
      </c>
      <c r="BB12" s="17">
        <v>3.5242290748898703E-2</v>
      </c>
      <c r="BC12" s="17"/>
      <c r="BD12" s="17">
        <v>6.2656641604009994E-2</v>
      </c>
      <c r="BE12" s="17">
        <v>4.1763341067285402E-2</v>
      </c>
      <c r="BF12" s="17"/>
      <c r="BG12" s="17">
        <v>6.0532687651331699E-2</v>
      </c>
      <c r="BH12" s="17">
        <v>5.24390243902439E-2</v>
      </c>
      <c r="BI12" s="17"/>
      <c r="BJ12" s="17">
        <v>6.3157894736842093E-2</v>
      </c>
      <c r="BK12" s="17">
        <v>5.2993130520117802E-2</v>
      </c>
      <c r="BL12" s="17"/>
      <c r="BM12" s="17">
        <v>6.9958847736625501E-2</v>
      </c>
      <c r="BN12" s="17">
        <v>5.1229508196721299E-2</v>
      </c>
      <c r="BO12" s="17"/>
      <c r="BP12" s="17">
        <v>6.2314540059347202E-2</v>
      </c>
      <c r="BQ12" s="17">
        <v>5.0228310502283102E-2</v>
      </c>
      <c r="BR12" s="17"/>
      <c r="BS12" s="17">
        <v>5.65610859728507E-2</v>
      </c>
      <c r="BT12" s="17">
        <v>5.7142857142857099E-2</v>
      </c>
      <c r="BU12" s="17"/>
      <c r="BV12" s="17">
        <v>5.3691275167785199E-2</v>
      </c>
      <c r="BW12" s="17">
        <v>5.8020477815699703E-2</v>
      </c>
      <c r="BX12" s="17"/>
      <c r="BY12" s="17">
        <v>2.7972027972028E-2</v>
      </c>
      <c r="BZ12" s="17">
        <v>5.8495821727019497E-2</v>
      </c>
      <c r="CA12" s="17"/>
      <c r="CB12" s="17">
        <v>5.5837563451776699E-2</v>
      </c>
      <c r="CC12" s="17">
        <v>5.4662379421221902E-2</v>
      </c>
    </row>
    <row r="13" spans="2:81" x14ac:dyDescent="0.3">
      <c r="B13" s="26" t="s">
        <v>127</v>
      </c>
      <c r="C13" s="27">
        <v>0.77651821862348203</v>
      </c>
      <c r="D13" s="27">
        <v>0.77688603531300204</v>
      </c>
      <c r="E13" s="27">
        <v>0.77594728171334404</v>
      </c>
      <c r="F13" s="27"/>
      <c r="G13" s="27">
        <v>0.76</v>
      </c>
      <c r="H13" s="27">
        <v>0.73926380368098199</v>
      </c>
      <c r="I13" s="27">
        <v>0.77542372881355903</v>
      </c>
      <c r="J13" s="27">
        <v>0.80597014925373101</v>
      </c>
      <c r="K13" s="27">
        <v>0.80419580419580405</v>
      </c>
      <c r="L13" s="27">
        <v>0.81168831168831201</v>
      </c>
      <c r="M13" s="27"/>
      <c r="N13" s="27">
        <v>0.78033472803347304</v>
      </c>
      <c r="O13" s="27">
        <v>0.74570446735395202</v>
      </c>
      <c r="P13" s="27">
        <v>0.79601990049751203</v>
      </c>
      <c r="Q13" s="27">
        <v>0.79133858267716495</v>
      </c>
      <c r="R13" s="27"/>
      <c r="S13" s="27">
        <v>0.76954732510288104</v>
      </c>
      <c r="T13" s="27">
        <v>0.80451127819548895</v>
      </c>
      <c r="U13" s="27">
        <v>0.75342465753424603</v>
      </c>
      <c r="V13" s="27">
        <v>0.73786407766990303</v>
      </c>
      <c r="W13" s="27">
        <v>0.73076923076923095</v>
      </c>
      <c r="X13" s="27">
        <v>0.82857142857142896</v>
      </c>
      <c r="Y13" s="27">
        <v>0.78</v>
      </c>
      <c r="Z13" s="27">
        <v>0.71111111111111103</v>
      </c>
      <c r="AA13" s="27">
        <v>0.80891719745222901</v>
      </c>
      <c r="AB13" s="27">
        <v>0.79166666666666696</v>
      </c>
      <c r="AC13" s="27">
        <v>0.73684210526315796</v>
      </c>
      <c r="AD13" s="27">
        <v>0.84210526315789502</v>
      </c>
      <c r="AE13" s="27"/>
      <c r="AF13" s="27">
        <v>0.76190476190476197</v>
      </c>
      <c r="AG13" s="27">
        <v>0.79</v>
      </c>
      <c r="AH13" s="27">
        <v>0.8125</v>
      </c>
      <c r="AI13" s="27">
        <v>0.86956521739130399</v>
      </c>
      <c r="AJ13" s="27">
        <v>0.723577235772358</v>
      </c>
      <c r="AK13" s="27">
        <v>0.72380952380952401</v>
      </c>
      <c r="AL13" s="27"/>
      <c r="AM13" s="27">
        <v>0.79670329670329698</v>
      </c>
      <c r="AN13" s="27">
        <v>0.77777777777777801</v>
      </c>
      <c r="AO13" s="27">
        <v>0.75703324808184103</v>
      </c>
      <c r="AP13" s="27">
        <v>0.78059071729957796</v>
      </c>
      <c r="AQ13" s="27">
        <v>0.75</v>
      </c>
      <c r="AR13" s="27"/>
      <c r="AS13" s="27">
        <v>0.77651821862348203</v>
      </c>
      <c r="AT13" s="27" t="s">
        <v>97</v>
      </c>
      <c r="AU13" s="27"/>
      <c r="AV13" s="27">
        <v>0.79249999999999998</v>
      </c>
      <c r="AW13" s="27">
        <v>0.73404255319148903</v>
      </c>
      <c r="AX13" s="27">
        <v>0.74760994263862302</v>
      </c>
      <c r="AY13" s="27"/>
      <c r="AZ13" s="27">
        <v>0.84403669724770602</v>
      </c>
      <c r="BA13" s="27">
        <v>0.77777777777777801</v>
      </c>
      <c r="BB13" s="27">
        <v>0.74889867841409696</v>
      </c>
      <c r="BC13" s="27"/>
      <c r="BD13" s="27">
        <v>0.76566416040100205</v>
      </c>
      <c r="BE13" s="27">
        <v>0.79582366589327103</v>
      </c>
      <c r="BF13" s="27"/>
      <c r="BG13" s="27">
        <v>0.74818401937045997</v>
      </c>
      <c r="BH13" s="27">
        <v>0.792682926829268</v>
      </c>
      <c r="BI13" s="27"/>
      <c r="BJ13" s="27">
        <v>0.74210526315789505</v>
      </c>
      <c r="BK13" s="27">
        <v>0.78410206084396505</v>
      </c>
      <c r="BL13" s="27"/>
      <c r="BM13" s="27">
        <v>0.73662551440329205</v>
      </c>
      <c r="BN13" s="27">
        <v>0.786885245901639</v>
      </c>
      <c r="BO13" s="27"/>
      <c r="BP13" s="27">
        <v>0.813056379821958</v>
      </c>
      <c r="BQ13" s="27">
        <v>0.76369863013698602</v>
      </c>
      <c r="BR13" s="27"/>
      <c r="BS13" s="27">
        <v>0.776018099547511</v>
      </c>
      <c r="BT13" s="27">
        <v>0.78461538461538505</v>
      </c>
      <c r="BU13" s="27"/>
      <c r="BV13" s="27">
        <v>0.77181208053691297</v>
      </c>
      <c r="BW13" s="27">
        <v>0.77815699658703097</v>
      </c>
      <c r="BX13" s="27"/>
      <c r="BY13" s="27">
        <v>0.77622377622377603</v>
      </c>
      <c r="BZ13" s="27">
        <v>0.77994428969359297</v>
      </c>
      <c r="CA13" s="27"/>
      <c r="CB13" s="27">
        <v>0.77157360406091402</v>
      </c>
      <c r="CC13" s="27">
        <v>0.78617363344051405</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C18"/>
  <sheetViews>
    <sheetView showGridLines="0" workbookViewId="0">
      <pane xSplit="2" topLeftCell="C1" activePane="topRight" state="frozen"/>
      <selection activeCell="I20" sqref="I20"/>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0.39838056680161898</v>
      </c>
      <c r="D8" s="13">
        <v>0.37078651685393299</v>
      </c>
      <c r="E8" s="13">
        <v>0.42504118616144998</v>
      </c>
      <c r="F8" s="13"/>
      <c r="G8" s="13">
        <v>0.40571428571428603</v>
      </c>
      <c r="H8" s="13">
        <v>0.46932515337423297</v>
      </c>
      <c r="I8" s="13">
        <v>0.36440677966101698</v>
      </c>
      <c r="J8" s="13">
        <v>0.383084577114428</v>
      </c>
      <c r="K8" s="13">
        <v>0.391608391608392</v>
      </c>
      <c r="L8" s="13">
        <v>0.31818181818181801</v>
      </c>
      <c r="M8" s="13"/>
      <c r="N8" s="13">
        <v>0.38702928870292902</v>
      </c>
      <c r="O8" s="13">
        <v>0.37457044673539502</v>
      </c>
      <c r="P8" s="13">
        <v>0.41791044776119401</v>
      </c>
      <c r="Q8" s="13">
        <v>0.42913385826771699</v>
      </c>
      <c r="R8" s="13"/>
      <c r="S8" s="13">
        <v>0.38683127572016501</v>
      </c>
      <c r="T8" s="13">
        <v>0.35338345864661702</v>
      </c>
      <c r="U8" s="13">
        <v>0.42465753424657499</v>
      </c>
      <c r="V8" s="13">
        <v>0.41747572815534001</v>
      </c>
      <c r="W8" s="13">
        <v>0.394230769230769</v>
      </c>
      <c r="X8" s="13">
        <v>0.36190476190476201</v>
      </c>
      <c r="Y8" s="13">
        <v>0.5</v>
      </c>
      <c r="Z8" s="13">
        <v>0.28888888888888897</v>
      </c>
      <c r="AA8" s="13">
        <v>0.38216560509554098</v>
      </c>
      <c r="AB8" s="13">
        <v>0.40625</v>
      </c>
      <c r="AC8" s="13">
        <v>0.43859649122806998</v>
      </c>
      <c r="AD8" s="13">
        <v>0.57894736842105299</v>
      </c>
      <c r="AE8" s="13"/>
      <c r="AF8" s="13">
        <v>0.40852130325814501</v>
      </c>
      <c r="AG8" s="13">
        <v>0.36499999999999999</v>
      </c>
      <c r="AH8" s="13">
        <v>0.359375</v>
      </c>
      <c r="AI8" s="13">
        <v>0.440993788819876</v>
      </c>
      <c r="AJ8" s="13">
        <v>0.47154471544715398</v>
      </c>
      <c r="AK8" s="13">
        <v>0.30476190476190501</v>
      </c>
      <c r="AL8" s="13"/>
      <c r="AM8" s="13">
        <v>0.33516483516483497</v>
      </c>
      <c r="AN8" s="13">
        <v>0.38666666666666699</v>
      </c>
      <c r="AO8" s="13">
        <v>0.39897698209718702</v>
      </c>
      <c r="AP8" s="13">
        <v>0.45147679324894502</v>
      </c>
      <c r="AQ8" s="13">
        <v>0.54545454545454497</v>
      </c>
      <c r="AR8" s="13"/>
      <c r="AS8" s="13">
        <v>0.39838056680161898</v>
      </c>
      <c r="AT8" s="13" t="s">
        <v>97</v>
      </c>
      <c r="AU8" s="13"/>
      <c r="AV8" s="13">
        <v>0.36499999999999999</v>
      </c>
      <c r="AW8" s="13">
        <v>0.5</v>
      </c>
      <c r="AX8" s="13">
        <v>0.36902485659655798</v>
      </c>
      <c r="AY8" s="13"/>
      <c r="AZ8" s="13">
        <v>0.48623853211009199</v>
      </c>
      <c r="BA8" s="13">
        <v>0.41111111111111098</v>
      </c>
      <c r="BB8" s="13">
        <v>0.33480176211453699</v>
      </c>
      <c r="BC8" s="13"/>
      <c r="BD8" s="13">
        <v>0.41478696741854598</v>
      </c>
      <c r="BE8" s="13">
        <v>0.37122969837587</v>
      </c>
      <c r="BF8" s="13"/>
      <c r="BG8" s="13">
        <v>0.42857142857142899</v>
      </c>
      <c r="BH8" s="13">
        <v>0.38292682926829302</v>
      </c>
      <c r="BI8" s="13"/>
      <c r="BJ8" s="13">
        <v>0.37894736842105298</v>
      </c>
      <c r="BK8" s="13">
        <v>0.400392541707556</v>
      </c>
      <c r="BL8" s="13"/>
      <c r="BM8" s="13">
        <v>0.41975308641975301</v>
      </c>
      <c r="BN8" s="13">
        <v>0.39344262295082</v>
      </c>
      <c r="BO8" s="13"/>
      <c r="BP8" s="13">
        <v>0.41839762611275999</v>
      </c>
      <c r="BQ8" s="13">
        <v>0.39497716894977197</v>
      </c>
      <c r="BR8" s="13"/>
      <c r="BS8" s="13">
        <v>0.41855203619909498</v>
      </c>
      <c r="BT8" s="13">
        <v>0.371428571428571</v>
      </c>
      <c r="BU8" s="13"/>
      <c r="BV8" s="13">
        <v>0.422818791946309</v>
      </c>
      <c r="BW8" s="13">
        <v>0.416382252559727</v>
      </c>
      <c r="BX8" s="13"/>
      <c r="BY8" s="13">
        <v>0.391608391608392</v>
      </c>
      <c r="BZ8" s="13">
        <v>0.40297121634168998</v>
      </c>
      <c r="CA8" s="13"/>
      <c r="CB8" s="13">
        <v>0.42301184433164102</v>
      </c>
      <c r="CC8" s="13">
        <v>0.38585209003215398</v>
      </c>
    </row>
    <row r="9" spans="2:81" x14ac:dyDescent="0.3">
      <c r="B9" s="14" t="s">
        <v>124</v>
      </c>
      <c r="C9" s="13">
        <v>0.40080971659919001</v>
      </c>
      <c r="D9" s="13">
        <v>0.39004815409309801</v>
      </c>
      <c r="E9" s="13">
        <v>0.411861614497529</v>
      </c>
      <c r="F9" s="13"/>
      <c r="G9" s="13">
        <v>0.41142857142857098</v>
      </c>
      <c r="H9" s="13">
        <v>0.34049079754601203</v>
      </c>
      <c r="I9" s="13">
        <v>0.43220338983050799</v>
      </c>
      <c r="J9" s="13">
        <v>0.40796019900497499</v>
      </c>
      <c r="K9" s="13">
        <v>0.391608391608392</v>
      </c>
      <c r="L9" s="13">
        <v>0.46753246753246802</v>
      </c>
      <c r="M9" s="13"/>
      <c r="N9" s="13">
        <v>0.39748953974895401</v>
      </c>
      <c r="O9" s="13">
        <v>0.41580756013745701</v>
      </c>
      <c r="P9" s="13">
        <v>0.41293532338308497</v>
      </c>
      <c r="Q9" s="13">
        <v>0.38582677165354301</v>
      </c>
      <c r="R9" s="13"/>
      <c r="S9" s="13">
        <v>0.407407407407407</v>
      </c>
      <c r="T9" s="13">
        <v>0.42857142857142899</v>
      </c>
      <c r="U9" s="13">
        <v>0.42465753424657499</v>
      </c>
      <c r="V9" s="13">
        <v>0.36893203883495101</v>
      </c>
      <c r="W9" s="13">
        <v>0.40384615384615402</v>
      </c>
      <c r="X9" s="13">
        <v>0.46666666666666701</v>
      </c>
      <c r="Y9" s="13">
        <v>0.37</v>
      </c>
      <c r="Z9" s="13">
        <v>0.48888888888888898</v>
      </c>
      <c r="AA9" s="13">
        <v>0.452229299363057</v>
      </c>
      <c r="AB9" s="13">
        <v>0.28125</v>
      </c>
      <c r="AC9" s="13">
        <v>0.29824561403508798</v>
      </c>
      <c r="AD9" s="13">
        <v>0.26315789473684198</v>
      </c>
      <c r="AE9" s="13"/>
      <c r="AF9" s="13">
        <v>0.42105263157894701</v>
      </c>
      <c r="AG9" s="13">
        <v>0.41499999999999998</v>
      </c>
      <c r="AH9" s="13">
        <v>0.421875</v>
      </c>
      <c r="AI9" s="13">
        <v>0.36024844720496901</v>
      </c>
      <c r="AJ9" s="13">
        <v>0.33333333333333298</v>
      </c>
      <c r="AK9" s="13">
        <v>0.44761904761904803</v>
      </c>
      <c r="AL9" s="13"/>
      <c r="AM9" s="13">
        <v>0.41208791208791201</v>
      </c>
      <c r="AN9" s="13">
        <v>0.431111111111111</v>
      </c>
      <c r="AO9" s="13">
        <v>0.37851662404092101</v>
      </c>
      <c r="AP9" s="13">
        <v>0.37130801687763698</v>
      </c>
      <c r="AQ9" s="13">
        <v>0.34090909090909099</v>
      </c>
      <c r="AR9" s="13"/>
      <c r="AS9" s="13">
        <v>0.40080971659919001</v>
      </c>
      <c r="AT9" s="13" t="s">
        <v>97</v>
      </c>
      <c r="AU9" s="13"/>
      <c r="AV9" s="13">
        <v>0.40749999999999997</v>
      </c>
      <c r="AW9" s="13">
        <v>0.36170212765957399</v>
      </c>
      <c r="AX9" s="13">
        <v>0.42256214149139598</v>
      </c>
      <c r="AY9" s="13"/>
      <c r="AZ9" s="13">
        <v>0.34862385321100903</v>
      </c>
      <c r="BA9" s="13">
        <v>0.38888888888888901</v>
      </c>
      <c r="BB9" s="13">
        <v>0.41850220264317201</v>
      </c>
      <c r="BC9" s="13"/>
      <c r="BD9" s="13">
        <v>0.394736842105263</v>
      </c>
      <c r="BE9" s="13">
        <v>0.40603248259860802</v>
      </c>
      <c r="BF9" s="13"/>
      <c r="BG9" s="13">
        <v>0.37046004842614999</v>
      </c>
      <c r="BH9" s="13">
        <v>0.41707317073170702</v>
      </c>
      <c r="BI9" s="13"/>
      <c r="BJ9" s="13">
        <v>0.41052631578947402</v>
      </c>
      <c r="BK9" s="13">
        <v>0.40235525024533902</v>
      </c>
      <c r="BL9" s="13"/>
      <c r="BM9" s="13">
        <v>0.390946502057613</v>
      </c>
      <c r="BN9" s="13">
        <v>0.402663934426229</v>
      </c>
      <c r="BO9" s="13"/>
      <c r="BP9" s="13">
        <v>0.41246290801186902</v>
      </c>
      <c r="BQ9" s="13">
        <v>0.391552511415525</v>
      </c>
      <c r="BR9" s="13"/>
      <c r="BS9" s="13">
        <v>0.40497737556561098</v>
      </c>
      <c r="BT9" s="13">
        <v>0.413186813186813</v>
      </c>
      <c r="BU9" s="13"/>
      <c r="BV9" s="13">
        <v>0.40939597315436199</v>
      </c>
      <c r="BW9" s="13">
        <v>0.40273037542662099</v>
      </c>
      <c r="BX9" s="13"/>
      <c r="BY9" s="13">
        <v>0.38461538461538503</v>
      </c>
      <c r="BZ9" s="13">
        <v>0.40111420612813398</v>
      </c>
      <c r="CA9" s="13"/>
      <c r="CB9" s="13">
        <v>0.38071065989847702</v>
      </c>
      <c r="CC9" s="13">
        <v>0.41639871382636701</v>
      </c>
    </row>
    <row r="10" spans="2:81" x14ac:dyDescent="0.3">
      <c r="B10" s="14" t="s">
        <v>125</v>
      </c>
      <c r="C10" s="13">
        <v>0.14008097165991901</v>
      </c>
      <c r="D10" s="13">
        <v>0.17977528089887601</v>
      </c>
      <c r="E10" s="13">
        <v>0.100494233937397</v>
      </c>
      <c r="F10" s="13"/>
      <c r="G10" s="13">
        <v>0.14857142857142899</v>
      </c>
      <c r="H10" s="13">
        <v>0.128834355828221</v>
      </c>
      <c r="I10" s="13">
        <v>0.13559322033898299</v>
      </c>
      <c r="J10" s="13">
        <v>0.134328358208955</v>
      </c>
      <c r="K10" s="13">
        <v>0.160839160839161</v>
      </c>
      <c r="L10" s="13">
        <v>0.14935064935064901</v>
      </c>
      <c r="M10" s="13"/>
      <c r="N10" s="13">
        <v>0.15271966527196701</v>
      </c>
      <c r="O10" s="13">
        <v>0.12714776632302399</v>
      </c>
      <c r="P10" s="13">
        <v>0.12935323383084599</v>
      </c>
      <c r="Q10" s="13">
        <v>0.13779527559055099</v>
      </c>
      <c r="R10" s="13"/>
      <c r="S10" s="13">
        <v>0.16872427983539101</v>
      </c>
      <c r="T10" s="13">
        <v>0.14285714285714299</v>
      </c>
      <c r="U10" s="13">
        <v>0.13698630136986301</v>
      </c>
      <c r="V10" s="13">
        <v>0.14563106796116501</v>
      </c>
      <c r="W10" s="13">
        <v>0.144230769230769</v>
      </c>
      <c r="X10" s="13">
        <v>9.5238095238095205E-2</v>
      </c>
      <c r="Y10" s="13">
        <v>0.08</v>
      </c>
      <c r="Z10" s="13">
        <v>0.17777777777777801</v>
      </c>
      <c r="AA10" s="13">
        <v>0.101910828025478</v>
      </c>
      <c r="AB10" s="13">
        <v>0.21875</v>
      </c>
      <c r="AC10" s="13">
        <v>0.157894736842105</v>
      </c>
      <c r="AD10" s="13">
        <v>5.2631578947368397E-2</v>
      </c>
      <c r="AE10" s="13"/>
      <c r="AF10" s="13">
        <v>0.12531328320801999</v>
      </c>
      <c r="AG10" s="13">
        <v>0.14499999999999999</v>
      </c>
      <c r="AH10" s="13">
        <v>0.15625</v>
      </c>
      <c r="AI10" s="13">
        <v>0.161490683229814</v>
      </c>
      <c r="AJ10" s="13">
        <v>0.105691056910569</v>
      </c>
      <c r="AK10" s="13">
        <v>0.180952380952381</v>
      </c>
      <c r="AL10" s="13"/>
      <c r="AM10" s="13">
        <v>0.159340659340659</v>
      </c>
      <c r="AN10" s="13">
        <v>0.12</v>
      </c>
      <c r="AO10" s="13">
        <v>0.15601023017902799</v>
      </c>
      <c r="AP10" s="13">
        <v>0.113924050632911</v>
      </c>
      <c r="AQ10" s="13">
        <v>6.8181818181818205E-2</v>
      </c>
      <c r="AR10" s="13"/>
      <c r="AS10" s="13">
        <v>0.14008097165991901</v>
      </c>
      <c r="AT10" s="13" t="s">
        <v>97</v>
      </c>
      <c r="AU10" s="13"/>
      <c r="AV10" s="13">
        <v>0.155</v>
      </c>
      <c r="AW10" s="13">
        <v>7.4468085106383003E-2</v>
      </c>
      <c r="AX10" s="13">
        <v>0.14913957934990399</v>
      </c>
      <c r="AY10" s="13"/>
      <c r="AZ10" s="13">
        <v>9.1743119266055106E-2</v>
      </c>
      <c r="BA10" s="13">
        <v>0.133333333333333</v>
      </c>
      <c r="BB10" s="13">
        <v>0.17621145374449301</v>
      </c>
      <c r="BC10" s="13"/>
      <c r="BD10" s="13">
        <v>0.13533834586466201</v>
      </c>
      <c r="BE10" s="13">
        <v>0.150812064965197</v>
      </c>
      <c r="BF10" s="13"/>
      <c r="BG10" s="13">
        <v>0.14769975786924899</v>
      </c>
      <c r="BH10" s="13">
        <v>0.13536585365853701</v>
      </c>
      <c r="BI10" s="13"/>
      <c r="BJ10" s="13">
        <v>0.168421052631579</v>
      </c>
      <c r="BK10" s="13">
        <v>0.13248282630029401</v>
      </c>
      <c r="BL10" s="13"/>
      <c r="BM10" s="13">
        <v>0.12757201646090499</v>
      </c>
      <c r="BN10" s="13">
        <v>0.142418032786885</v>
      </c>
      <c r="BO10" s="13"/>
      <c r="BP10" s="13">
        <v>0.121661721068249</v>
      </c>
      <c r="BQ10" s="13">
        <v>0.147260273972603</v>
      </c>
      <c r="BR10" s="13"/>
      <c r="BS10" s="13">
        <v>0.113122171945701</v>
      </c>
      <c r="BT10" s="13">
        <v>0.149450549450549</v>
      </c>
      <c r="BU10" s="13"/>
      <c r="BV10" s="13">
        <v>0.114093959731544</v>
      </c>
      <c r="BW10" s="13">
        <v>0.112627986348123</v>
      </c>
      <c r="BX10" s="13"/>
      <c r="BY10" s="13">
        <v>0.15384615384615399</v>
      </c>
      <c r="BZ10" s="13">
        <v>0.13649025069637899</v>
      </c>
      <c r="CA10" s="13"/>
      <c r="CB10" s="13">
        <v>0.140439932318105</v>
      </c>
      <c r="CC10" s="13">
        <v>0.135048231511254</v>
      </c>
    </row>
    <row r="11" spans="2:81" x14ac:dyDescent="0.3">
      <c r="B11" s="14" t="s">
        <v>126</v>
      </c>
      <c r="C11" s="13">
        <v>3.6437246963562701E-2</v>
      </c>
      <c r="D11" s="13">
        <v>4.1733547351524902E-2</v>
      </c>
      <c r="E11" s="13">
        <v>3.1301482701812197E-2</v>
      </c>
      <c r="F11" s="13"/>
      <c r="G11" s="13">
        <v>2.8571428571428598E-2</v>
      </c>
      <c r="H11" s="13">
        <v>3.3742331288343599E-2</v>
      </c>
      <c r="I11" s="13">
        <v>4.2372881355932202E-2</v>
      </c>
      <c r="J11" s="13">
        <v>4.9751243781094502E-2</v>
      </c>
      <c r="K11" s="13">
        <v>2.0979020979021001E-2</v>
      </c>
      <c r="L11" s="13">
        <v>3.8961038961039002E-2</v>
      </c>
      <c r="M11" s="13"/>
      <c r="N11" s="13">
        <v>3.9748953974895397E-2</v>
      </c>
      <c r="O11" s="13">
        <v>4.8109965635738799E-2</v>
      </c>
      <c r="P11" s="13">
        <v>2.9850746268656699E-2</v>
      </c>
      <c r="Q11" s="13">
        <v>2.3622047244094498E-2</v>
      </c>
      <c r="R11" s="13"/>
      <c r="S11" s="13">
        <v>2.0576131687242798E-2</v>
      </c>
      <c r="T11" s="13">
        <v>2.2556390977443601E-2</v>
      </c>
      <c r="U11" s="13">
        <v>1.3698630136986301E-2</v>
      </c>
      <c r="V11" s="13">
        <v>4.85436893203883E-2</v>
      </c>
      <c r="W11" s="13">
        <v>1.9230769230769201E-2</v>
      </c>
      <c r="X11" s="13">
        <v>3.8095238095238099E-2</v>
      </c>
      <c r="Y11" s="13">
        <v>0.04</v>
      </c>
      <c r="Z11" s="13">
        <v>2.2222222222222199E-2</v>
      </c>
      <c r="AA11" s="13">
        <v>5.0955414012738898E-2</v>
      </c>
      <c r="AB11" s="13">
        <v>6.25E-2</v>
      </c>
      <c r="AC11" s="13">
        <v>7.0175438596491196E-2</v>
      </c>
      <c r="AD11" s="13">
        <v>0.105263157894737</v>
      </c>
      <c r="AE11" s="13"/>
      <c r="AF11" s="13">
        <v>2.5062656641604002E-2</v>
      </c>
      <c r="AG11" s="13">
        <v>0.05</v>
      </c>
      <c r="AH11" s="13">
        <v>3.125E-2</v>
      </c>
      <c r="AI11" s="13">
        <v>2.4844720496894401E-2</v>
      </c>
      <c r="AJ11" s="13">
        <v>5.6910569105691103E-2</v>
      </c>
      <c r="AK11" s="13">
        <v>2.8571428571428598E-2</v>
      </c>
      <c r="AL11" s="13"/>
      <c r="AM11" s="13">
        <v>3.8461538461538498E-2</v>
      </c>
      <c r="AN11" s="13">
        <v>4.4444444444444398E-2</v>
      </c>
      <c r="AO11" s="13">
        <v>4.6035805626598501E-2</v>
      </c>
      <c r="AP11" s="13">
        <v>3.37552742616034E-2</v>
      </c>
      <c r="AQ11" s="13">
        <v>2.27272727272727E-2</v>
      </c>
      <c r="AR11" s="13"/>
      <c r="AS11" s="13">
        <v>3.6437246963562701E-2</v>
      </c>
      <c r="AT11" s="13" t="s">
        <v>97</v>
      </c>
      <c r="AU11" s="13"/>
      <c r="AV11" s="13">
        <v>0.05</v>
      </c>
      <c r="AW11" s="13">
        <v>3.1914893617021302E-2</v>
      </c>
      <c r="AX11" s="13">
        <v>3.2504780114722798E-2</v>
      </c>
      <c r="AY11" s="13"/>
      <c r="AZ11" s="13">
        <v>4.5871559633027498E-2</v>
      </c>
      <c r="BA11" s="13">
        <v>5.5555555555555601E-2</v>
      </c>
      <c r="BB11" s="13">
        <v>4.4052863436123399E-2</v>
      </c>
      <c r="BC11" s="13"/>
      <c r="BD11" s="13">
        <v>3.5087719298245598E-2</v>
      </c>
      <c r="BE11" s="13">
        <v>3.94431554524362E-2</v>
      </c>
      <c r="BF11" s="13"/>
      <c r="BG11" s="13">
        <v>4.1162227602905603E-2</v>
      </c>
      <c r="BH11" s="13">
        <v>3.4146341463414602E-2</v>
      </c>
      <c r="BI11" s="13"/>
      <c r="BJ11" s="13">
        <v>2.6315789473684199E-2</v>
      </c>
      <c r="BK11" s="13">
        <v>3.9254170755642803E-2</v>
      </c>
      <c r="BL11" s="13"/>
      <c r="BM11" s="13">
        <v>3.2921810699588501E-2</v>
      </c>
      <c r="BN11" s="13">
        <v>3.7909836065573799E-2</v>
      </c>
      <c r="BO11" s="13"/>
      <c r="BP11" s="13">
        <v>2.6706231454005899E-2</v>
      </c>
      <c r="BQ11" s="13">
        <v>4.1095890410958902E-2</v>
      </c>
      <c r="BR11" s="13"/>
      <c r="BS11" s="13">
        <v>3.6199095022624403E-2</v>
      </c>
      <c r="BT11" s="13">
        <v>3.95604395604396E-2</v>
      </c>
      <c r="BU11" s="13"/>
      <c r="BV11" s="13">
        <v>2.68456375838926E-2</v>
      </c>
      <c r="BW11" s="13">
        <v>4.0955631399317398E-2</v>
      </c>
      <c r="BX11" s="13"/>
      <c r="BY11" s="13">
        <v>6.2937062937062901E-2</v>
      </c>
      <c r="BZ11" s="13">
        <v>3.2497678737233103E-2</v>
      </c>
      <c r="CA11" s="13"/>
      <c r="CB11" s="13">
        <v>3.21489001692047E-2</v>
      </c>
      <c r="CC11" s="13">
        <v>3.8585209003215402E-2</v>
      </c>
    </row>
    <row r="12" spans="2:81" x14ac:dyDescent="0.3">
      <c r="B12" s="14" t="s">
        <v>106</v>
      </c>
      <c r="C12" s="17">
        <v>2.4291497975708499E-2</v>
      </c>
      <c r="D12" s="17">
        <v>1.7656500802568201E-2</v>
      </c>
      <c r="E12" s="17">
        <v>3.1301482701812197E-2</v>
      </c>
      <c r="F12" s="17"/>
      <c r="G12" s="17">
        <v>5.7142857142857099E-3</v>
      </c>
      <c r="H12" s="17">
        <v>2.7607361963190202E-2</v>
      </c>
      <c r="I12" s="17">
        <v>2.5423728813559299E-2</v>
      </c>
      <c r="J12" s="17">
        <v>2.48756218905473E-2</v>
      </c>
      <c r="K12" s="17">
        <v>3.4965034965035002E-2</v>
      </c>
      <c r="L12" s="17">
        <v>2.5974025974026E-2</v>
      </c>
      <c r="M12" s="17"/>
      <c r="N12" s="17">
        <v>2.30125523012552E-2</v>
      </c>
      <c r="O12" s="17">
        <v>3.4364261168384903E-2</v>
      </c>
      <c r="P12" s="17">
        <v>9.9502487562189105E-3</v>
      </c>
      <c r="Q12" s="17">
        <v>2.3622047244094498E-2</v>
      </c>
      <c r="R12" s="17"/>
      <c r="S12" s="17">
        <v>1.6460905349794198E-2</v>
      </c>
      <c r="T12" s="17">
        <v>5.2631578947368397E-2</v>
      </c>
      <c r="U12" s="17">
        <v>0</v>
      </c>
      <c r="V12" s="17">
        <v>1.94174757281553E-2</v>
      </c>
      <c r="W12" s="17">
        <v>3.8461538461538498E-2</v>
      </c>
      <c r="X12" s="17">
        <v>3.8095238095238099E-2</v>
      </c>
      <c r="Y12" s="17">
        <v>0.01</v>
      </c>
      <c r="Z12" s="17">
        <v>2.2222222222222199E-2</v>
      </c>
      <c r="AA12" s="17">
        <v>1.27388535031847E-2</v>
      </c>
      <c r="AB12" s="17">
        <v>3.125E-2</v>
      </c>
      <c r="AC12" s="17">
        <v>3.5087719298245598E-2</v>
      </c>
      <c r="AD12" s="17">
        <v>0</v>
      </c>
      <c r="AE12" s="17"/>
      <c r="AF12" s="17">
        <v>2.00501253132832E-2</v>
      </c>
      <c r="AG12" s="17">
        <v>2.5000000000000001E-2</v>
      </c>
      <c r="AH12" s="17">
        <v>3.125E-2</v>
      </c>
      <c r="AI12" s="17">
        <v>1.2422360248447201E-2</v>
      </c>
      <c r="AJ12" s="17">
        <v>3.2520325203252001E-2</v>
      </c>
      <c r="AK12" s="17">
        <v>3.8095238095238099E-2</v>
      </c>
      <c r="AL12" s="17"/>
      <c r="AM12" s="17">
        <v>5.4945054945054903E-2</v>
      </c>
      <c r="AN12" s="17">
        <v>1.7777777777777799E-2</v>
      </c>
      <c r="AO12" s="17">
        <v>2.0460358056266E-2</v>
      </c>
      <c r="AP12" s="17">
        <v>2.9535864978902999E-2</v>
      </c>
      <c r="AQ12" s="17">
        <v>2.27272727272727E-2</v>
      </c>
      <c r="AR12" s="17"/>
      <c r="AS12" s="17">
        <v>2.4291497975708499E-2</v>
      </c>
      <c r="AT12" s="17" t="s">
        <v>97</v>
      </c>
      <c r="AU12" s="17"/>
      <c r="AV12" s="17">
        <v>2.2499999999999999E-2</v>
      </c>
      <c r="AW12" s="17">
        <v>3.1914893617021302E-2</v>
      </c>
      <c r="AX12" s="17">
        <v>2.6768642447418702E-2</v>
      </c>
      <c r="AY12" s="17"/>
      <c r="AZ12" s="17">
        <v>2.7522935779816501E-2</v>
      </c>
      <c r="BA12" s="17">
        <v>1.1111111111111099E-2</v>
      </c>
      <c r="BB12" s="17">
        <v>2.6431718061673999E-2</v>
      </c>
      <c r="BC12" s="17"/>
      <c r="BD12" s="17">
        <v>2.00501253132832E-2</v>
      </c>
      <c r="BE12" s="17">
        <v>3.2482598607888602E-2</v>
      </c>
      <c r="BF12" s="17"/>
      <c r="BG12" s="17">
        <v>1.21065375302663E-2</v>
      </c>
      <c r="BH12" s="17">
        <v>3.0487804878048801E-2</v>
      </c>
      <c r="BI12" s="17"/>
      <c r="BJ12" s="17">
        <v>1.5789473684210499E-2</v>
      </c>
      <c r="BK12" s="17">
        <v>2.5515210991167801E-2</v>
      </c>
      <c r="BL12" s="17"/>
      <c r="BM12" s="17">
        <v>2.8806584362139901E-2</v>
      </c>
      <c r="BN12" s="17">
        <v>2.3565573770491802E-2</v>
      </c>
      <c r="BO12" s="17"/>
      <c r="BP12" s="17">
        <v>2.0771513353115698E-2</v>
      </c>
      <c r="BQ12" s="17">
        <v>2.51141552511416E-2</v>
      </c>
      <c r="BR12" s="17"/>
      <c r="BS12" s="17">
        <v>2.7149321266968299E-2</v>
      </c>
      <c r="BT12" s="17">
        <v>2.6373626373626401E-2</v>
      </c>
      <c r="BU12" s="17"/>
      <c r="BV12" s="17">
        <v>2.68456375838926E-2</v>
      </c>
      <c r="BW12" s="17">
        <v>2.7303754266211601E-2</v>
      </c>
      <c r="BX12" s="17"/>
      <c r="BY12" s="17">
        <v>6.9930069930069904E-3</v>
      </c>
      <c r="BZ12" s="17">
        <v>2.69266480965645E-2</v>
      </c>
      <c r="CA12" s="17"/>
      <c r="CB12" s="17">
        <v>2.3688663282571899E-2</v>
      </c>
      <c r="CC12" s="17">
        <v>2.41157556270096E-2</v>
      </c>
    </row>
    <row r="13" spans="2:81" x14ac:dyDescent="0.3">
      <c r="B13" s="26" t="s">
        <v>127</v>
      </c>
      <c r="C13" s="27">
        <v>0.79919028340081</v>
      </c>
      <c r="D13" s="27">
        <v>0.76083467094703106</v>
      </c>
      <c r="E13" s="27">
        <v>0.83690280065897904</v>
      </c>
      <c r="F13" s="27"/>
      <c r="G13" s="27">
        <v>0.81714285714285695</v>
      </c>
      <c r="H13" s="27">
        <v>0.80981595092024505</v>
      </c>
      <c r="I13" s="27">
        <v>0.79661016949152497</v>
      </c>
      <c r="J13" s="27">
        <v>0.79104477611940305</v>
      </c>
      <c r="K13" s="27">
        <v>0.78321678321678301</v>
      </c>
      <c r="L13" s="27">
        <v>0.78571428571428603</v>
      </c>
      <c r="M13" s="27"/>
      <c r="N13" s="27">
        <v>0.78451882845188303</v>
      </c>
      <c r="O13" s="27">
        <v>0.79037800687285198</v>
      </c>
      <c r="P13" s="27">
        <v>0.83084577114427904</v>
      </c>
      <c r="Q13" s="27">
        <v>0.81496062992125995</v>
      </c>
      <c r="R13" s="27"/>
      <c r="S13" s="27">
        <v>0.79423868312757195</v>
      </c>
      <c r="T13" s="27">
        <v>0.78195488721804496</v>
      </c>
      <c r="U13" s="27">
        <v>0.84931506849315097</v>
      </c>
      <c r="V13" s="27">
        <v>0.78640776699029102</v>
      </c>
      <c r="W13" s="27">
        <v>0.79807692307692302</v>
      </c>
      <c r="X13" s="27">
        <v>0.82857142857142896</v>
      </c>
      <c r="Y13" s="27">
        <v>0.87</v>
      </c>
      <c r="Z13" s="27">
        <v>0.77777777777777801</v>
      </c>
      <c r="AA13" s="27">
        <v>0.83439490445859898</v>
      </c>
      <c r="AB13" s="27">
        <v>0.6875</v>
      </c>
      <c r="AC13" s="27">
        <v>0.73684210526315796</v>
      </c>
      <c r="AD13" s="27">
        <v>0.84210526315789502</v>
      </c>
      <c r="AE13" s="27"/>
      <c r="AF13" s="27">
        <v>0.82957393483709296</v>
      </c>
      <c r="AG13" s="27">
        <v>0.78</v>
      </c>
      <c r="AH13" s="27">
        <v>0.78125</v>
      </c>
      <c r="AI13" s="27">
        <v>0.80124223602484501</v>
      </c>
      <c r="AJ13" s="27">
        <v>0.80487804878048796</v>
      </c>
      <c r="AK13" s="27">
        <v>0.75238095238095204</v>
      </c>
      <c r="AL13" s="27"/>
      <c r="AM13" s="27">
        <v>0.74725274725274704</v>
      </c>
      <c r="AN13" s="27">
        <v>0.81777777777777805</v>
      </c>
      <c r="AO13" s="27">
        <v>0.77749360613810703</v>
      </c>
      <c r="AP13" s="27">
        <v>0.822784810126582</v>
      </c>
      <c r="AQ13" s="27">
        <v>0.88636363636363602</v>
      </c>
      <c r="AR13" s="27"/>
      <c r="AS13" s="27">
        <v>0.79919028340081</v>
      </c>
      <c r="AT13" s="27" t="s">
        <v>97</v>
      </c>
      <c r="AU13" s="27"/>
      <c r="AV13" s="27">
        <v>0.77249999999999996</v>
      </c>
      <c r="AW13" s="27">
        <v>0.86170212765957399</v>
      </c>
      <c r="AX13" s="27">
        <v>0.79158699808795396</v>
      </c>
      <c r="AY13" s="27"/>
      <c r="AZ13" s="27">
        <v>0.83486238532110102</v>
      </c>
      <c r="BA13" s="27">
        <v>0.8</v>
      </c>
      <c r="BB13" s="27">
        <v>0.753303964757709</v>
      </c>
      <c r="BC13" s="27"/>
      <c r="BD13" s="27">
        <v>0.80952380952380998</v>
      </c>
      <c r="BE13" s="27">
        <v>0.77726218097447797</v>
      </c>
      <c r="BF13" s="27"/>
      <c r="BG13" s="27">
        <v>0.79903147699757904</v>
      </c>
      <c r="BH13" s="27">
        <v>0.8</v>
      </c>
      <c r="BI13" s="27"/>
      <c r="BJ13" s="27">
        <v>0.78947368421052599</v>
      </c>
      <c r="BK13" s="27">
        <v>0.80274779195289503</v>
      </c>
      <c r="BL13" s="27"/>
      <c r="BM13" s="27">
        <v>0.81069958847736601</v>
      </c>
      <c r="BN13" s="27">
        <v>0.79610655737704905</v>
      </c>
      <c r="BO13" s="27"/>
      <c r="BP13" s="27">
        <v>0.83086053412462901</v>
      </c>
      <c r="BQ13" s="27">
        <v>0.78652968036529702</v>
      </c>
      <c r="BR13" s="27"/>
      <c r="BS13" s="27">
        <v>0.82352941176470595</v>
      </c>
      <c r="BT13" s="27">
        <v>0.78461538461538505</v>
      </c>
      <c r="BU13" s="27"/>
      <c r="BV13" s="27">
        <v>0.83221476510067105</v>
      </c>
      <c r="BW13" s="27">
        <v>0.81911262798634799</v>
      </c>
      <c r="BX13" s="27"/>
      <c r="BY13" s="27">
        <v>0.77622377622377603</v>
      </c>
      <c r="BZ13" s="27">
        <v>0.80408542246982395</v>
      </c>
      <c r="CA13" s="27"/>
      <c r="CB13" s="27">
        <v>0.80372250423011804</v>
      </c>
      <c r="CC13" s="27">
        <v>0.80225080385852099</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C18"/>
  <sheetViews>
    <sheetView showGridLines="0" workbookViewId="0">
      <pane xSplit="2" topLeftCell="C1" activePane="topRight" state="frozen"/>
      <selection activeCell="I20" sqref="I20"/>
      <selection pane="topRight" activeCell="C29" sqref="C2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0.66234817813765201</v>
      </c>
      <c r="D8" s="13">
        <v>0.67576243980738404</v>
      </c>
      <c r="E8" s="13">
        <v>0.649093904448105</v>
      </c>
      <c r="F8" s="13"/>
      <c r="G8" s="13">
        <v>0.50857142857142901</v>
      </c>
      <c r="H8" s="13">
        <v>0.61656441717791399</v>
      </c>
      <c r="I8" s="13">
        <v>0.63559322033898302</v>
      </c>
      <c r="J8" s="13">
        <v>0.69651741293532299</v>
      </c>
      <c r="K8" s="13">
        <v>0.81118881118881103</v>
      </c>
      <c r="L8" s="13">
        <v>0.79220779220779203</v>
      </c>
      <c r="M8" s="13"/>
      <c r="N8" s="13">
        <v>0.69665271966527198</v>
      </c>
      <c r="O8" s="13">
        <v>0.63917525773195905</v>
      </c>
      <c r="P8" s="13">
        <v>0.65671641791044799</v>
      </c>
      <c r="Q8" s="13">
        <v>0.62204724409448797</v>
      </c>
      <c r="R8" s="13"/>
      <c r="S8" s="13">
        <v>0.64609053497942404</v>
      </c>
      <c r="T8" s="13">
        <v>0.63909774436090205</v>
      </c>
      <c r="U8" s="13">
        <v>0.64383561643835596</v>
      </c>
      <c r="V8" s="13">
        <v>0.65048543689320404</v>
      </c>
      <c r="W8" s="13">
        <v>0.69230769230769196</v>
      </c>
      <c r="X8" s="13">
        <v>0.59047619047619004</v>
      </c>
      <c r="Y8" s="13">
        <v>0.68</v>
      </c>
      <c r="Z8" s="13">
        <v>0.62222222222222201</v>
      </c>
      <c r="AA8" s="13">
        <v>0.75159235668789803</v>
      </c>
      <c r="AB8" s="13">
        <v>0.66666666666666696</v>
      </c>
      <c r="AC8" s="13">
        <v>0.68421052631578905</v>
      </c>
      <c r="AD8" s="13">
        <v>0.57894736842105299</v>
      </c>
      <c r="AE8" s="13"/>
      <c r="AF8" s="13">
        <v>0.65413533834586501</v>
      </c>
      <c r="AG8" s="13">
        <v>0.68</v>
      </c>
      <c r="AH8" s="13">
        <v>0.671875</v>
      </c>
      <c r="AI8" s="13">
        <v>0.70186335403726696</v>
      </c>
      <c r="AJ8" s="13">
        <v>0.60162601626016299</v>
      </c>
      <c r="AK8" s="13">
        <v>0.74285714285714299</v>
      </c>
      <c r="AL8" s="13"/>
      <c r="AM8" s="13">
        <v>0.68131868131868101</v>
      </c>
      <c r="AN8" s="13">
        <v>0.64</v>
      </c>
      <c r="AO8" s="13">
        <v>0.64194373401534499</v>
      </c>
      <c r="AP8" s="13">
        <v>0.67932489451476796</v>
      </c>
      <c r="AQ8" s="13">
        <v>0.70454545454545503</v>
      </c>
      <c r="AR8" s="13"/>
      <c r="AS8" s="13">
        <v>0.66234817813765201</v>
      </c>
      <c r="AT8" s="13" t="s">
        <v>97</v>
      </c>
      <c r="AU8" s="13"/>
      <c r="AV8" s="13">
        <v>0.6875</v>
      </c>
      <c r="AW8" s="13">
        <v>0.57446808510638303</v>
      </c>
      <c r="AX8" s="13">
        <v>0.63671128107074604</v>
      </c>
      <c r="AY8" s="13"/>
      <c r="AZ8" s="13">
        <v>0.74311926605504597</v>
      </c>
      <c r="BA8" s="13">
        <v>0.56666666666666698</v>
      </c>
      <c r="BB8" s="13">
        <v>0.68281938325991198</v>
      </c>
      <c r="BC8" s="13"/>
      <c r="BD8" s="13">
        <v>0.65538847117794496</v>
      </c>
      <c r="BE8" s="13">
        <v>0.67285382830626494</v>
      </c>
      <c r="BF8" s="13"/>
      <c r="BG8" s="13">
        <v>0.66101694915254205</v>
      </c>
      <c r="BH8" s="13">
        <v>0.66463414634146301</v>
      </c>
      <c r="BI8" s="13"/>
      <c r="BJ8" s="13">
        <v>0.62631578947368405</v>
      </c>
      <c r="BK8" s="13">
        <v>0.67517173699705602</v>
      </c>
      <c r="BL8" s="13"/>
      <c r="BM8" s="13">
        <v>0.57613168724279795</v>
      </c>
      <c r="BN8" s="13">
        <v>0.68442622950819698</v>
      </c>
      <c r="BO8" s="13"/>
      <c r="BP8" s="13">
        <v>0.66468842729970301</v>
      </c>
      <c r="BQ8" s="13">
        <v>0.65981735159817401</v>
      </c>
      <c r="BR8" s="13"/>
      <c r="BS8" s="13">
        <v>0.59728506787330304</v>
      </c>
      <c r="BT8" s="13">
        <v>0.70989010989011003</v>
      </c>
      <c r="BU8" s="13"/>
      <c r="BV8" s="13">
        <v>0.61744966442952998</v>
      </c>
      <c r="BW8" s="13">
        <v>0.58703071672354901</v>
      </c>
      <c r="BX8" s="13"/>
      <c r="BY8" s="13">
        <v>0.62237762237762195</v>
      </c>
      <c r="BZ8" s="13">
        <v>0.66945218198700096</v>
      </c>
      <c r="CA8" s="13"/>
      <c r="CB8" s="13">
        <v>0.66328257191201401</v>
      </c>
      <c r="CC8" s="13">
        <v>0.66398713826366595</v>
      </c>
    </row>
    <row r="9" spans="2:81" x14ac:dyDescent="0.3">
      <c r="B9" s="14" t="s">
        <v>124</v>
      </c>
      <c r="C9" s="13">
        <v>0.28421052631578902</v>
      </c>
      <c r="D9" s="13">
        <v>0.25842696629213502</v>
      </c>
      <c r="E9" s="13">
        <v>0.30971993410214199</v>
      </c>
      <c r="F9" s="13"/>
      <c r="G9" s="13">
        <v>0.36571428571428599</v>
      </c>
      <c r="H9" s="13">
        <v>0.32822085889570601</v>
      </c>
      <c r="I9" s="13">
        <v>0.31779661016949201</v>
      </c>
      <c r="J9" s="13">
        <v>0.26368159203980102</v>
      </c>
      <c r="K9" s="13">
        <v>0.160839160839161</v>
      </c>
      <c r="L9" s="13">
        <v>0.18831168831168801</v>
      </c>
      <c r="M9" s="13"/>
      <c r="N9" s="13">
        <v>0.25941422594142299</v>
      </c>
      <c r="O9" s="13">
        <v>0.28865979381443302</v>
      </c>
      <c r="P9" s="13">
        <v>0.288557213930348</v>
      </c>
      <c r="Q9" s="13">
        <v>0.32677165354330701</v>
      </c>
      <c r="R9" s="13"/>
      <c r="S9" s="13">
        <v>0.32510288065843601</v>
      </c>
      <c r="T9" s="13">
        <v>0.30827067669172897</v>
      </c>
      <c r="U9" s="13">
        <v>0.31506849315068503</v>
      </c>
      <c r="V9" s="13">
        <v>0.31067961165048502</v>
      </c>
      <c r="W9" s="13">
        <v>0.269230769230769</v>
      </c>
      <c r="X9" s="13">
        <v>0.34285714285714303</v>
      </c>
      <c r="Y9" s="13">
        <v>0.28000000000000003</v>
      </c>
      <c r="Z9" s="13">
        <v>0.28888888888888897</v>
      </c>
      <c r="AA9" s="13">
        <v>0.20382165605095501</v>
      </c>
      <c r="AB9" s="13">
        <v>0.20833333333333301</v>
      </c>
      <c r="AC9" s="13">
        <v>0.24561403508771901</v>
      </c>
      <c r="AD9" s="13">
        <v>0.26315789473684198</v>
      </c>
      <c r="AE9" s="13"/>
      <c r="AF9" s="13">
        <v>0.28571428571428598</v>
      </c>
      <c r="AG9" s="13">
        <v>0.26</v>
      </c>
      <c r="AH9" s="13">
        <v>0.296875</v>
      </c>
      <c r="AI9" s="13">
        <v>0.27329192546583903</v>
      </c>
      <c r="AJ9" s="13">
        <v>0.34146341463414598</v>
      </c>
      <c r="AK9" s="13">
        <v>0.20952380952381</v>
      </c>
      <c r="AL9" s="13"/>
      <c r="AM9" s="13">
        <v>0.29670329670329698</v>
      </c>
      <c r="AN9" s="13">
        <v>0.293333333333333</v>
      </c>
      <c r="AO9" s="13">
        <v>0.30690537084399</v>
      </c>
      <c r="AP9" s="13">
        <v>0.253164556962025</v>
      </c>
      <c r="AQ9" s="13">
        <v>0.25</v>
      </c>
      <c r="AR9" s="13"/>
      <c r="AS9" s="13">
        <v>0.28421052631578902</v>
      </c>
      <c r="AT9" s="13" t="s">
        <v>97</v>
      </c>
      <c r="AU9" s="13"/>
      <c r="AV9" s="13">
        <v>0.27250000000000002</v>
      </c>
      <c r="AW9" s="13">
        <v>0.329787234042553</v>
      </c>
      <c r="AX9" s="13">
        <v>0.304015296367113</v>
      </c>
      <c r="AY9" s="13"/>
      <c r="AZ9" s="13">
        <v>0.22935779816513799</v>
      </c>
      <c r="BA9" s="13">
        <v>0.4</v>
      </c>
      <c r="BB9" s="13">
        <v>0.25110132158590298</v>
      </c>
      <c r="BC9" s="13"/>
      <c r="BD9" s="13">
        <v>0.28696741854636598</v>
      </c>
      <c r="BE9" s="13">
        <v>0.28074245939675202</v>
      </c>
      <c r="BF9" s="13"/>
      <c r="BG9" s="13">
        <v>0.26150121065375298</v>
      </c>
      <c r="BH9" s="13">
        <v>0.29512195121951201</v>
      </c>
      <c r="BI9" s="13"/>
      <c r="BJ9" s="13">
        <v>0.31052631578947398</v>
      </c>
      <c r="BK9" s="13">
        <v>0.273797841020608</v>
      </c>
      <c r="BL9" s="13"/>
      <c r="BM9" s="13">
        <v>0.34979423868312798</v>
      </c>
      <c r="BN9" s="13">
        <v>0.26946721311475402</v>
      </c>
      <c r="BO9" s="13"/>
      <c r="BP9" s="13">
        <v>0.29970326409495601</v>
      </c>
      <c r="BQ9" s="13">
        <v>0.278538812785388</v>
      </c>
      <c r="BR9" s="13"/>
      <c r="BS9" s="13">
        <v>0.33710407239819001</v>
      </c>
      <c r="BT9" s="13">
        <v>0.24395604395604401</v>
      </c>
      <c r="BU9" s="13"/>
      <c r="BV9" s="13">
        <v>0.30201342281879201</v>
      </c>
      <c r="BW9" s="13">
        <v>0.35494880546075103</v>
      </c>
      <c r="BX9" s="13"/>
      <c r="BY9" s="13">
        <v>0.27972027972028002</v>
      </c>
      <c r="BZ9" s="13">
        <v>0.28505106778087302</v>
      </c>
      <c r="CA9" s="13"/>
      <c r="CB9" s="13">
        <v>0.28764805414551597</v>
      </c>
      <c r="CC9" s="13">
        <v>0.28295819935691302</v>
      </c>
    </row>
    <row r="10" spans="2:81" x14ac:dyDescent="0.3">
      <c r="B10" s="14" t="s">
        <v>125</v>
      </c>
      <c r="C10" s="13">
        <v>3.5627530364372502E-2</v>
      </c>
      <c r="D10" s="13">
        <v>4.1733547351524902E-2</v>
      </c>
      <c r="E10" s="13">
        <v>2.96540362438221E-2</v>
      </c>
      <c r="F10" s="13"/>
      <c r="G10" s="13">
        <v>9.1428571428571401E-2</v>
      </c>
      <c r="H10" s="13">
        <v>3.9877300613496897E-2</v>
      </c>
      <c r="I10" s="13">
        <v>2.5423728813559299E-2</v>
      </c>
      <c r="J10" s="13">
        <v>2.48756218905473E-2</v>
      </c>
      <c r="K10" s="13">
        <v>1.3986013986014E-2</v>
      </c>
      <c r="L10" s="13">
        <v>1.2987012987013E-2</v>
      </c>
      <c r="M10" s="13"/>
      <c r="N10" s="13">
        <v>3.55648535564854E-2</v>
      </c>
      <c r="O10" s="13">
        <v>4.4673539518900303E-2</v>
      </c>
      <c r="P10" s="13">
        <v>3.98009950248756E-2</v>
      </c>
      <c r="Q10" s="13">
        <v>2.3622047244094498E-2</v>
      </c>
      <c r="R10" s="13"/>
      <c r="S10" s="13">
        <v>2.4691358024691398E-2</v>
      </c>
      <c r="T10" s="13">
        <v>3.00751879699248E-2</v>
      </c>
      <c r="U10" s="13">
        <v>1.3698630136986301E-2</v>
      </c>
      <c r="V10" s="13">
        <v>2.9126213592233E-2</v>
      </c>
      <c r="W10" s="13">
        <v>9.6153846153846194E-3</v>
      </c>
      <c r="X10" s="13">
        <v>5.7142857142857099E-2</v>
      </c>
      <c r="Y10" s="13">
        <v>0.04</v>
      </c>
      <c r="Z10" s="13">
        <v>4.4444444444444398E-2</v>
      </c>
      <c r="AA10" s="13">
        <v>2.54777070063694E-2</v>
      </c>
      <c r="AB10" s="13">
        <v>8.3333333333333301E-2</v>
      </c>
      <c r="AC10" s="13">
        <v>3.5087719298245598E-2</v>
      </c>
      <c r="AD10" s="13">
        <v>0.157894736842105</v>
      </c>
      <c r="AE10" s="13"/>
      <c r="AF10" s="13">
        <v>4.01002506265664E-2</v>
      </c>
      <c r="AG10" s="13">
        <v>0.04</v>
      </c>
      <c r="AH10" s="13">
        <v>3.125E-2</v>
      </c>
      <c r="AI10" s="13">
        <v>1.2422360248447201E-2</v>
      </c>
      <c r="AJ10" s="13">
        <v>8.1300813008130107E-3</v>
      </c>
      <c r="AK10" s="13">
        <v>4.7619047619047603E-2</v>
      </c>
      <c r="AL10" s="13"/>
      <c r="AM10" s="13">
        <v>0</v>
      </c>
      <c r="AN10" s="13">
        <v>4.8888888888888898E-2</v>
      </c>
      <c r="AO10" s="13">
        <v>3.0690537084398999E-2</v>
      </c>
      <c r="AP10" s="13">
        <v>5.0632911392405097E-2</v>
      </c>
      <c r="AQ10" s="13">
        <v>4.5454545454545497E-2</v>
      </c>
      <c r="AR10" s="13"/>
      <c r="AS10" s="13">
        <v>3.5627530364372502E-2</v>
      </c>
      <c r="AT10" s="13" t="s">
        <v>97</v>
      </c>
      <c r="AU10" s="13"/>
      <c r="AV10" s="13">
        <v>2.75E-2</v>
      </c>
      <c r="AW10" s="13">
        <v>7.4468085106383003E-2</v>
      </c>
      <c r="AX10" s="13">
        <v>3.4416826003824098E-2</v>
      </c>
      <c r="AY10" s="13"/>
      <c r="AZ10" s="13">
        <v>2.7522935779816501E-2</v>
      </c>
      <c r="BA10" s="13">
        <v>3.3333333333333298E-2</v>
      </c>
      <c r="BB10" s="13">
        <v>3.9647577092511002E-2</v>
      </c>
      <c r="BC10" s="13"/>
      <c r="BD10" s="13">
        <v>3.5087719298245598E-2</v>
      </c>
      <c r="BE10" s="13">
        <v>3.7122969837586998E-2</v>
      </c>
      <c r="BF10" s="13"/>
      <c r="BG10" s="13">
        <v>5.5690072639225201E-2</v>
      </c>
      <c r="BH10" s="13">
        <v>2.4390243902439001E-2</v>
      </c>
      <c r="BI10" s="13"/>
      <c r="BJ10" s="13">
        <v>3.6842105263157898E-2</v>
      </c>
      <c r="BK10" s="13">
        <v>3.4347399411187397E-2</v>
      </c>
      <c r="BL10" s="13"/>
      <c r="BM10" s="13">
        <v>3.2921810699588501E-2</v>
      </c>
      <c r="BN10" s="13">
        <v>3.4836065573770503E-2</v>
      </c>
      <c r="BO10" s="13"/>
      <c r="BP10" s="13">
        <v>1.78041543026706E-2</v>
      </c>
      <c r="BQ10" s="13">
        <v>4.3378995433790001E-2</v>
      </c>
      <c r="BR10" s="13"/>
      <c r="BS10" s="13">
        <v>4.2986425339366502E-2</v>
      </c>
      <c r="BT10" s="13">
        <v>2.1978021978022001E-2</v>
      </c>
      <c r="BU10" s="13"/>
      <c r="BV10" s="13">
        <v>6.7114093959731502E-2</v>
      </c>
      <c r="BW10" s="13">
        <v>3.0716723549488099E-2</v>
      </c>
      <c r="BX10" s="13"/>
      <c r="BY10" s="13">
        <v>5.5944055944055902E-2</v>
      </c>
      <c r="BZ10" s="13">
        <v>3.06406685236769E-2</v>
      </c>
      <c r="CA10" s="13"/>
      <c r="CB10" s="13">
        <v>2.7072758037225E-2</v>
      </c>
      <c r="CC10" s="13">
        <v>3.8585209003215402E-2</v>
      </c>
    </row>
    <row r="11" spans="2:81" x14ac:dyDescent="0.3">
      <c r="B11" s="14" t="s">
        <v>126</v>
      </c>
      <c r="C11" s="13">
        <v>1.05263157894737E-2</v>
      </c>
      <c r="D11" s="13">
        <v>1.4446227929374E-2</v>
      </c>
      <c r="E11" s="13">
        <v>6.5897858319604596E-3</v>
      </c>
      <c r="F11" s="13"/>
      <c r="G11" s="13">
        <v>2.2857142857142899E-2</v>
      </c>
      <c r="H11" s="13">
        <v>3.0674846625766898E-3</v>
      </c>
      <c r="I11" s="13">
        <v>1.6949152542372899E-2</v>
      </c>
      <c r="J11" s="13">
        <v>9.9502487562189105E-3</v>
      </c>
      <c r="K11" s="13">
        <v>1.3986013986014E-2</v>
      </c>
      <c r="L11" s="13">
        <v>0</v>
      </c>
      <c r="M11" s="13"/>
      <c r="N11" s="13">
        <v>6.2761506276150601E-3</v>
      </c>
      <c r="O11" s="13">
        <v>1.3745704467354E-2</v>
      </c>
      <c r="P11" s="13">
        <v>1.49253731343284E-2</v>
      </c>
      <c r="Q11" s="13">
        <v>1.1811023622047201E-2</v>
      </c>
      <c r="R11" s="13"/>
      <c r="S11" s="13">
        <v>0</v>
      </c>
      <c r="T11" s="13">
        <v>7.5187969924812E-3</v>
      </c>
      <c r="U11" s="13">
        <v>2.7397260273972601E-2</v>
      </c>
      <c r="V11" s="13">
        <v>9.7087378640776708E-3</v>
      </c>
      <c r="W11" s="13">
        <v>1.9230769230769201E-2</v>
      </c>
      <c r="X11" s="13">
        <v>9.5238095238095195E-3</v>
      </c>
      <c r="Y11" s="13">
        <v>0</v>
      </c>
      <c r="Z11" s="13">
        <v>2.2222222222222199E-2</v>
      </c>
      <c r="AA11" s="13">
        <v>1.27388535031847E-2</v>
      </c>
      <c r="AB11" s="13">
        <v>2.0833333333333301E-2</v>
      </c>
      <c r="AC11" s="13">
        <v>1.7543859649122799E-2</v>
      </c>
      <c r="AD11" s="13">
        <v>0</v>
      </c>
      <c r="AE11" s="13"/>
      <c r="AF11" s="13">
        <v>1.7543859649122799E-2</v>
      </c>
      <c r="AG11" s="13">
        <v>0.01</v>
      </c>
      <c r="AH11" s="13">
        <v>0</v>
      </c>
      <c r="AI11" s="13">
        <v>6.2111801242236003E-3</v>
      </c>
      <c r="AJ11" s="13">
        <v>1.6260162601626001E-2</v>
      </c>
      <c r="AK11" s="13">
        <v>0</v>
      </c>
      <c r="AL11" s="13"/>
      <c r="AM11" s="13">
        <v>1.6483516483516501E-2</v>
      </c>
      <c r="AN11" s="13">
        <v>1.3333333333333299E-2</v>
      </c>
      <c r="AO11" s="13">
        <v>7.6726342710997401E-3</v>
      </c>
      <c r="AP11" s="13">
        <v>8.4388185654008397E-3</v>
      </c>
      <c r="AQ11" s="13">
        <v>0</v>
      </c>
      <c r="AR11" s="13"/>
      <c r="AS11" s="13">
        <v>1.05263157894737E-2</v>
      </c>
      <c r="AT11" s="13" t="s">
        <v>97</v>
      </c>
      <c r="AU11" s="13"/>
      <c r="AV11" s="13">
        <v>5.0000000000000001E-3</v>
      </c>
      <c r="AW11" s="13">
        <v>2.1276595744680899E-2</v>
      </c>
      <c r="AX11" s="13">
        <v>1.52963671128107E-2</v>
      </c>
      <c r="AY11" s="13"/>
      <c r="AZ11" s="13">
        <v>0</v>
      </c>
      <c r="BA11" s="13">
        <v>0</v>
      </c>
      <c r="BB11" s="13">
        <v>1.7621145374449299E-2</v>
      </c>
      <c r="BC11" s="13"/>
      <c r="BD11" s="13">
        <v>1.37844611528822E-2</v>
      </c>
      <c r="BE11" s="13">
        <v>4.64037122969838E-3</v>
      </c>
      <c r="BF11" s="13"/>
      <c r="BG11" s="13">
        <v>1.6949152542372899E-2</v>
      </c>
      <c r="BH11" s="13">
        <v>7.3170731707317103E-3</v>
      </c>
      <c r="BI11" s="13"/>
      <c r="BJ11" s="13">
        <v>2.1052631578947399E-2</v>
      </c>
      <c r="BK11" s="13">
        <v>8.8321884200196297E-3</v>
      </c>
      <c r="BL11" s="13"/>
      <c r="BM11" s="13">
        <v>1.6460905349794198E-2</v>
      </c>
      <c r="BN11" s="13">
        <v>9.2213114754098394E-3</v>
      </c>
      <c r="BO11" s="13"/>
      <c r="BP11" s="13">
        <v>8.9020771513353102E-3</v>
      </c>
      <c r="BQ11" s="13">
        <v>1.1415525114155301E-2</v>
      </c>
      <c r="BR11" s="13"/>
      <c r="BS11" s="13">
        <v>1.8099547511312201E-2</v>
      </c>
      <c r="BT11" s="13">
        <v>8.7912087912087895E-3</v>
      </c>
      <c r="BU11" s="13"/>
      <c r="BV11" s="13">
        <v>6.7114093959731499E-3</v>
      </c>
      <c r="BW11" s="13">
        <v>2.38907849829352E-2</v>
      </c>
      <c r="BX11" s="13"/>
      <c r="BY11" s="13">
        <v>2.7972027972028E-2</v>
      </c>
      <c r="BZ11" s="13">
        <v>8.3565459610027894E-3</v>
      </c>
      <c r="CA11" s="13"/>
      <c r="CB11" s="13">
        <v>1.01522842639594E-2</v>
      </c>
      <c r="CC11" s="13">
        <v>1.12540192926045E-2</v>
      </c>
    </row>
    <row r="12" spans="2:81" x14ac:dyDescent="0.3">
      <c r="B12" s="14" t="s">
        <v>106</v>
      </c>
      <c r="C12" s="17">
        <v>7.2874493927125496E-3</v>
      </c>
      <c r="D12" s="17">
        <v>9.6308186195826605E-3</v>
      </c>
      <c r="E12" s="17">
        <v>4.9423393739703499E-3</v>
      </c>
      <c r="F12" s="17"/>
      <c r="G12" s="17">
        <v>1.1428571428571401E-2</v>
      </c>
      <c r="H12" s="17">
        <v>1.22699386503067E-2</v>
      </c>
      <c r="I12" s="17">
        <v>4.2372881355932203E-3</v>
      </c>
      <c r="J12" s="17">
        <v>4.97512437810945E-3</v>
      </c>
      <c r="K12" s="17">
        <v>0</v>
      </c>
      <c r="L12" s="17">
        <v>6.4935064935064896E-3</v>
      </c>
      <c r="M12" s="17"/>
      <c r="N12" s="17">
        <v>2.0920502092050199E-3</v>
      </c>
      <c r="O12" s="17">
        <v>1.3745704467354E-2</v>
      </c>
      <c r="P12" s="17">
        <v>0</v>
      </c>
      <c r="Q12" s="17">
        <v>1.5748031496062999E-2</v>
      </c>
      <c r="R12" s="17"/>
      <c r="S12" s="17">
        <v>4.11522633744856E-3</v>
      </c>
      <c r="T12" s="17">
        <v>1.50375939849624E-2</v>
      </c>
      <c r="U12" s="17">
        <v>0</v>
      </c>
      <c r="V12" s="17">
        <v>0</v>
      </c>
      <c r="W12" s="17">
        <v>9.6153846153846194E-3</v>
      </c>
      <c r="X12" s="17">
        <v>0</v>
      </c>
      <c r="Y12" s="17">
        <v>0</v>
      </c>
      <c r="Z12" s="17">
        <v>2.2222222222222199E-2</v>
      </c>
      <c r="AA12" s="17">
        <v>6.3694267515923596E-3</v>
      </c>
      <c r="AB12" s="17">
        <v>2.0833333333333301E-2</v>
      </c>
      <c r="AC12" s="17">
        <v>1.7543859649122799E-2</v>
      </c>
      <c r="AD12" s="17">
        <v>0</v>
      </c>
      <c r="AE12" s="17"/>
      <c r="AF12" s="17">
        <v>2.5062656641604E-3</v>
      </c>
      <c r="AG12" s="17">
        <v>0.01</v>
      </c>
      <c r="AH12" s="17">
        <v>0</v>
      </c>
      <c r="AI12" s="17">
        <v>6.2111801242236003E-3</v>
      </c>
      <c r="AJ12" s="17">
        <v>3.2520325203252001E-2</v>
      </c>
      <c r="AK12" s="17">
        <v>0</v>
      </c>
      <c r="AL12" s="17"/>
      <c r="AM12" s="17">
        <v>5.4945054945054897E-3</v>
      </c>
      <c r="AN12" s="17">
        <v>4.4444444444444401E-3</v>
      </c>
      <c r="AO12" s="17">
        <v>1.27877237851662E-2</v>
      </c>
      <c r="AP12" s="17">
        <v>8.4388185654008397E-3</v>
      </c>
      <c r="AQ12" s="17">
        <v>0</v>
      </c>
      <c r="AR12" s="17"/>
      <c r="AS12" s="17">
        <v>7.2874493927125496E-3</v>
      </c>
      <c r="AT12" s="17" t="s">
        <v>97</v>
      </c>
      <c r="AU12" s="17"/>
      <c r="AV12" s="17">
        <v>7.4999999999999997E-3</v>
      </c>
      <c r="AW12" s="17">
        <v>0</v>
      </c>
      <c r="AX12" s="17">
        <v>9.5602294455066905E-3</v>
      </c>
      <c r="AY12" s="17"/>
      <c r="AZ12" s="17">
        <v>0</v>
      </c>
      <c r="BA12" s="17">
        <v>0</v>
      </c>
      <c r="BB12" s="17">
        <v>8.8105726872246704E-3</v>
      </c>
      <c r="BC12" s="17"/>
      <c r="BD12" s="17">
        <v>8.7719298245613996E-3</v>
      </c>
      <c r="BE12" s="17">
        <v>4.64037122969838E-3</v>
      </c>
      <c r="BF12" s="17"/>
      <c r="BG12" s="17">
        <v>4.8426150121065404E-3</v>
      </c>
      <c r="BH12" s="17">
        <v>8.5365853658536592E-3</v>
      </c>
      <c r="BI12" s="17"/>
      <c r="BJ12" s="17">
        <v>5.2631578947368403E-3</v>
      </c>
      <c r="BK12" s="17">
        <v>7.8508341511285603E-3</v>
      </c>
      <c r="BL12" s="17"/>
      <c r="BM12" s="17">
        <v>2.4691358024691398E-2</v>
      </c>
      <c r="BN12" s="17">
        <v>2.04918032786885E-3</v>
      </c>
      <c r="BO12" s="17"/>
      <c r="BP12" s="17">
        <v>8.9020771513353102E-3</v>
      </c>
      <c r="BQ12" s="17">
        <v>6.8493150684931503E-3</v>
      </c>
      <c r="BR12" s="17"/>
      <c r="BS12" s="17">
        <v>4.5248868778280504E-3</v>
      </c>
      <c r="BT12" s="17">
        <v>1.5384615384615399E-2</v>
      </c>
      <c r="BU12" s="17"/>
      <c r="BV12" s="17">
        <v>6.7114093959731499E-3</v>
      </c>
      <c r="BW12" s="17">
        <v>3.4129692832764501E-3</v>
      </c>
      <c r="BX12" s="17"/>
      <c r="BY12" s="17">
        <v>1.3986013986014E-2</v>
      </c>
      <c r="BZ12" s="17">
        <v>6.4995357474466097E-3</v>
      </c>
      <c r="CA12" s="17"/>
      <c r="CB12" s="17">
        <v>1.1844331641286E-2</v>
      </c>
      <c r="CC12" s="17">
        <v>3.21543408360129E-3</v>
      </c>
    </row>
    <row r="13" spans="2:81" x14ac:dyDescent="0.3">
      <c r="B13" s="26" t="s">
        <v>127</v>
      </c>
      <c r="C13" s="27">
        <v>0.94655870445344104</v>
      </c>
      <c r="D13" s="27">
        <v>0.93418940609951795</v>
      </c>
      <c r="E13" s="27">
        <v>0.95881383855024704</v>
      </c>
      <c r="F13" s="27"/>
      <c r="G13" s="27">
        <v>0.874285714285714</v>
      </c>
      <c r="H13" s="27">
        <v>0.94478527607361995</v>
      </c>
      <c r="I13" s="27">
        <v>0.95338983050847403</v>
      </c>
      <c r="J13" s="27">
        <v>0.960199004975124</v>
      </c>
      <c r="K13" s="27">
        <v>0.97202797202797198</v>
      </c>
      <c r="L13" s="27">
        <v>0.98051948051948101</v>
      </c>
      <c r="M13" s="27"/>
      <c r="N13" s="27">
        <v>0.95606694560669503</v>
      </c>
      <c r="O13" s="27">
        <v>0.92783505154639201</v>
      </c>
      <c r="P13" s="27">
        <v>0.94527363184079605</v>
      </c>
      <c r="Q13" s="27">
        <v>0.94881889763779503</v>
      </c>
      <c r="R13" s="27"/>
      <c r="S13" s="27">
        <v>0.97119341563785999</v>
      </c>
      <c r="T13" s="27">
        <v>0.94736842105263197</v>
      </c>
      <c r="U13" s="27">
        <v>0.95890410958904104</v>
      </c>
      <c r="V13" s="27">
        <v>0.961165048543689</v>
      </c>
      <c r="W13" s="27">
        <v>0.96153846153846101</v>
      </c>
      <c r="X13" s="27">
        <v>0.93333333333333302</v>
      </c>
      <c r="Y13" s="27">
        <v>0.96</v>
      </c>
      <c r="Z13" s="27">
        <v>0.91111111111111098</v>
      </c>
      <c r="AA13" s="27">
        <v>0.95541401273885396</v>
      </c>
      <c r="AB13" s="27">
        <v>0.875</v>
      </c>
      <c r="AC13" s="27">
        <v>0.929824561403509</v>
      </c>
      <c r="AD13" s="27">
        <v>0.84210526315789502</v>
      </c>
      <c r="AE13" s="27"/>
      <c r="AF13" s="27">
        <v>0.93984962406015005</v>
      </c>
      <c r="AG13" s="27">
        <v>0.94</v>
      </c>
      <c r="AH13" s="27">
        <v>0.96875</v>
      </c>
      <c r="AI13" s="27">
        <v>0.97515527950310599</v>
      </c>
      <c r="AJ13" s="27">
        <v>0.94308943089430897</v>
      </c>
      <c r="AK13" s="27">
        <v>0.952380952380952</v>
      </c>
      <c r="AL13" s="27"/>
      <c r="AM13" s="27">
        <v>0.97802197802197799</v>
      </c>
      <c r="AN13" s="27">
        <v>0.93333333333333302</v>
      </c>
      <c r="AO13" s="27">
        <v>0.94884910485933505</v>
      </c>
      <c r="AP13" s="27">
        <v>0.93248945147679296</v>
      </c>
      <c r="AQ13" s="27">
        <v>0.95454545454545503</v>
      </c>
      <c r="AR13" s="27"/>
      <c r="AS13" s="27">
        <v>0.94655870445344104</v>
      </c>
      <c r="AT13" s="27" t="s">
        <v>97</v>
      </c>
      <c r="AU13" s="27"/>
      <c r="AV13" s="27">
        <v>0.96</v>
      </c>
      <c r="AW13" s="27">
        <v>0.90425531914893598</v>
      </c>
      <c r="AX13" s="27">
        <v>0.94072657743785904</v>
      </c>
      <c r="AY13" s="27"/>
      <c r="AZ13" s="27">
        <v>0.97247706422018299</v>
      </c>
      <c r="BA13" s="27">
        <v>0.96666666666666701</v>
      </c>
      <c r="BB13" s="27">
        <v>0.93392070484581502</v>
      </c>
      <c r="BC13" s="27"/>
      <c r="BD13" s="27">
        <v>0.94235588972431095</v>
      </c>
      <c r="BE13" s="27">
        <v>0.95359628770301597</v>
      </c>
      <c r="BF13" s="27"/>
      <c r="BG13" s="27">
        <v>0.92251815980629503</v>
      </c>
      <c r="BH13" s="27">
        <v>0.95975609756097602</v>
      </c>
      <c r="BI13" s="27"/>
      <c r="BJ13" s="27">
        <v>0.93684210526315803</v>
      </c>
      <c r="BK13" s="27">
        <v>0.94896957801766402</v>
      </c>
      <c r="BL13" s="27"/>
      <c r="BM13" s="27">
        <v>0.92592592592592604</v>
      </c>
      <c r="BN13" s="27">
        <v>0.95389344262295095</v>
      </c>
      <c r="BO13" s="27"/>
      <c r="BP13" s="27">
        <v>0.96439169139465897</v>
      </c>
      <c r="BQ13" s="27">
        <v>0.93835616438356195</v>
      </c>
      <c r="BR13" s="27"/>
      <c r="BS13" s="27">
        <v>0.934389140271493</v>
      </c>
      <c r="BT13" s="27">
        <v>0.95384615384615401</v>
      </c>
      <c r="BU13" s="27"/>
      <c r="BV13" s="27">
        <v>0.91946308724832204</v>
      </c>
      <c r="BW13" s="27">
        <v>0.94197952218430003</v>
      </c>
      <c r="BX13" s="27"/>
      <c r="BY13" s="27">
        <v>0.90209790209790197</v>
      </c>
      <c r="BZ13" s="27">
        <v>0.95450324976787404</v>
      </c>
      <c r="CA13" s="27"/>
      <c r="CB13" s="27">
        <v>0.95093062605752998</v>
      </c>
      <c r="CC13" s="27">
        <v>0.94694533762057898</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C18"/>
  <sheetViews>
    <sheetView showGridLines="0" workbookViewId="0">
      <pane xSplit="2" topLeftCell="C1" activePane="topRight" state="frozen"/>
      <selection activeCell="I20" sqref="I20"/>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139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0.47044534412955502</v>
      </c>
      <c r="D8" s="13">
        <v>0.449438202247191</v>
      </c>
      <c r="E8" s="13">
        <v>0.492586490939044</v>
      </c>
      <c r="F8" s="13"/>
      <c r="G8" s="13">
        <v>0.32571428571428601</v>
      </c>
      <c r="H8" s="13">
        <v>0.47546012269938598</v>
      </c>
      <c r="I8" s="13">
        <v>0.49576271186440701</v>
      </c>
      <c r="J8" s="13">
        <v>0.51741293532338295</v>
      </c>
      <c r="K8" s="13">
        <v>0.51048951048951097</v>
      </c>
      <c r="L8" s="13">
        <v>0.48701298701298701</v>
      </c>
      <c r="M8" s="13"/>
      <c r="N8" s="13">
        <v>0.5</v>
      </c>
      <c r="O8" s="13">
        <v>0.43986254295532601</v>
      </c>
      <c r="P8" s="13">
        <v>0.45273631840796003</v>
      </c>
      <c r="Q8" s="13">
        <v>0.45669291338582702</v>
      </c>
      <c r="R8" s="13"/>
      <c r="S8" s="13">
        <v>0.46090534979423903</v>
      </c>
      <c r="T8" s="13">
        <v>0.49624060150375898</v>
      </c>
      <c r="U8" s="13">
        <v>0.58904109589041098</v>
      </c>
      <c r="V8" s="13">
        <v>0.41747572815534001</v>
      </c>
      <c r="W8" s="13">
        <v>0.480769230769231</v>
      </c>
      <c r="X8" s="13">
        <v>0.4</v>
      </c>
      <c r="Y8" s="13">
        <v>0.53</v>
      </c>
      <c r="Z8" s="13">
        <v>0.44444444444444398</v>
      </c>
      <c r="AA8" s="13">
        <v>0.44585987261146498</v>
      </c>
      <c r="AB8" s="13">
        <v>0.48958333333333298</v>
      </c>
      <c r="AC8" s="13">
        <v>0.45614035087719301</v>
      </c>
      <c r="AD8" s="13">
        <v>0.47368421052631599</v>
      </c>
      <c r="AE8" s="13"/>
      <c r="AF8" s="13">
        <v>0.49373433583959903</v>
      </c>
      <c r="AG8" s="13">
        <v>0.45</v>
      </c>
      <c r="AH8" s="13">
        <v>0.46875</v>
      </c>
      <c r="AI8" s="13">
        <v>0.36024844720496901</v>
      </c>
      <c r="AJ8" s="13">
        <v>0.54471544715447195</v>
      </c>
      <c r="AK8" s="13">
        <v>0.49523809523809498</v>
      </c>
      <c r="AL8" s="13"/>
      <c r="AM8" s="13">
        <v>0.43956043956044</v>
      </c>
      <c r="AN8" s="13">
        <v>0.422222222222222</v>
      </c>
      <c r="AO8" s="13">
        <v>0.47826086956521702</v>
      </c>
      <c r="AP8" s="13">
        <v>0.569620253164557</v>
      </c>
      <c r="AQ8" s="13">
        <v>0.43181818181818199</v>
      </c>
      <c r="AR8" s="13"/>
      <c r="AS8" s="13">
        <v>0.47044534412955502</v>
      </c>
      <c r="AT8" s="13" t="s">
        <v>97</v>
      </c>
      <c r="AU8" s="13"/>
      <c r="AV8" s="13">
        <v>0.45750000000000002</v>
      </c>
      <c r="AW8" s="13">
        <v>0.48936170212766</v>
      </c>
      <c r="AX8" s="13">
        <v>0.45315487571701701</v>
      </c>
      <c r="AY8" s="13"/>
      <c r="AZ8" s="13">
        <v>0.53211009174311896</v>
      </c>
      <c r="BA8" s="13">
        <v>0.38888888888888901</v>
      </c>
      <c r="BB8" s="13">
        <v>0.45374449339207001</v>
      </c>
      <c r="BC8" s="13"/>
      <c r="BD8" s="13">
        <v>0.49248120300751902</v>
      </c>
      <c r="BE8" s="13">
        <v>0.42691415313225101</v>
      </c>
      <c r="BF8" s="13"/>
      <c r="BG8" s="13">
        <v>0.47457627118644102</v>
      </c>
      <c r="BH8" s="13">
        <v>0.46829268292682902</v>
      </c>
      <c r="BI8" s="13"/>
      <c r="BJ8" s="13">
        <v>0.45789473684210502</v>
      </c>
      <c r="BK8" s="13">
        <v>0.46908734052993101</v>
      </c>
      <c r="BL8" s="13"/>
      <c r="BM8" s="13">
        <v>0.51851851851851805</v>
      </c>
      <c r="BN8" s="13">
        <v>0.45901639344262302</v>
      </c>
      <c r="BO8" s="13"/>
      <c r="BP8" s="13">
        <v>0.50741839762611296</v>
      </c>
      <c r="BQ8" s="13">
        <v>0.45547945205479501</v>
      </c>
      <c r="BR8" s="13"/>
      <c r="BS8" s="13">
        <v>0.47963800904977399</v>
      </c>
      <c r="BT8" s="13">
        <v>0.41978021978022001</v>
      </c>
      <c r="BU8" s="13"/>
      <c r="BV8" s="13">
        <v>0.51006711409395999</v>
      </c>
      <c r="BW8" s="13">
        <v>0.46416382252559701</v>
      </c>
      <c r="BX8" s="13"/>
      <c r="BY8" s="13">
        <v>0.43356643356643398</v>
      </c>
      <c r="BZ8" s="13">
        <v>0.47725162488393702</v>
      </c>
      <c r="CA8" s="13"/>
      <c r="CB8" s="13">
        <v>0.50253807106599002</v>
      </c>
      <c r="CC8" s="13">
        <v>0.443729903536977</v>
      </c>
    </row>
    <row r="9" spans="2:81" x14ac:dyDescent="0.3">
      <c r="B9" s="14" t="s">
        <v>124</v>
      </c>
      <c r="C9" s="13">
        <v>0.37570850202429201</v>
      </c>
      <c r="D9" s="13">
        <v>0.37881219903691798</v>
      </c>
      <c r="E9" s="13">
        <v>0.37067545304777599</v>
      </c>
      <c r="F9" s="13"/>
      <c r="G9" s="13">
        <v>0.497142857142857</v>
      </c>
      <c r="H9" s="13">
        <v>0.380368098159509</v>
      </c>
      <c r="I9" s="13">
        <v>0.33474576271186401</v>
      </c>
      <c r="J9" s="13">
        <v>0.34328358208955201</v>
      </c>
      <c r="K9" s="13">
        <v>0.34265734265734299</v>
      </c>
      <c r="L9" s="13">
        <v>0.36363636363636398</v>
      </c>
      <c r="M9" s="13"/>
      <c r="N9" s="13">
        <v>0.36192468619246898</v>
      </c>
      <c r="O9" s="13">
        <v>0.402061855670103</v>
      </c>
      <c r="P9" s="13">
        <v>0.34825870646766199</v>
      </c>
      <c r="Q9" s="13">
        <v>0.39370078740157499</v>
      </c>
      <c r="R9" s="13"/>
      <c r="S9" s="13">
        <v>0.39917695473251003</v>
      </c>
      <c r="T9" s="13">
        <v>0.36842105263157898</v>
      </c>
      <c r="U9" s="13">
        <v>0.32876712328767099</v>
      </c>
      <c r="V9" s="13">
        <v>0.40776699029126201</v>
      </c>
      <c r="W9" s="13">
        <v>0.355769230769231</v>
      </c>
      <c r="X9" s="13">
        <v>0.371428571428571</v>
      </c>
      <c r="Y9" s="13">
        <v>0.37</v>
      </c>
      <c r="Z9" s="13">
        <v>0.44444444444444398</v>
      </c>
      <c r="AA9" s="13">
        <v>0.36942675159235699</v>
      </c>
      <c r="AB9" s="13">
        <v>0.30208333333333298</v>
      </c>
      <c r="AC9" s="13">
        <v>0.42105263157894701</v>
      </c>
      <c r="AD9" s="13">
        <v>0.42105263157894701</v>
      </c>
      <c r="AE9" s="13"/>
      <c r="AF9" s="13">
        <v>0.37343358395990001</v>
      </c>
      <c r="AG9" s="13">
        <v>0.38500000000000001</v>
      </c>
      <c r="AH9" s="13">
        <v>0.3671875</v>
      </c>
      <c r="AI9" s="13">
        <v>0.42236024844720499</v>
      </c>
      <c r="AJ9" s="13">
        <v>0.31707317073170699</v>
      </c>
      <c r="AK9" s="13">
        <v>0.39047619047618998</v>
      </c>
      <c r="AL9" s="13"/>
      <c r="AM9" s="13">
        <v>0.39560439560439598</v>
      </c>
      <c r="AN9" s="13">
        <v>0.39555555555555599</v>
      </c>
      <c r="AO9" s="13">
        <v>0.36828644501278801</v>
      </c>
      <c r="AP9" s="13">
        <v>0.30379746835443</v>
      </c>
      <c r="AQ9" s="13">
        <v>0.38636363636363602</v>
      </c>
      <c r="AR9" s="13"/>
      <c r="AS9" s="13">
        <v>0.37570850202429201</v>
      </c>
      <c r="AT9" s="13" t="s">
        <v>97</v>
      </c>
      <c r="AU9" s="13"/>
      <c r="AV9" s="13">
        <v>0.3725</v>
      </c>
      <c r="AW9" s="13">
        <v>0.36170212765957399</v>
      </c>
      <c r="AX9" s="13">
        <v>0.39579349904397698</v>
      </c>
      <c r="AY9" s="13"/>
      <c r="AZ9" s="13">
        <v>0.34862385321100903</v>
      </c>
      <c r="BA9" s="13">
        <v>0.43333333333333302</v>
      </c>
      <c r="BB9" s="13">
        <v>0.36123348017621099</v>
      </c>
      <c r="BC9" s="13"/>
      <c r="BD9" s="13">
        <v>0.36215538847117801</v>
      </c>
      <c r="BE9" s="13">
        <v>0.40139211136891001</v>
      </c>
      <c r="BF9" s="13"/>
      <c r="BG9" s="13">
        <v>0.36803874092009697</v>
      </c>
      <c r="BH9" s="13">
        <v>0.38048780487804901</v>
      </c>
      <c r="BI9" s="13"/>
      <c r="BJ9" s="13">
        <v>0.37894736842105298</v>
      </c>
      <c r="BK9" s="13">
        <v>0.37782139352306199</v>
      </c>
      <c r="BL9" s="13"/>
      <c r="BM9" s="13">
        <v>0.358024691358025</v>
      </c>
      <c r="BN9" s="13">
        <v>0.38012295081967201</v>
      </c>
      <c r="BO9" s="13"/>
      <c r="BP9" s="13">
        <v>0.35608308605341199</v>
      </c>
      <c r="BQ9" s="13">
        <v>0.38242009132420102</v>
      </c>
      <c r="BR9" s="13"/>
      <c r="BS9" s="13">
        <v>0.38461538461538503</v>
      </c>
      <c r="BT9" s="13">
        <v>0.40219780219780199</v>
      </c>
      <c r="BU9" s="13"/>
      <c r="BV9" s="13">
        <v>0.34899328859060402</v>
      </c>
      <c r="BW9" s="13">
        <v>0.40273037542662099</v>
      </c>
      <c r="BX9" s="13"/>
      <c r="BY9" s="13">
        <v>0.36363636363636398</v>
      </c>
      <c r="BZ9" s="13">
        <v>0.376044568245125</v>
      </c>
      <c r="CA9" s="13"/>
      <c r="CB9" s="13">
        <v>0.35025380710659898</v>
      </c>
      <c r="CC9" s="13">
        <v>0.40353697749196099</v>
      </c>
    </row>
    <row r="10" spans="2:81" x14ac:dyDescent="0.3">
      <c r="B10" s="14" t="s">
        <v>125</v>
      </c>
      <c r="C10" s="13">
        <v>9.3117408906882596E-2</v>
      </c>
      <c r="D10" s="13">
        <v>9.9518459069020904E-2</v>
      </c>
      <c r="E10" s="13">
        <v>8.7314662273476104E-2</v>
      </c>
      <c r="F10" s="13"/>
      <c r="G10" s="13">
        <v>0.12</v>
      </c>
      <c r="H10" s="13">
        <v>0.104294478527607</v>
      </c>
      <c r="I10" s="13">
        <v>8.4745762711864403E-2</v>
      </c>
      <c r="J10" s="13">
        <v>7.9601990049751201E-2</v>
      </c>
      <c r="K10" s="13">
        <v>9.0909090909090898E-2</v>
      </c>
      <c r="L10" s="13">
        <v>7.1428571428571397E-2</v>
      </c>
      <c r="M10" s="13"/>
      <c r="N10" s="13">
        <v>9.2050209205020897E-2</v>
      </c>
      <c r="O10" s="13">
        <v>9.2783505154639206E-2</v>
      </c>
      <c r="P10" s="13">
        <v>0.104477611940299</v>
      </c>
      <c r="Q10" s="13">
        <v>9.0551181102362197E-2</v>
      </c>
      <c r="R10" s="13"/>
      <c r="S10" s="13">
        <v>9.0534979423868303E-2</v>
      </c>
      <c r="T10" s="13">
        <v>6.01503759398496E-2</v>
      </c>
      <c r="U10" s="13">
        <v>6.8493150684931503E-2</v>
      </c>
      <c r="V10" s="13">
        <v>8.7378640776699004E-2</v>
      </c>
      <c r="W10" s="13">
        <v>0.125</v>
      </c>
      <c r="X10" s="13">
        <v>0.133333333333333</v>
      </c>
      <c r="Y10" s="13">
        <v>7.0000000000000007E-2</v>
      </c>
      <c r="Z10" s="13">
        <v>8.8888888888888906E-2</v>
      </c>
      <c r="AA10" s="13">
        <v>0.10828025477707</v>
      </c>
      <c r="AB10" s="13">
        <v>0.104166666666667</v>
      </c>
      <c r="AC10" s="13">
        <v>7.0175438596491196E-2</v>
      </c>
      <c r="AD10" s="13">
        <v>0.105263157894737</v>
      </c>
      <c r="AE10" s="13"/>
      <c r="AF10" s="13">
        <v>9.7744360902255606E-2</v>
      </c>
      <c r="AG10" s="13">
        <v>0.08</v>
      </c>
      <c r="AH10" s="13">
        <v>0.125</v>
      </c>
      <c r="AI10" s="13">
        <v>0.14285714285714299</v>
      </c>
      <c r="AJ10" s="13">
        <v>4.0650406504064998E-2</v>
      </c>
      <c r="AK10" s="13">
        <v>7.6190476190476197E-2</v>
      </c>
      <c r="AL10" s="13"/>
      <c r="AM10" s="13">
        <v>8.7912087912087905E-2</v>
      </c>
      <c r="AN10" s="13">
        <v>0.10222222222222201</v>
      </c>
      <c r="AO10" s="13">
        <v>9.4629156010230198E-2</v>
      </c>
      <c r="AP10" s="13">
        <v>8.4388185654008394E-2</v>
      </c>
      <c r="AQ10" s="13">
        <v>0.15909090909090901</v>
      </c>
      <c r="AR10" s="13"/>
      <c r="AS10" s="13">
        <v>9.3117408906882596E-2</v>
      </c>
      <c r="AT10" s="13" t="s">
        <v>97</v>
      </c>
      <c r="AU10" s="13"/>
      <c r="AV10" s="13">
        <v>0.1075</v>
      </c>
      <c r="AW10" s="13">
        <v>8.5106382978723402E-2</v>
      </c>
      <c r="AX10" s="13">
        <v>9.1778202676864207E-2</v>
      </c>
      <c r="AY10" s="13"/>
      <c r="AZ10" s="13">
        <v>7.3394495412843999E-2</v>
      </c>
      <c r="BA10" s="13">
        <v>0.1</v>
      </c>
      <c r="BB10" s="13">
        <v>0.123348017621145</v>
      </c>
      <c r="BC10" s="13"/>
      <c r="BD10" s="13">
        <v>8.5213032581453602E-2</v>
      </c>
      <c r="BE10" s="13">
        <v>0.10904872389791199</v>
      </c>
      <c r="BF10" s="13"/>
      <c r="BG10" s="13">
        <v>0.10653753026634399</v>
      </c>
      <c r="BH10" s="13">
        <v>8.5365853658536606E-2</v>
      </c>
      <c r="BI10" s="13"/>
      <c r="BJ10" s="13">
        <v>0.1</v>
      </c>
      <c r="BK10" s="13">
        <v>9.2247301275760502E-2</v>
      </c>
      <c r="BL10" s="13"/>
      <c r="BM10" s="13">
        <v>6.5843621399177002E-2</v>
      </c>
      <c r="BN10" s="13">
        <v>9.9385245901639302E-2</v>
      </c>
      <c r="BO10" s="13"/>
      <c r="BP10" s="13">
        <v>7.1216617210682495E-2</v>
      </c>
      <c r="BQ10" s="13">
        <v>0.103881278538813</v>
      </c>
      <c r="BR10" s="13"/>
      <c r="BS10" s="13">
        <v>8.1447963800904993E-2</v>
      </c>
      <c r="BT10" s="13">
        <v>0.10989010989011</v>
      </c>
      <c r="BU10" s="13"/>
      <c r="BV10" s="13">
        <v>8.0536912751677805E-2</v>
      </c>
      <c r="BW10" s="13">
        <v>8.1911262798634796E-2</v>
      </c>
      <c r="BX10" s="13"/>
      <c r="BY10" s="13">
        <v>0.132867132867133</v>
      </c>
      <c r="BZ10" s="13">
        <v>8.72794800371402E-2</v>
      </c>
      <c r="CA10" s="13"/>
      <c r="CB10" s="13">
        <v>9.13705583756345E-2</v>
      </c>
      <c r="CC10" s="13">
        <v>8.8424437299035402E-2</v>
      </c>
    </row>
    <row r="11" spans="2:81" x14ac:dyDescent="0.3">
      <c r="B11" s="14" t="s">
        <v>126</v>
      </c>
      <c r="C11" s="13">
        <v>3.1578947368421102E-2</v>
      </c>
      <c r="D11" s="13">
        <v>4.3338683788122001E-2</v>
      </c>
      <c r="E11" s="13">
        <v>1.97693574958814E-2</v>
      </c>
      <c r="F11" s="13"/>
      <c r="G11" s="13">
        <v>4.57142857142857E-2</v>
      </c>
      <c r="H11" s="13">
        <v>2.14723926380368E-2</v>
      </c>
      <c r="I11" s="13">
        <v>3.3898305084745797E-2</v>
      </c>
      <c r="J11" s="13">
        <v>2.48756218905473E-2</v>
      </c>
      <c r="K11" s="13">
        <v>2.7972027972028E-2</v>
      </c>
      <c r="L11" s="13">
        <v>4.5454545454545497E-2</v>
      </c>
      <c r="M11" s="13"/>
      <c r="N11" s="13">
        <v>2.7196652719665301E-2</v>
      </c>
      <c r="O11" s="13">
        <v>3.09278350515464E-2</v>
      </c>
      <c r="P11" s="13">
        <v>4.9751243781094502E-2</v>
      </c>
      <c r="Q11" s="13">
        <v>2.7559055118110201E-2</v>
      </c>
      <c r="R11" s="13"/>
      <c r="S11" s="13">
        <v>2.4691358024691398E-2</v>
      </c>
      <c r="T11" s="13">
        <v>3.00751879699248E-2</v>
      </c>
      <c r="U11" s="13">
        <v>0</v>
      </c>
      <c r="V11" s="13">
        <v>3.8834951456310697E-2</v>
      </c>
      <c r="W11" s="13">
        <v>1.9230769230769201E-2</v>
      </c>
      <c r="X11" s="13">
        <v>5.7142857142857099E-2</v>
      </c>
      <c r="Y11" s="13">
        <v>0.02</v>
      </c>
      <c r="Z11" s="13">
        <v>2.2222222222222199E-2</v>
      </c>
      <c r="AA11" s="13">
        <v>4.4585987261146501E-2</v>
      </c>
      <c r="AB11" s="13">
        <v>5.2083333333333301E-2</v>
      </c>
      <c r="AC11" s="13">
        <v>3.5087719298245598E-2</v>
      </c>
      <c r="AD11" s="13">
        <v>0</v>
      </c>
      <c r="AE11" s="13"/>
      <c r="AF11" s="13">
        <v>2.00501253132832E-2</v>
      </c>
      <c r="AG11" s="13">
        <v>0.04</v>
      </c>
      <c r="AH11" s="13">
        <v>1.5625E-2</v>
      </c>
      <c r="AI11" s="13">
        <v>5.5900621118012403E-2</v>
      </c>
      <c r="AJ11" s="13">
        <v>5.6910569105691103E-2</v>
      </c>
      <c r="AK11" s="13">
        <v>9.5238095238095195E-3</v>
      </c>
      <c r="AL11" s="13"/>
      <c r="AM11" s="13">
        <v>1.6483516483516501E-2</v>
      </c>
      <c r="AN11" s="13">
        <v>5.3333333333333302E-2</v>
      </c>
      <c r="AO11" s="13">
        <v>3.8363171355498701E-2</v>
      </c>
      <c r="AP11" s="13">
        <v>1.26582278481013E-2</v>
      </c>
      <c r="AQ11" s="13">
        <v>0</v>
      </c>
      <c r="AR11" s="13"/>
      <c r="AS11" s="13">
        <v>3.1578947368421102E-2</v>
      </c>
      <c r="AT11" s="13" t="s">
        <v>97</v>
      </c>
      <c r="AU11" s="13"/>
      <c r="AV11" s="13">
        <v>3.7499999999999999E-2</v>
      </c>
      <c r="AW11" s="13">
        <v>2.1276595744680899E-2</v>
      </c>
      <c r="AX11" s="13">
        <v>2.6768642447418702E-2</v>
      </c>
      <c r="AY11" s="13"/>
      <c r="AZ11" s="13">
        <v>1.8348623853211E-2</v>
      </c>
      <c r="BA11" s="13">
        <v>5.5555555555555601E-2</v>
      </c>
      <c r="BB11" s="13">
        <v>2.6431718061673999E-2</v>
      </c>
      <c r="BC11" s="13"/>
      <c r="BD11" s="13">
        <v>3.00751879699248E-2</v>
      </c>
      <c r="BE11" s="13">
        <v>3.4802784222737797E-2</v>
      </c>
      <c r="BF11" s="13"/>
      <c r="BG11" s="13">
        <v>2.4213075060532701E-2</v>
      </c>
      <c r="BH11" s="13">
        <v>3.5365853658536603E-2</v>
      </c>
      <c r="BI11" s="13"/>
      <c r="BJ11" s="13">
        <v>3.6842105263157898E-2</v>
      </c>
      <c r="BK11" s="13">
        <v>3.14033366045142E-2</v>
      </c>
      <c r="BL11" s="13"/>
      <c r="BM11" s="13">
        <v>2.8806584362139901E-2</v>
      </c>
      <c r="BN11" s="13">
        <v>3.17622950819672E-2</v>
      </c>
      <c r="BO11" s="13"/>
      <c r="BP11" s="13">
        <v>2.6706231454005899E-2</v>
      </c>
      <c r="BQ11" s="13">
        <v>3.3105022831050199E-2</v>
      </c>
      <c r="BR11" s="13"/>
      <c r="BS11" s="13">
        <v>3.1674208144796399E-2</v>
      </c>
      <c r="BT11" s="13">
        <v>2.8571428571428598E-2</v>
      </c>
      <c r="BU11" s="13"/>
      <c r="BV11" s="13">
        <v>3.35570469798658E-2</v>
      </c>
      <c r="BW11" s="13">
        <v>3.0716723549488099E-2</v>
      </c>
      <c r="BX11" s="13"/>
      <c r="BY11" s="13">
        <v>5.5944055944055902E-2</v>
      </c>
      <c r="BZ11" s="13">
        <v>2.78551532033426E-2</v>
      </c>
      <c r="CA11" s="13"/>
      <c r="CB11" s="13">
        <v>2.1996615905245299E-2</v>
      </c>
      <c r="CC11" s="13">
        <v>3.8585209003215402E-2</v>
      </c>
    </row>
    <row r="12" spans="2:81" x14ac:dyDescent="0.3">
      <c r="B12" s="14" t="s">
        <v>106</v>
      </c>
      <c r="C12" s="17">
        <v>2.9149797570850199E-2</v>
      </c>
      <c r="D12" s="17">
        <v>2.8892455858748001E-2</v>
      </c>
      <c r="E12" s="17">
        <v>2.96540362438221E-2</v>
      </c>
      <c r="F12" s="17"/>
      <c r="G12" s="17">
        <v>1.1428571428571401E-2</v>
      </c>
      <c r="H12" s="17">
        <v>1.84049079754601E-2</v>
      </c>
      <c r="I12" s="17">
        <v>5.0847457627118599E-2</v>
      </c>
      <c r="J12" s="17">
        <v>3.4825870646766198E-2</v>
      </c>
      <c r="K12" s="17">
        <v>2.7972027972028E-2</v>
      </c>
      <c r="L12" s="17">
        <v>3.2467532467532499E-2</v>
      </c>
      <c r="M12" s="17"/>
      <c r="N12" s="17">
        <v>1.8828451882845199E-2</v>
      </c>
      <c r="O12" s="17">
        <v>3.4364261168384903E-2</v>
      </c>
      <c r="P12" s="17">
        <v>4.47761194029851E-2</v>
      </c>
      <c r="Q12" s="17">
        <v>3.1496062992125998E-2</v>
      </c>
      <c r="R12" s="17"/>
      <c r="S12" s="17">
        <v>2.4691358024691398E-2</v>
      </c>
      <c r="T12" s="17">
        <v>4.5112781954887202E-2</v>
      </c>
      <c r="U12" s="17">
        <v>1.3698630136986301E-2</v>
      </c>
      <c r="V12" s="17">
        <v>4.85436893203883E-2</v>
      </c>
      <c r="W12" s="17">
        <v>1.9230769230769201E-2</v>
      </c>
      <c r="X12" s="17">
        <v>3.8095238095238099E-2</v>
      </c>
      <c r="Y12" s="17">
        <v>0.01</v>
      </c>
      <c r="Z12" s="17">
        <v>0</v>
      </c>
      <c r="AA12" s="17">
        <v>3.1847133757961797E-2</v>
      </c>
      <c r="AB12" s="17">
        <v>5.2083333333333301E-2</v>
      </c>
      <c r="AC12" s="17">
        <v>1.7543859649122799E-2</v>
      </c>
      <c r="AD12" s="17">
        <v>0</v>
      </c>
      <c r="AE12" s="17"/>
      <c r="AF12" s="17">
        <v>1.50375939849624E-2</v>
      </c>
      <c r="AG12" s="17">
        <v>4.4999999999999998E-2</v>
      </c>
      <c r="AH12" s="17">
        <v>2.34375E-2</v>
      </c>
      <c r="AI12" s="17">
        <v>1.8633540372670801E-2</v>
      </c>
      <c r="AJ12" s="17">
        <v>4.0650406504064998E-2</v>
      </c>
      <c r="AK12" s="17">
        <v>2.8571428571428598E-2</v>
      </c>
      <c r="AL12" s="17"/>
      <c r="AM12" s="17">
        <v>6.0439560439560398E-2</v>
      </c>
      <c r="AN12" s="17">
        <v>2.66666666666667E-2</v>
      </c>
      <c r="AO12" s="17">
        <v>2.0460358056266E-2</v>
      </c>
      <c r="AP12" s="17">
        <v>2.9535864978902999E-2</v>
      </c>
      <c r="AQ12" s="17">
        <v>2.27272727272727E-2</v>
      </c>
      <c r="AR12" s="17"/>
      <c r="AS12" s="17">
        <v>2.9149797570850199E-2</v>
      </c>
      <c r="AT12" s="17" t="s">
        <v>97</v>
      </c>
      <c r="AU12" s="17"/>
      <c r="AV12" s="17">
        <v>2.5000000000000001E-2</v>
      </c>
      <c r="AW12" s="17">
        <v>4.2553191489361701E-2</v>
      </c>
      <c r="AX12" s="17">
        <v>3.2504780114722798E-2</v>
      </c>
      <c r="AY12" s="17"/>
      <c r="AZ12" s="17">
        <v>2.7522935779816501E-2</v>
      </c>
      <c r="BA12" s="17">
        <v>2.2222222222222199E-2</v>
      </c>
      <c r="BB12" s="17">
        <v>3.5242290748898703E-2</v>
      </c>
      <c r="BC12" s="17"/>
      <c r="BD12" s="17">
        <v>3.00751879699248E-2</v>
      </c>
      <c r="BE12" s="17">
        <v>2.7842227378190299E-2</v>
      </c>
      <c r="BF12" s="17"/>
      <c r="BG12" s="17">
        <v>2.6634382566585998E-2</v>
      </c>
      <c r="BH12" s="17">
        <v>3.0487804878048801E-2</v>
      </c>
      <c r="BI12" s="17"/>
      <c r="BJ12" s="17">
        <v>2.6315789473684199E-2</v>
      </c>
      <c r="BK12" s="17">
        <v>2.9440628066732099E-2</v>
      </c>
      <c r="BL12" s="17"/>
      <c r="BM12" s="17">
        <v>2.8806584362139901E-2</v>
      </c>
      <c r="BN12" s="17">
        <v>2.9713114754098401E-2</v>
      </c>
      <c r="BO12" s="17"/>
      <c r="BP12" s="17">
        <v>3.8575667655786301E-2</v>
      </c>
      <c r="BQ12" s="17">
        <v>2.51141552511416E-2</v>
      </c>
      <c r="BR12" s="17"/>
      <c r="BS12" s="17">
        <v>2.2624434389140299E-2</v>
      </c>
      <c r="BT12" s="17">
        <v>3.95604395604396E-2</v>
      </c>
      <c r="BU12" s="17"/>
      <c r="BV12" s="17">
        <v>2.68456375838926E-2</v>
      </c>
      <c r="BW12" s="17">
        <v>2.0477815699658699E-2</v>
      </c>
      <c r="BX12" s="17"/>
      <c r="BY12" s="17">
        <v>1.3986013986014E-2</v>
      </c>
      <c r="BZ12" s="17">
        <v>3.1569173630455E-2</v>
      </c>
      <c r="CA12" s="17"/>
      <c r="CB12" s="17">
        <v>3.3840947546531303E-2</v>
      </c>
      <c r="CC12" s="17">
        <v>2.57234726688103E-2</v>
      </c>
    </row>
    <row r="13" spans="2:81" x14ac:dyDescent="0.3">
      <c r="B13" s="26" t="s">
        <v>127</v>
      </c>
      <c r="C13" s="27">
        <v>0.84615384615384603</v>
      </c>
      <c r="D13" s="27">
        <v>0.82825040128410898</v>
      </c>
      <c r="E13" s="27">
        <v>0.86326194398681999</v>
      </c>
      <c r="F13" s="27"/>
      <c r="G13" s="27">
        <v>0.82285714285714295</v>
      </c>
      <c r="H13" s="27">
        <v>0.85582822085889598</v>
      </c>
      <c r="I13" s="27">
        <v>0.83050847457627097</v>
      </c>
      <c r="J13" s="27">
        <v>0.86069651741293496</v>
      </c>
      <c r="K13" s="27">
        <v>0.85314685314685301</v>
      </c>
      <c r="L13" s="27">
        <v>0.85064935064935099</v>
      </c>
      <c r="M13" s="27"/>
      <c r="N13" s="27">
        <v>0.86192468619246898</v>
      </c>
      <c r="O13" s="27">
        <v>0.84192439862543</v>
      </c>
      <c r="P13" s="27">
        <v>0.80099502487562202</v>
      </c>
      <c r="Q13" s="27">
        <v>0.85039370078740195</v>
      </c>
      <c r="R13" s="27"/>
      <c r="S13" s="27">
        <v>0.86008230452674905</v>
      </c>
      <c r="T13" s="27">
        <v>0.86466165413533802</v>
      </c>
      <c r="U13" s="27">
        <v>0.91780821917808197</v>
      </c>
      <c r="V13" s="27">
        <v>0.82524271844660202</v>
      </c>
      <c r="W13" s="27">
        <v>0.83653846153846201</v>
      </c>
      <c r="X13" s="27">
        <v>0.77142857142857102</v>
      </c>
      <c r="Y13" s="27">
        <v>0.9</v>
      </c>
      <c r="Z13" s="27">
        <v>0.88888888888888895</v>
      </c>
      <c r="AA13" s="27">
        <v>0.81528662420382203</v>
      </c>
      <c r="AB13" s="27">
        <v>0.79166666666666696</v>
      </c>
      <c r="AC13" s="27">
        <v>0.87719298245613997</v>
      </c>
      <c r="AD13" s="27">
        <v>0.89473684210526305</v>
      </c>
      <c r="AE13" s="27"/>
      <c r="AF13" s="27">
        <v>0.86716791979949903</v>
      </c>
      <c r="AG13" s="27">
        <v>0.83499999999999996</v>
      </c>
      <c r="AH13" s="27">
        <v>0.8359375</v>
      </c>
      <c r="AI13" s="27">
        <v>0.78260869565217395</v>
      </c>
      <c r="AJ13" s="27">
        <v>0.861788617886179</v>
      </c>
      <c r="AK13" s="27">
        <v>0.88571428571428601</v>
      </c>
      <c r="AL13" s="27"/>
      <c r="AM13" s="27">
        <v>0.83516483516483497</v>
      </c>
      <c r="AN13" s="27">
        <v>0.81777777777777805</v>
      </c>
      <c r="AO13" s="27">
        <v>0.84654731457800503</v>
      </c>
      <c r="AP13" s="27">
        <v>0.873417721518987</v>
      </c>
      <c r="AQ13" s="27">
        <v>0.81818181818181801</v>
      </c>
      <c r="AR13" s="27"/>
      <c r="AS13" s="27">
        <v>0.84615384615384603</v>
      </c>
      <c r="AT13" s="27" t="s">
        <v>97</v>
      </c>
      <c r="AU13" s="27"/>
      <c r="AV13" s="27">
        <v>0.83</v>
      </c>
      <c r="AW13" s="27">
        <v>0.85106382978723405</v>
      </c>
      <c r="AX13" s="27">
        <v>0.84894837476099405</v>
      </c>
      <c r="AY13" s="27"/>
      <c r="AZ13" s="27">
        <v>0.88073394495412805</v>
      </c>
      <c r="BA13" s="27">
        <v>0.82222222222222197</v>
      </c>
      <c r="BB13" s="27">
        <v>0.81497797356828205</v>
      </c>
      <c r="BC13" s="27"/>
      <c r="BD13" s="27">
        <v>0.85463659147869697</v>
      </c>
      <c r="BE13" s="27">
        <v>0.82830626450115996</v>
      </c>
      <c r="BF13" s="27"/>
      <c r="BG13" s="27">
        <v>0.842615012106538</v>
      </c>
      <c r="BH13" s="27">
        <v>0.84878048780487803</v>
      </c>
      <c r="BI13" s="27"/>
      <c r="BJ13" s="27">
        <v>0.83684210526315805</v>
      </c>
      <c r="BK13" s="27">
        <v>0.84690873405299305</v>
      </c>
      <c r="BL13" s="27"/>
      <c r="BM13" s="27">
        <v>0.87654320987654299</v>
      </c>
      <c r="BN13" s="27">
        <v>0.83913934426229497</v>
      </c>
      <c r="BO13" s="27"/>
      <c r="BP13" s="27">
        <v>0.86350148367952495</v>
      </c>
      <c r="BQ13" s="27">
        <v>0.83789954337899497</v>
      </c>
      <c r="BR13" s="27"/>
      <c r="BS13" s="27">
        <v>0.86425339366515797</v>
      </c>
      <c r="BT13" s="27">
        <v>0.82197802197802206</v>
      </c>
      <c r="BU13" s="27"/>
      <c r="BV13" s="27">
        <v>0.85906040268456396</v>
      </c>
      <c r="BW13" s="27">
        <v>0.866894197952218</v>
      </c>
      <c r="BX13" s="27"/>
      <c r="BY13" s="27">
        <v>0.79720279720279696</v>
      </c>
      <c r="BZ13" s="27">
        <v>0.85329619312906202</v>
      </c>
      <c r="CA13" s="27"/>
      <c r="CB13" s="27">
        <v>0.85279187817258895</v>
      </c>
      <c r="CC13" s="27">
        <v>0.84726688102893899</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C18"/>
  <sheetViews>
    <sheetView showGridLines="0" workbookViewId="0">
      <pane xSplit="2" topLeftCell="C1" activePane="topRight" state="frozen"/>
      <selection activeCell="I20" sqref="I20"/>
      <selection pane="topRight" activeCell="I20" sqref="I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140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123</v>
      </c>
      <c r="C8" s="13">
        <v>0.67530364372469598</v>
      </c>
      <c r="D8" s="13">
        <v>0.60995184590690199</v>
      </c>
      <c r="E8" s="13">
        <v>0.73970345963756201</v>
      </c>
      <c r="F8" s="13"/>
      <c r="G8" s="13">
        <v>0.66857142857142904</v>
      </c>
      <c r="H8" s="13">
        <v>0.69631901840490795</v>
      </c>
      <c r="I8" s="13">
        <v>0.70762711864406802</v>
      </c>
      <c r="J8" s="13">
        <v>0.64179104477611904</v>
      </c>
      <c r="K8" s="13">
        <v>0.65034965034964998</v>
      </c>
      <c r="L8" s="13">
        <v>0.65584415584415601</v>
      </c>
      <c r="M8" s="13"/>
      <c r="N8" s="13">
        <v>0.67573221757322199</v>
      </c>
      <c r="O8" s="13">
        <v>0.70446735395188997</v>
      </c>
      <c r="P8" s="13">
        <v>0.65174129353233801</v>
      </c>
      <c r="Q8" s="13">
        <v>0.65748031496062997</v>
      </c>
      <c r="R8" s="13"/>
      <c r="S8" s="13">
        <v>0.64197530864197505</v>
      </c>
      <c r="T8" s="13">
        <v>0.62406015037593998</v>
      </c>
      <c r="U8" s="13">
        <v>0.79452054794520499</v>
      </c>
      <c r="V8" s="13">
        <v>0.66990291262135904</v>
      </c>
      <c r="W8" s="13">
        <v>0.67307692307692302</v>
      </c>
      <c r="X8" s="13">
        <v>0.628571428571429</v>
      </c>
      <c r="Y8" s="13">
        <v>0.68</v>
      </c>
      <c r="Z8" s="13">
        <v>0.6</v>
      </c>
      <c r="AA8" s="13">
        <v>0.71337579617834401</v>
      </c>
      <c r="AB8" s="13">
        <v>0.72916666666666696</v>
      </c>
      <c r="AC8" s="13">
        <v>0.71929824561403499</v>
      </c>
      <c r="AD8" s="13">
        <v>0.73684210526315796</v>
      </c>
      <c r="AE8" s="13"/>
      <c r="AF8" s="13">
        <v>0.66666666666666696</v>
      </c>
      <c r="AG8" s="13">
        <v>0.63</v>
      </c>
      <c r="AH8" s="13">
        <v>0.703125</v>
      </c>
      <c r="AI8" s="13">
        <v>0.60248447204968902</v>
      </c>
      <c r="AJ8" s="13">
        <v>0.81300813008130102</v>
      </c>
      <c r="AK8" s="13">
        <v>0.77142857142857102</v>
      </c>
      <c r="AL8" s="13"/>
      <c r="AM8" s="13">
        <v>0.60989010989011005</v>
      </c>
      <c r="AN8" s="13">
        <v>0.706666666666667</v>
      </c>
      <c r="AO8" s="13">
        <v>0.68030690537084404</v>
      </c>
      <c r="AP8" s="13">
        <v>0.72995780590717296</v>
      </c>
      <c r="AQ8" s="13">
        <v>0.61363636363636398</v>
      </c>
      <c r="AR8" s="13"/>
      <c r="AS8" s="13">
        <v>0.67530364372469598</v>
      </c>
      <c r="AT8" s="13" t="s">
        <v>97</v>
      </c>
      <c r="AU8" s="13"/>
      <c r="AV8" s="13">
        <v>0.63249999999999995</v>
      </c>
      <c r="AW8" s="13">
        <v>0.61702127659574502</v>
      </c>
      <c r="AX8" s="13">
        <v>0.70936902485659703</v>
      </c>
      <c r="AY8" s="13"/>
      <c r="AZ8" s="13">
        <v>0.75229357798165097</v>
      </c>
      <c r="BA8" s="13">
        <v>0.63333333333333297</v>
      </c>
      <c r="BB8" s="13">
        <v>0.56828193832599105</v>
      </c>
      <c r="BC8" s="13"/>
      <c r="BD8" s="13">
        <v>0.70426065162907303</v>
      </c>
      <c r="BE8" s="13">
        <v>0.61948955916473303</v>
      </c>
      <c r="BF8" s="13"/>
      <c r="BG8" s="13">
        <v>0.63438256658595604</v>
      </c>
      <c r="BH8" s="13">
        <v>0.69634146341463399</v>
      </c>
      <c r="BI8" s="13"/>
      <c r="BJ8" s="13">
        <v>0.615789473684211</v>
      </c>
      <c r="BK8" s="13">
        <v>0.68694798822374903</v>
      </c>
      <c r="BL8" s="13"/>
      <c r="BM8" s="13">
        <v>0.76543209876543195</v>
      </c>
      <c r="BN8" s="13">
        <v>0.65471311475409799</v>
      </c>
      <c r="BO8" s="13"/>
      <c r="BP8" s="13">
        <v>0.75667655786350196</v>
      </c>
      <c r="BQ8" s="13">
        <v>0.64383561643835596</v>
      </c>
      <c r="BR8" s="13"/>
      <c r="BS8" s="13">
        <v>0.67194570135746601</v>
      </c>
      <c r="BT8" s="13">
        <v>0.64615384615384597</v>
      </c>
      <c r="BU8" s="13"/>
      <c r="BV8" s="13">
        <v>0.68456375838926198</v>
      </c>
      <c r="BW8" s="13">
        <v>0.66552901023890798</v>
      </c>
      <c r="BX8" s="13"/>
      <c r="BY8" s="13">
        <v>0.65734265734265696</v>
      </c>
      <c r="BZ8" s="13">
        <v>0.68059424326833795</v>
      </c>
      <c r="CA8" s="13"/>
      <c r="CB8" s="13">
        <v>0.68358714043993196</v>
      </c>
      <c r="CC8" s="13">
        <v>0.680064308681672</v>
      </c>
    </row>
    <row r="9" spans="2:81" x14ac:dyDescent="0.3">
      <c r="B9" s="14" t="s">
        <v>124</v>
      </c>
      <c r="C9" s="13">
        <v>0.25506072874493901</v>
      </c>
      <c r="D9" s="13">
        <v>0.30337078651685401</v>
      </c>
      <c r="E9" s="13">
        <v>0.20757825370675501</v>
      </c>
      <c r="F9" s="13"/>
      <c r="G9" s="13">
        <v>0.23428571428571399</v>
      </c>
      <c r="H9" s="13">
        <v>0.23926380368098199</v>
      </c>
      <c r="I9" s="13">
        <v>0.23728813559322001</v>
      </c>
      <c r="J9" s="13">
        <v>0.30348258706467701</v>
      </c>
      <c r="K9" s="13">
        <v>0.26573426573426601</v>
      </c>
      <c r="L9" s="13">
        <v>0.26623376623376599</v>
      </c>
      <c r="M9" s="13"/>
      <c r="N9" s="13">
        <v>0.26150627615062799</v>
      </c>
      <c r="O9" s="13">
        <v>0.243986254295533</v>
      </c>
      <c r="P9" s="13">
        <v>0.27363184079601999</v>
      </c>
      <c r="Q9" s="13">
        <v>0.24803149606299199</v>
      </c>
      <c r="R9" s="13"/>
      <c r="S9" s="13">
        <v>0.30452674897119297</v>
      </c>
      <c r="T9" s="13">
        <v>0.30075187969924799</v>
      </c>
      <c r="U9" s="13">
        <v>0.17808219178082199</v>
      </c>
      <c r="V9" s="13">
        <v>0.25242718446601897</v>
      </c>
      <c r="W9" s="13">
        <v>0.230769230769231</v>
      </c>
      <c r="X9" s="13">
        <v>0.24761904761904799</v>
      </c>
      <c r="Y9" s="13">
        <v>0.27</v>
      </c>
      <c r="Z9" s="13">
        <v>0.31111111111111101</v>
      </c>
      <c r="AA9" s="13">
        <v>0.22929936305732501</v>
      </c>
      <c r="AB9" s="13">
        <v>0.19791666666666699</v>
      </c>
      <c r="AC9" s="13">
        <v>0.21052631578947401</v>
      </c>
      <c r="AD9" s="13">
        <v>0.21052631578947401</v>
      </c>
      <c r="AE9" s="13"/>
      <c r="AF9" s="13">
        <v>0.28070175438596501</v>
      </c>
      <c r="AG9" s="13">
        <v>0.28000000000000003</v>
      </c>
      <c r="AH9" s="13">
        <v>0.2578125</v>
      </c>
      <c r="AI9" s="13">
        <v>0.322981366459627</v>
      </c>
      <c r="AJ9" s="13">
        <v>0.138211382113821</v>
      </c>
      <c r="AK9" s="13">
        <v>0.161904761904762</v>
      </c>
      <c r="AL9" s="13"/>
      <c r="AM9" s="13">
        <v>0.28571428571428598</v>
      </c>
      <c r="AN9" s="13">
        <v>0.24</v>
      </c>
      <c r="AO9" s="13">
        <v>0.248081841432225</v>
      </c>
      <c r="AP9" s="13">
        <v>0.20675105485232101</v>
      </c>
      <c r="AQ9" s="13">
        <v>0.31818181818181801</v>
      </c>
      <c r="AR9" s="13"/>
      <c r="AS9" s="13">
        <v>0.25506072874493901</v>
      </c>
      <c r="AT9" s="13" t="s">
        <v>97</v>
      </c>
      <c r="AU9" s="13"/>
      <c r="AV9" s="13">
        <v>0.27</v>
      </c>
      <c r="AW9" s="13">
        <v>0.26595744680851102</v>
      </c>
      <c r="AX9" s="13">
        <v>0.240917782026769</v>
      </c>
      <c r="AY9" s="13"/>
      <c r="AZ9" s="13">
        <v>0.18348623853210999</v>
      </c>
      <c r="BA9" s="13">
        <v>0.27777777777777801</v>
      </c>
      <c r="BB9" s="13">
        <v>0.29515418502202601</v>
      </c>
      <c r="BC9" s="13"/>
      <c r="BD9" s="13">
        <v>0.233082706766917</v>
      </c>
      <c r="BE9" s="13">
        <v>0.29698375870069599</v>
      </c>
      <c r="BF9" s="13"/>
      <c r="BG9" s="13">
        <v>0.28571428571428598</v>
      </c>
      <c r="BH9" s="13">
        <v>0.23902439024390201</v>
      </c>
      <c r="BI9" s="13"/>
      <c r="BJ9" s="13">
        <v>0.31052631578947398</v>
      </c>
      <c r="BK9" s="13">
        <v>0.244357212953876</v>
      </c>
      <c r="BL9" s="13"/>
      <c r="BM9" s="13">
        <v>0.18930041152263399</v>
      </c>
      <c r="BN9" s="13">
        <v>0.27151639344262302</v>
      </c>
      <c r="BO9" s="13"/>
      <c r="BP9" s="13">
        <v>0.18991097922848699</v>
      </c>
      <c r="BQ9" s="13">
        <v>0.28082191780821902</v>
      </c>
      <c r="BR9" s="13"/>
      <c r="BS9" s="13">
        <v>0.26696832579185498</v>
      </c>
      <c r="BT9" s="13">
        <v>0.26373626373626402</v>
      </c>
      <c r="BU9" s="13"/>
      <c r="BV9" s="13">
        <v>0.27516778523489899</v>
      </c>
      <c r="BW9" s="13">
        <v>0.26279863481228699</v>
      </c>
      <c r="BX9" s="13"/>
      <c r="BY9" s="13">
        <v>0.20979020979021001</v>
      </c>
      <c r="BZ9" s="13">
        <v>0.25998142989786399</v>
      </c>
      <c r="CA9" s="13"/>
      <c r="CB9" s="13">
        <v>0.25042301184433202</v>
      </c>
      <c r="CC9" s="13">
        <v>0.25401929260450201</v>
      </c>
    </row>
    <row r="10" spans="2:81" x14ac:dyDescent="0.3">
      <c r="B10" s="14" t="s">
        <v>125</v>
      </c>
      <c r="C10" s="13">
        <v>4.4534412955465598E-2</v>
      </c>
      <c r="D10" s="13">
        <v>5.4574638844301797E-2</v>
      </c>
      <c r="E10" s="13">
        <v>3.4596375617792399E-2</v>
      </c>
      <c r="F10" s="13"/>
      <c r="G10" s="13">
        <v>6.2857142857142903E-2</v>
      </c>
      <c r="H10" s="13">
        <v>3.9877300613496897E-2</v>
      </c>
      <c r="I10" s="13">
        <v>4.2372881355932202E-2</v>
      </c>
      <c r="J10" s="13">
        <v>2.48756218905473E-2</v>
      </c>
      <c r="K10" s="13">
        <v>4.8951048951049E-2</v>
      </c>
      <c r="L10" s="13">
        <v>5.8441558441558399E-2</v>
      </c>
      <c r="M10" s="13"/>
      <c r="N10" s="13">
        <v>4.6025104602510497E-2</v>
      </c>
      <c r="O10" s="13">
        <v>2.40549828178694E-2</v>
      </c>
      <c r="P10" s="13">
        <v>5.4726368159204002E-2</v>
      </c>
      <c r="Q10" s="13">
        <v>5.5118110236220499E-2</v>
      </c>
      <c r="R10" s="13"/>
      <c r="S10" s="13">
        <v>4.1152263374485597E-2</v>
      </c>
      <c r="T10" s="13">
        <v>6.01503759398496E-2</v>
      </c>
      <c r="U10" s="13">
        <v>1.3698630136986301E-2</v>
      </c>
      <c r="V10" s="13">
        <v>3.8834951456310697E-2</v>
      </c>
      <c r="W10" s="13">
        <v>7.69230769230769E-2</v>
      </c>
      <c r="X10" s="13">
        <v>5.7142857142857099E-2</v>
      </c>
      <c r="Y10" s="13">
        <v>0.03</v>
      </c>
      <c r="Z10" s="13">
        <v>2.2222222222222199E-2</v>
      </c>
      <c r="AA10" s="13">
        <v>3.1847133757961797E-2</v>
      </c>
      <c r="AB10" s="13">
        <v>5.2083333333333301E-2</v>
      </c>
      <c r="AC10" s="13">
        <v>5.2631578947368397E-2</v>
      </c>
      <c r="AD10" s="13">
        <v>5.2631578947368397E-2</v>
      </c>
      <c r="AE10" s="13"/>
      <c r="AF10" s="13">
        <v>4.01002506265664E-2</v>
      </c>
      <c r="AG10" s="13">
        <v>6.5000000000000002E-2</v>
      </c>
      <c r="AH10" s="13">
        <v>2.34375E-2</v>
      </c>
      <c r="AI10" s="13">
        <v>4.3478260869565202E-2</v>
      </c>
      <c r="AJ10" s="13">
        <v>8.1300813008130107E-3</v>
      </c>
      <c r="AK10" s="13">
        <v>4.7619047619047603E-2</v>
      </c>
      <c r="AL10" s="13"/>
      <c r="AM10" s="13">
        <v>5.4945054945054903E-2</v>
      </c>
      <c r="AN10" s="13">
        <v>3.11111111111111E-2</v>
      </c>
      <c r="AO10" s="13">
        <v>4.3478260869565202E-2</v>
      </c>
      <c r="AP10" s="13">
        <v>4.2194092827004197E-2</v>
      </c>
      <c r="AQ10" s="13">
        <v>6.8181818181818205E-2</v>
      </c>
      <c r="AR10" s="13"/>
      <c r="AS10" s="13">
        <v>4.4534412955465598E-2</v>
      </c>
      <c r="AT10" s="13" t="s">
        <v>97</v>
      </c>
      <c r="AU10" s="13"/>
      <c r="AV10" s="13">
        <v>0.06</v>
      </c>
      <c r="AW10" s="13">
        <v>7.4468085106383003E-2</v>
      </c>
      <c r="AX10" s="13">
        <v>2.8680688336520099E-2</v>
      </c>
      <c r="AY10" s="13"/>
      <c r="AZ10" s="13">
        <v>4.5871559633027498E-2</v>
      </c>
      <c r="BA10" s="13">
        <v>7.7777777777777807E-2</v>
      </c>
      <c r="BB10" s="13">
        <v>7.9295154185022004E-2</v>
      </c>
      <c r="BC10" s="13"/>
      <c r="BD10" s="13">
        <v>4.13533834586466E-2</v>
      </c>
      <c r="BE10" s="13">
        <v>5.1044083526682098E-2</v>
      </c>
      <c r="BF10" s="13"/>
      <c r="BG10" s="13">
        <v>4.6004842615012101E-2</v>
      </c>
      <c r="BH10" s="13">
        <v>4.39024390243902E-2</v>
      </c>
      <c r="BI10" s="13"/>
      <c r="BJ10" s="13">
        <v>5.2631578947368397E-2</v>
      </c>
      <c r="BK10" s="13">
        <v>4.3179587831207102E-2</v>
      </c>
      <c r="BL10" s="13"/>
      <c r="BM10" s="13">
        <v>3.2921810699588501E-2</v>
      </c>
      <c r="BN10" s="13">
        <v>4.6106557377049197E-2</v>
      </c>
      <c r="BO10" s="13"/>
      <c r="BP10" s="13">
        <v>3.8575667655786301E-2</v>
      </c>
      <c r="BQ10" s="13">
        <v>4.5662100456621002E-2</v>
      </c>
      <c r="BR10" s="13"/>
      <c r="BS10" s="13">
        <v>3.6199095022624403E-2</v>
      </c>
      <c r="BT10" s="13">
        <v>5.4945054945054903E-2</v>
      </c>
      <c r="BU10" s="13"/>
      <c r="BV10" s="13">
        <v>2.01342281879195E-2</v>
      </c>
      <c r="BW10" s="13">
        <v>4.4368600682593899E-2</v>
      </c>
      <c r="BX10" s="13"/>
      <c r="BY10" s="13">
        <v>9.7902097902097904E-2</v>
      </c>
      <c r="BZ10" s="13">
        <v>3.5283194057567302E-2</v>
      </c>
      <c r="CA10" s="13"/>
      <c r="CB10" s="13">
        <v>4.23011844331641E-2</v>
      </c>
      <c r="CC10" s="13">
        <v>4.1800643086816698E-2</v>
      </c>
    </row>
    <row r="11" spans="2:81" x14ac:dyDescent="0.3">
      <c r="B11" s="14" t="s">
        <v>126</v>
      </c>
      <c r="C11" s="13">
        <v>1.3765182186234799E-2</v>
      </c>
      <c r="D11" s="13">
        <v>1.6051364365971099E-2</v>
      </c>
      <c r="E11" s="13">
        <v>1.1532125205930799E-2</v>
      </c>
      <c r="F11" s="13"/>
      <c r="G11" s="13">
        <v>1.7142857142857099E-2</v>
      </c>
      <c r="H11" s="13">
        <v>1.84049079754601E-2</v>
      </c>
      <c r="I11" s="13">
        <v>4.2372881355932203E-3</v>
      </c>
      <c r="J11" s="13">
        <v>1.99004975124378E-2</v>
      </c>
      <c r="K11" s="13">
        <v>2.0979020979021001E-2</v>
      </c>
      <c r="L11" s="13">
        <v>0</v>
      </c>
      <c r="M11" s="13"/>
      <c r="N11" s="13">
        <v>1.0460251046025101E-2</v>
      </c>
      <c r="O11" s="13">
        <v>1.3745704467354E-2</v>
      </c>
      <c r="P11" s="13">
        <v>9.9502487562189105E-3</v>
      </c>
      <c r="Q11" s="13">
        <v>1.9685039370078702E-2</v>
      </c>
      <c r="R11" s="13"/>
      <c r="S11" s="13">
        <v>8.23045267489712E-3</v>
      </c>
      <c r="T11" s="13">
        <v>0</v>
      </c>
      <c r="U11" s="13">
        <v>1.3698630136986301E-2</v>
      </c>
      <c r="V11" s="13">
        <v>9.7087378640776708E-3</v>
      </c>
      <c r="W11" s="13">
        <v>0</v>
      </c>
      <c r="X11" s="13">
        <v>5.7142857142857099E-2</v>
      </c>
      <c r="Y11" s="13">
        <v>0.02</v>
      </c>
      <c r="Z11" s="13">
        <v>4.4444444444444398E-2</v>
      </c>
      <c r="AA11" s="13">
        <v>6.3694267515923596E-3</v>
      </c>
      <c r="AB11" s="13">
        <v>1.0416666666666701E-2</v>
      </c>
      <c r="AC11" s="13">
        <v>1.7543859649122799E-2</v>
      </c>
      <c r="AD11" s="13">
        <v>0</v>
      </c>
      <c r="AE11" s="13"/>
      <c r="AF11" s="13">
        <v>1.00250626566416E-2</v>
      </c>
      <c r="AG11" s="13">
        <v>0.02</v>
      </c>
      <c r="AH11" s="13">
        <v>7.8125E-3</v>
      </c>
      <c r="AI11" s="13">
        <v>1.8633540372670801E-2</v>
      </c>
      <c r="AJ11" s="13">
        <v>1.6260162601626001E-2</v>
      </c>
      <c r="AK11" s="13">
        <v>0</v>
      </c>
      <c r="AL11" s="13"/>
      <c r="AM11" s="13">
        <v>1.6483516483516501E-2</v>
      </c>
      <c r="AN11" s="13">
        <v>1.7777777777777799E-2</v>
      </c>
      <c r="AO11" s="13">
        <v>2.0460358056266E-2</v>
      </c>
      <c r="AP11" s="13">
        <v>8.4388185654008397E-3</v>
      </c>
      <c r="AQ11" s="13">
        <v>0</v>
      </c>
      <c r="AR11" s="13"/>
      <c r="AS11" s="13">
        <v>1.3765182186234799E-2</v>
      </c>
      <c r="AT11" s="13" t="s">
        <v>97</v>
      </c>
      <c r="AU11" s="13"/>
      <c r="AV11" s="13">
        <v>0.02</v>
      </c>
      <c r="AW11" s="13">
        <v>3.1914893617021302E-2</v>
      </c>
      <c r="AX11" s="13">
        <v>1.1472275334608E-2</v>
      </c>
      <c r="AY11" s="13"/>
      <c r="AZ11" s="13">
        <v>0</v>
      </c>
      <c r="BA11" s="13">
        <v>0</v>
      </c>
      <c r="BB11" s="13">
        <v>3.9647577092511002E-2</v>
      </c>
      <c r="BC11" s="13"/>
      <c r="BD11" s="13">
        <v>1.2531328320802001E-2</v>
      </c>
      <c r="BE11" s="13">
        <v>1.6241299303944301E-2</v>
      </c>
      <c r="BF11" s="13"/>
      <c r="BG11" s="13">
        <v>1.93704600484262E-2</v>
      </c>
      <c r="BH11" s="13">
        <v>1.09756097560976E-2</v>
      </c>
      <c r="BI11" s="13"/>
      <c r="BJ11" s="13">
        <v>1.5789473684210499E-2</v>
      </c>
      <c r="BK11" s="13">
        <v>1.27576054955839E-2</v>
      </c>
      <c r="BL11" s="13"/>
      <c r="BM11" s="13">
        <v>8.23045267489712E-3</v>
      </c>
      <c r="BN11" s="13">
        <v>1.4344262295082E-2</v>
      </c>
      <c r="BO11" s="13"/>
      <c r="BP11" s="13">
        <v>2.9673590504451001E-3</v>
      </c>
      <c r="BQ11" s="13">
        <v>1.8264840182648401E-2</v>
      </c>
      <c r="BR11" s="13"/>
      <c r="BS11" s="13">
        <v>1.58371040723982E-2</v>
      </c>
      <c r="BT11" s="13">
        <v>1.5384615384615399E-2</v>
      </c>
      <c r="BU11" s="13"/>
      <c r="BV11" s="13">
        <v>1.34228187919463E-2</v>
      </c>
      <c r="BW11" s="13">
        <v>1.7064846416382298E-2</v>
      </c>
      <c r="BX11" s="13"/>
      <c r="BY11" s="13">
        <v>2.0979020979021001E-2</v>
      </c>
      <c r="BZ11" s="13">
        <v>1.29990714948932E-2</v>
      </c>
      <c r="CA11" s="13"/>
      <c r="CB11" s="13">
        <v>1.1844331641286E-2</v>
      </c>
      <c r="CC11" s="13">
        <v>1.2861736334405099E-2</v>
      </c>
    </row>
    <row r="12" spans="2:81" x14ac:dyDescent="0.3">
      <c r="B12" s="14" t="s">
        <v>106</v>
      </c>
      <c r="C12" s="17">
        <v>1.1336032388664E-2</v>
      </c>
      <c r="D12" s="17">
        <v>1.6051364365971099E-2</v>
      </c>
      <c r="E12" s="17">
        <v>6.5897858319604596E-3</v>
      </c>
      <c r="F12" s="17"/>
      <c r="G12" s="17">
        <v>1.7142857142857099E-2</v>
      </c>
      <c r="H12" s="17">
        <v>6.13496932515337E-3</v>
      </c>
      <c r="I12" s="17">
        <v>8.4745762711864406E-3</v>
      </c>
      <c r="J12" s="17">
        <v>9.9502487562189105E-3</v>
      </c>
      <c r="K12" s="17">
        <v>1.3986013986014E-2</v>
      </c>
      <c r="L12" s="17">
        <v>1.9480519480519501E-2</v>
      </c>
      <c r="M12" s="17"/>
      <c r="N12" s="17">
        <v>6.2761506276150601E-3</v>
      </c>
      <c r="O12" s="17">
        <v>1.3745704467354E-2</v>
      </c>
      <c r="P12" s="17">
        <v>9.9502487562189105E-3</v>
      </c>
      <c r="Q12" s="17">
        <v>1.9685039370078702E-2</v>
      </c>
      <c r="R12" s="17"/>
      <c r="S12" s="17">
        <v>4.11522633744856E-3</v>
      </c>
      <c r="T12" s="17">
        <v>1.50375939849624E-2</v>
      </c>
      <c r="U12" s="17">
        <v>0</v>
      </c>
      <c r="V12" s="17">
        <v>2.9126213592233E-2</v>
      </c>
      <c r="W12" s="17">
        <v>1.9230769230769201E-2</v>
      </c>
      <c r="X12" s="17">
        <v>9.5238095238095195E-3</v>
      </c>
      <c r="Y12" s="17">
        <v>0</v>
      </c>
      <c r="Z12" s="17">
        <v>2.2222222222222199E-2</v>
      </c>
      <c r="AA12" s="17">
        <v>1.9108280254777101E-2</v>
      </c>
      <c r="AB12" s="17">
        <v>1.0416666666666701E-2</v>
      </c>
      <c r="AC12" s="17">
        <v>0</v>
      </c>
      <c r="AD12" s="17">
        <v>0</v>
      </c>
      <c r="AE12" s="17"/>
      <c r="AF12" s="17">
        <v>2.5062656641604E-3</v>
      </c>
      <c r="AG12" s="17">
        <v>5.0000000000000001E-3</v>
      </c>
      <c r="AH12" s="17">
        <v>7.8125E-3</v>
      </c>
      <c r="AI12" s="17">
        <v>1.2422360248447201E-2</v>
      </c>
      <c r="AJ12" s="17">
        <v>2.4390243902439001E-2</v>
      </c>
      <c r="AK12" s="17">
        <v>1.9047619047619001E-2</v>
      </c>
      <c r="AL12" s="17"/>
      <c r="AM12" s="17">
        <v>3.2967032967033003E-2</v>
      </c>
      <c r="AN12" s="17">
        <v>4.4444444444444401E-3</v>
      </c>
      <c r="AO12" s="17">
        <v>7.6726342710997401E-3</v>
      </c>
      <c r="AP12" s="17">
        <v>1.26582278481013E-2</v>
      </c>
      <c r="AQ12" s="17">
        <v>0</v>
      </c>
      <c r="AR12" s="17"/>
      <c r="AS12" s="17">
        <v>1.1336032388664E-2</v>
      </c>
      <c r="AT12" s="17" t="s">
        <v>97</v>
      </c>
      <c r="AU12" s="17"/>
      <c r="AV12" s="17">
        <v>1.7500000000000002E-2</v>
      </c>
      <c r="AW12" s="17">
        <v>1.0638297872340399E-2</v>
      </c>
      <c r="AX12" s="17">
        <v>9.5602294455066905E-3</v>
      </c>
      <c r="AY12" s="17"/>
      <c r="AZ12" s="17">
        <v>1.8348623853211E-2</v>
      </c>
      <c r="BA12" s="17">
        <v>1.1111111111111099E-2</v>
      </c>
      <c r="BB12" s="17">
        <v>1.7621145374449299E-2</v>
      </c>
      <c r="BC12" s="17"/>
      <c r="BD12" s="17">
        <v>8.7719298245613996E-3</v>
      </c>
      <c r="BE12" s="17">
        <v>1.6241299303944301E-2</v>
      </c>
      <c r="BF12" s="17"/>
      <c r="BG12" s="17">
        <v>1.4527845036319599E-2</v>
      </c>
      <c r="BH12" s="17">
        <v>9.7560975609756097E-3</v>
      </c>
      <c r="BI12" s="17"/>
      <c r="BJ12" s="17">
        <v>5.2631578947368403E-3</v>
      </c>
      <c r="BK12" s="17">
        <v>1.27576054955839E-2</v>
      </c>
      <c r="BL12" s="17"/>
      <c r="BM12" s="17">
        <v>4.11522633744856E-3</v>
      </c>
      <c r="BN12" s="17">
        <v>1.33196721311475E-2</v>
      </c>
      <c r="BO12" s="17"/>
      <c r="BP12" s="17">
        <v>1.18694362017804E-2</v>
      </c>
      <c r="BQ12" s="17">
        <v>1.1415525114155301E-2</v>
      </c>
      <c r="BR12" s="17"/>
      <c r="BS12" s="17">
        <v>9.0497737556561094E-3</v>
      </c>
      <c r="BT12" s="17">
        <v>1.97802197802198E-2</v>
      </c>
      <c r="BU12" s="17"/>
      <c r="BV12" s="17">
        <v>6.7114093959731499E-3</v>
      </c>
      <c r="BW12" s="17">
        <v>1.02389078498294E-2</v>
      </c>
      <c r="BX12" s="17"/>
      <c r="BY12" s="17">
        <v>1.3986013986014E-2</v>
      </c>
      <c r="BZ12" s="17">
        <v>1.1142061281337001E-2</v>
      </c>
      <c r="CA12" s="17"/>
      <c r="CB12" s="17">
        <v>1.1844331641286E-2</v>
      </c>
      <c r="CC12" s="17">
        <v>1.12540192926045E-2</v>
      </c>
    </row>
    <row r="13" spans="2:81" x14ac:dyDescent="0.3">
      <c r="B13" s="26" t="s">
        <v>127</v>
      </c>
      <c r="C13" s="27">
        <v>0.93036437246963599</v>
      </c>
      <c r="D13" s="27">
        <v>0.913322632423756</v>
      </c>
      <c r="E13" s="27">
        <v>0.94728171334431599</v>
      </c>
      <c r="F13" s="27"/>
      <c r="G13" s="27">
        <v>0.90285714285714302</v>
      </c>
      <c r="H13" s="27">
        <v>0.93558282208588905</v>
      </c>
      <c r="I13" s="27">
        <v>0.94491525423728795</v>
      </c>
      <c r="J13" s="27">
        <v>0.94527363184079605</v>
      </c>
      <c r="K13" s="27">
        <v>0.91608391608391604</v>
      </c>
      <c r="L13" s="27">
        <v>0.92207792207792205</v>
      </c>
      <c r="M13" s="27"/>
      <c r="N13" s="27">
        <v>0.93723849372384904</v>
      </c>
      <c r="O13" s="27">
        <v>0.94845360824742297</v>
      </c>
      <c r="P13" s="27">
        <v>0.92537313432835799</v>
      </c>
      <c r="Q13" s="27">
        <v>0.90551181102362199</v>
      </c>
      <c r="R13" s="27"/>
      <c r="S13" s="27">
        <v>0.94650205761316897</v>
      </c>
      <c r="T13" s="27">
        <v>0.92481203007518797</v>
      </c>
      <c r="U13" s="27">
        <v>0.97260273972602695</v>
      </c>
      <c r="V13" s="27">
        <v>0.92233009708737901</v>
      </c>
      <c r="W13" s="27">
        <v>0.90384615384615397</v>
      </c>
      <c r="X13" s="27">
        <v>0.87619047619047596</v>
      </c>
      <c r="Y13" s="27">
        <v>0.95</v>
      </c>
      <c r="Z13" s="27">
        <v>0.91111111111111098</v>
      </c>
      <c r="AA13" s="27">
        <v>0.94267515923566902</v>
      </c>
      <c r="AB13" s="27">
        <v>0.92708333333333304</v>
      </c>
      <c r="AC13" s="27">
        <v>0.929824561403509</v>
      </c>
      <c r="AD13" s="27">
        <v>0.94736842105263197</v>
      </c>
      <c r="AE13" s="27"/>
      <c r="AF13" s="27">
        <v>0.94736842105263197</v>
      </c>
      <c r="AG13" s="27">
        <v>0.91</v>
      </c>
      <c r="AH13" s="27">
        <v>0.9609375</v>
      </c>
      <c r="AI13" s="27">
        <v>0.92546583850931696</v>
      </c>
      <c r="AJ13" s="27">
        <v>0.95121951219512202</v>
      </c>
      <c r="AK13" s="27">
        <v>0.93333333333333302</v>
      </c>
      <c r="AL13" s="27"/>
      <c r="AM13" s="27">
        <v>0.89560439560439598</v>
      </c>
      <c r="AN13" s="27">
        <v>0.94666666666666699</v>
      </c>
      <c r="AO13" s="27">
        <v>0.92838874680306904</v>
      </c>
      <c r="AP13" s="27">
        <v>0.936708860759494</v>
      </c>
      <c r="AQ13" s="27">
        <v>0.93181818181818199</v>
      </c>
      <c r="AR13" s="27"/>
      <c r="AS13" s="27">
        <v>0.93036437246963599</v>
      </c>
      <c r="AT13" s="27" t="s">
        <v>97</v>
      </c>
      <c r="AU13" s="27"/>
      <c r="AV13" s="27">
        <v>0.90249999999999997</v>
      </c>
      <c r="AW13" s="27">
        <v>0.88297872340425498</v>
      </c>
      <c r="AX13" s="27">
        <v>0.95028680688336498</v>
      </c>
      <c r="AY13" s="27"/>
      <c r="AZ13" s="27">
        <v>0.93577981651376196</v>
      </c>
      <c r="BA13" s="27">
        <v>0.91111111111111098</v>
      </c>
      <c r="BB13" s="27">
        <v>0.863436123348018</v>
      </c>
      <c r="BC13" s="27"/>
      <c r="BD13" s="27">
        <v>0.93734335839599003</v>
      </c>
      <c r="BE13" s="27">
        <v>0.91647331786542896</v>
      </c>
      <c r="BF13" s="27"/>
      <c r="BG13" s="27">
        <v>0.92009685230024196</v>
      </c>
      <c r="BH13" s="27">
        <v>0.93536585365853697</v>
      </c>
      <c r="BI13" s="27"/>
      <c r="BJ13" s="27">
        <v>0.92631578947368398</v>
      </c>
      <c r="BK13" s="27">
        <v>0.93130520117762505</v>
      </c>
      <c r="BL13" s="27"/>
      <c r="BM13" s="27">
        <v>0.95473251028806605</v>
      </c>
      <c r="BN13" s="27">
        <v>0.92622950819672101</v>
      </c>
      <c r="BO13" s="27"/>
      <c r="BP13" s="27">
        <v>0.94658753709198795</v>
      </c>
      <c r="BQ13" s="27">
        <v>0.92465753424657504</v>
      </c>
      <c r="BR13" s="27"/>
      <c r="BS13" s="27">
        <v>0.93891402714932104</v>
      </c>
      <c r="BT13" s="27">
        <v>0.90989010989010999</v>
      </c>
      <c r="BU13" s="27"/>
      <c r="BV13" s="27">
        <v>0.95973154362416102</v>
      </c>
      <c r="BW13" s="27">
        <v>0.92832764505119503</v>
      </c>
      <c r="BX13" s="27"/>
      <c r="BY13" s="27">
        <v>0.86713286713286697</v>
      </c>
      <c r="BZ13" s="27">
        <v>0.94057567316620205</v>
      </c>
      <c r="CA13" s="27"/>
      <c r="CB13" s="27">
        <v>0.93401015228426398</v>
      </c>
      <c r="CC13" s="27">
        <v>0.93408360128617396</v>
      </c>
    </row>
    <row r="14" spans="2:81" x14ac:dyDescent="0.3">
      <c r="B14" s="25"/>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144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141</v>
      </c>
      <c r="C8" s="13">
        <v>0.72550607287449398</v>
      </c>
      <c r="D8" s="13">
        <v>0.75922953451043296</v>
      </c>
      <c r="E8" s="13">
        <v>0.69028006589785795</v>
      </c>
      <c r="F8" s="13"/>
      <c r="G8" s="13">
        <v>0.69142857142857095</v>
      </c>
      <c r="H8" s="13">
        <v>0.58588957055214697</v>
      </c>
      <c r="I8" s="13">
        <v>0.69491525423728795</v>
      </c>
      <c r="J8" s="13">
        <v>0.79104477611940305</v>
      </c>
      <c r="K8" s="13">
        <v>0.86013986013985999</v>
      </c>
      <c r="L8" s="13">
        <v>0.89610389610389596</v>
      </c>
      <c r="M8" s="13"/>
      <c r="N8" s="13">
        <v>0.73430962343096196</v>
      </c>
      <c r="O8" s="13">
        <v>0.73883161512027495</v>
      </c>
      <c r="P8" s="13">
        <v>0.691542288557214</v>
      </c>
      <c r="Q8" s="13">
        <v>0.72047244094488205</v>
      </c>
      <c r="R8" s="13"/>
      <c r="S8" s="13">
        <v>0.66255144032921798</v>
      </c>
      <c r="T8" s="13">
        <v>0.69924812030075201</v>
      </c>
      <c r="U8" s="13">
        <v>0.75342465753424703</v>
      </c>
      <c r="V8" s="13">
        <v>0.82524271844660202</v>
      </c>
      <c r="W8" s="13">
        <v>0.64423076923076905</v>
      </c>
      <c r="X8" s="13">
        <v>0.70476190476190503</v>
      </c>
      <c r="Y8" s="13">
        <v>0.75</v>
      </c>
      <c r="Z8" s="13">
        <v>0.844444444444444</v>
      </c>
      <c r="AA8" s="13">
        <v>0.73885350318471299</v>
      </c>
      <c r="AB8" s="13">
        <v>0.77083333333333304</v>
      </c>
      <c r="AC8" s="13">
        <v>0.71929824561403499</v>
      </c>
      <c r="AD8" s="13">
        <v>0.89473684210526305</v>
      </c>
      <c r="AE8" s="13"/>
      <c r="AF8" s="13">
        <v>0.64912280701754399</v>
      </c>
      <c r="AG8" s="13">
        <v>0.755</v>
      </c>
      <c r="AH8" s="13">
        <v>0.75</v>
      </c>
      <c r="AI8" s="13">
        <v>0.81366459627329202</v>
      </c>
      <c r="AJ8" s="13">
        <v>0.707317073170732</v>
      </c>
      <c r="AK8" s="13">
        <v>0.80952380952380998</v>
      </c>
      <c r="AL8" s="13"/>
      <c r="AM8" s="13">
        <v>0.71428571428571397</v>
      </c>
      <c r="AN8" s="13">
        <v>0.78222222222222204</v>
      </c>
      <c r="AO8" s="13">
        <v>0.73913043478260898</v>
      </c>
      <c r="AP8" s="13">
        <v>0.632911392405063</v>
      </c>
      <c r="AQ8" s="13">
        <v>0.68181818181818199</v>
      </c>
      <c r="AR8" s="13"/>
      <c r="AS8" s="13">
        <v>0.72550607287449398</v>
      </c>
      <c r="AT8" s="13" t="s">
        <v>97</v>
      </c>
      <c r="AU8" s="13"/>
      <c r="AV8" s="13">
        <v>0.6825</v>
      </c>
      <c r="AW8" s="13">
        <v>0.55319148936170204</v>
      </c>
      <c r="AX8" s="13">
        <v>0.80497131931166299</v>
      </c>
      <c r="AY8" s="13"/>
      <c r="AZ8" s="13">
        <v>0.66055045871559603</v>
      </c>
      <c r="BA8" s="13">
        <v>0.53333333333333299</v>
      </c>
      <c r="BB8" s="13">
        <v>0.73127753303964804</v>
      </c>
      <c r="BC8" s="13"/>
      <c r="BD8" s="13">
        <v>0.68922305764410996</v>
      </c>
      <c r="BE8" s="13">
        <v>0.78886310904872403</v>
      </c>
      <c r="BF8" s="13"/>
      <c r="BG8" s="13">
        <v>0.63438256658595604</v>
      </c>
      <c r="BH8" s="13">
        <v>0.77073170731707297</v>
      </c>
      <c r="BI8" s="13"/>
      <c r="BJ8" s="13">
        <v>0.65789473684210498</v>
      </c>
      <c r="BK8" s="13">
        <v>0.74386653581943096</v>
      </c>
      <c r="BL8" s="13"/>
      <c r="BM8" s="13">
        <v>0.67901234567901203</v>
      </c>
      <c r="BN8" s="13">
        <v>0.73565573770491799</v>
      </c>
      <c r="BO8" s="13"/>
      <c r="BP8" s="13">
        <v>0.74480712166172103</v>
      </c>
      <c r="BQ8" s="13">
        <v>0.715753424657534</v>
      </c>
      <c r="BR8" s="13"/>
      <c r="BS8" s="13">
        <v>0.67194570135746601</v>
      </c>
      <c r="BT8" s="13">
        <v>0.76263736263736304</v>
      </c>
      <c r="BU8" s="13"/>
      <c r="BV8" s="13">
        <v>0.71812080536912704</v>
      </c>
      <c r="BW8" s="13">
        <v>0.64846416382252603</v>
      </c>
      <c r="BX8" s="13"/>
      <c r="BY8" s="13">
        <v>0.62937062937062904</v>
      </c>
      <c r="BZ8" s="13">
        <v>0.74094707520891401</v>
      </c>
      <c r="CA8" s="13"/>
      <c r="CB8" s="13">
        <v>0.75972927241962795</v>
      </c>
      <c r="CC8" s="13">
        <v>0.70578778135048204</v>
      </c>
    </row>
    <row r="9" spans="2:81" ht="28.8" x14ac:dyDescent="0.3">
      <c r="B9" s="14" t="s">
        <v>142</v>
      </c>
      <c r="C9" s="13">
        <v>0.19757085020242901</v>
      </c>
      <c r="D9" s="13">
        <v>0.163723916532905</v>
      </c>
      <c r="E9" s="13">
        <v>0.23228995057660601</v>
      </c>
      <c r="F9" s="13"/>
      <c r="G9" s="13">
        <v>0.245714285714286</v>
      </c>
      <c r="H9" s="13">
        <v>0.30674846625766899</v>
      </c>
      <c r="I9" s="13">
        <v>0.21186440677966101</v>
      </c>
      <c r="J9" s="13">
        <v>0.14925373134328401</v>
      </c>
      <c r="K9" s="13">
        <v>9.0909090909090898E-2</v>
      </c>
      <c r="L9" s="13">
        <v>5.1948051948052E-2</v>
      </c>
      <c r="M9" s="13"/>
      <c r="N9" s="13">
        <v>0.209205020920502</v>
      </c>
      <c r="O9" s="13">
        <v>0.192439862542955</v>
      </c>
      <c r="P9" s="13">
        <v>0.20398009950248799</v>
      </c>
      <c r="Q9" s="13">
        <v>0.17716535433070901</v>
      </c>
      <c r="R9" s="13"/>
      <c r="S9" s="13">
        <v>0.26337448559670801</v>
      </c>
      <c r="T9" s="13">
        <v>0.203007518796992</v>
      </c>
      <c r="U9" s="13">
        <v>0.19178082191780799</v>
      </c>
      <c r="V9" s="13">
        <v>0.12621359223301001</v>
      </c>
      <c r="W9" s="13">
        <v>0.25</v>
      </c>
      <c r="X9" s="13">
        <v>0.22857142857142901</v>
      </c>
      <c r="Y9" s="13">
        <v>0.16</v>
      </c>
      <c r="Z9" s="13">
        <v>4.4444444444444398E-2</v>
      </c>
      <c r="AA9" s="13">
        <v>0.19745222929936301</v>
      </c>
      <c r="AB9" s="13">
        <v>0.14583333333333301</v>
      </c>
      <c r="AC9" s="13">
        <v>0.21052631578947401</v>
      </c>
      <c r="AD9" s="13">
        <v>5.2631578947368397E-2</v>
      </c>
      <c r="AE9" s="13"/>
      <c r="AF9" s="13">
        <v>0.28571428571428598</v>
      </c>
      <c r="AG9" s="13">
        <v>0.20499999999999999</v>
      </c>
      <c r="AH9" s="13">
        <v>0.1484375</v>
      </c>
      <c r="AI9" s="13">
        <v>0.13043478260869601</v>
      </c>
      <c r="AJ9" s="13">
        <v>0.17886178861788599</v>
      </c>
      <c r="AK9" s="13">
        <v>8.5714285714285701E-2</v>
      </c>
      <c r="AL9" s="13"/>
      <c r="AM9" s="13">
        <v>0.21978021978022</v>
      </c>
      <c r="AN9" s="13">
        <v>0.151111111111111</v>
      </c>
      <c r="AO9" s="13">
        <v>0.18414322250639401</v>
      </c>
      <c r="AP9" s="13">
        <v>0.28691983122362902</v>
      </c>
      <c r="AQ9" s="13">
        <v>0.204545454545455</v>
      </c>
      <c r="AR9" s="13"/>
      <c r="AS9" s="13">
        <v>0.19757085020242901</v>
      </c>
      <c r="AT9" s="13" t="s">
        <v>97</v>
      </c>
      <c r="AU9" s="13"/>
      <c r="AV9" s="13">
        <v>0.23250000000000001</v>
      </c>
      <c r="AW9" s="13">
        <v>0.38297872340425498</v>
      </c>
      <c r="AX9" s="13">
        <v>0.12619502868068799</v>
      </c>
      <c r="AY9" s="13"/>
      <c r="AZ9" s="13">
        <v>0.23853211009174299</v>
      </c>
      <c r="BA9" s="13">
        <v>0.37777777777777799</v>
      </c>
      <c r="BB9" s="13">
        <v>0.20704845814978001</v>
      </c>
      <c r="BC9" s="13"/>
      <c r="BD9" s="13">
        <v>0.22932330827067701</v>
      </c>
      <c r="BE9" s="13">
        <v>0.1415313225058</v>
      </c>
      <c r="BF9" s="13"/>
      <c r="BG9" s="13">
        <v>0.28329297820823202</v>
      </c>
      <c r="BH9" s="13">
        <v>0.154878048780488</v>
      </c>
      <c r="BI9" s="13"/>
      <c r="BJ9" s="13">
        <v>0.24736842105263199</v>
      </c>
      <c r="BK9" s="13">
        <v>0.18547595682041201</v>
      </c>
      <c r="BL9" s="13"/>
      <c r="BM9" s="13">
        <v>0.23868312757201601</v>
      </c>
      <c r="BN9" s="13">
        <v>0.188524590163934</v>
      </c>
      <c r="BO9" s="13"/>
      <c r="BP9" s="13">
        <v>0.166172106824926</v>
      </c>
      <c r="BQ9" s="13">
        <v>0.21232876712328799</v>
      </c>
      <c r="BR9" s="13"/>
      <c r="BS9" s="13">
        <v>0.24886877828054299</v>
      </c>
      <c r="BT9" s="13">
        <v>0.16703296703296699</v>
      </c>
      <c r="BU9" s="13"/>
      <c r="BV9" s="13">
        <v>0.23489932885906001</v>
      </c>
      <c r="BW9" s="13">
        <v>0.25597269624573399</v>
      </c>
      <c r="BX9" s="13"/>
      <c r="BY9" s="13">
        <v>0.26573426573426601</v>
      </c>
      <c r="BZ9" s="13">
        <v>0.187558031569174</v>
      </c>
      <c r="CA9" s="13"/>
      <c r="CB9" s="13">
        <v>0.157360406091371</v>
      </c>
      <c r="CC9" s="13">
        <v>0.229903536977492</v>
      </c>
    </row>
    <row r="10" spans="2:81" ht="28.8" x14ac:dyDescent="0.3">
      <c r="B10" s="14" t="s">
        <v>143</v>
      </c>
      <c r="C10" s="13">
        <v>3.5627530364372502E-2</v>
      </c>
      <c r="D10" s="13">
        <v>4.1733547351524902E-2</v>
      </c>
      <c r="E10" s="13">
        <v>2.96540362438221E-2</v>
      </c>
      <c r="F10" s="13"/>
      <c r="G10" s="13">
        <v>0.04</v>
      </c>
      <c r="H10" s="13">
        <v>6.4417177914110405E-2</v>
      </c>
      <c r="I10" s="13">
        <v>3.8135593220338999E-2</v>
      </c>
      <c r="J10" s="13">
        <v>1.99004975124378E-2</v>
      </c>
      <c r="K10" s="13">
        <v>6.9930069930069904E-3</v>
      </c>
      <c r="L10" s="13">
        <v>1.2987012987013E-2</v>
      </c>
      <c r="M10" s="13"/>
      <c r="N10" s="13">
        <v>3.1380753138075299E-2</v>
      </c>
      <c r="O10" s="13">
        <v>3.09278350515464E-2</v>
      </c>
      <c r="P10" s="13">
        <v>4.47761194029851E-2</v>
      </c>
      <c r="Q10" s="13">
        <v>4.33070866141732E-2</v>
      </c>
      <c r="R10" s="13"/>
      <c r="S10" s="13">
        <v>4.1152263374485597E-2</v>
      </c>
      <c r="T10" s="13">
        <v>5.2631578947368397E-2</v>
      </c>
      <c r="U10" s="13">
        <v>2.7397260273972601E-2</v>
      </c>
      <c r="V10" s="13">
        <v>9.7087378640776708E-3</v>
      </c>
      <c r="W10" s="13">
        <v>2.8846153846153799E-2</v>
      </c>
      <c r="X10" s="13">
        <v>4.7619047619047603E-2</v>
      </c>
      <c r="Y10" s="13">
        <v>0.04</v>
      </c>
      <c r="Z10" s="13">
        <v>4.4444444444444398E-2</v>
      </c>
      <c r="AA10" s="13">
        <v>2.54777070063694E-2</v>
      </c>
      <c r="AB10" s="13">
        <v>4.1666666666666699E-2</v>
      </c>
      <c r="AC10" s="13">
        <v>3.5087719298245598E-2</v>
      </c>
      <c r="AD10" s="13">
        <v>0</v>
      </c>
      <c r="AE10" s="13"/>
      <c r="AF10" s="13">
        <v>3.2581453634085197E-2</v>
      </c>
      <c r="AG10" s="13">
        <v>1.4999999999999999E-2</v>
      </c>
      <c r="AH10" s="13">
        <v>5.46875E-2</v>
      </c>
      <c r="AI10" s="13">
        <v>4.3478260869565202E-2</v>
      </c>
      <c r="AJ10" s="13">
        <v>4.8780487804878099E-2</v>
      </c>
      <c r="AK10" s="13">
        <v>0</v>
      </c>
      <c r="AL10" s="13"/>
      <c r="AM10" s="13">
        <v>2.74725274725275E-2</v>
      </c>
      <c r="AN10" s="13">
        <v>1.7777777777777799E-2</v>
      </c>
      <c r="AO10" s="13">
        <v>4.0920716112532E-2</v>
      </c>
      <c r="AP10" s="13">
        <v>4.2194092827004197E-2</v>
      </c>
      <c r="AQ10" s="13">
        <v>9.0909090909090898E-2</v>
      </c>
      <c r="AR10" s="13"/>
      <c r="AS10" s="13">
        <v>3.5627530364372502E-2</v>
      </c>
      <c r="AT10" s="13" t="s">
        <v>97</v>
      </c>
      <c r="AU10" s="13"/>
      <c r="AV10" s="13">
        <v>4.4999999999999998E-2</v>
      </c>
      <c r="AW10" s="13">
        <v>5.31914893617021E-2</v>
      </c>
      <c r="AX10" s="13">
        <v>2.4856596558317401E-2</v>
      </c>
      <c r="AY10" s="13"/>
      <c r="AZ10" s="13">
        <v>6.4220183486238494E-2</v>
      </c>
      <c r="BA10" s="13">
        <v>5.5555555555555601E-2</v>
      </c>
      <c r="BB10" s="13">
        <v>2.6431718061673999E-2</v>
      </c>
      <c r="BC10" s="13"/>
      <c r="BD10" s="13">
        <v>3.3834586466165398E-2</v>
      </c>
      <c r="BE10" s="13">
        <v>3.94431554524362E-2</v>
      </c>
      <c r="BF10" s="13"/>
      <c r="BG10" s="13">
        <v>4.35835351089588E-2</v>
      </c>
      <c r="BH10" s="13">
        <v>3.1707317073170697E-2</v>
      </c>
      <c r="BI10" s="13"/>
      <c r="BJ10" s="13">
        <v>6.3157894736842093E-2</v>
      </c>
      <c r="BK10" s="13">
        <v>2.9440628066732099E-2</v>
      </c>
      <c r="BL10" s="13"/>
      <c r="BM10" s="13">
        <v>3.7037037037037E-2</v>
      </c>
      <c r="BN10" s="13">
        <v>3.4836065573770503E-2</v>
      </c>
      <c r="BO10" s="13"/>
      <c r="BP10" s="13">
        <v>2.9673590504451001E-2</v>
      </c>
      <c r="BQ10" s="13">
        <v>3.88127853881279E-2</v>
      </c>
      <c r="BR10" s="13"/>
      <c r="BS10" s="13">
        <v>3.8461538461538498E-2</v>
      </c>
      <c r="BT10" s="13">
        <v>3.0769230769230799E-2</v>
      </c>
      <c r="BU10" s="13"/>
      <c r="BV10" s="13">
        <v>2.01342281879195E-2</v>
      </c>
      <c r="BW10" s="13">
        <v>4.7781569965870303E-2</v>
      </c>
      <c r="BX10" s="13"/>
      <c r="BY10" s="13">
        <v>5.5944055944055902E-2</v>
      </c>
      <c r="BZ10" s="13">
        <v>3.2497678737233103E-2</v>
      </c>
      <c r="CA10" s="13"/>
      <c r="CB10" s="13">
        <v>3.7225042301184397E-2</v>
      </c>
      <c r="CC10" s="13">
        <v>2.8938906752411599E-2</v>
      </c>
    </row>
    <row r="11" spans="2:81" x14ac:dyDescent="0.3">
      <c r="B11" s="14" t="s">
        <v>106</v>
      </c>
      <c r="C11" s="22">
        <v>4.1295546558704502E-2</v>
      </c>
      <c r="D11" s="22">
        <v>3.5313001605136403E-2</v>
      </c>
      <c r="E11" s="22">
        <v>4.7775947281713298E-2</v>
      </c>
      <c r="F11" s="22"/>
      <c r="G11" s="22">
        <v>2.2857142857142899E-2</v>
      </c>
      <c r="H11" s="22">
        <v>4.2944785276073601E-2</v>
      </c>
      <c r="I11" s="22">
        <v>5.5084745762711898E-2</v>
      </c>
      <c r="J11" s="22">
        <v>3.98009950248756E-2</v>
      </c>
      <c r="K11" s="22">
        <v>4.1958041958042001E-2</v>
      </c>
      <c r="L11" s="22">
        <v>3.8961038961039002E-2</v>
      </c>
      <c r="M11" s="22"/>
      <c r="N11" s="22">
        <v>2.5104602510460299E-2</v>
      </c>
      <c r="O11" s="22">
        <v>3.78006872852234E-2</v>
      </c>
      <c r="P11" s="22">
        <v>5.9701492537313397E-2</v>
      </c>
      <c r="Q11" s="22">
        <v>5.9055118110236199E-2</v>
      </c>
      <c r="R11" s="22"/>
      <c r="S11" s="22">
        <v>3.2921810699588501E-2</v>
      </c>
      <c r="T11" s="22">
        <v>4.5112781954887202E-2</v>
      </c>
      <c r="U11" s="22">
        <v>2.7397260273972601E-2</v>
      </c>
      <c r="V11" s="22">
        <v>3.8834951456310697E-2</v>
      </c>
      <c r="W11" s="22">
        <v>7.69230769230769E-2</v>
      </c>
      <c r="X11" s="22">
        <v>1.9047619047619001E-2</v>
      </c>
      <c r="Y11" s="22">
        <v>0.05</v>
      </c>
      <c r="Z11" s="22">
        <v>6.6666666666666693E-2</v>
      </c>
      <c r="AA11" s="22">
        <v>3.8216560509554097E-2</v>
      </c>
      <c r="AB11" s="22">
        <v>4.1666666666666699E-2</v>
      </c>
      <c r="AC11" s="22">
        <v>3.5087719298245598E-2</v>
      </c>
      <c r="AD11" s="22">
        <v>5.2631578947368397E-2</v>
      </c>
      <c r="AE11" s="22"/>
      <c r="AF11" s="22">
        <v>3.2581453634085197E-2</v>
      </c>
      <c r="AG11" s="22">
        <v>2.5000000000000001E-2</v>
      </c>
      <c r="AH11" s="22">
        <v>4.6875E-2</v>
      </c>
      <c r="AI11" s="22">
        <v>1.2422360248447201E-2</v>
      </c>
      <c r="AJ11" s="22">
        <v>6.50406504065041E-2</v>
      </c>
      <c r="AK11" s="22">
        <v>0.104761904761905</v>
      </c>
      <c r="AL11" s="22"/>
      <c r="AM11" s="22">
        <v>3.8461538461538498E-2</v>
      </c>
      <c r="AN11" s="22">
        <v>4.8888888888888898E-2</v>
      </c>
      <c r="AO11" s="22">
        <v>3.5805626598465499E-2</v>
      </c>
      <c r="AP11" s="22">
        <v>3.7974683544303799E-2</v>
      </c>
      <c r="AQ11" s="22">
        <v>2.27272727272727E-2</v>
      </c>
      <c r="AR11" s="22"/>
      <c r="AS11" s="22">
        <v>4.1295546558704502E-2</v>
      </c>
      <c r="AT11" s="22" t="s">
        <v>97</v>
      </c>
      <c r="AU11" s="22"/>
      <c r="AV11" s="22">
        <v>0.04</v>
      </c>
      <c r="AW11" s="22">
        <v>1.0638297872340399E-2</v>
      </c>
      <c r="AX11" s="22">
        <v>4.3977055449330803E-2</v>
      </c>
      <c r="AY11" s="22"/>
      <c r="AZ11" s="22">
        <v>3.6697247706422E-2</v>
      </c>
      <c r="BA11" s="22">
        <v>3.3333333333333298E-2</v>
      </c>
      <c r="BB11" s="22">
        <v>3.5242290748898703E-2</v>
      </c>
      <c r="BC11" s="22"/>
      <c r="BD11" s="22">
        <v>4.7619047619047603E-2</v>
      </c>
      <c r="BE11" s="22">
        <v>3.01624129930394E-2</v>
      </c>
      <c r="BF11" s="22"/>
      <c r="BG11" s="22">
        <v>3.8740920096852302E-2</v>
      </c>
      <c r="BH11" s="22">
        <v>4.2682926829268303E-2</v>
      </c>
      <c r="BI11" s="22"/>
      <c r="BJ11" s="22">
        <v>3.1578947368421102E-2</v>
      </c>
      <c r="BK11" s="22">
        <v>4.12168792934249E-2</v>
      </c>
      <c r="BL11" s="22"/>
      <c r="BM11" s="22">
        <v>4.52674897119342E-2</v>
      </c>
      <c r="BN11" s="22">
        <v>4.0983606557376998E-2</v>
      </c>
      <c r="BO11" s="22"/>
      <c r="BP11" s="22">
        <v>5.93471810089021E-2</v>
      </c>
      <c r="BQ11" s="22">
        <v>3.3105022831050199E-2</v>
      </c>
      <c r="BR11" s="22"/>
      <c r="BS11" s="22">
        <v>4.0723981900452497E-2</v>
      </c>
      <c r="BT11" s="22">
        <v>3.95604395604396E-2</v>
      </c>
      <c r="BU11" s="22"/>
      <c r="BV11" s="22">
        <v>2.68456375838926E-2</v>
      </c>
      <c r="BW11" s="22">
        <v>4.7781569965870303E-2</v>
      </c>
      <c r="BX11" s="22"/>
      <c r="BY11" s="22">
        <v>4.8951048951049E-2</v>
      </c>
      <c r="BZ11" s="22">
        <v>3.8997214484679701E-2</v>
      </c>
      <c r="CA11" s="22"/>
      <c r="CB11" s="22">
        <v>4.5685279187817299E-2</v>
      </c>
      <c r="CC11" s="22">
        <v>3.53697749196141E-2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C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152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145</v>
      </c>
      <c r="C8" s="13">
        <v>0.71578947368421098</v>
      </c>
      <c r="D8" s="13">
        <v>0.71749598715890806</v>
      </c>
      <c r="E8" s="13">
        <v>0.71499176276771004</v>
      </c>
      <c r="F8" s="13"/>
      <c r="G8" s="13">
        <v>0.65714285714285703</v>
      </c>
      <c r="H8" s="13">
        <v>0.625766871165644</v>
      </c>
      <c r="I8" s="13">
        <v>0.74576271186440701</v>
      </c>
      <c r="J8" s="13">
        <v>0.73134328358209</v>
      </c>
      <c r="K8" s="13">
        <v>0.83916083916083895</v>
      </c>
      <c r="L8" s="13">
        <v>0.79220779220779203</v>
      </c>
      <c r="M8" s="13"/>
      <c r="N8" s="13">
        <v>0.73849372384937195</v>
      </c>
      <c r="O8" s="13">
        <v>0.74570446735395202</v>
      </c>
      <c r="P8" s="13">
        <v>0.68656716417910402</v>
      </c>
      <c r="Q8" s="13">
        <v>0.66535433070866101</v>
      </c>
      <c r="R8" s="13"/>
      <c r="S8" s="13">
        <v>0.67078189300411495</v>
      </c>
      <c r="T8" s="13">
        <v>0.67669172932330801</v>
      </c>
      <c r="U8" s="13">
        <v>0.73972602739726001</v>
      </c>
      <c r="V8" s="13">
        <v>0.85436893203883502</v>
      </c>
      <c r="W8" s="13">
        <v>0.76923076923076905</v>
      </c>
      <c r="X8" s="13">
        <v>0.68571428571428605</v>
      </c>
      <c r="Y8" s="13">
        <v>0.65</v>
      </c>
      <c r="Z8" s="13">
        <v>0.73333333333333295</v>
      </c>
      <c r="AA8" s="13">
        <v>0.74522292993630601</v>
      </c>
      <c r="AB8" s="13">
        <v>0.75</v>
      </c>
      <c r="AC8" s="13">
        <v>0.70175438596491202</v>
      </c>
      <c r="AD8" s="13">
        <v>0.52631578947368396</v>
      </c>
      <c r="AE8" s="13"/>
      <c r="AF8" s="13">
        <v>0.71679197994987498</v>
      </c>
      <c r="AG8" s="13">
        <v>0.72499999999999998</v>
      </c>
      <c r="AH8" s="13">
        <v>0.7265625</v>
      </c>
      <c r="AI8" s="13">
        <v>0.70807453416149102</v>
      </c>
      <c r="AJ8" s="13">
        <v>0.723577235772358</v>
      </c>
      <c r="AK8" s="13">
        <v>0.76190476190476197</v>
      </c>
      <c r="AL8" s="13"/>
      <c r="AM8" s="13">
        <v>0.70879120879120905</v>
      </c>
      <c r="AN8" s="13">
        <v>0.74222222222222201</v>
      </c>
      <c r="AO8" s="13">
        <v>0.71867007672634298</v>
      </c>
      <c r="AP8" s="13">
        <v>0.69620253164557</v>
      </c>
      <c r="AQ8" s="13">
        <v>0.54545454545454497</v>
      </c>
      <c r="AR8" s="13"/>
      <c r="AS8" s="13">
        <v>0.71578947368421098</v>
      </c>
      <c r="AT8" s="13" t="s">
        <v>97</v>
      </c>
      <c r="AU8" s="13"/>
      <c r="AV8" s="13">
        <v>0.67249999999999999</v>
      </c>
      <c r="AW8" s="13">
        <v>0.69148936170212805</v>
      </c>
      <c r="AX8" s="13">
        <v>0.76099426386233304</v>
      </c>
      <c r="AY8" s="13"/>
      <c r="AZ8" s="13">
        <v>0.67889908256880704</v>
      </c>
      <c r="BA8" s="13">
        <v>0.57777777777777795</v>
      </c>
      <c r="BB8" s="13">
        <v>0.70484581497797405</v>
      </c>
      <c r="BC8" s="13"/>
      <c r="BD8" s="13">
        <v>0.696741854636591</v>
      </c>
      <c r="BE8" s="13">
        <v>0.74941995359628799</v>
      </c>
      <c r="BF8" s="13"/>
      <c r="BG8" s="13">
        <v>0.70217917675544805</v>
      </c>
      <c r="BH8" s="13">
        <v>0.724390243902439</v>
      </c>
      <c r="BI8" s="13"/>
      <c r="BJ8" s="13">
        <v>0.7</v>
      </c>
      <c r="BK8" s="13">
        <v>0.72031403336604505</v>
      </c>
      <c r="BL8" s="13"/>
      <c r="BM8" s="13">
        <v>0.62139917695473201</v>
      </c>
      <c r="BN8" s="13">
        <v>0.73872950819672101</v>
      </c>
      <c r="BO8" s="13"/>
      <c r="BP8" s="13">
        <v>0.67359050445103896</v>
      </c>
      <c r="BQ8" s="13">
        <v>0.72831050228310501</v>
      </c>
      <c r="BR8" s="13"/>
      <c r="BS8" s="13">
        <v>0.66063348416289602</v>
      </c>
      <c r="BT8" s="13">
        <v>0.74285714285714299</v>
      </c>
      <c r="BU8" s="13"/>
      <c r="BV8" s="13">
        <v>0.66442953020134199</v>
      </c>
      <c r="BW8" s="13">
        <v>0.65870307167235498</v>
      </c>
      <c r="BX8" s="13"/>
      <c r="BY8" s="13">
        <v>0.62237762237762195</v>
      </c>
      <c r="BZ8" s="13">
        <v>0.73073351903435502</v>
      </c>
      <c r="CA8" s="13"/>
      <c r="CB8" s="13">
        <v>0.73434856175972896</v>
      </c>
      <c r="CC8" s="13">
        <v>0.70578778135048204</v>
      </c>
    </row>
    <row r="9" spans="2:81" ht="28.8" x14ac:dyDescent="0.3">
      <c r="B9" s="14" t="s">
        <v>146</v>
      </c>
      <c r="C9" s="13">
        <v>0.68016194331983804</v>
      </c>
      <c r="D9" s="13">
        <v>0.68699839486356296</v>
      </c>
      <c r="E9" s="13">
        <v>0.67051070840197702</v>
      </c>
      <c r="F9" s="13"/>
      <c r="G9" s="13">
        <v>0.60571428571428598</v>
      </c>
      <c r="H9" s="13">
        <v>0.63496932515337401</v>
      </c>
      <c r="I9" s="13">
        <v>0.71186440677966101</v>
      </c>
      <c r="J9" s="13">
        <v>0.71641791044776104</v>
      </c>
      <c r="K9" s="13">
        <v>0.678321678321678</v>
      </c>
      <c r="L9" s="13">
        <v>0.76623376623376604</v>
      </c>
      <c r="M9" s="13"/>
      <c r="N9" s="13">
        <v>0.74267782426778195</v>
      </c>
      <c r="O9" s="13">
        <v>0.70446735395188997</v>
      </c>
      <c r="P9" s="13">
        <v>0.60199004975124404</v>
      </c>
      <c r="Q9" s="13">
        <v>0.60629921259842501</v>
      </c>
      <c r="R9" s="13"/>
      <c r="S9" s="13">
        <v>0.65020576131687202</v>
      </c>
      <c r="T9" s="13">
        <v>0.69172932330827097</v>
      </c>
      <c r="U9" s="13">
        <v>0.71232876712328796</v>
      </c>
      <c r="V9" s="13">
        <v>0.70873786407767003</v>
      </c>
      <c r="W9" s="13">
        <v>0.71153846153846201</v>
      </c>
      <c r="X9" s="13">
        <v>0.64761904761904798</v>
      </c>
      <c r="Y9" s="13">
        <v>0.6</v>
      </c>
      <c r="Z9" s="13">
        <v>0.75555555555555598</v>
      </c>
      <c r="AA9" s="13">
        <v>0.68152866242038201</v>
      </c>
      <c r="AB9" s="13">
        <v>0.76041666666666696</v>
      </c>
      <c r="AC9" s="13">
        <v>0.61403508771929804</v>
      </c>
      <c r="AD9" s="13">
        <v>0.73684210526315796</v>
      </c>
      <c r="AE9" s="13"/>
      <c r="AF9" s="13">
        <v>0.66917293233082698</v>
      </c>
      <c r="AG9" s="13">
        <v>0.7</v>
      </c>
      <c r="AH9" s="13">
        <v>0.7265625</v>
      </c>
      <c r="AI9" s="13">
        <v>0.63354037267080698</v>
      </c>
      <c r="AJ9" s="13">
        <v>0.73983739837398399</v>
      </c>
      <c r="AK9" s="13">
        <v>0.72380952380952401</v>
      </c>
      <c r="AL9" s="13"/>
      <c r="AM9" s="13">
        <v>0.60989010989011005</v>
      </c>
      <c r="AN9" s="13">
        <v>0.65777777777777802</v>
      </c>
      <c r="AO9" s="13">
        <v>0.72378516624040901</v>
      </c>
      <c r="AP9" s="13">
        <v>0.71729957805907196</v>
      </c>
      <c r="AQ9" s="13">
        <v>0.68181818181818199</v>
      </c>
      <c r="AR9" s="13"/>
      <c r="AS9" s="13">
        <v>0.68016194331983804</v>
      </c>
      <c r="AT9" s="13" t="s">
        <v>97</v>
      </c>
      <c r="AU9" s="13"/>
      <c r="AV9" s="13">
        <v>0.64249999999999996</v>
      </c>
      <c r="AW9" s="13">
        <v>0.659574468085106</v>
      </c>
      <c r="AX9" s="13">
        <v>0.72275334608030595</v>
      </c>
      <c r="AY9" s="13"/>
      <c r="AZ9" s="13">
        <v>0.64220183486238502</v>
      </c>
      <c r="BA9" s="13">
        <v>0.58888888888888902</v>
      </c>
      <c r="BB9" s="13">
        <v>0.66079295154185003</v>
      </c>
      <c r="BC9" s="13"/>
      <c r="BD9" s="13">
        <v>0.67794486215538896</v>
      </c>
      <c r="BE9" s="13">
        <v>0.67981438515081205</v>
      </c>
      <c r="BF9" s="13"/>
      <c r="BG9" s="13">
        <v>0.69249394673123499</v>
      </c>
      <c r="BH9" s="13">
        <v>0.67439024390243896</v>
      </c>
      <c r="BI9" s="13"/>
      <c r="BJ9" s="13">
        <v>0.68421052631578905</v>
      </c>
      <c r="BK9" s="13">
        <v>0.67811579980372905</v>
      </c>
      <c r="BL9" s="13"/>
      <c r="BM9" s="13">
        <v>0.64197530864197505</v>
      </c>
      <c r="BN9" s="13">
        <v>0.68954918032786905</v>
      </c>
      <c r="BO9" s="13"/>
      <c r="BP9" s="13">
        <v>0.64094955489614203</v>
      </c>
      <c r="BQ9" s="13">
        <v>0.69063926940639297</v>
      </c>
      <c r="BR9" s="13"/>
      <c r="BS9" s="13">
        <v>0.66289592760181004</v>
      </c>
      <c r="BT9" s="13">
        <v>0.66593406593406601</v>
      </c>
      <c r="BU9" s="13"/>
      <c r="BV9" s="13">
        <v>0.711409395973154</v>
      </c>
      <c r="BW9" s="13">
        <v>0.63822525597269597</v>
      </c>
      <c r="BX9" s="13"/>
      <c r="BY9" s="13">
        <v>0.60139860139860102</v>
      </c>
      <c r="BZ9" s="13">
        <v>0.69359331476323105</v>
      </c>
      <c r="CA9" s="13"/>
      <c r="CB9" s="13">
        <v>0.67681895093062605</v>
      </c>
      <c r="CC9" s="13">
        <v>0.68971061093247599</v>
      </c>
    </row>
    <row r="10" spans="2:81" x14ac:dyDescent="0.3">
      <c r="B10" s="14" t="s">
        <v>147</v>
      </c>
      <c r="C10" s="13">
        <v>0.60728744939271295</v>
      </c>
      <c r="D10" s="13">
        <v>0.637239165329053</v>
      </c>
      <c r="E10" s="13">
        <v>0.57495881383854996</v>
      </c>
      <c r="F10" s="13"/>
      <c r="G10" s="13">
        <v>0.56000000000000005</v>
      </c>
      <c r="H10" s="13">
        <v>0.5</v>
      </c>
      <c r="I10" s="13">
        <v>0.61864406779660996</v>
      </c>
      <c r="J10" s="13">
        <v>0.67164179104477595</v>
      </c>
      <c r="K10" s="13">
        <v>0.70629370629370603</v>
      </c>
      <c r="L10" s="13">
        <v>0.69480519480519498</v>
      </c>
      <c r="M10" s="13"/>
      <c r="N10" s="13">
        <v>0.60251046025104604</v>
      </c>
      <c r="O10" s="13">
        <v>0.67697594501718195</v>
      </c>
      <c r="P10" s="13">
        <v>0.577114427860697</v>
      </c>
      <c r="Q10" s="13">
        <v>0.55511811023622004</v>
      </c>
      <c r="R10" s="13"/>
      <c r="S10" s="13">
        <v>0.56790123456790098</v>
      </c>
      <c r="T10" s="13">
        <v>0.67669172932330801</v>
      </c>
      <c r="U10" s="13">
        <v>0.57534246575342496</v>
      </c>
      <c r="V10" s="13">
        <v>0.64077669902912604</v>
      </c>
      <c r="W10" s="13">
        <v>0.58653846153846201</v>
      </c>
      <c r="X10" s="13">
        <v>0.56190476190476202</v>
      </c>
      <c r="Y10" s="13">
        <v>0.59</v>
      </c>
      <c r="Z10" s="13">
        <v>0.6</v>
      </c>
      <c r="AA10" s="13">
        <v>0.63057324840764295</v>
      </c>
      <c r="AB10" s="13">
        <v>0.66666666666666696</v>
      </c>
      <c r="AC10" s="13">
        <v>0.54385964912280704</v>
      </c>
      <c r="AD10" s="13">
        <v>0.73684210526315796</v>
      </c>
      <c r="AE10" s="13"/>
      <c r="AF10" s="13">
        <v>0.54385964912280704</v>
      </c>
      <c r="AG10" s="13">
        <v>0.59</v>
      </c>
      <c r="AH10" s="13">
        <v>0.6953125</v>
      </c>
      <c r="AI10" s="13">
        <v>0.60869565217391297</v>
      </c>
      <c r="AJ10" s="13">
        <v>0.64227642276422803</v>
      </c>
      <c r="AK10" s="13">
        <v>0.69523809523809499</v>
      </c>
      <c r="AL10" s="13"/>
      <c r="AM10" s="13">
        <v>0.60439560439560402</v>
      </c>
      <c r="AN10" s="13">
        <v>0.63555555555555598</v>
      </c>
      <c r="AO10" s="13">
        <v>0.64194373401534499</v>
      </c>
      <c r="AP10" s="13">
        <v>0.569620253164557</v>
      </c>
      <c r="AQ10" s="13">
        <v>0.43181818181818199</v>
      </c>
      <c r="AR10" s="13"/>
      <c r="AS10" s="13">
        <v>0.60728744939271295</v>
      </c>
      <c r="AT10" s="13" t="s">
        <v>97</v>
      </c>
      <c r="AU10" s="13"/>
      <c r="AV10" s="13">
        <v>0.59</v>
      </c>
      <c r="AW10" s="13">
        <v>0.53191489361702105</v>
      </c>
      <c r="AX10" s="13">
        <v>0.66347992351816398</v>
      </c>
      <c r="AY10" s="13"/>
      <c r="AZ10" s="13">
        <v>0.56880733944954098</v>
      </c>
      <c r="BA10" s="13">
        <v>0.57777777777777795</v>
      </c>
      <c r="BB10" s="13">
        <v>0.616740088105727</v>
      </c>
      <c r="BC10" s="13"/>
      <c r="BD10" s="13">
        <v>0.58020050125313305</v>
      </c>
      <c r="BE10" s="13">
        <v>0.65197215777262196</v>
      </c>
      <c r="BF10" s="13"/>
      <c r="BG10" s="13">
        <v>0.53753026634382595</v>
      </c>
      <c r="BH10" s="13">
        <v>0.64268292682926798</v>
      </c>
      <c r="BI10" s="13"/>
      <c r="BJ10" s="13">
        <v>0.557894736842105</v>
      </c>
      <c r="BK10" s="13">
        <v>0.61825318940137397</v>
      </c>
      <c r="BL10" s="13"/>
      <c r="BM10" s="13">
        <v>0.56790123456790098</v>
      </c>
      <c r="BN10" s="13">
        <v>0.61577868852458995</v>
      </c>
      <c r="BO10" s="13"/>
      <c r="BP10" s="13">
        <v>0.59940652818991103</v>
      </c>
      <c r="BQ10" s="13">
        <v>0.60844748858447495</v>
      </c>
      <c r="BR10" s="13"/>
      <c r="BS10" s="13">
        <v>0.579185520361991</v>
      </c>
      <c r="BT10" s="13">
        <v>0.63516483516483502</v>
      </c>
      <c r="BU10" s="13"/>
      <c r="BV10" s="13">
        <v>0.56375838926174504</v>
      </c>
      <c r="BW10" s="13">
        <v>0.58703071672354901</v>
      </c>
      <c r="BX10" s="13"/>
      <c r="BY10" s="13">
        <v>0.608391608391608</v>
      </c>
      <c r="BZ10" s="13">
        <v>0.60909935004642501</v>
      </c>
      <c r="CA10" s="13"/>
      <c r="CB10" s="13">
        <v>0.64128595600676797</v>
      </c>
      <c r="CC10" s="13">
        <v>0.57717041800643099</v>
      </c>
    </row>
    <row r="11" spans="2:81" ht="28.8" x14ac:dyDescent="0.3">
      <c r="B11" s="14" t="s">
        <v>148</v>
      </c>
      <c r="C11" s="13">
        <v>0.37975708502024302</v>
      </c>
      <c r="D11" s="13">
        <v>0.38523274478330699</v>
      </c>
      <c r="E11" s="13">
        <v>0.37561779242174598</v>
      </c>
      <c r="F11" s="13"/>
      <c r="G11" s="13">
        <v>0.29142857142857098</v>
      </c>
      <c r="H11" s="13">
        <v>0.377300613496933</v>
      </c>
      <c r="I11" s="13">
        <v>0.36016949152542399</v>
      </c>
      <c r="J11" s="13">
        <v>0.36318407960199001</v>
      </c>
      <c r="K11" s="13">
        <v>0.42657342657342701</v>
      </c>
      <c r="L11" s="13">
        <v>0.493506493506494</v>
      </c>
      <c r="M11" s="13"/>
      <c r="N11" s="13">
        <v>0.40794979079497901</v>
      </c>
      <c r="O11" s="13">
        <v>0.33676975945017201</v>
      </c>
      <c r="P11" s="13">
        <v>0.31343283582089598</v>
      </c>
      <c r="Q11" s="13">
        <v>0.43307086614173201</v>
      </c>
      <c r="R11" s="13"/>
      <c r="S11" s="13">
        <v>0.38271604938271597</v>
      </c>
      <c r="T11" s="13">
        <v>0.41353383458646598</v>
      </c>
      <c r="U11" s="13">
        <v>0.31506849315068503</v>
      </c>
      <c r="V11" s="13">
        <v>0.34951456310679602</v>
      </c>
      <c r="W11" s="13">
        <v>0.47115384615384598</v>
      </c>
      <c r="X11" s="13">
        <v>0.32380952380952399</v>
      </c>
      <c r="Y11" s="13">
        <v>0.33</v>
      </c>
      <c r="Z11" s="13">
        <v>0.28888888888888897</v>
      </c>
      <c r="AA11" s="13">
        <v>0.41401273885350298</v>
      </c>
      <c r="AB11" s="13">
        <v>0.38541666666666702</v>
      </c>
      <c r="AC11" s="13">
        <v>0.40350877192982498</v>
      </c>
      <c r="AD11" s="13">
        <v>0.42105263157894701</v>
      </c>
      <c r="AE11" s="13"/>
      <c r="AF11" s="13">
        <v>0.37844611528822097</v>
      </c>
      <c r="AG11" s="13">
        <v>0.39500000000000002</v>
      </c>
      <c r="AH11" s="13">
        <v>0.4296875</v>
      </c>
      <c r="AI11" s="13">
        <v>0.434782608695652</v>
      </c>
      <c r="AJ11" s="13">
        <v>0.34146341463414598</v>
      </c>
      <c r="AK11" s="13">
        <v>0.35238095238095202</v>
      </c>
      <c r="AL11" s="13"/>
      <c r="AM11" s="13">
        <v>0.39010989010989</v>
      </c>
      <c r="AN11" s="13">
        <v>0.31555555555555598</v>
      </c>
      <c r="AO11" s="13">
        <v>0.38107416879795403</v>
      </c>
      <c r="AP11" s="13">
        <v>0.40928270042194098</v>
      </c>
      <c r="AQ11" s="13">
        <v>0.40909090909090901</v>
      </c>
      <c r="AR11" s="13"/>
      <c r="AS11" s="13">
        <v>0.37975708502024302</v>
      </c>
      <c r="AT11" s="13" t="s">
        <v>97</v>
      </c>
      <c r="AU11" s="13"/>
      <c r="AV11" s="13">
        <v>0.4</v>
      </c>
      <c r="AW11" s="13">
        <v>0.40425531914893598</v>
      </c>
      <c r="AX11" s="13">
        <v>0.34225621414913998</v>
      </c>
      <c r="AY11" s="13"/>
      <c r="AZ11" s="13">
        <v>0.34862385321100903</v>
      </c>
      <c r="BA11" s="13">
        <v>0.37777777777777799</v>
      </c>
      <c r="BB11" s="13">
        <v>0.42731277533039602</v>
      </c>
      <c r="BC11" s="13"/>
      <c r="BD11" s="13">
        <v>0.38721804511278202</v>
      </c>
      <c r="BE11" s="13">
        <v>0.36194895591647303</v>
      </c>
      <c r="BF11" s="13"/>
      <c r="BG11" s="13">
        <v>0.355932203389831</v>
      </c>
      <c r="BH11" s="13">
        <v>0.39024390243902402</v>
      </c>
      <c r="BI11" s="13"/>
      <c r="BJ11" s="13">
        <v>0.34210526315789502</v>
      </c>
      <c r="BK11" s="13">
        <v>0.38272816486751698</v>
      </c>
      <c r="BL11" s="13"/>
      <c r="BM11" s="13">
        <v>0.358024691358025</v>
      </c>
      <c r="BN11" s="13">
        <v>0.38114754098360698</v>
      </c>
      <c r="BO11" s="13"/>
      <c r="BP11" s="13">
        <v>0.42136498516320497</v>
      </c>
      <c r="BQ11" s="13">
        <v>0.364155251141553</v>
      </c>
      <c r="BR11" s="13"/>
      <c r="BS11" s="13">
        <v>0.35294117647058798</v>
      </c>
      <c r="BT11" s="13">
        <v>0.40439560439560401</v>
      </c>
      <c r="BU11" s="13"/>
      <c r="BV11" s="13">
        <v>0.43624161073825501</v>
      </c>
      <c r="BW11" s="13">
        <v>0.31058020477815701</v>
      </c>
      <c r="BX11" s="13"/>
      <c r="BY11" s="13">
        <v>0.37762237762237799</v>
      </c>
      <c r="BZ11" s="13">
        <v>0.38068709377901599</v>
      </c>
      <c r="CA11" s="13"/>
      <c r="CB11" s="13">
        <v>0.38409475465312998</v>
      </c>
      <c r="CC11" s="13">
        <v>0.37299035369774902</v>
      </c>
    </row>
    <row r="12" spans="2:81" ht="43.2" x14ac:dyDescent="0.3">
      <c r="B12" s="14" t="s">
        <v>149</v>
      </c>
      <c r="C12" s="13">
        <v>0.18704453441295499</v>
      </c>
      <c r="D12" s="13">
        <v>0.19101123595505601</v>
      </c>
      <c r="E12" s="13">
        <v>0.182866556836903</v>
      </c>
      <c r="F12" s="13"/>
      <c r="G12" s="13">
        <v>0.21142857142857099</v>
      </c>
      <c r="H12" s="13">
        <v>0.23006134969325201</v>
      </c>
      <c r="I12" s="13">
        <v>0.15677966101694901</v>
      </c>
      <c r="J12" s="13">
        <v>0.16915422885572101</v>
      </c>
      <c r="K12" s="13">
        <v>0.132867132867133</v>
      </c>
      <c r="L12" s="13">
        <v>0.18831168831168801</v>
      </c>
      <c r="M12" s="13"/>
      <c r="N12" s="13">
        <v>0.19665271966527201</v>
      </c>
      <c r="O12" s="13">
        <v>0.17869415807560099</v>
      </c>
      <c r="P12" s="13">
        <v>0.19402985074626899</v>
      </c>
      <c r="Q12" s="13">
        <v>0.17716535433070901</v>
      </c>
      <c r="R12" s="13"/>
      <c r="S12" s="13">
        <v>0.22222222222222199</v>
      </c>
      <c r="T12" s="13">
        <v>0.18796992481203001</v>
      </c>
      <c r="U12" s="13">
        <v>0.150684931506849</v>
      </c>
      <c r="V12" s="13">
        <v>0.18446601941747601</v>
      </c>
      <c r="W12" s="13">
        <v>0.21153846153846201</v>
      </c>
      <c r="X12" s="13">
        <v>0.114285714285714</v>
      </c>
      <c r="Y12" s="13">
        <v>0.15</v>
      </c>
      <c r="Z12" s="13">
        <v>0.133333333333333</v>
      </c>
      <c r="AA12" s="13">
        <v>0.22292993630573199</v>
      </c>
      <c r="AB12" s="13">
        <v>0.21875</v>
      </c>
      <c r="AC12" s="13">
        <v>0.175438596491228</v>
      </c>
      <c r="AD12" s="13">
        <v>5.2631578947368397E-2</v>
      </c>
      <c r="AE12" s="13"/>
      <c r="AF12" s="13">
        <v>0.20802005012531299</v>
      </c>
      <c r="AG12" s="13">
        <v>0.17499999999999999</v>
      </c>
      <c r="AH12" s="13">
        <v>0.203125</v>
      </c>
      <c r="AI12" s="13">
        <v>0.217391304347826</v>
      </c>
      <c r="AJ12" s="13">
        <v>0.13008130081300801</v>
      </c>
      <c r="AK12" s="13">
        <v>0.15238095238095201</v>
      </c>
      <c r="AL12" s="13"/>
      <c r="AM12" s="13">
        <v>0.14835164835164799</v>
      </c>
      <c r="AN12" s="13">
        <v>0.168888888888889</v>
      </c>
      <c r="AO12" s="13">
        <v>0.19181585677749399</v>
      </c>
      <c r="AP12" s="13">
        <v>0.23206751054852301</v>
      </c>
      <c r="AQ12" s="13">
        <v>0.31818181818181801</v>
      </c>
      <c r="AR12" s="13"/>
      <c r="AS12" s="13">
        <v>0.18704453441295499</v>
      </c>
      <c r="AT12" s="13" t="s">
        <v>97</v>
      </c>
      <c r="AU12" s="13"/>
      <c r="AV12" s="13">
        <v>0.2175</v>
      </c>
      <c r="AW12" s="13">
        <v>0.23404255319148901</v>
      </c>
      <c r="AX12" s="13">
        <v>0.14913957934990399</v>
      </c>
      <c r="AY12" s="13"/>
      <c r="AZ12" s="13">
        <v>0.201834862385321</v>
      </c>
      <c r="BA12" s="13">
        <v>0.28888888888888897</v>
      </c>
      <c r="BB12" s="13">
        <v>0.171806167400881</v>
      </c>
      <c r="BC12" s="13"/>
      <c r="BD12" s="13">
        <v>0.19548872180451099</v>
      </c>
      <c r="BE12" s="13">
        <v>0.17169373549884001</v>
      </c>
      <c r="BF12" s="13"/>
      <c r="BG12" s="13">
        <v>0.215496368038741</v>
      </c>
      <c r="BH12" s="13">
        <v>0.173170731707317</v>
      </c>
      <c r="BI12" s="13"/>
      <c r="BJ12" s="13">
        <v>0.20526315789473701</v>
      </c>
      <c r="BK12" s="13">
        <v>0.18547595682041201</v>
      </c>
      <c r="BL12" s="13"/>
      <c r="BM12" s="13">
        <v>0.172839506172839</v>
      </c>
      <c r="BN12" s="13">
        <v>0.18954918032786899</v>
      </c>
      <c r="BO12" s="13"/>
      <c r="BP12" s="13">
        <v>0.18100890207715101</v>
      </c>
      <c r="BQ12" s="13">
        <v>0.190639269406393</v>
      </c>
      <c r="BR12" s="13"/>
      <c r="BS12" s="13">
        <v>0.239819004524887</v>
      </c>
      <c r="BT12" s="13">
        <v>0.15604395604395599</v>
      </c>
      <c r="BU12" s="13"/>
      <c r="BV12" s="13">
        <v>0.26174496644295298</v>
      </c>
      <c r="BW12" s="13">
        <v>0.22866894197952201</v>
      </c>
      <c r="BX12" s="13"/>
      <c r="BY12" s="13">
        <v>0.20279720279720301</v>
      </c>
      <c r="BZ12" s="13">
        <v>0.186629526462396</v>
      </c>
      <c r="CA12" s="13"/>
      <c r="CB12" s="13">
        <v>0.174280879864636</v>
      </c>
      <c r="CC12" s="13">
        <v>0.19935691318328</v>
      </c>
    </row>
    <row r="13" spans="2:81" ht="43.2" x14ac:dyDescent="0.3">
      <c r="B13" s="14" t="s">
        <v>150</v>
      </c>
      <c r="C13" s="13">
        <v>0.17489878542510101</v>
      </c>
      <c r="D13" s="13">
        <v>0.195826645264847</v>
      </c>
      <c r="E13" s="13">
        <v>0.154859967051071</v>
      </c>
      <c r="F13" s="13"/>
      <c r="G13" s="13">
        <v>0.13142857142857101</v>
      </c>
      <c r="H13" s="13">
        <v>0.214723926380368</v>
      </c>
      <c r="I13" s="13">
        <v>0.17372881355932199</v>
      </c>
      <c r="J13" s="13">
        <v>0.15920398009950201</v>
      </c>
      <c r="K13" s="13">
        <v>0.13986013986014001</v>
      </c>
      <c r="L13" s="13">
        <v>0.19480519480519501</v>
      </c>
      <c r="M13" s="13"/>
      <c r="N13" s="13">
        <v>0.18619246861924699</v>
      </c>
      <c r="O13" s="13">
        <v>0.164948453608247</v>
      </c>
      <c r="P13" s="13">
        <v>0.174129353233831</v>
      </c>
      <c r="Q13" s="13">
        <v>0.17322834645669299</v>
      </c>
      <c r="R13" s="13"/>
      <c r="S13" s="13">
        <v>0.19341563786008201</v>
      </c>
      <c r="T13" s="13">
        <v>0.157894736842105</v>
      </c>
      <c r="U13" s="13">
        <v>0.13698630136986301</v>
      </c>
      <c r="V13" s="13">
        <v>0.13592233009708701</v>
      </c>
      <c r="W13" s="13">
        <v>0.21153846153846201</v>
      </c>
      <c r="X13" s="13">
        <v>0.15238095238095201</v>
      </c>
      <c r="Y13" s="13">
        <v>0.19</v>
      </c>
      <c r="Z13" s="13">
        <v>0.22222222222222199</v>
      </c>
      <c r="AA13" s="13">
        <v>0.210191082802548</v>
      </c>
      <c r="AB13" s="13">
        <v>0.20833333333333301</v>
      </c>
      <c r="AC13" s="13">
        <v>7.0175438596491196E-2</v>
      </c>
      <c r="AD13" s="13">
        <v>0</v>
      </c>
      <c r="AE13" s="13"/>
      <c r="AF13" s="13">
        <v>0.157894736842105</v>
      </c>
      <c r="AG13" s="13">
        <v>0.21</v>
      </c>
      <c r="AH13" s="13">
        <v>0.21875</v>
      </c>
      <c r="AI13" s="13">
        <v>0.15527950310558999</v>
      </c>
      <c r="AJ13" s="13">
        <v>0.211382113821138</v>
      </c>
      <c r="AK13" s="13">
        <v>0.104761904761905</v>
      </c>
      <c r="AL13" s="13"/>
      <c r="AM13" s="13">
        <v>0.12637362637362601</v>
      </c>
      <c r="AN13" s="13">
        <v>0.146666666666667</v>
      </c>
      <c r="AO13" s="13">
        <v>0.179028132992327</v>
      </c>
      <c r="AP13" s="13">
        <v>0.21097046413502099</v>
      </c>
      <c r="AQ13" s="13">
        <v>0.34090909090909099</v>
      </c>
      <c r="AR13" s="13"/>
      <c r="AS13" s="13">
        <v>0.17489878542510101</v>
      </c>
      <c r="AT13" s="13" t="s">
        <v>97</v>
      </c>
      <c r="AU13" s="13"/>
      <c r="AV13" s="13">
        <v>0.1825</v>
      </c>
      <c r="AW13" s="13">
        <v>0.329787234042553</v>
      </c>
      <c r="AX13" s="13">
        <v>0.118546845124283</v>
      </c>
      <c r="AY13" s="13"/>
      <c r="AZ13" s="13">
        <v>0.22018348623853201</v>
      </c>
      <c r="BA13" s="13">
        <v>0.17777777777777801</v>
      </c>
      <c r="BB13" s="13">
        <v>0.19383259911894299</v>
      </c>
      <c r="BC13" s="13"/>
      <c r="BD13" s="13">
        <v>0.18170426065162901</v>
      </c>
      <c r="BE13" s="13">
        <v>0.16473317865429199</v>
      </c>
      <c r="BF13" s="13"/>
      <c r="BG13" s="13">
        <v>0.21791767554479399</v>
      </c>
      <c r="BH13" s="13">
        <v>0.15365853658536599</v>
      </c>
      <c r="BI13" s="13"/>
      <c r="BJ13" s="13">
        <v>0.215789473684211</v>
      </c>
      <c r="BK13" s="13">
        <v>0.170755642787046</v>
      </c>
      <c r="BL13" s="13"/>
      <c r="BM13" s="13">
        <v>0.14403292181069999</v>
      </c>
      <c r="BN13" s="13">
        <v>0.18237704918032799</v>
      </c>
      <c r="BO13" s="13"/>
      <c r="BP13" s="13">
        <v>0.14836795252225499</v>
      </c>
      <c r="BQ13" s="13">
        <v>0.18378995433789999</v>
      </c>
      <c r="BR13" s="13"/>
      <c r="BS13" s="13">
        <v>0.187782805429864</v>
      </c>
      <c r="BT13" s="13">
        <v>0.149450549450549</v>
      </c>
      <c r="BU13" s="13"/>
      <c r="BV13" s="13">
        <v>0.23489932885906001</v>
      </c>
      <c r="BW13" s="13">
        <v>0.16382252559727001</v>
      </c>
      <c r="BX13" s="13"/>
      <c r="BY13" s="13">
        <v>0.20279720279720301</v>
      </c>
      <c r="BZ13" s="13">
        <v>0.17177344475394599</v>
      </c>
      <c r="CA13" s="13"/>
      <c r="CB13" s="13">
        <v>0.16920473773265701</v>
      </c>
      <c r="CC13" s="13">
        <v>0.17845659163987099</v>
      </c>
    </row>
    <row r="14" spans="2:81" x14ac:dyDescent="0.3">
      <c r="B14" s="14" t="s">
        <v>88</v>
      </c>
      <c r="C14" s="13">
        <v>2.9149797570850199E-2</v>
      </c>
      <c r="D14" s="13">
        <v>3.5313001605136403E-2</v>
      </c>
      <c r="E14" s="13">
        <v>2.3064250411861598E-2</v>
      </c>
      <c r="F14" s="13"/>
      <c r="G14" s="13">
        <v>3.4285714285714301E-2</v>
      </c>
      <c r="H14" s="13">
        <v>3.9877300613496897E-2</v>
      </c>
      <c r="I14" s="13">
        <v>1.6949152542372899E-2</v>
      </c>
      <c r="J14" s="13">
        <v>3.4825870646766198E-2</v>
      </c>
      <c r="K14" s="13">
        <v>0</v>
      </c>
      <c r="L14" s="13">
        <v>3.8961038961039002E-2</v>
      </c>
      <c r="M14" s="13"/>
      <c r="N14" s="13">
        <v>1.6736401673640201E-2</v>
      </c>
      <c r="O14" s="13">
        <v>2.40549828178694E-2</v>
      </c>
      <c r="P14" s="13">
        <v>3.4825870646766198E-2</v>
      </c>
      <c r="Q14" s="13">
        <v>4.7244094488188997E-2</v>
      </c>
      <c r="R14" s="13"/>
      <c r="S14" s="13">
        <v>2.4691358024691398E-2</v>
      </c>
      <c r="T14" s="13">
        <v>1.50375939849624E-2</v>
      </c>
      <c r="U14" s="13">
        <v>1.3698630136986301E-2</v>
      </c>
      <c r="V14" s="13">
        <v>2.9126213592233E-2</v>
      </c>
      <c r="W14" s="13">
        <v>3.8461538461538498E-2</v>
      </c>
      <c r="X14" s="13">
        <v>6.6666666666666693E-2</v>
      </c>
      <c r="Y14" s="13">
        <v>0.02</v>
      </c>
      <c r="Z14" s="13">
        <v>0</v>
      </c>
      <c r="AA14" s="13">
        <v>3.1847133757961797E-2</v>
      </c>
      <c r="AB14" s="13">
        <v>3.125E-2</v>
      </c>
      <c r="AC14" s="13">
        <v>5.2631578947368397E-2</v>
      </c>
      <c r="AD14" s="13">
        <v>0</v>
      </c>
      <c r="AE14" s="13"/>
      <c r="AF14" s="13">
        <v>2.00501253132832E-2</v>
      </c>
      <c r="AG14" s="13">
        <v>2.5000000000000001E-2</v>
      </c>
      <c r="AH14" s="13">
        <v>7.8125E-3</v>
      </c>
      <c r="AI14" s="13">
        <v>4.9689440993788803E-2</v>
      </c>
      <c r="AJ14" s="13">
        <v>2.4390243902439001E-2</v>
      </c>
      <c r="AK14" s="13">
        <v>1.9047619047619001E-2</v>
      </c>
      <c r="AL14" s="13"/>
      <c r="AM14" s="13">
        <v>6.5934065934065894E-2</v>
      </c>
      <c r="AN14" s="13">
        <v>2.2222222222222199E-2</v>
      </c>
      <c r="AO14" s="13">
        <v>2.3017902813299199E-2</v>
      </c>
      <c r="AP14" s="13">
        <v>8.4388185654008397E-3</v>
      </c>
      <c r="AQ14" s="13">
        <v>6.8181818181818205E-2</v>
      </c>
      <c r="AR14" s="13"/>
      <c r="AS14" s="13">
        <v>2.9149797570850199E-2</v>
      </c>
      <c r="AT14" s="13" t="s">
        <v>97</v>
      </c>
      <c r="AU14" s="13"/>
      <c r="AV14" s="13">
        <v>2.75E-2</v>
      </c>
      <c r="AW14" s="13">
        <v>1.0638297872340399E-2</v>
      </c>
      <c r="AX14" s="13">
        <v>3.2504780114722798E-2</v>
      </c>
      <c r="AY14" s="13"/>
      <c r="AZ14" s="13">
        <v>9.1743119266055103E-3</v>
      </c>
      <c r="BA14" s="13">
        <v>1.1111111111111099E-2</v>
      </c>
      <c r="BB14" s="13">
        <v>4.4052863436123399E-2</v>
      </c>
      <c r="BC14" s="13"/>
      <c r="BD14" s="13">
        <v>2.5062656641604002E-2</v>
      </c>
      <c r="BE14" s="13">
        <v>3.7122969837586998E-2</v>
      </c>
      <c r="BF14" s="13"/>
      <c r="BG14" s="13">
        <v>2.6634382566585998E-2</v>
      </c>
      <c r="BH14" s="13">
        <v>3.0487804878048801E-2</v>
      </c>
      <c r="BI14" s="13"/>
      <c r="BJ14" s="13">
        <v>3.6842105263157898E-2</v>
      </c>
      <c r="BK14" s="13">
        <v>2.8459273797840998E-2</v>
      </c>
      <c r="BL14" s="13"/>
      <c r="BM14" s="13">
        <v>3.2921810699588501E-2</v>
      </c>
      <c r="BN14" s="13">
        <v>2.86885245901639E-2</v>
      </c>
      <c r="BO14" s="13"/>
      <c r="BP14" s="13">
        <v>3.8575667655786301E-2</v>
      </c>
      <c r="BQ14" s="13">
        <v>2.62557077625571E-2</v>
      </c>
      <c r="BR14" s="13"/>
      <c r="BS14" s="13">
        <v>2.03619909502262E-2</v>
      </c>
      <c r="BT14" s="13">
        <v>3.95604395604396E-2</v>
      </c>
      <c r="BU14" s="13"/>
      <c r="BV14" s="13">
        <v>6.7114093959731499E-3</v>
      </c>
      <c r="BW14" s="13">
        <v>2.7303754266211601E-2</v>
      </c>
      <c r="BX14" s="13"/>
      <c r="BY14" s="13">
        <v>2.7972027972028E-2</v>
      </c>
      <c r="BZ14" s="13">
        <v>2.87836583101207E-2</v>
      </c>
      <c r="CA14" s="13"/>
      <c r="CB14" s="13">
        <v>3.3840947546531303E-2</v>
      </c>
      <c r="CC14" s="13">
        <v>2.57234726688103E-2</v>
      </c>
    </row>
    <row r="15" spans="2:81" x14ac:dyDescent="0.3">
      <c r="B15" s="14" t="s">
        <v>151</v>
      </c>
      <c r="C15" s="22">
        <v>1.3765182186234799E-2</v>
      </c>
      <c r="D15" s="22">
        <v>1.6051364365971099E-2</v>
      </c>
      <c r="E15" s="22">
        <v>1.1532125205930799E-2</v>
      </c>
      <c r="F15" s="22"/>
      <c r="G15" s="22">
        <v>1.1428571428571401E-2</v>
      </c>
      <c r="H15" s="22">
        <v>9.2024539877300603E-3</v>
      </c>
      <c r="I15" s="22">
        <v>4.2372881355932203E-3</v>
      </c>
      <c r="J15" s="22">
        <v>9.9502487562189105E-3</v>
      </c>
      <c r="K15" s="22">
        <v>1.3986013986014E-2</v>
      </c>
      <c r="L15" s="22">
        <v>4.5454545454545497E-2</v>
      </c>
      <c r="M15" s="22"/>
      <c r="N15" s="22">
        <v>8.3682008368200795E-3</v>
      </c>
      <c r="O15" s="22">
        <v>1.03092783505155E-2</v>
      </c>
      <c r="P15" s="22">
        <v>1.99004975124378E-2</v>
      </c>
      <c r="Q15" s="22">
        <v>2.3622047244094498E-2</v>
      </c>
      <c r="R15" s="22"/>
      <c r="S15" s="22">
        <v>4.11522633744856E-3</v>
      </c>
      <c r="T15" s="22">
        <v>1.50375939849624E-2</v>
      </c>
      <c r="U15" s="22">
        <v>2.7397260273972601E-2</v>
      </c>
      <c r="V15" s="22">
        <v>1.94174757281553E-2</v>
      </c>
      <c r="W15" s="22">
        <v>0</v>
      </c>
      <c r="X15" s="22">
        <v>2.8571428571428598E-2</v>
      </c>
      <c r="Y15" s="22">
        <v>0.02</v>
      </c>
      <c r="Z15" s="22">
        <v>0</v>
      </c>
      <c r="AA15" s="22">
        <v>1.9108280254777101E-2</v>
      </c>
      <c r="AB15" s="22">
        <v>2.0833333333333301E-2</v>
      </c>
      <c r="AC15" s="22">
        <v>0</v>
      </c>
      <c r="AD15" s="22">
        <v>0</v>
      </c>
      <c r="AE15" s="22"/>
      <c r="AF15" s="22">
        <v>7.5187969924812E-3</v>
      </c>
      <c r="AG15" s="22">
        <v>1.4999999999999999E-2</v>
      </c>
      <c r="AH15" s="22">
        <v>7.8125E-3</v>
      </c>
      <c r="AI15" s="22">
        <v>3.1055900621118002E-2</v>
      </c>
      <c r="AJ15" s="22">
        <v>0</v>
      </c>
      <c r="AK15" s="22">
        <v>3.8095238095238099E-2</v>
      </c>
      <c r="AL15" s="22"/>
      <c r="AM15" s="22">
        <v>1.6483516483516501E-2</v>
      </c>
      <c r="AN15" s="22">
        <v>8.8888888888888906E-3</v>
      </c>
      <c r="AO15" s="22">
        <v>1.5345268542199499E-2</v>
      </c>
      <c r="AP15" s="22">
        <v>8.4388185654008397E-3</v>
      </c>
      <c r="AQ15" s="22">
        <v>2.27272727272727E-2</v>
      </c>
      <c r="AR15" s="22"/>
      <c r="AS15" s="22">
        <v>1.3765182186234799E-2</v>
      </c>
      <c r="AT15" s="22" t="s">
        <v>97</v>
      </c>
      <c r="AU15" s="22"/>
      <c r="AV15" s="22">
        <v>1.2500000000000001E-2</v>
      </c>
      <c r="AW15" s="22">
        <v>0</v>
      </c>
      <c r="AX15" s="22">
        <v>1.9120458891013398E-2</v>
      </c>
      <c r="AY15" s="22"/>
      <c r="AZ15" s="22">
        <v>0</v>
      </c>
      <c r="BA15" s="22">
        <v>0</v>
      </c>
      <c r="BB15" s="22">
        <v>1.7621145374449299E-2</v>
      </c>
      <c r="BC15" s="22"/>
      <c r="BD15" s="22">
        <v>1.00250626566416E-2</v>
      </c>
      <c r="BE15" s="22">
        <v>2.0881670533642701E-2</v>
      </c>
      <c r="BF15" s="22"/>
      <c r="BG15" s="22">
        <v>9.6852300242130807E-3</v>
      </c>
      <c r="BH15" s="22">
        <v>1.5853658536585401E-2</v>
      </c>
      <c r="BI15" s="22"/>
      <c r="BJ15" s="22">
        <v>1.05263157894737E-2</v>
      </c>
      <c r="BK15" s="22">
        <v>1.3738959764474999E-2</v>
      </c>
      <c r="BL15" s="22"/>
      <c r="BM15" s="22">
        <v>4.11522633744856E-3</v>
      </c>
      <c r="BN15" s="22">
        <v>1.63934426229508E-2</v>
      </c>
      <c r="BO15" s="22"/>
      <c r="BP15" s="22">
        <v>1.4836795252225501E-2</v>
      </c>
      <c r="BQ15" s="22">
        <v>1.25570776255708E-2</v>
      </c>
      <c r="BR15" s="22"/>
      <c r="BS15" s="22">
        <v>1.35746606334842E-2</v>
      </c>
      <c r="BT15" s="22">
        <v>1.3186813186813201E-2</v>
      </c>
      <c r="BU15" s="22"/>
      <c r="BV15" s="22">
        <v>3.35570469798658E-2</v>
      </c>
      <c r="BW15" s="22">
        <v>3.4129692832764501E-3</v>
      </c>
      <c r="BX15" s="22"/>
      <c r="BY15" s="22">
        <v>2.0979020979021001E-2</v>
      </c>
      <c r="BZ15" s="22">
        <v>1.29990714948932E-2</v>
      </c>
      <c r="CA15" s="22"/>
      <c r="CB15" s="22">
        <v>1.69204737732657E-2</v>
      </c>
      <c r="CC15" s="22">
        <v>1.12540192926045E-2</v>
      </c>
    </row>
    <row r="16" spans="2:81" x14ac:dyDescent="0.3">
      <c r="B16" s="15"/>
    </row>
    <row r="17" spans="2:2" x14ac:dyDescent="0.3">
      <c r="B17" t="s">
        <v>93</v>
      </c>
    </row>
    <row r="18" spans="2:2" x14ac:dyDescent="0.3">
      <c r="B18" t="s">
        <v>94</v>
      </c>
    </row>
    <row r="20" spans="2:2" x14ac:dyDescent="0.3">
      <c r="B20"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C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159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153</v>
      </c>
      <c r="C8" s="13">
        <v>0.59676113360323901</v>
      </c>
      <c r="D8" s="13">
        <v>0.579454253611557</v>
      </c>
      <c r="E8" s="13">
        <v>0.61614497528830303</v>
      </c>
      <c r="F8" s="13"/>
      <c r="G8" s="13">
        <v>0.628571428571429</v>
      </c>
      <c r="H8" s="13">
        <v>0.61349693251533699</v>
      </c>
      <c r="I8" s="13">
        <v>0.54661016949152497</v>
      </c>
      <c r="J8" s="13">
        <v>0.60199004975124404</v>
      </c>
      <c r="K8" s="13">
        <v>0.58041958041957997</v>
      </c>
      <c r="L8" s="13">
        <v>0.61038961038961004</v>
      </c>
      <c r="M8" s="13"/>
      <c r="N8" s="13">
        <v>0.60251046025104604</v>
      </c>
      <c r="O8" s="13">
        <v>0.62542955326460503</v>
      </c>
      <c r="P8" s="13">
        <v>0.58208955223880599</v>
      </c>
      <c r="Q8" s="13">
        <v>0.57086614173228301</v>
      </c>
      <c r="R8" s="13"/>
      <c r="S8" s="13">
        <v>0.57613168724279795</v>
      </c>
      <c r="T8" s="13">
        <v>0.60150375939849599</v>
      </c>
      <c r="U8" s="13">
        <v>0.56164383561643805</v>
      </c>
      <c r="V8" s="13">
        <v>0.65048543689320404</v>
      </c>
      <c r="W8" s="13">
        <v>0.55769230769230804</v>
      </c>
      <c r="X8" s="13">
        <v>0.55238095238095197</v>
      </c>
      <c r="Y8" s="13">
        <v>0.68</v>
      </c>
      <c r="Z8" s="13">
        <v>0.55555555555555602</v>
      </c>
      <c r="AA8" s="13">
        <v>0.62420382165605104</v>
      </c>
      <c r="AB8" s="13">
        <v>0.625</v>
      </c>
      <c r="AC8" s="13">
        <v>0.54385964912280704</v>
      </c>
      <c r="AD8" s="13">
        <v>0.57894736842105299</v>
      </c>
      <c r="AE8" s="13"/>
      <c r="AF8" s="13">
        <v>0.581453634085213</v>
      </c>
      <c r="AG8" s="13">
        <v>0.58499999999999996</v>
      </c>
      <c r="AH8" s="13">
        <v>0.6640625</v>
      </c>
      <c r="AI8" s="13">
        <v>0.70186335403726696</v>
      </c>
      <c r="AJ8" s="13">
        <v>0.57723577235772405</v>
      </c>
      <c r="AK8" s="13">
        <v>0.63809523809523805</v>
      </c>
      <c r="AL8" s="13"/>
      <c r="AM8" s="13">
        <v>0.54945054945054905</v>
      </c>
      <c r="AN8" s="13">
        <v>0.64444444444444404</v>
      </c>
      <c r="AO8" s="13">
        <v>0.58056265984654698</v>
      </c>
      <c r="AP8" s="13">
        <v>0.58649789029535904</v>
      </c>
      <c r="AQ8" s="13">
        <v>0.65909090909090895</v>
      </c>
      <c r="AR8" s="13"/>
      <c r="AS8" s="13">
        <v>0.59676113360323901</v>
      </c>
      <c r="AT8" s="13" t="s">
        <v>97</v>
      </c>
      <c r="AU8" s="13"/>
      <c r="AV8" s="13">
        <v>0.63</v>
      </c>
      <c r="AW8" s="13">
        <v>0.59574468085106402</v>
      </c>
      <c r="AX8" s="13">
        <v>0.61376673040152996</v>
      </c>
      <c r="AY8" s="13"/>
      <c r="AZ8" s="13">
        <v>0.74311926605504597</v>
      </c>
      <c r="BA8" s="13">
        <v>0.54444444444444395</v>
      </c>
      <c r="BB8" s="13">
        <v>0.57268722466960398</v>
      </c>
      <c r="BC8" s="13"/>
      <c r="BD8" s="13">
        <v>0.58771929824561397</v>
      </c>
      <c r="BE8" s="13">
        <v>0.61716937354988399</v>
      </c>
      <c r="BF8" s="13"/>
      <c r="BG8" s="13">
        <v>0.60774818401937003</v>
      </c>
      <c r="BH8" s="13">
        <v>0.59146341463414598</v>
      </c>
      <c r="BI8" s="13"/>
      <c r="BJ8" s="13">
        <v>0.58421052631578996</v>
      </c>
      <c r="BK8" s="13">
        <v>0.60157016683022602</v>
      </c>
      <c r="BL8" s="13"/>
      <c r="BM8" s="13">
        <v>0.51028806584362096</v>
      </c>
      <c r="BN8" s="13">
        <v>0.61475409836065598</v>
      </c>
      <c r="BO8" s="13"/>
      <c r="BP8" s="13">
        <v>0.60534124629080099</v>
      </c>
      <c r="BQ8" s="13">
        <v>0.59474885844748904</v>
      </c>
      <c r="BR8" s="13"/>
      <c r="BS8" s="13">
        <v>0.59049773755656099</v>
      </c>
      <c r="BT8" s="13">
        <v>0.62637362637362604</v>
      </c>
      <c r="BU8" s="13"/>
      <c r="BV8" s="13">
        <v>0.68456375838926198</v>
      </c>
      <c r="BW8" s="13">
        <v>0.54266211604095604</v>
      </c>
      <c r="BX8" s="13"/>
      <c r="BY8" s="13">
        <v>0.54545454545454497</v>
      </c>
      <c r="BZ8" s="13">
        <v>0.60909935004642501</v>
      </c>
      <c r="CA8" s="13"/>
      <c r="CB8" s="13">
        <v>0.59052453468697097</v>
      </c>
      <c r="CC8" s="13">
        <v>0.61414790996784596</v>
      </c>
    </row>
    <row r="9" spans="2:81" ht="28.8" x14ac:dyDescent="0.3">
      <c r="B9" s="14" t="s">
        <v>154</v>
      </c>
      <c r="C9" s="13">
        <v>0.48825910931174099</v>
      </c>
      <c r="D9" s="13">
        <v>0.47672552166934201</v>
      </c>
      <c r="E9" s="13">
        <v>0.50082372322899504</v>
      </c>
      <c r="F9" s="13"/>
      <c r="G9" s="13">
        <v>0.54857142857142904</v>
      </c>
      <c r="H9" s="13">
        <v>0.54601226993865004</v>
      </c>
      <c r="I9" s="13">
        <v>0.46186440677966101</v>
      </c>
      <c r="J9" s="13">
        <v>0.442786069651741</v>
      </c>
      <c r="K9" s="13">
        <v>0.46153846153846201</v>
      </c>
      <c r="L9" s="13">
        <v>0.422077922077922</v>
      </c>
      <c r="M9" s="13"/>
      <c r="N9" s="13">
        <v>0.48535564853556501</v>
      </c>
      <c r="O9" s="13">
        <v>0.49828178694158098</v>
      </c>
      <c r="P9" s="13">
        <v>0.47263681592039802</v>
      </c>
      <c r="Q9" s="13">
        <v>0.5</v>
      </c>
      <c r="R9" s="13"/>
      <c r="S9" s="13">
        <v>0.452674897119342</v>
      </c>
      <c r="T9" s="13">
        <v>0.48120300751879702</v>
      </c>
      <c r="U9" s="13">
        <v>0.52054794520547898</v>
      </c>
      <c r="V9" s="13">
        <v>0.61165048543689304</v>
      </c>
      <c r="W9" s="13">
        <v>0.355769230769231</v>
      </c>
      <c r="X9" s="13">
        <v>0.54285714285714304</v>
      </c>
      <c r="Y9" s="13">
        <v>0.51</v>
      </c>
      <c r="Z9" s="13">
        <v>0.51111111111111096</v>
      </c>
      <c r="AA9" s="13">
        <v>0.50318471337579596</v>
      </c>
      <c r="AB9" s="13">
        <v>0.52083333333333304</v>
      </c>
      <c r="AC9" s="13">
        <v>0.38596491228070201</v>
      </c>
      <c r="AD9" s="13">
        <v>0.47368421052631599</v>
      </c>
      <c r="AE9" s="13"/>
      <c r="AF9" s="13">
        <v>0.488721804511278</v>
      </c>
      <c r="AG9" s="13">
        <v>0.46</v>
      </c>
      <c r="AH9" s="13">
        <v>0.5234375</v>
      </c>
      <c r="AI9" s="13">
        <v>0.57763975155279501</v>
      </c>
      <c r="AJ9" s="13">
        <v>0.47154471544715398</v>
      </c>
      <c r="AK9" s="13">
        <v>0.50476190476190497</v>
      </c>
      <c r="AL9" s="13"/>
      <c r="AM9" s="13">
        <v>0.45604395604395598</v>
      </c>
      <c r="AN9" s="13">
        <v>0.53333333333333299</v>
      </c>
      <c r="AO9" s="13">
        <v>0.51662404092071601</v>
      </c>
      <c r="AP9" s="13">
        <v>0.43881856540084402</v>
      </c>
      <c r="AQ9" s="13">
        <v>0.45454545454545497</v>
      </c>
      <c r="AR9" s="13"/>
      <c r="AS9" s="13">
        <v>0.48825910931174099</v>
      </c>
      <c r="AT9" s="13" t="s">
        <v>97</v>
      </c>
      <c r="AU9" s="13"/>
      <c r="AV9" s="13">
        <v>0.52</v>
      </c>
      <c r="AW9" s="13">
        <v>0.45744680851063801</v>
      </c>
      <c r="AX9" s="13">
        <v>0.48757170172084102</v>
      </c>
      <c r="AY9" s="13"/>
      <c r="AZ9" s="13">
        <v>0.605504587155963</v>
      </c>
      <c r="BA9" s="13">
        <v>0.5</v>
      </c>
      <c r="BB9" s="13">
        <v>0.48017621145374501</v>
      </c>
      <c r="BC9" s="13"/>
      <c r="BD9" s="13">
        <v>0.48997493734335801</v>
      </c>
      <c r="BE9" s="13">
        <v>0.48955916473317901</v>
      </c>
      <c r="BF9" s="13"/>
      <c r="BG9" s="13">
        <v>0.53510895883777199</v>
      </c>
      <c r="BH9" s="13">
        <v>0.465853658536585</v>
      </c>
      <c r="BI9" s="13"/>
      <c r="BJ9" s="13">
        <v>0.452631578947368</v>
      </c>
      <c r="BK9" s="13">
        <v>0.49656526005888102</v>
      </c>
      <c r="BL9" s="13"/>
      <c r="BM9" s="13">
        <v>0.436213991769547</v>
      </c>
      <c r="BN9" s="13">
        <v>0.50307377049180302</v>
      </c>
      <c r="BO9" s="13"/>
      <c r="BP9" s="13">
        <v>0.48367952522255198</v>
      </c>
      <c r="BQ9" s="13">
        <v>0.48401826484018301</v>
      </c>
      <c r="BR9" s="13"/>
      <c r="BS9" s="13">
        <v>0.48868778280543002</v>
      </c>
      <c r="BT9" s="13">
        <v>0.46813186813186802</v>
      </c>
      <c r="BU9" s="13"/>
      <c r="BV9" s="13">
        <v>0.57046979865771796</v>
      </c>
      <c r="BW9" s="13">
        <v>0.44709897610921501</v>
      </c>
      <c r="BX9" s="13"/>
      <c r="BY9" s="13">
        <v>0.49650349650349701</v>
      </c>
      <c r="BZ9" s="13">
        <v>0.48932219127205201</v>
      </c>
      <c r="CA9" s="13"/>
      <c r="CB9" s="13">
        <v>0.48900169204737698</v>
      </c>
      <c r="CC9" s="13">
        <v>0.49035369774919602</v>
      </c>
    </row>
    <row r="10" spans="2:81" ht="43.2" x14ac:dyDescent="0.3">
      <c r="B10" s="14" t="s">
        <v>155</v>
      </c>
      <c r="C10" s="13">
        <v>0.48825910931174099</v>
      </c>
      <c r="D10" s="13">
        <v>0.48635634028892499</v>
      </c>
      <c r="E10" s="13">
        <v>0.49093904448105402</v>
      </c>
      <c r="F10" s="13"/>
      <c r="G10" s="13">
        <v>0.502857142857143</v>
      </c>
      <c r="H10" s="13">
        <v>0.380368098159509</v>
      </c>
      <c r="I10" s="13">
        <v>0.47033898305084698</v>
      </c>
      <c r="J10" s="13">
        <v>0.52736318407960203</v>
      </c>
      <c r="K10" s="13">
        <v>0.57342657342657299</v>
      </c>
      <c r="L10" s="13">
        <v>0.59740259740259705</v>
      </c>
      <c r="M10" s="13"/>
      <c r="N10" s="13">
        <v>0.48744769874477001</v>
      </c>
      <c r="O10" s="13">
        <v>0.47766323024055002</v>
      </c>
      <c r="P10" s="13">
        <v>0.50248756218905499</v>
      </c>
      <c r="Q10" s="13">
        <v>0.49212598425196902</v>
      </c>
      <c r="R10" s="13"/>
      <c r="S10" s="13">
        <v>0.452674897119342</v>
      </c>
      <c r="T10" s="13">
        <v>0.50375939849624096</v>
      </c>
      <c r="U10" s="13">
        <v>0.52054794520547898</v>
      </c>
      <c r="V10" s="13">
        <v>0.51456310679611605</v>
      </c>
      <c r="W10" s="13">
        <v>0.57692307692307698</v>
      </c>
      <c r="X10" s="13">
        <v>0.49523809523809498</v>
      </c>
      <c r="Y10" s="13">
        <v>0.53</v>
      </c>
      <c r="Z10" s="13">
        <v>0.51111111111111096</v>
      </c>
      <c r="AA10" s="13">
        <v>0.45859872611465002</v>
      </c>
      <c r="AB10" s="13">
        <v>0.42708333333333298</v>
      </c>
      <c r="AC10" s="13">
        <v>0.43859649122806998</v>
      </c>
      <c r="AD10" s="13">
        <v>0.47368421052631599</v>
      </c>
      <c r="AE10" s="13"/>
      <c r="AF10" s="13">
        <v>0.45112781954887199</v>
      </c>
      <c r="AG10" s="13">
        <v>0.495</v>
      </c>
      <c r="AH10" s="13">
        <v>0.5078125</v>
      </c>
      <c r="AI10" s="13">
        <v>0.54658385093167705</v>
      </c>
      <c r="AJ10" s="13">
        <v>0.51219512195121997</v>
      </c>
      <c r="AK10" s="13">
        <v>0.6</v>
      </c>
      <c r="AL10" s="13"/>
      <c r="AM10" s="13">
        <v>0.51098901098901095</v>
      </c>
      <c r="AN10" s="13">
        <v>0.55555555555555602</v>
      </c>
      <c r="AO10" s="13">
        <v>0.49360613810741699</v>
      </c>
      <c r="AP10" s="13">
        <v>0.379746835443038</v>
      </c>
      <c r="AQ10" s="13">
        <v>0.43181818181818199</v>
      </c>
      <c r="AR10" s="13"/>
      <c r="AS10" s="13">
        <v>0.48825910931174099</v>
      </c>
      <c r="AT10" s="13" t="s">
        <v>97</v>
      </c>
      <c r="AU10" s="13"/>
      <c r="AV10" s="13">
        <v>0.505</v>
      </c>
      <c r="AW10" s="13">
        <v>0.36170212765957399</v>
      </c>
      <c r="AX10" s="13">
        <v>0.52581261950286795</v>
      </c>
      <c r="AY10" s="13"/>
      <c r="AZ10" s="13">
        <v>0.48623853211009199</v>
      </c>
      <c r="BA10" s="13">
        <v>0.44444444444444398</v>
      </c>
      <c r="BB10" s="13">
        <v>0.51101321585903103</v>
      </c>
      <c r="BC10" s="13"/>
      <c r="BD10" s="13">
        <v>0.46365914786967399</v>
      </c>
      <c r="BE10" s="13">
        <v>0.53596287703016199</v>
      </c>
      <c r="BF10" s="13"/>
      <c r="BG10" s="13">
        <v>0.38256658595641602</v>
      </c>
      <c r="BH10" s="13">
        <v>0.54146341463414605</v>
      </c>
      <c r="BI10" s="13"/>
      <c r="BJ10" s="13">
        <v>0.44736842105263203</v>
      </c>
      <c r="BK10" s="13">
        <v>0.49852796859666298</v>
      </c>
      <c r="BL10" s="13"/>
      <c r="BM10" s="13">
        <v>0.47325102880658398</v>
      </c>
      <c r="BN10" s="13">
        <v>0.49077868852459</v>
      </c>
      <c r="BO10" s="13"/>
      <c r="BP10" s="13">
        <v>0.51335311572700304</v>
      </c>
      <c r="BQ10" s="13">
        <v>0.47945205479452102</v>
      </c>
      <c r="BR10" s="13"/>
      <c r="BS10" s="13">
        <v>0.46380090497737603</v>
      </c>
      <c r="BT10" s="13">
        <v>0.50989010989010997</v>
      </c>
      <c r="BU10" s="13"/>
      <c r="BV10" s="13">
        <v>0.46979865771812102</v>
      </c>
      <c r="BW10" s="13">
        <v>0.46075085324232101</v>
      </c>
      <c r="BX10" s="13"/>
      <c r="BY10" s="13">
        <v>0.44055944055944102</v>
      </c>
      <c r="BZ10" s="13">
        <v>0.497678737233055</v>
      </c>
      <c r="CA10" s="13"/>
      <c r="CB10" s="13">
        <v>0.51099830795262302</v>
      </c>
      <c r="CC10" s="13">
        <v>0.47106109324758799</v>
      </c>
    </row>
    <row r="11" spans="2:81" ht="28.8" x14ac:dyDescent="0.3">
      <c r="B11" s="14" t="s">
        <v>156</v>
      </c>
      <c r="C11" s="13">
        <v>0.462348178137652</v>
      </c>
      <c r="D11" s="13">
        <v>0.46548956661316199</v>
      </c>
      <c r="E11" s="13">
        <v>0.45963756177924198</v>
      </c>
      <c r="F11" s="13"/>
      <c r="G11" s="13">
        <v>0.497142857142857</v>
      </c>
      <c r="H11" s="13">
        <v>0.46012269938650302</v>
      </c>
      <c r="I11" s="13">
        <v>0.44915254237288099</v>
      </c>
      <c r="J11" s="13">
        <v>0.45771144278607001</v>
      </c>
      <c r="K11" s="13">
        <v>0.41958041958042003</v>
      </c>
      <c r="L11" s="13">
        <v>0.493506493506494</v>
      </c>
      <c r="M11" s="13"/>
      <c r="N11" s="13">
        <v>0.48117154811715501</v>
      </c>
      <c r="O11" s="13">
        <v>0.512027491408935</v>
      </c>
      <c r="P11" s="13">
        <v>0.46766169154228898</v>
      </c>
      <c r="Q11" s="13">
        <v>0.36614173228346503</v>
      </c>
      <c r="R11" s="13"/>
      <c r="S11" s="13">
        <v>0.51440329218106995</v>
      </c>
      <c r="T11" s="13">
        <v>0.511278195488722</v>
      </c>
      <c r="U11" s="13">
        <v>0.47945205479452102</v>
      </c>
      <c r="V11" s="13">
        <v>0.38834951456310701</v>
      </c>
      <c r="W11" s="13">
        <v>0.42307692307692302</v>
      </c>
      <c r="X11" s="13">
        <v>0.36190476190476201</v>
      </c>
      <c r="Y11" s="13">
        <v>0.49</v>
      </c>
      <c r="Z11" s="13">
        <v>0.422222222222222</v>
      </c>
      <c r="AA11" s="13">
        <v>0.44585987261146498</v>
      </c>
      <c r="AB11" s="13">
        <v>0.53125</v>
      </c>
      <c r="AC11" s="13">
        <v>0.40350877192982498</v>
      </c>
      <c r="AD11" s="13">
        <v>0.47368421052631599</v>
      </c>
      <c r="AE11" s="13"/>
      <c r="AF11" s="13">
        <v>0.476190476190476</v>
      </c>
      <c r="AG11" s="13">
        <v>0.4</v>
      </c>
      <c r="AH11" s="13">
        <v>0.4765625</v>
      </c>
      <c r="AI11" s="13">
        <v>0.453416149068323</v>
      </c>
      <c r="AJ11" s="13">
        <v>0.57723577235772405</v>
      </c>
      <c r="AK11" s="13">
        <v>0.476190476190476</v>
      </c>
      <c r="AL11" s="13"/>
      <c r="AM11" s="13">
        <v>0.35714285714285698</v>
      </c>
      <c r="AN11" s="13">
        <v>0.48</v>
      </c>
      <c r="AO11" s="13">
        <v>0.48337595907928399</v>
      </c>
      <c r="AP11" s="13">
        <v>0.48945147679324902</v>
      </c>
      <c r="AQ11" s="13">
        <v>0.52272727272727304</v>
      </c>
      <c r="AR11" s="13"/>
      <c r="AS11" s="13">
        <v>0.462348178137652</v>
      </c>
      <c r="AT11" s="13" t="s">
        <v>97</v>
      </c>
      <c r="AU11" s="13"/>
      <c r="AV11" s="13">
        <v>0.43</v>
      </c>
      <c r="AW11" s="13">
        <v>0.37234042553191499</v>
      </c>
      <c r="AX11" s="13">
        <v>0.50860420650095595</v>
      </c>
      <c r="AY11" s="13"/>
      <c r="AZ11" s="13">
        <v>0.37614678899082599</v>
      </c>
      <c r="BA11" s="13">
        <v>0.4</v>
      </c>
      <c r="BB11" s="13">
        <v>0.47136563876651999</v>
      </c>
      <c r="BC11" s="13"/>
      <c r="BD11" s="13">
        <v>0.46867167919799502</v>
      </c>
      <c r="BE11" s="13">
        <v>0.45011600928074202</v>
      </c>
      <c r="BF11" s="13"/>
      <c r="BG11" s="13">
        <v>0.46973365617433399</v>
      </c>
      <c r="BH11" s="13">
        <v>0.457317073170732</v>
      </c>
      <c r="BI11" s="13"/>
      <c r="BJ11" s="13">
        <v>0.48421052631578898</v>
      </c>
      <c r="BK11" s="13">
        <v>0.45927379784102101</v>
      </c>
      <c r="BL11" s="13"/>
      <c r="BM11" s="13">
        <v>0.49382716049382702</v>
      </c>
      <c r="BN11" s="13">
        <v>0.45696721311475402</v>
      </c>
      <c r="BO11" s="13"/>
      <c r="BP11" s="13">
        <v>0.46587537091988102</v>
      </c>
      <c r="BQ11" s="13">
        <v>0.45776255707762598</v>
      </c>
      <c r="BR11" s="13"/>
      <c r="BS11" s="13">
        <v>0.47511312217194601</v>
      </c>
      <c r="BT11" s="13">
        <v>0.43296703296703298</v>
      </c>
      <c r="BU11" s="13"/>
      <c r="BV11" s="13">
        <v>0.44966442953020103</v>
      </c>
      <c r="BW11" s="13">
        <v>0.48805460750853202</v>
      </c>
      <c r="BX11" s="13"/>
      <c r="BY11" s="13">
        <v>0.34965034965035002</v>
      </c>
      <c r="BZ11" s="13">
        <v>0.47818012999071502</v>
      </c>
      <c r="CA11" s="13"/>
      <c r="CB11" s="13">
        <v>0.47715736040609102</v>
      </c>
      <c r="CC11" s="13">
        <v>0.45176848874598102</v>
      </c>
    </row>
    <row r="12" spans="2:81" ht="28.8" x14ac:dyDescent="0.3">
      <c r="B12" s="14" t="s">
        <v>157</v>
      </c>
      <c r="C12" s="13">
        <v>0.3417004048583</v>
      </c>
      <c r="D12" s="13">
        <v>0.33065810593900502</v>
      </c>
      <c r="E12" s="13">
        <v>0.35420098846787501</v>
      </c>
      <c r="F12" s="13"/>
      <c r="G12" s="13">
        <v>0.45714285714285702</v>
      </c>
      <c r="H12" s="13">
        <v>0.32515337423312901</v>
      </c>
      <c r="I12" s="13">
        <v>0.30084745762711901</v>
      </c>
      <c r="J12" s="13">
        <v>0.35323383084577098</v>
      </c>
      <c r="K12" s="13">
        <v>0.27972027972028002</v>
      </c>
      <c r="L12" s="13">
        <v>0.35064935064935099</v>
      </c>
      <c r="M12" s="13"/>
      <c r="N12" s="13">
        <v>0.30334728033472802</v>
      </c>
      <c r="O12" s="13">
        <v>0.36426116838487999</v>
      </c>
      <c r="P12" s="13">
        <v>0.37810945273631802</v>
      </c>
      <c r="Q12" s="13">
        <v>0.35826771653543299</v>
      </c>
      <c r="R12" s="13"/>
      <c r="S12" s="13">
        <v>0.31687242798353898</v>
      </c>
      <c r="T12" s="13">
        <v>0.360902255639098</v>
      </c>
      <c r="U12" s="13">
        <v>0.26027397260273999</v>
      </c>
      <c r="V12" s="13">
        <v>0.35922330097087402</v>
      </c>
      <c r="W12" s="13">
        <v>0.31730769230769201</v>
      </c>
      <c r="X12" s="13">
        <v>0.34285714285714303</v>
      </c>
      <c r="Y12" s="13">
        <v>0.33</v>
      </c>
      <c r="Z12" s="13">
        <v>0.22222222222222199</v>
      </c>
      <c r="AA12" s="13">
        <v>0.34394904458598702</v>
      </c>
      <c r="AB12" s="13">
        <v>0.48958333333333298</v>
      </c>
      <c r="AC12" s="13">
        <v>0.35087719298245601</v>
      </c>
      <c r="AD12" s="13">
        <v>0.42105263157894701</v>
      </c>
      <c r="AE12" s="13"/>
      <c r="AF12" s="13">
        <v>0.34335839598997497</v>
      </c>
      <c r="AG12" s="13">
        <v>0.26</v>
      </c>
      <c r="AH12" s="13">
        <v>0.3359375</v>
      </c>
      <c r="AI12" s="13">
        <v>0.341614906832298</v>
      </c>
      <c r="AJ12" s="13">
        <v>0.39024390243902402</v>
      </c>
      <c r="AK12" s="13">
        <v>0.39047619047618998</v>
      </c>
      <c r="AL12" s="13"/>
      <c r="AM12" s="13">
        <v>0.34615384615384598</v>
      </c>
      <c r="AN12" s="13">
        <v>0.37333333333333302</v>
      </c>
      <c r="AO12" s="13">
        <v>0.34271099744245498</v>
      </c>
      <c r="AP12" s="13">
        <v>0.35021097046413502</v>
      </c>
      <c r="AQ12" s="13">
        <v>0.25</v>
      </c>
      <c r="AR12" s="13"/>
      <c r="AS12" s="13">
        <v>0.3417004048583</v>
      </c>
      <c r="AT12" s="13" t="s">
        <v>97</v>
      </c>
      <c r="AU12" s="13"/>
      <c r="AV12" s="13">
        <v>0.34499999999999997</v>
      </c>
      <c r="AW12" s="13">
        <v>0.329787234042553</v>
      </c>
      <c r="AX12" s="13">
        <v>0.34990439770554499</v>
      </c>
      <c r="AY12" s="13"/>
      <c r="AZ12" s="13">
        <v>0.394495412844037</v>
      </c>
      <c r="BA12" s="13">
        <v>0.37777777777777799</v>
      </c>
      <c r="BB12" s="13">
        <v>0.28193832599118901</v>
      </c>
      <c r="BC12" s="13"/>
      <c r="BD12" s="13">
        <v>0.34210526315789502</v>
      </c>
      <c r="BE12" s="13">
        <v>0.34338747099768002</v>
      </c>
      <c r="BF12" s="13"/>
      <c r="BG12" s="13">
        <v>0.30992736077481797</v>
      </c>
      <c r="BH12" s="13">
        <v>0.35853658536585398</v>
      </c>
      <c r="BI12" s="13"/>
      <c r="BJ12" s="13">
        <v>0.336842105263158</v>
      </c>
      <c r="BK12" s="13">
        <v>0.33954857703630997</v>
      </c>
      <c r="BL12" s="13"/>
      <c r="BM12" s="13">
        <v>0.36213991769547299</v>
      </c>
      <c r="BN12" s="13">
        <v>0.340163934426229</v>
      </c>
      <c r="BO12" s="13"/>
      <c r="BP12" s="13">
        <v>0.34718100890207698</v>
      </c>
      <c r="BQ12" s="13">
        <v>0.341324200913242</v>
      </c>
      <c r="BR12" s="13"/>
      <c r="BS12" s="13">
        <v>0.38461538461538503</v>
      </c>
      <c r="BT12" s="13">
        <v>0.31648351648351603</v>
      </c>
      <c r="BU12" s="13"/>
      <c r="BV12" s="13">
        <v>0.40939597315436199</v>
      </c>
      <c r="BW12" s="13">
        <v>0.37201365187713298</v>
      </c>
      <c r="BX12" s="13"/>
      <c r="BY12" s="13">
        <v>0.34265734265734299</v>
      </c>
      <c r="BZ12" s="13">
        <v>0.34447539461467003</v>
      </c>
      <c r="CA12" s="13"/>
      <c r="CB12" s="13">
        <v>0.31641285956006798</v>
      </c>
      <c r="CC12" s="13">
        <v>0.37138263665594901</v>
      </c>
    </row>
    <row r="13" spans="2:81" x14ac:dyDescent="0.3">
      <c r="B13" s="14" t="s">
        <v>158</v>
      </c>
      <c r="C13" s="13">
        <v>9.4736842105263203E-2</v>
      </c>
      <c r="D13" s="13">
        <v>9.7913322632423694E-2</v>
      </c>
      <c r="E13" s="13">
        <v>9.2257001647446504E-2</v>
      </c>
      <c r="F13" s="13"/>
      <c r="G13" s="13">
        <v>8.5714285714285701E-2</v>
      </c>
      <c r="H13" s="13">
        <v>0.14110429447852799</v>
      </c>
      <c r="I13" s="13">
        <v>9.74576271186441E-2</v>
      </c>
      <c r="J13" s="13">
        <v>6.9651741293532299E-2</v>
      </c>
      <c r="K13" s="13">
        <v>4.1958041958042001E-2</v>
      </c>
      <c r="L13" s="13">
        <v>8.4415584415584402E-2</v>
      </c>
      <c r="M13" s="13"/>
      <c r="N13" s="13">
        <v>0.102510460251046</v>
      </c>
      <c r="O13" s="13">
        <v>7.5601374570446703E-2</v>
      </c>
      <c r="P13" s="13">
        <v>8.9552238805970102E-2</v>
      </c>
      <c r="Q13" s="13">
        <v>0.102362204724409</v>
      </c>
      <c r="R13" s="13"/>
      <c r="S13" s="13">
        <v>0.11111111111111099</v>
      </c>
      <c r="T13" s="13">
        <v>3.7593984962405999E-2</v>
      </c>
      <c r="U13" s="13">
        <v>1.3698630136986301E-2</v>
      </c>
      <c r="V13" s="13">
        <v>7.7669902912621394E-2</v>
      </c>
      <c r="W13" s="13">
        <v>0.115384615384615</v>
      </c>
      <c r="X13" s="13">
        <v>8.5714285714285701E-2</v>
      </c>
      <c r="Y13" s="13">
        <v>0.11</v>
      </c>
      <c r="Z13" s="13">
        <v>6.6666666666666693E-2</v>
      </c>
      <c r="AA13" s="13">
        <v>0.16560509554140099</v>
      </c>
      <c r="AB13" s="13">
        <v>8.3333333333333301E-2</v>
      </c>
      <c r="AC13" s="13">
        <v>0.12280701754386</v>
      </c>
      <c r="AD13" s="13">
        <v>0</v>
      </c>
      <c r="AE13" s="13"/>
      <c r="AF13" s="13">
        <v>0.12030075187969901</v>
      </c>
      <c r="AG13" s="13">
        <v>0.14499999999999999</v>
      </c>
      <c r="AH13" s="13">
        <v>7.03125E-2</v>
      </c>
      <c r="AI13" s="13">
        <v>8.0745341614906804E-2</v>
      </c>
      <c r="AJ13" s="13">
        <v>2.4390243902439001E-2</v>
      </c>
      <c r="AK13" s="13">
        <v>7.6190476190476197E-2</v>
      </c>
      <c r="AL13" s="13"/>
      <c r="AM13" s="13">
        <v>0.104395604395604</v>
      </c>
      <c r="AN13" s="13">
        <v>6.6666666666666693E-2</v>
      </c>
      <c r="AO13" s="13">
        <v>9.4629156010230198E-2</v>
      </c>
      <c r="AP13" s="13">
        <v>0.13502109704641299</v>
      </c>
      <c r="AQ13" s="13">
        <v>6.8181818181818205E-2</v>
      </c>
      <c r="AR13" s="13"/>
      <c r="AS13" s="13">
        <v>9.4736842105263203E-2</v>
      </c>
      <c r="AT13" s="13" t="s">
        <v>97</v>
      </c>
      <c r="AU13" s="13"/>
      <c r="AV13" s="13">
        <v>9.7500000000000003E-2</v>
      </c>
      <c r="AW13" s="13">
        <v>0.159574468085106</v>
      </c>
      <c r="AX13" s="13">
        <v>6.5009560229445498E-2</v>
      </c>
      <c r="AY13" s="13"/>
      <c r="AZ13" s="13">
        <v>0.11009174311926601</v>
      </c>
      <c r="BA13" s="13">
        <v>0.14444444444444399</v>
      </c>
      <c r="BB13" s="13">
        <v>7.4889867841409705E-2</v>
      </c>
      <c r="BC13" s="13"/>
      <c r="BD13" s="13">
        <v>0.106516290726817</v>
      </c>
      <c r="BE13" s="13">
        <v>7.1925754060324795E-2</v>
      </c>
      <c r="BF13" s="13"/>
      <c r="BG13" s="13">
        <v>0.15012106537530301</v>
      </c>
      <c r="BH13" s="13">
        <v>6.7073170731707293E-2</v>
      </c>
      <c r="BI13" s="13"/>
      <c r="BJ13" s="13">
        <v>0.121052631578947</v>
      </c>
      <c r="BK13" s="13">
        <v>8.8321884200196293E-2</v>
      </c>
      <c r="BL13" s="13"/>
      <c r="BM13" s="13">
        <v>8.6419753086419707E-2</v>
      </c>
      <c r="BN13" s="13">
        <v>9.7336065573770503E-2</v>
      </c>
      <c r="BO13" s="13"/>
      <c r="BP13" s="13">
        <v>8.0118694362017795E-2</v>
      </c>
      <c r="BQ13" s="13">
        <v>9.9315068493150693E-2</v>
      </c>
      <c r="BR13" s="13"/>
      <c r="BS13" s="13">
        <v>0.138009049773756</v>
      </c>
      <c r="BT13" s="13">
        <v>5.4945054945054903E-2</v>
      </c>
      <c r="BU13" s="13"/>
      <c r="BV13" s="13">
        <v>0.161073825503356</v>
      </c>
      <c r="BW13" s="13">
        <v>0.12627986348122899</v>
      </c>
      <c r="BX13" s="13"/>
      <c r="BY13" s="13">
        <v>0.17482517482517501</v>
      </c>
      <c r="BZ13" s="13">
        <v>8.3565459610027898E-2</v>
      </c>
      <c r="CA13" s="13"/>
      <c r="CB13" s="13">
        <v>7.9526226734348601E-2</v>
      </c>
      <c r="CC13" s="13">
        <v>0.10610932475884199</v>
      </c>
    </row>
    <row r="14" spans="2:81" x14ac:dyDescent="0.3">
      <c r="B14" s="14" t="s">
        <v>88</v>
      </c>
      <c r="C14" s="13">
        <v>3.3198380566801598E-2</v>
      </c>
      <c r="D14" s="13">
        <v>3.3707865168539297E-2</v>
      </c>
      <c r="E14" s="13">
        <v>3.1301482701812197E-2</v>
      </c>
      <c r="F14" s="13"/>
      <c r="G14" s="13">
        <v>2.2857142857142899E-2</v>
      </c>
      <c r="H14" s="13">
        <v>3.0674846625766899E-2</v>
      </c>
      <c r="I14" s="13">
        <v>2.9661016949152502E-2</v>
      </c>
      <c r="J14" s="13">
        <v>4.47761194029851E-2</v>
      </c>
      <c r="K14" s="13">
        <v>2.0979020979021001E-2</v>
      </c>
      <c r="L14" s="13">
        <v>5.1948051948052E-2</v>
      </c>
      <c r="M14" s="13"/>
      <c r="N14" s="13">
        <v>3.1380753138075299E-2</v>
      </c>
      <c r="O14" s="13">
        <v>2.74914089347079E-2</v>
      </c>
      <c r="P14" s="13">
        <v>2.9850746268656699E-2</v>
      </c>
      <c r="Q14" s="13">
        <v>4.7244094488188997E-2</v>
      </c>
      <c r="R14" s="13"/>
      <c r="S14" s="13">
        <v>2.8806584362139901E-2</v>
      </c>
      <c r="T14" s="13">
        <v>3.7593984962405999E-2</v>
      </c>
      <c r="U14" s="13">
        <v>4.1095890410958902E-2</v>
      </c>
      <c r="V14" s="13">
        <v>4.85436893203883E-2</v>
      </c>
      <c r="W14" s="13">
        <v>5.7692307692307702E-2</v>
      </c>
      <c r="X14" s="13">
        <v>3.8095238095238099E-2</v>
      </c>
      <c r="Y14" s="13">
        <v>0.01</v>
      </c>
      <c r="Z14" s="13">
        <v>0</v>
      </c>
      <c r="AA14" s="13">
        <v>3.1847133757961797E-2</v>
      </c>
      <c r="AB14" s="13">
        <v>3.125E-2</v>
      </c>
      <c r="AC14" s="13">
        <v>3.5087719298245598E-2</v>
      </c>
      <c r="AD14" s="13">
        <v>0</v>
      </c>
      <c r="AE14" s="13"/>
      <c r="AF14" s="13">
        <v>1.7543859649122799E-2</v>
      </c>
      <c r="AG14" s="13">
        <v>3.5000000000000003E-2</v>
      </c>
      <c r="AH14" s="13">
        <v>3.125E-2</v>
      </c>
      <c r="AI14" s="13">
        <v>1.8633540372670801E-2</v>
      </c>
      <c r="AJ14" s="13">
        <v>2.4390243902439001E-2</v>
      </c>
      <c r="AK14" s="13">
        <v>2.8571428571428598E-2</v>
      </c>
      <c r="AL14" s="13"/>
      <c r="AM14" s="13">
        <v>5.4945054945054903E-2</v>
      </c>
      <c r="AN14" s="13">
        <v>2.2222222222222199E-2</v>
      </c>
      <c r="AO14" s="13">
        <v>3.5805626598465499E-2</v>
      </c>
      <c r="AP14" s="13">
        <v>1.68776371308017E-2</v>
      </c>
      <c r="AQ14" s="13">
        <v>2.27272727272727E-2</v>
      </c>
      <c r="AR14" s="13"/>
      <c r="AS14" s="13">
        <v>3.3198380566801598E-2</v>
      </c>
      <c r="AT14" s="13" t="s">
        <v>97</v>
      </c>
      <c r="AU14" s="13"/>
      <c r="AV14" s="13">
        <v>2.2499999999999999E-2</v>
      </c>
      <c r="AW14" s="13">
        <v>5.31914893617021E-2</v>
      </c>
      <c r="AX14" s="13">
        <v>3.8240917782026797E-2</v>
      </c>
      <c r="AY14" s="13"/>
      <c r="AZ14" s="13">
        <v>9.1743119266055103E-3</v>
      </c>
      <c r="BA14" s="13">
        <v>0</v>
      </c>
      <c r="BB14" s="13">
        <v>4.8458149779735699E-2</v>
      </c>
      <c r="BC14" s="13"/>
      <c r="BD14" s="13">
        <v>3.00751879699248E-2</v>
      </c>
      <c r="BE14" s="13">
        <v>3.94431554524362E-2</v>
      </c>
      <c r="BF14" s="13"/>
      <c r="BG14" s="13">
        <v>2.6634382566585998E-2</v>
      </c>
      <c r="BH14" s="13">
        <v>3.65853658536585E-2</v>
      </c>
      <c r="BI14" s="13"/>
      <c r="BJ14" s="13">
        <v>2.6315789473684199E-2</v>
      </c>
      <c r="BK14" s="13">
        <v>3.4347399411187397E-2</v>
      </c>
      <c r="BL14" s="13"/>
      <c r="BM14" s="13">
        <v>3.2921810699588501E-2</v>
      </c>
      <c r="BN14" s="13">
        <v>3.3811475409836103E-2</v>
      </c>
      <c r="BO14" s="13"/>
      <c r="BP14" s="13">
        <v>4.1543026706231501E-2</v>
      </c>
      <c r="BQ14" s="13">
        <v>3.0821917808219201E-2</v>
      </c>
      <c r="BR14" s="13"/>
      <c r="BS14" s="13">
        <v>1.8099547511312201E-2</v>
      </c>
      <c r="BT14" s="13">
        <v>5.2747252747252699E-2</v>
      </c>
      <c r="BU14" s="13"/>
      <c r="BV14" s="13">
        <v>2.01342281879195E-2</v>
      </c>
      <c r="BW14" s="13">
        <v>1.7064846416382298E-2</v>
      </c>
      <c r="BX14" s="13"/>
      <c r="BY14" s="13">
        <v>4.8951048951049E-2</v>
      </c>
      <c r="BZ14" s="13">
        <v>3.06406685236769E-2</v>
      </c>
      <c r="CA14" s="13"/>
      <c r="CB14" s="13">
        <v>2.8764805414551599E-2</v>
      </c>
      <c r="CC14" s="13">
        <v>3.8585209003215402E-2</v>
      </c>
    </row>
    <row r="15" spans="2:81" x14ac:dyDescent="0.3">
      <c r="B15" s="14" t="s">
        <v>151</v>
      </c>
      <c r="C15" s="22">
        <v>1.1336032388664E-2</v>
      </c>
      <c r="D15" s="22">
        <v>8.0256821829855496E-3</v>
      </c>
      <c r="E15" s="22">
        <v>1.4827018121910999E-2</v>
      </c>
      <c r="F15" s="22"/>
      <c r="G15" s="22">
        <v>1.1428571428571401E-2</v>
      </c>
      <c r="H15" s="22">
        <v>6.13496932515337E-3</v>
      </c>
      <c r="I15" s="22">
        <v>8.4745762711864406E-3</v>
      </c>
      <c r="J15" s="22">
        <v>2.48756218905473E-2</v>
      </c>
      <c r="K15" s="22">
        <v>0</v>
      </c>
      <c r="L15" s="22">
        <v>1.9480519480519501E-2</v>
      </c>
      <c r="M15" s="22"/>
      <c r="N15" s="22">
        <v>1.46443514644351E-2</v>
      </c>
      <c r="O15" s="22">
        <v>3.4364261168384901E-3</v>
      </c>
      <c r="P15" s="22">
        <v>9.9502487562189105E-3</v>
      </c>
      <c r="Q15" s="22">
        <v>1.5748031496062999E-2</v>
      </c>
      <c r="R15" s="22"/>
      <c r="S15" s="22">
        <v>1.6460905349794198E-2</v>
      </c>
      <c r="T15" s="22">
        <v>2.2556390977443601E-2</v>
      </c>
      <c r="U15" s="22">
        <v>0</v>
      </c>
      <c r="V15" s="22">
        <v>9.7087378640776708E-3</v>
      </c>
      <c r="W15" s="22">
        <v>0</v>
      </c>
      <c r="X15" s="22">
        <v>9.5238095238095195E-3</v>
      </c>
      <c r="Y15" s="22">
        <v>0.01</v>
      </c>
      <c r="Z15" s="22">
        <v>2.2222222222222199E-2</v>
      </c>
      <c r="AA15" s="22">
        <v>6.3694267515923596E-3</v>
      </c>
      <c r="AB15" s="22">
        <v>2.0833333333333301E-2</v>
      </c>
      <c r="AC15" s="22">
        <v>0</v>
      </c>
      <c r="AD15" s="22">
        <v>0</v>
      </c>
      <c r="AE15" s="22"/>
      <c r="AF15" s="22">
        <v>2.5062656641604E-3</v>
      </c>
      <c r="AG15" s="22">
        <v>0.02</v>
      </c>
      <c r="AH15" s="22">
        <v>7.8125E-3</v>
      </c>
      <c r="AI15" s="22">
        <v>1.2422360248447201E-2</v>
      </c>
      <c r="AJ15" s="22">
        <v>1.6260162601626001E-2</v>
      </c>
      <c r="AK15" s="22">
        <v>1.9047619047619001E-2</v>
      </c>
      <c r="AL15" s="22"/>
      <c r="AM15" s="22">
        <v>5.4945054945054897E-3</v>
      </c>
      <c r="AN15" s="22">
        <v>8.8888888888888906E-3</v>
      </c>
      <c r="AO15" s="22">
        <v>1.0230179028133E-2</v>
      </c>
      <c r="AP15" s="22">
        <v>1.68776371308017E-2</v>
      </c>
      <c r="AQ15" s="22">
        <v>0</v>
      </c>
      <c r="AR15" s="22"/>
      <c r="AS15" s="22">
        <v>1.1336032388664E-2</v>
      </c>
      <c r="AT15" s="22" t="s">
        <v>97</v>
      </c>
      <c r="AU15" s="22"/>
      <c r="AV15" s="22">
        <v>0.01</v>
      </c>
      <c r="AW15" s="22">
        <v>0</v>
      </c>
      <c r="AX15" s="22">
        <v>1.3384321223709399E-2</v>
      </c>
      <c r="AY15" s="22"/>
      <c r="AZ15" s="22">
        <v>9.1743119266055103E-3</v>
      </c>
      <c r="BA15" s="22">
        <v>1.1111111111111099E-2</v>
      </c>
      <c r="BB15" s="22">
        <v>8.8105726872246704E-3</v>
      </c>
      <c r="BC15" s="22"/>
      <c r="BD15" s="22">
        <v>1.2531328320802001E-2</v>
      </c>
      <c r="BE15" s="22">
        <v>6.96055684454756E-3</v>
      </c>
      <c r="BF15" s="22"/>
      <c r="BG15" s="22">
        <v>1.4527845036319599E-2</v>
      </c>
      <c r="BH15" s="22">
        <v>9.7560975609756097E-3</v>
      </c>
      <c r="BI15" s="22"/>
      <c r="BJ15" s="22">
        <v>5.2631578947368403E-3</v>
      </c>
      <c r="BK15" s="22">
        <v>1.17762512266928E-2</v>
      </c>
      <c r="BL15" s="22"/>
      <c r="BM15" s="22">
        <v>1.6460905349794198E-2</v>
      </c>
      <c r="BN15" s="22">
        <v>9.2213114754098394E-3</v>
      </c>
      <c r="BO15" s="22"/>
      <c r="BP15" s="22">
        <v>1.4836795252225501E-2</v>
      </c>
      <c r="BQ15" s="22">
        <v>7.9908675799086806E-3</v>
      </c>
      <c r="BR15" s="22"/>
      <c r="BS15" s="22">
        <v>1.35746606334842E-2</v>
      </c>
      <c r="BT15" s="22">
        <v>8.7912087912087895E-3</v>
      </c>
      <c r="BU15" s="22"/>
      <c r="BV15" s="22">
        <v>1.34228187919463E-2</v>
      </c>
      <c r="BW15" s="22">
        <v>1.36518771331058E-2</v>
      </c>
      <c r="BX15" s="22"/>
      <c r="BY15" s="22">
        <v>0</v>
      </c>
      <c r="BZ15" s="22">
        <v>1.29990714948932E-2</v>
      </c>
      <c r="CA15" s="22"/>
      <c r="CB15" s="22">
        <v>1.8612521150592198E-2</v>
      </c>
      <c r="CC15" s="22">
        <v>4.8231511254019296E-3</v>
      </c>
    </row>
    <row r="16" spans="2:81" x14ac:dyDescent="0.3">
      <c r="B16" s="15"/>
    </row>
    <row r="17" spans="2:2" x14ac:dyDescent="0.3">
      <c r="B17" t="s">
        <v>93</v>
      </c>
    </row>
    <row r="18" spans="2:2" x14ac:dyDescent="0.3">
      <c r="B18" t="s">
        <v>94</v>
      </c>
    </row>
    <row r="20" spans="2:2" x14ac:dyDescent="0.3">
      <c r="B20"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C21"/>
  <sheetViews>
    <sheetView showGridLines="0" workbookViewId="0">
      <pane xSplit="2" topLeftCell="C1" activePane="topRight" state="frozen"/>
      <selection pane="topRight" activeCell="B16" sqref="B16"/>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168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160</v>
      </c>
      <c r="C8" s="13">
        <v>0.106882591093117</v>
      </c>
      <c r="D8" s="13">
        <v>0.113964686998395</v>
      </c>
      <c r="E8" s="13">
        <v>0.100494233937397</v>
      </c>
      <c r="F8" s="13"/>
      <c r="G8" s="13">
        <v>7.4285714285714302E-2</v>
      </c>
      <c r="H8" s="13">
        <v>0.107361963190184</v>
      </c>
      <c r="I8" s="13">
        <v>0.16525423728813601</v>
      </c>
      <c r="J8" s="13">
        <v>8.45771144278607E-2</v>
      </c>
      <c r="K8" s="13">
        <v>9.0909090909090898E-2</v>
      </c>
      <c r="L8" s="13">
        <v>9.7402597402597393E-2</v>
      </c>
      <c r="M8" s="13"/>
      <c r="N8" s="13">
        <v>0.131799163179916</v>
      </c>
      <c r="O8" s="13">
        <v>9.6219931271477696E-2</v>
      </c>
      <c r="P8" s="13">
        <v>9.4527363184079602E-2</v>
      </c>
      <c r="Q8" s="13">
        <v>7.8740157480315001E-2</v>
      </c>
      <c r="R8" s="13"/>
      <c r="S8" s="13">
        <v>0.14403292181069999</v>
      </c>
      <c r="T8" s="13">
        <v>6.7669172932330796E-2</v>
      </c>
      <c r="U8" s="13">
        <v>8.2191780821917804E-2</v>
      </c>
      <c r="V8" s="13">
        <v>8.7378640776699004E-2</v>
      </c>
      <c r="W8" s="13">
        <v>8.6538461538461495E-2</v>
      </c>
      <c r="X8" s="13">
        <v>0.104761904761905</v>
      </c>
      <c r="Y8" s="13">
        <v>0.09</v>
      </c>
      <c r="Z8" s="13">
        <v>0.133333333333333</v>
      </c>
      <c r="AA8" s="13">
        <v>9.5541401273885398E-2</v>
      </c>
      <c r="AB8" s="13">
        <v>0.125</v>
      </c>
      <c r="AC8" s="13">
        <v>0.175438596491228</v>
      </c>
      <c r="AD8" s="13">
        <v>5.2631578947368397E-2</v>
      </c>
      <c r="AE8" s="13"/>
      <c r="AF8" s="13">
        <v>0.140350877192982</v>
      </c>
      <c r="AG8" s="13">
        <v>0.125</v>
      </c>
      <c r="AH8" s="13">
        <v>8.59375E-2</v>
      </c>
      <c r="AI8" s="13">
        <v>6.8322981366459604E-2</v>
      </c>
      <c r="AJ8" s="13">
        <v>8.9430894308943104E-2</v>
      </c>
      <c r="AK8" s="13">
        <v>5.7142857142857099E-2</v>
      </c>
      <c r="AL8" s="13"/>
      <c r="AM8" s="13">
        <v>0.10989010989011</v>
      </c>
      <c r="AN8" s="13">
        <v>5.7777777777777803E-2</v>
      </c>
      <c r="AO8" s="13">
        <v>9.9744245524296699E-2</v>
      </c>
      <c r="AP8" s="13">
        <v>0.139240506329114</v>
      </c>
      <c r="AQ8" s="13">
        <v>0.13636363636363599</v>
      </c>
      <c r="AR8" s="13"/>
      <c r="AS8" s="13">
        <v>0.106882591093117</v>
      </c>
      <c r="AT8" s="13" t="s">
        <v>97</v>
      </c>
      <c r="AU8" s="13"/>
      <c r="AV8" s="13">
        <v>0.1075</v>
      </c>
      <c r="AW8" s="13">
        <v>0.159574468085106</v>
      </c>
      <c r="AX8" s="13">
        <v>7.4569789674952203E-2</v>
      </c>
      <c r="AY8" s="13"/>
      <c r="AZ8" s="13">
        <v>0.18348623853210999</v>
      </c>
      <c r="BA8" s="13">
        <v>0.11111111111111099</v>
      </c>
      <c r="BB8" s="13">
        <v>8.3700440528634401E-2</v>
      </c>
      <c r="BC8" s="13"/>
      <c r="BD8" s="13">
        <v>0.107769423558897</v>
      </c>
      <c r="BE8" s="13">
        <v>0.10440835266821299</v>
      </c>
      <c r="BF8" s="13"/>
      <c r="BG8" s="13">
        <v>0.13075060532687699</v>
      </c>
      <c r="BH8" s="13">
        <v>9.5121951219512196E-2</v>
      </c>
      <c r="BI8" s="13"/>
      <c r="BJ8" s="13">
        <v>0.115789473684211</v>
      </c>
      <c r="BK8" s="13">
        <v>0.105004906771344</v>
      </c>
      <c r="BL8" s="13"/>
      <c r="BM8" s="13">
        <v>0.10699588477366299</v>
      </c>
      <c r="BN8" s="13">
        <v>0.10655737704918</v>
      </c>
      <c r="BO8" s="13"/>
      <c r="BP8" s="13">
        <v>8.0118694362017795E-2</v>
      </c>
      <c r="BQ8" s="13">
        <v>0.117579908675799</v>
      </c>
      <c r="BR8" s="13"/>
      <c r="BS8" s="13">
        <v>0.12895927601810001</v>
      </c>
      <c r="BT8" s="13">
        <v>6.8131868131868098E-2</v>
      </c>
      <c r="BU8" s="13"/>
      <c r="BV8" s="13">
        <v>0.12080536912751701</v>
      </c>
      <c r="BW8" s="13">
        <v>0.133105802047782</v>
      </c>
      <c r="BX8" s="13"/>
      <c r="BY8" s="13">
        <v>0.15384615384615399</v>
      </c>
      <c r="BZ8" s="13">
        <v>0.10213556174559001</v>
      </c>
      <c r="CA8" s="13"/>
      <c r="CB8" s="13">
        <v>0.10659898477157401</v>
      </c>
      <c r="CC8" s="13">
        <v>0.109324758842444</v>
      </c>
    </row>
    <row r="9" spans="2:81" x14ac:dyDescent="0.3">
      <c r="B9" s="14" t="s">
        <v>161</v>
      </c>
      <c r="C9" s="13">
        <v>0.42591093117408901</v>
      </c>
      <c r="D9" s="13">
        <v>0.463884430176565</v>
      </c>
      <c r="E9" s="13">
        <v>0.38385502471169702</v>
      </c>
      <c r="F9" s="13"/>
      <c r="G9" s="13">
        <v>0.45714285714285702</v>
      </c>
      <c r="H9" s="13">
        <v>0.39263803680981602</v>
      </c>
      <c r="I9" s="13">
        <v>0.40677966101694901</v>
      </c>
      <c r="J9" s="13">
        <v>0.422885572139304</v>
      </c>
      <c r="K9" s="13">
        <v>0.482517482517482</v>
      </c>
      <c r="L9" s="13">
        <v>0.44155844155844198</v>
      </c>
      <c r="M9" s="13"/>
      <c r="N9" s="13">
        <v>0.422594142259414</v>
      </c>
      <c r="O9" s="13">
        <v>0.402061855670103</v>
      </c>
      <c r="P9" s="13">
        <v>0.442786069651741</v>
      </c>
      <c r="Q9" s="13">
        <v>0.452755905511811</v>
      </c>
      <c r="R9" s="13"/>
      <c r="S9" s="13">
        <v>0.38271604938271597</v>
      </c>
      <c r="T9" s="13">
        <v>0.52631578947368396</v>
      </c>
      <c r="U9" s="13">
        <v>0.42465753424657499</v>
      </c>
      <c r="V9" s="13">
        <v>0.456310679611651</v>
      </c>
      <c r="W9" s="13">
        <v>0.43269230769230799</v>
      </c>
      <c r="X9" s="13">
        <v>0.371428571428571</v>
      </c>
      <c r="Y9" s="13">
        <v>0.39</v>
      </c>
      <c r="Z9" s="13">
        <v>0.37777777777777799</v>
      </c>
      <c r="AA9" s="13">
        <v>0.44585987261146498</v>
      </c>
      <c r="AB9" s="13">
        <v>0.42708333333333298</v>
      </c>
      <c r="AC9" s="13">
        <v>0.40350877192982498</v>
      </c>
      <c r="AD9" s="13">
        <v>0.57894736842105299</v>
      </c>
      <c r="AE9" s="13"/>
      <c r="AF9" s="13">
        <v>0.37593984962406002</v>
      </c>
      <c r="AG9" s="13">
        <v>0.42499999999999999</v>
      </c>
      <c r="AH9" s="13">
        <v>0.5078125</v>
      </c>
      <c r="AI9" s="13">
        <v>0.47204968944099401</v>
      </c>
      <c r="AJ9" s="13">
        <v>0.422764227642276</v>
      </c>
      <c r="AK9" s="13">
        <v>0.42857142857142899</v>
      </c>
      <c r="AL9" s="13"/>
      <c r="AM9" s="13">
        <v>0.42857142857142899</v>
      </c>
      <c r="AN9" s="13">
        <v>0.431111111111111</v>
      </c>
      <c r="AO9" s="13">
        <v>0.434782608695652</v>
      </c>
      <c r="AP9" s="13">
        <v>0.42616033755274302</v>
      </c>
      <c r="AQ9" s="13">
        <v>0.47727272727272702</v>
      </c>
      <c r="AR9" s="13"/>
      <c r="AS9" s="13">
        <v>0.42591093117408901</v>
      </c>
      <c r="AT9" s="13" t="s">
        <v>97</v>
      </c>
      <c r="AU9" s="13"/>
      <c r="AV9" s="13">
        <v>0.4375</v>
      </c>
      <c r="AW9" s="13">
        <v>0.41489361702127697</v>
      </c>
      <c r="AX9" s="13">
        <v>0.43021032504780099</v>
      </c>
      <c r="AY9" s="13"/>
      <c r="AZ9" s="13">
        <v>0.44954128440367003</v>
      </c>
      <c r="BA9" s="13">
        <v>0.48888888888888898</v>
      </c>
      <c r="BB9" s="13">
        <v>0.40969162995594699</v>
      </c>
      <c r="BC9" s="13"/>
      <c r="BD9" s="13">
        <v>0.41102756892230602</v>
      </c>
      <c r="BE9" s="13">
        <v>0.45011600928074202</v>
      </c>
      <c r="BF9" s="13"/>
      <c r="BG9" s="13">
        <v>0.397094430992736</v>
      </c>
      <c r="BH9" s="13">
        <v>0.44146341463414601</v>
      </c>
      <c r="BI9" s="13"/>
      <c r="BJ9" s="13">
        <v>0.43684210526315798</v>
      </c>
      <c r="BK9" s="13">
        <v>0.42688910696761501</v>
      </c>
      <c r="BL9" s="13"/>
      <c r="BM9" s="13">
        <v>0.37860082304526699</v>
      </c>
      <c r="BN9" s="13">
        <v>0.43647540983606598</v>
      </c>
      <c r="BO9" s="13"/>
      <c r="BP9" s="13">
        <v>0.42136498516320497</v>
      </c>
      <c r="BQ9" s="13">
        <v>0.42922374429223698</v>
      </c>
      <c r="BR9" s="13"/>
      <c r="BS9" s="13">
        <v>0.45475113122171901</v>
      </c>
      <c r="BT9" s="13">
        <v>0.408791208791209</v>
      </c>
      <c r="BU9" s="13"/>
      <c r="BV9" s="13">
        <v>0.44295302013422799</v>
      </c>
      <c r="BW9" s="13">
        <v>0.46075085324232101</v>
      </c>
      <c r="BX9" s="13"/>
      <c r="BY9" s="13">
        <v>0.41258741258741299</v>
      </c>
      <c r="BZ9" s="13">
        <v>0.42989786443825401</v>
      </c>
      <c r="CA9" s="13"/>
      <c r="CB9" s="13">
        <v>0.45854483925549899</v>
      </c>
      <c r="CC9" s="13">
        <v>0.39389067524115801</v>
      </c>
    </row>
    <row r="10" spans="2:81" x14ac:dyDescent="0.3">
      <c r="B10" s="14" t="s">
        <v>162</v>
      </c>
      <c r="C10" s="13">
        <v>0.22834008097166</v>
      </c>
      <c r="D10" s="13">
        <v>0.21829855537720699</v>
      </c>
      <c r="E10" s="13">
        <v>0.240527182866557</v>
      </c>
      <c r="F10" s="13"/>
      <c r="G10" s="13">
        <v>0.20571428571428599</v>
      </c>
      <c r="H10" s="13">
        <v>0.254601226993865</v>
      </c>
      <c r="I10" s="13">
        <v>0.241525423728814</v>
      </c>
      <c r="J10" s="13">
        <v>0.248756218905473</v>
      </c>
      <c r="K10" s="13">
        <v>0.20279720279720301</v>
      </c>
      <c r="L10" s="13">
        <v>0.17532467532467499</v>
      </c>
      <c r="M10" s="13"/>
      <c r="N10" s="13">
        <v>0.213389121338912</v>
      </c>
      <c r="O10" s="13">
        <v>0.27147766323024097</v>
      </c>
      <c r="P10" s="13">
        <v>0.21890547263681601</v>
      </c>
      <c r="Q10" s="13">
        <v>0.220472440944882</v>
      </c>
      <c r="R10" s="13"/>
      <c r="S10" s="13">
        <v>0.23868312757201601</v>
      </c>
      <c r="T10" s="13">
        <v>0.21804511278195499</v>
      </c>
      <c r="U10" s="13">
        <v>0.31506849315068503</v>
      </c>
      <c r="V10" s="13">
        <v>0.19417475728155301</v>
      </c>
      <c r="W10" s="13">
        <v>0.240384615384615</v>
      </c>
      <c r="X10" s="13">
        <v>0.25714285714285701</v>
      </c>
      <c r="Y10" s="13">
        <v>0.2</v>
      </c>
      <c r="Z10" s="13">
        <v>0.28888888888888897</v>
      </c>
      <c r="AA10" s="13">
        <v>0.20382165605095501</v>
      </c>
      <c r="AB10" s="13">
        <v>0.22916666666666699</v>
      </c>
      <c r="AC10" s="13">
        <v>0.19298245614035101</v>
      </c>
      <c r="AD10" s="13">
        <v>0.105263157894737</v>
      </c>
      <c r="AE10" s="13"/>
      <c r="AF10" s="13">
        <v>0.24060150375939801</v>
      </c>
      <c r="AG10" s="13">
        <v>0.215</v>
      </c>
      <c r="AH10" s="13">
        <v>0.1875</v>
      </c>
      <c r="AI10" s="13">
        <v>0.217391304347826</v>
      </c>
      <c r="AJ10" s="13">
        <v>0.26016260162601601</v>
      </c>
      <c r="AK10" s="13">
        <v>0.24761904761904799</v>
      </c>
      <c r="AL10" s="13"/>
      <c r="AM10" s="13">
        <v>0.230769230769231</v>
      </c>
      <c r="AN10" s="13">
        <v>0.24444444444444399</v>
      </c>
      <c r="AO10" s="13">
        <v>0.21227621483376</v>
      </c>
      <c r="AP10" s="13">
        <v>0.253164556962025</v>
      </c>
      <c r="AQ10" s="13">
        <v>9.0909090909090898E-2</v>
      </c>
      <c r="AR10" s="13"/>
      <c r="AS10" s="13">
        <v>0.22834008097166</v>
      </c>
      <c r="AT10" s="13" t="s">
        <v>97</v>
      </c>
      <c r="AU10" s="13"/>
      <c r="AV10" s="13">
        <v>0.215</v>
      </c>
      <c r="AW10" s="13">
        <v>0.24468085106383</v>
      </c>
      <c r="AX10" s="13">
        <v>0.23326959847036299</v>
      </c>
      <c r="AY10" s="13"/>
      <c r="AZ10" s="13">
        <v>0.155963302752294</v>
      </c>
      <c r="BA10" s="13">
        <v>0.17777777777777801</v>
      </c>
      <c r="BB10" s="13">
        <v>0.27753303964757697</v>
      </c>
      <c r="BC10" s="13"/>
      <c r="BD10" s="13">
        <v>0.24185463659147899</v>
      </c>
      <c r="BE10" s="13">
        <v>0.204176334106729</v>
      </c>
      <c r="BF10" s="13"/>
      <c r="BG10" s="13">
        <v>0.234866828087167</v>
      </c>
      <c r="BH10" s="13">
        <v>0.224390243902439</v>
      </c>
      <c r="BI10" s="13"/>
      <c r="BJ10" s="13">
        <v>0.23684210526315799</v>
      </c>
      <c r="BK10" s="13">
        <v>0.22571148184494599</v>
      </c>
      <c r="BL10" s="13"/>
      <c r="BM10" s="13">
        <v>0.251028806584362</v>
      </c>
      <c r="BN10" s="13">
        <v>0.222336065573771</v>
      </c>
      <c r="BO10" s="13"/>
      <c r="BP10" s="13">
        <v>0.24629080118694399</v>
      </c>
      <c r="BQ10" s="13">
        <v>0.22374429223744299</v>
      </c>
      <c r="BR10" s="13"/>
      <c r="BS10" s="13">
        <v>0.194570135746606</v>
      </c>
      <c r="BT10" s="13">
        <v>0.272527472527473</v>
      </c>
      <c r="BU10" s="13"/>
      <c r="BV10" s="13">
        <v>0.228187919463087</v>
      </c>
      <c r="BW10" s="13">
        <v>0.17747440273037501</v>
      </c>
      <c r="BX10" s="13"/>
      <c r="BY10" s="13">
        <v>0.21678321678321699</v>
      </c>
      <c r="BZ10" s="13">
        <v>0.22655524605385299</v>
      </c>
      <c r="CA10" s="13"/>
      <c r="CB10" s="13">
        <v>0.191201353637902</v>
      </c>
      <c r="CC10" s="13">
        <v>0.26045016077170402</v>
      </c>
    </row>
    <row r="11" spans="2:81" x14ac:dyDescent="0.3">
      <c r="B11" s="14" t="s">
        <v>163</v>
      </c>
      <c r="C11" s="13">
        <v>0.153036437246964</v>
      </c>
      <c r="D11" s="13">
        <v>0.12520064205457501</v>
      </c>
      <c r="E11" s="13">
        <v>0.181219110378913</v>
      </c>
      <c r="F11" s="13"/>
      <c r="G11" s="13">
        <v>0.22857142857142901</v>
      </c>
      <c r="H11" s="13">
        <v>0.13803680981595101</v>
      </c>
      <c r="I11" s="13">
        <v>0.12288135593220301</v>
      </c>
      <c r="J11" s="13">
        <v>0.14925373134328401</v>
      </c>
      <c r="K11" s="13">
        <v>0.14685314685314699</v>
      </c>
      <c r="L11" s="13">
        <v>0.15584415584415601</v>
      </c>
      <c r="M11" s="13"/>
      <c r="N11" s="13">
        <v>0.14016736401673599</v>
      </c>
      <c r="O11" s="13">
        <v>0.14776632302405501</v>
      </c>
      <c r="P11" s="13">
        <v>0.18407960199005</v>
      </c>
      <c r="Q11" s="13">
        <v>0.15354330708661401</v>
      </c>
      <c r="R11" s="13"/>
      <c r="S11" s="13">
        <v>0.148148148148148</v>
      </c>
      <c r="T11" s="13">
        <v>0.112781954887218</v>
      </c>
      <c r="U11" s="13">
        <v>0.13698630136986301</v>
      </c>
      <c r="V11" s="13">
        <v>0.14563106796116501</v>
      </c>
      <c r="W11" s="13">
        <v>0.18269230769230799</v>
      </c>
      <c r="X11" s="13">
        <v>0.12380952380952399</v>
      </c>
      <c r="Y11" s="13">
        <v>0.25</v>
      </c>
      <c r="Z11" s="13">
        <v>0.11111111111111099</v>
      </c>
      <c r="AA11" s="13">
        <v>0.14012738853503201</v>
      </c>
      <c r="AB11" s="13">
        <v>0.17708333333333301</v>
      </c>
      <c r="AC11" s="13">
        <v>0.157894736842105</v>
      </c>
      <c r="AD11" s="13">
        <v>0.157894736842105</v>
      </c>
      <c r="AE11" s="13"/>
      <c r="AF11" s="13">
        <v>0.167919799498747</v>
      </c>
      <c r="AG11" s="13">
        <v>0.17499999999999999</v>
      </c>
      <c r="AH11" s="13">
        <v>0.1484375</v>
      </c>
      <c r="AI11" s="13">
        <v>0.13043478260869601</v>
      </c>
      <c r="AJ11" s="13">
        <v>0.13008130081300801</v>
      </c>
      <c r="AK11" s="13">
        <v>0.161904761904762</v>
      </c>
      <c r="AL11" s="13"/>
      <c r="AM11" s="13">
        <v>0.13736263736263701</v>
      </c>
      <c r="AN11" s="13">
        <v>0.18666666666666701</v>
      </c>
      <c r="AO11" s="13">
        <v>0.158567774936061</v>
      </c>
      <c r="AP11" s="13">
        <v>0.10126582278481</v>
      </c>
      <c r="AQ11" s="13">
        <v>0.13636363636363599</v>
      </c>
      <c r="AR11" s="13"/>
      <c r="AS11" s="13">
        <v>0.153036437246964</v>
      </c>
      <c r="AT11" s="13" t="s">
        <v>97</v>
      </c>
      <c r="AU11" s="13"/>
      <c r="AV11" s="13">
        <v>0.14749999999999999</v>
      </c>
      <c r="AW11" s="13">
        <v>0.13829787234042601</v>
      </c>
      <c r="AX11" s="13">
        <v>0.16826003824091801</v>
      </c>
      <c r="AY11" s="13"/>
      <c r="AZ11" s="13">
        <v>0.119266055045872</v>
      </c>
      <c r="BA11" s="13">
        <v>0.155555555555556</v>
      </c>
      <c r="BB11" s="13">
        <v>0.154185022026432</v>
      </c>
      <c r="BC11" s="13"/>
      <c r="BD11" s="13">
        <v>0.15538847117794499</v>
      </c>
      <c r="BE11" s="13">
        <v>0.150812064965197</v>
      </c>
      <c r="BF11" s="13"/>
      <c r="BG11" s="13">
        <v>0.15980629539951599</v>
      </c>
      <c r="BH11" s="13">
        <v>0.15</v>
      </c>
      <c r="BI11" s="13"/>
      <c r="BJ11" s="13">
        <v>0.13684210526315799</v>
      </c>
      <c r="BK11" s="13">
        <v>0.15407262021589799</v>
      </c>
      <c r="BL11" s="13"/>
      <c r="BM11" s="13">
        <v>0.18106995884773699</v>
      </c>
      <c r="BN11" s="13">
        <v>0.14856557377049201</v>
      </c>
      <c r="BO11" s="13"/>
      <c r="BP11" s="13">
        <v>0.166172106824926</v>
      </c>
      <c r="BQ11" s="13">
        <v>0.147260273972603</v>
      </c>
      <c r="BR11" s="13"/>
      <c r="BS11" s="13">
        <v>0.14027149321266999</v>
      </c>
      <c r="BT11" s="13">
        <v>0.15604395604395599</v>
      </c>
      <c r="BU11" s="13"/>
      <c r="BV11" s="13">
        <v>0.12751677852349</v>
      </c>
      <c r="BW11" s="13">
        <v>0.146757679180887</v>
      </c>
      <c r="BX11" s="13"/>
      <c r="BY11" s="13">
        <v>0.160839160839161</v>
      </c>
      <c r="BZ11" s="13">
        <v>0.15041782729805001</v>
      </c>
      <c r="CA11" s="13"/>
      <c r="CB11" s="13">
        <v>0.15397631133671699</v>
      </c>
      <c r="CC11" s="13">
        <v>0.15273311897106101</v>
      </c>
    </row>
    <row r="12" spans="2:81" x14ac:dyDescent="0.3">
      <c r="B12" s="14" t="s">
        <v>164</v>
      </c>
      <c r="C12" s="13">
        <v>5.1821862348178101E-2</v>
      </c>
      <c r="D12" s="13">
        <v>5.93900481540931E-2</v>
      </c>
      <c r="E12" s="13">
        <v>4.4481054365733103E-2</v>
      </c>
      <c r="F12" s="13"/>
      <c r="G12" s="13">
        <v>2.2857142857142899E-2</v>
      </c>
      <c r="H12" s="13">
        <v>7.3619631901840496E-2</v>
      </c>
      <c r="I12" s="13">
        <v>2.5423728813559299E-2</v>
      </c>
      <c r="J12" s="13">
        <v>5.4726368159204002E-2</v>
      </c>
      <c r="K12" s="13">
        <v>4.8951048951049E-2</v>
      </c>
      <c r="L12" s="13">
        <v>7.7922077922077906E-2</v>
      </c>
      <c r="M12" s="13"/>
      <c r="N12" s="13">
        <v>6.4853556485355707E-2</v>
      </c>
      <c r="O12" s="13">
        <v>3.4364261168384903E-2</v>
      </c>
      <c r="P12" s="13">
        <v>4.47761194029851E-2</v>
      </c>
      <c r="Q12" s="13">
        <v>5.1181102362204703E-2</v>
      </c>
      <c r="R12" s="13"/>
      <c r="S12" s="13">
        <v>5.3497942386831303E-2</v>
      </c>
      <c r="T12" s="13">
        <v>5.2631578947368397E-2</v>
      </c>
      <c r="U12" s="13">
        <v>2.7397260273972601E-2</v>
      </c>
      <c r="V12" s="13">
        <v>5.8252427184466E-2</v>
      </c>
      <c r="W12" s="13">
        <v>1.9230769230769201E-2</v>
      </c>
      <c r="X12" s="13">
        <v>9.5238095238095205E-2</v>
      </c>
      <c r="Y12" s="13">
        <v>0.04</v>
      </c>
      <c r="Z12" s="13">
        <v>6.6666666666666693E-2</v>
      </c>
      <c r="AA12" s="13">
        <v>7.6433121019108305E-2</v>
      </c>
      <c r="AB12" s="13">
        <v>2.0833333333333301E-2</v>
      </c>
      <c r="AC12" s="13">
        <v>1.7543859649122799E-2</v>
      </c>
      <c r="AD12" s="13">
        <v>0.105263157894737</v>
      </c>
      <c r="AE12" s="13"/>
      <c r="AF12" s="13">
        <v>4.2606516290726801E-2</v>
      </c>
      <c r="AG12" s="13">
        <v>4.4999999999999998E-2</v>
      </c>
      <c r="AH12" s="13">
        <v>3.90625E-2</v>
      </c>
      <c r="AI12" s="13">
        <v>9.9378881987577605E-2</v>
      </c>
      <c r="AJ12" s="13">
        <v>4.8780487804878099E-2</v>
      </c>
      <c r="AK12" s="13">
        <v>3.8095238095238099E-2</v>
      </c>
      <c r="AL12" s="13"/>
      <c r="AM12" s="13">
        <v>6.5934065934065894E-2</v>
      </c>
      <c r="AN12" s="13">
        <v>3.5555555555555597E-2</v>
      </c>
      <c r="AO12" s="13">
        <v>4.6035805626598501E-2</v>
      </c>
      <c r="AP12" s="13">
        <v>6.3291139240506306E-2</v>
      </c>
      <c r="AQ12" s="13">
        <v>0.11363636363636399</v>
      </c>
      <c r="AR12" s="13"/>
      <c r="AS12" s="13">
        <v>5.1821862348178101E-2</v>
      </c>
      <c r="AT12" s="13" t="s">
        <v>97</v>
      </c>
      <c r="AU12" s="13"/>
      <c r="AV12" s="13">
        <v>6.7500000000000004E-2</v>
      </c>
      <c r="AW12" s="13">
        <v>3.1914893617021302E-2</v>
      </c>
      <c r="AX12" s="13">
        <v>4.5889101338432103E-2</v>
      </c>
      <c r="AY12" s="13"/>
      <c r="AZ12" s="13">
        <v>7.3394495412843999E-2</v>
      </c>
      <c r="BA12" s="13">
        <v>4.4444444444444398E-2</v>
      </c>
      <c r="BB12" s="13">
        <v>5.2863436123347998E-2</v>
      </c>
      <c r="BC12" s="13"/>
      <c r="BD12" s="13">
        <v>5.0125313283208003E-2</v>
      </c>
      <c r="BE12" s="13">
        <v>5.5684454756380501E-2</v>
      </c>
      <c r="BF12" s="13"/>
      <c r="BG12" s="13">
        <v>4.8426150121065402E-2</v>
      </c>
      <c r="BH12" s="13">
        <v>5.24390243902439E-2</v>
      </c>
      <c r="BI12" s="13"/>
      <c r="BJ12" s="13">
        <v>2.6315789473684199E-2</v>
      </c>
      <c r="BK12" s="13">
        <v>5.6918547595681997E-2</v>
      </c>
      <c r="BL12" s="13"/>
      <c r="BM12" s="13">
        <v>4.9382716049382699E-2</v>
      </c>
      <c r="BN12" s="13">
        <v>5.3278688524590202E-2</v>
      </c>
      <c r="BO12" s="13"/>
      <c r="BP12" s="13">
        <v>4.4510385756676603E-2</v>
      </c>
      <c r="BQ12" s="13">
        <v>5.59360730593607E-2</v>
      </c>
      <c r="BR12" s="13"/>
      <c r="BS12" s="13">
        <v>5.4298642533936702E-2</v>
      </c>
      <c r="BT12" s="13">
        <v>5.2747252747252699E-2</v>
      </c>
      <c r="BU12" s="13"/>
      <c r="BV12" s="13">
        <v>5.3691275167785199E-2</v>
      </c>
      <c r="BW12" s="13">
        <v>5.4607508532423202E-2</v>
      </c>
      <c r="BX12" s="13"/>
      <c r="BY12" s="13">
        <v>2.0979020979021001E-2</v>
      </c>
      <c r="BZ12" s="13">
        <v>5.6638811513463297E-2</v>
      </c>
      <c r="CA12" s="13"/>
      <c r="CB12" s="13">
        <v>5.7529610829103198E-2</v>
      </c>
      <c r="CC12" s="13">
        <v>4.66237942122186E-2</v>
      </c>
    </row>
    <row r="13" spans="2:81" x14ac:dyDescent="0.3">
      <c r="B13" s="14" t="s">
        <v>165</v>
      </c>
      <c r="C13" s="13">
        <v>3.4008097165991902E-2</v>
      </c>
      <c r="D13" s="13">
        <v>1.92616372391653E-2</v>
      </c>
      <c r="E13" s="13">
        <v>4.9423393739703503E-2</v>
      </c>
      <c r="F13" s="13"/>
      <c r="G13" s="13">
        <v>1.1428571428571401E-2</v>
      </c>
      <c r="H13" s="13">
        <v>3.3742331288343599E-2</v>
      </c>
      <c r="I13" s="13">
        <v>3.8135593220338999E-2</v>
      </c>
      <c r="J13" s="13">
        <v>3.98009950248756E-2</v>
      </c>
      <c r="K13" s="13">
        <v>2.7972027972028E-2</v>
      </c>
      <c r="L13" s="13">
        <v>5.1948051948052E-2</v>
      </c>
      <c r="M13" s="13"/>
      <c r="N13" s="13">
        <v>2.7196652719665301E-2</v>
      </c>
      <c r="O13" s="13">
        <v>4.8109965635738799E-2</v>
      </c>
      <c r="P13" s="13">
        <v>1.49253731343284E-2</v>
      </c>
      <c r="Q13" s="13">
        <v>4.33070866141732E-2</v>
      </c>
      <c r="R13" s="13"/>
      <c r="S13" s="13">
        <v>3.2921810699588501E-2</v>
      </c>
      <c r="T13" s="13">
        <v>2.2556390977443601E-2</v>
      </c>
      <c r="U13" s="13">
        <v>1.3698630136986301E-2</v>
      </c>
      <c r="V13" s="13">
        <v>5.8252427184466E-2</v>
      </c>
      <c r="W13" s="13">
        <v>3.8461538461538498E-2</v>
      </c>
      <c r="X13" s="13">
        <v>4.7619047619047603E-2</v>
      </c>
      <c r="Y13" s="13">
        <v>0.03</v>
      </c>
      <c r="Z13" s="13">
        <v>2.2222222222222199E-2</v>
      </c>
      <c r="AA13" s="13">
        <v>3.8216560509554097E-2</v>
      </c>
      <c r="AB13" s="13">
        <v>2.0833333333333301E-2</v>
      </c>
      <c r="AC13" s="13">
        <v>5.2631578947368397E-2</v>
      </c>
      <c r="AD13" s="13">
        <v>0</v>
      </c>
      <c r="AE13" s="13"/>
      <c r="AF13" s="13">
        <v>3.2581453634085197E-2</v>
      </c>
      <c r="AG13" s="13">
        <v>1.4999999999999999E-2</v>
      </c>
      <c r="AH13" s="13">
        <v>3.125E-2</v>
      </c>
      <c r="AI13" s="13">
        <v>1.2422360248447201E-2</v>
      </c>
      <c r="AJ13" s="13">
        <v>4.8780487804878099E-2</v>
      </c>
      <c r="AK13" s="13">
        <v>6.6666666666666693E-2</v>
      </c>
      <c r="AL13" s="13"/>
      <c r="AM13" s="13">
        <v>2.74725274725275E-2</v>
      </c>
      <c r="AN13" s="13">
        <v>4.4444444444444398E-2</v>
      </c>
      <c r="AO13" s="13">
        <v>4.8593350383631703E-2</v>
      </c>
      <c r="AP13" s="13">
        <v>1.68776371308017E-2</v>
      </c>
      <c r="AQ13" s="13">
        <v>4.5454545454545497E-2</v>
      </c>
      <c r="AR13" s="13"/>
      <c r="AS13" s="13">
        <v>3.4008097165991902E-2</v>
      </c>
      <c r="AT13" s="13" t="s">
        <v>97</v>
      </c>
      <c r="AU13" s="13"/>
      <c r="AV13" s="13">
        <v>2.5000000000000001E-2</v>
      </c>
      <c r="AW13" s="13">
        <v>1.0638297872340399E-2</v>
      </c>
      <c r="AX13" s="13">
        <v>4.7801147227533501E-2</v>
      </c>
      <c r="AY13" s="13"/>
      <c r="AZ13" s="13">
        <v>1.8348623853211E-2</v>
      </c>
      <c r="BA13" s="13">
        <v>2.2222222222222199E-2</v>
      </c>
      <c r="BB13" s="13">
        <v>2.2026431718061699E-2</v>
      </c>
      <c r="BC13" s="13"/>
      <c r="BD13" s="13">
        <v>3.3834586466165398E-2</v>
      </c>
      <c r="BE13" s="13">
        <v>3.4802784222737797E-2</v>
      </c>
      <c r="BF13" s="13"/>
      <c r="BG13" s="13">
        <v>2.9055690072639199E-2</v>
      </c>
      <c r="BH13" s="13">
        <v>3.65853658536585E-2</v>
      </c>
      <c r="BI13" s="13"/>
      <c r="BJ13" s="13">
        <v>4.7368421052631601E-2</v>
      </c>
      <c r="BK13" s="13">
        <v>3.14033366045142E-2</v>
      </c>
      <c r="BL13" s="13"/>
      <c r="BM13" s="13">
        <v>3.2921810699588501E-2</v>
      </c>
      <c r="BN13" s="13">
        <v>3.2786885245901599E-2</v>
      </c>
      <c r="BO13" s="13"/>
      <c r="BP13" s="13">
        <v>4.1543026706231501E-2</v>
      </c>
      <c r="BQ13" s="13">
        <v>2.62557077625571E-2</v>
      </c>
      <c r="BR13" s="13"/>
      <c r="BS13" s="13">
        <v>2.7149321266968299E-2</v>
      </c>
      <c r="BT13" s="13">
        <v>4.1758241758241797E-2</v>
      </c>
      <c r="BU13" s="13"/>
      <c r="BV13" s="13">
        <v>2.68456375838926E-2</v>
      </c>
      <c r="BW13" s="13">
        <v>2.7303754266211601E-2</v>
      </c>
      <c r="BX13" s="13"/>
      <c r="BY13" s="13">
        <v>3.4965034965035002E-2</v>
      </c>
      <c r="BZ13" s="13">
        <v>3.4354688950789199E-2</v>
      </c>
      <c r="CA13" s="13"/>
      <c r="CB13" s="13">
        <v>3.21489001692047E-2</v>
      </c>
      <c r="CC13" s="13">
        <v>3.6977491961414803E-2</v>
      </c>
    </row>
    <row r="14" spans="2:81" x14ac:dyDescent="0.3">
      <c r="B14" s="14" t="s">
        <v>166</v>
      </c>
      <c r="C14" s="17">
        <v>0.532793522267206</v>
      </c>
      <c r="D14" s="17">
        <v>0.57784911717496001</v>
      </c>
      <c r="E14" s="17">
        <v>0.48434925864909401</v>
      </c>
      <c r="F14" s="17"/>
      <c r="G14" s="17">
        <v>0.53142857142857103</v>
      </c>
      <c r="H14" s="17">
        <v>0.5</v>
      </c>
      <c r="I14" s="17">
        <v>0.572033898305085</v>
      </c>
      <c r="J14" s="17">
        <v>0.50746268656716398</v>
      </c>
      <c r="K14" s="17">
        <v>0.57342657342657299</v>
      </c>
      <c r="L14" s="17">
        <v>0.53896103896103897</v>
      </c>
      <c r="M14" s="17"/>
      <c r="N14" s="17">
        <v>0.55439330543933096</v>
      </c>
      <c r="O14" s="17">
        <v>0.49828178694158098</v>
      </c>
      <c r="P14" s="17">
        <v>0.537313432835821</v>
      </c>
      <c r="Q14" s="17">
        <v>0.53149606299212604</v>
      </c>
      <c r="R14" s="17"/>
      <c r="S14" s="17">
        <v>0.52674897119341602</v>
      </c>
      <c r="T14" s="17">
        <v>0.59398496240601495</v>
      </c>
      <c r="U14" s="17">
        <v>0.50684931506849296</v>
      </c>
      <c r="V14" s="17">
        <v>0.54368932038834905</v>
      </c>
      <c r="W14" s="17">
        <v>0.51923076923076905</v>
      </c>
      <c r="X14" s="17">
        <v>0.476190476190476</v>
      </c>
      <c r="Y14" s="17">
        <v>0.48</v>
      </c>
      <c r="Z14" s="17">
        <v>0.51111111111111096</v>
      </c>
      <c r="AA14" s="17">
        <v>0.54140127388534998</v>
      </c>
      <c r="AB14" s="17">
        <v>0.55208333333333304</v>
      </c>
      <c r="AC14" s="17">
        <v>0.57894736842105299</v>
      </c>
      <c r="AD14" s="17">
        <v>0.63157894736842102</v>
      </c>
      <c r="AE14" s="17"/>
      <c r="AF14" s="17">
        <v>0.51629072681704302</v>
      </c>
      <c r="AG14" s="17">
        <v>0.55000000000000004</v>
      </c>
      <c r="AH14" s="17">
        <v>0.59375</v>
      </c>
      <c r="AI14" s="17">
        <v>0.54037267080745299</v>
      </c>
      <c r="AJ14" s="17">
        <v>0.51219512195121997</v>
      </c>
      <c r="AK14" s="17">
        <v>0.48571428571428599</v>
      </c>
      <c r="AL14" s="17"/>
      <c r="AM14" s="17">
        <v>0.53846153846153799</v>
      </c>
      <c r="AN14" s="17">
        <v>0.48888888888888898</v>
      </c>
      <c r="AO14" s="17">
        <v>0.53452685421994905</v>
      </c>
      <c r="AP14" s="17">
        <v>0.56540084388185696</v>
      </c>
      <c r="AQ14" s="17">
        <v>0.61363636363636398</v>
      </c>
      <c r="AR14" s="17"/>
      <c r="AS14" s="17">
        <v>0.532793522267206</v>
      </c>
      <c r="AT14" s="17" t="s">
        <v>97</v>
      </c>
      <c r="AU14" s="17"/>
      <c r="AV14" s="17">
        <v>0.54500000000000004</v>
      </c>
      <c r="AW14" s="17">
        <v>0.57446808510638303</v>
      </c>
      <c r="AX14" s="17">
        <v>0.50478011472275297</v>
      </c>
      <c r="AY14" s="17"/>
      <c r="AZ14" s="17">
        <v>0.63302752293578002</v>
      </c>
      <c r="BA14" s="17">
        <v>0.6</v>
      </c>
      <c r="BB14" s="17">
        <v>0.493392070484582</v>
      </c>
      <c r="BC14" s="17"/>
      <c r="BD14" s="17">
        <v>0.51879699248120303</v>
      </c>
      <c r="BE14" s="17">
        <v>0.55452436194895605</v>
      </c>
      <c r="BF14" s="17"/>
      <c r="BG14" s="17">
        <v>0.52784503631961299</v>
      </c>
      <c r="BH14" s="17">
        <v>0.53658536585365901</v>
      </c>
      <c r="BI14" s="17"/>
      <c r="BJ14" s="17">
        <v>0.55263157894736803</v>
      </c>
      <c r="BK14" s="17">
        <v>0.53189401373895995</v>
      </c>
      <c r="BL14" s="17"/>
      <c r="BM14" s="17">
        <v>0.48559670781893</v>
      </c>
      <c r="BN14" s="17">
        <v>0.54303278688524603</v>
      </c>
      <c r="BO14" s="17"/>
      <c r="BP14" s="17">
        <v>0.50148367952522299</v>
      </c>
      <c r="BQ14" s="17">
        <v>0.54680365296803601</v>
      </c>
      <c r="BR14" s="17"/>
      <c r="BS14" s="17">
        <v>0.58371040723981904</v>
      </c>
      <c r="BT14" s="17">
        <v>0.47692307692307701</v>
      </c>
      <c r="BU14" s="17"/>
      <c r="BV14" s="17">
        <v>0.56375838926174504</v>
      </c>
      <c r="BW14" s="17">
        <v>0.59385665529010201</v>
      </c>
      <c r="BX14" s="17"/>
      <c r="BY14" s="17">
        <v>0.56643356643356602</v>
      </c>
      <c r="BZ14" s="17">
        <v>0.53203342618384397</v>
      </c>
      <c r="CA14" s="17"/>
      <c r="CB14" s="17">
        <v>0.56514382402707297</v>
      </c>
      <c r="CC14" s="17">
        <v>0.50321543408360103</v>
      </c>
    </row>
    <row r="15" spans="2:81" x14ac:dyDescent="0.3">
      <c r="B15" s="14" t="s">
        <v>167</v>
      </c>
      <c r="C15" s="17">
        <v>0.20485829959514201</v>
      </c>
      <c r="D15" s="17">
        <v>0.184590690208668</v>
      </c>
      <c r="E15" s="17">
        <v>0.22570016474464599</v>
      </c>
      <c r="F15" s="17"/>
      <c r="G15" s="17">
        <v>0.251428571428571</v>
      </c>
      <c r="H15" s="17">
        <v>0.21165644171779099</v>
      </c>
      <c r="I15" s="17">
        <v>0.14830508474576301</v>
      </c>
      <c r="J15" s="17">
        <v>0.20398009950248799</v>
      </c>
      <c r="K15" s="17">
        <v>0.195804195804196</v>
      </c>
      <c r="L15" s="17">
        <v>0.23376623376623401</v>
      </c>
      <c r="M15" s="17"/>
      <c r="N15" s="17">
        <v>0.205020920502092</v>
      </c>
      <c r="O15" s="17">
        <v>0.18213058419243999</v>
      </c>
      <c r="P15" s="17">
        <v>0.22885572139303501</v>
      </c>
      <c r="Q15" s="17">
        <v>0.20472440944881901</v>
      </c>
      <c r="R15" s="17"/>
      <c r="S15" s="17">
        <v>0.20164609053497901</v>
      </c>
      <c r="T15" s="17">
        <v>0.16541353383458601</v>
      </c>
      <c r="U15" s="17">
        <v>0.164383561643836</v>
      </c>
      <c r="V15" s="17">
        <v>0.20388349514563101</v>
      </c>
      <c r="W15" s="17">
        <v>0.20192307692307701</v>
      </c>
      <c r="X15" s="17">
        <v>0.21904761904761899</v>
      </c>
      <c r="Y15" s="17">
        <v>0.28999999999999998</v>
      </c>
      <c r="Z15" s="17">
        <v>0.17777777777777801</v>
      </c>
      <c r="AA15" s="17">
        <v>0.21656050955414</v>
      </c>
      <c r="AB15" s="17">
        <v>0.19791666666666699</v>
      </c>
      <c r="AC15" s="17">
        <v>0.175438596491228</v>
      </c>
      <c r="AD15" s="17">
        <v>0.26315789473684198</v>
      </c>
      <c r="AE15" s="17"/>
      <c r="AF15" s="17">
        <v>0.21052631578947401</v>
      </c>
      <c r="AG15" s="17">
        <v>0.22</v>
      </c>
      <c r="AH15" s="17">
        <v>0.1875</v>
      </c>
      <c r="AI15" s="17">
        <v>0.229813664596273</v>
      </c>
      <c r="AJ15" s="17">
        <v>0.17886178861788599</v>
      </c>
      <c r="AK15" s="17">
        <v>0.2</v>
      </c>
      <c r="AL15" s="17"/>
      <c r="AM15" s="17">
        <v>0.20329670329670299</v>
      </c>
      <c r="AN15" s="17">
        <v>0.22222222222222199</v>
      </c>
      <c r="AO15" s="17">
        <v>0.20460358056266001</v>
      </c>
      <c r="AP15" s="17">
        <v>0.164556962025316</v>
      </c>
      <c r="AQ15" s="17">
        <v>0.25</v>
      </c>
      <c r="AR15" s="17"/>
      <c r="AS15" s="17">
        <v>0.20485829959514201</v>
      </c>
      <c r="AT15" s="17" t="s">
        <v>97</v>
      </c>
      <c r="AU15" s="17"/>
      <c r="AV15" s="17">
        <v>0.215</v>
      </c>
      <c r="AW15" s="17">
        <v>0.170212765957447</v>
      </c>
      <c r="AX15" s="17">
        <v>0.21414913957935</v>
      </c>
      <c r="AY15" s="17"/>
      <c r="AZ15" s="17">
        <v>0.192660550458716</v>
      </c>
      <c r="BA15" s="17">
        <v>0.2</v>
      </c>
      <c r="BB15" s="17">
        <v>0.20704845814978001</v>
      </c>
      <c r="BC15" s="17"/>
      <c r="BD15" s="17">
        <v>0.20551378446115301</v>
      </c>
      <c r="BE15" s="17">
        <v>0.20649651972157801</v>
      </c>
      <c r="BF15" s="17"/>
      <c r="BG15" s="17">
        <v>0.20823244552058101</v>
      </c>
      <c r="BH15" s="17">
        <v>0.202439024390244</v>
      </c>
      <c r="BI15" s="17"/>
      <c r="BJ15" s="17">
        <v>0.163157894736842</v>
      </c>
      <c r="BK15" s="17">
        <v>0.21099116781158</v>
      </c>
      <c r="BL15" s="17"/>
      <c r="BM15" s="17">
        <v>0.23045267489711899</v>
      </c>
      <c r="BN15" s="17">
        <v>0.20184426229508201</v>
      </c>
      <c r="BO15" s="17"/>
      <c r="BP15" s="17">
        <v>0.21068249258160199</v>
      </c>
      <c r="BQ15" s="17">
        <v>0.20319634703196299</v>
      </c>
      <c r="BR15" s="17"/>
      <c r="BS15" s="17">
        <v>0.194570135746606</v>
      </c>
      <c r="BT15" s="17">
        <v>0.20879120879120899</v>
      </c>
      <c r="BU15" s="17"/>
      <c r="BV15" s="17">
        <v>0.18120805369127499</v>
      </c>
      <c r="BW15" s="17">
        <v>0.20136518771331099</v>
      </c>
      <c r="BX15" s="17"/>
      <c r="BY15" s="17">
        <v>0.18181818181818199</v>
      </c>
      <c r="BZ15" s="17">
        <v>0.20705663881151301</v>
      </c>
      <c r="CA15" s="17"/>
      <c r="CB15" s="17">
        <v>0.21150592216582101</v>
      </c>
      <c r="CC15" s="17">
        <v>0.19935691318328</v>
      </c>
    </row>
    <row r="16" spans="2:81" x14ac:dyDescent="0.3">
      <c r="B16" s="14" t="s">
        <v>91</v>
      </c>
      <c r="C16" s="18">
        <v>0.32793522267206499</v>
      </c>
      <c r="D16" s="18">
        <v>0.39325842696629199</v>
      </c>
      <c r="E16" s="18">
        <v>0.25864909390444801</v>
      </c>
      <c r="F16" s="18"/>
      <c r="G16" s="18">
        <v>0.28000000000000003</v>
      </c>
      <c r="H16" s="18">
        <v>0.28834355828220898</v>
      </c>
      <c r="I16" s="18">
        <v>0.42372881355932202</v>
      </c>
      <c r="J16" s="18">
        <v>0.30348258706467701</v>
      </c>
      <c r="K16" s="18">
        <v>0.37762237762237799</v>
      </c>
      <c r="L16" s="18">
        <v>0.30519480519480502</v>
      </c>
      <c r="M16" s="18"/>
      <c r="N16" s="18">
        <v>0.34937238493723799</v>
      </c>
      <c r="O16" s="18">
        <v>0.31615120274914099</v>
      </c>
      <c r="P16" s="18">
        <v>0.308457711442786</v>
      </c>
      <c r="Q16" s="18">
        <v>0.32677165354330701</v>
      </c>
      <c r="R16" s="18"/>
      <c r="S16" s="18">
        <v>0.32510288065843601</v>
      </c>
      <c r="T16" s="18">
        <v>0.42857142857142799</v>
      </c>
      <c r="U16" s="18">
        <v>0.34246575342465801</v>
      </c>
      <c r="V16" s="18">
        <v>0.33980582524271802</v>
      </c>
      <c r="W16" s="18">
        <v>0.31730769230769201</v>
      </c>
      <c r="X16" s="18">
        <v>0.25714285714285701</v>
      </c>
      <c r="Y16" s="18">
        <v>0.19</v>
      </c>
      <c r="Z16" s="18">
        <v>0.33333333333333298</v>
      </c>
      <c r="AA16" s="18">
        <v>0.32484076433121001</v>
      </c>
      <c r="AB16" s="18">
        <v>0.35416666666666702</v>
      </c>
      <c r="AC16" s="18">
        <v>0.40350877192982498</v>
      </c>
      <c r="AD16" s="18">
        <v>0.36842105263157898</v>
      </c>
      <c r="AE16" s="18"/>
      <c r="AF16" s="18">
        <v>0.30576441102756902</v>
      </c>
      <c r="AG16" s="18">
        <v>0.33</v>
      </c>
      <c r="AH16" s="18">
        <v>0.40625</v>
      </c>
      <c r="AI16" s="18">
        <v>0.31055900621117999</v>
      </c>
      <c r="AJ16" s="18">
        <v>0.33333333333333298</v>
      </c>
      <c r="AK16" s="18">
        <v>0.28571428571428598</v>
      </c>
      <c r="AL16" s="18"/>
      <c r="AM16" s="18">
        <v>0.33516483516483497</v>
      </c>
      <c r="AN16" s="18">
        <v>0.266666666666667</v>
      </c>
      <c r="AO16" s="18">
        <v>0.32992327365728902</v>
      </c>
      <c r="AP16" s="18">
        <v>0.40084388185654002</v>
      </c>
      <c r="AQ16" s="18">
        <v>0.36363636363636398</v>
      </c>
      <c r="AR16" s="18"/>
      <c r="AS16" s="18">
        <v>0.32793522267206499</v>
      </c>
      <c r="AT16" s="18" t="s">
        <v>97</v>
      </c>
      <c r="AU16" s="18"/>
      <c r="AV16" s="18">
        <v>0.33</v>
      </c>
      <c r="AW16" s="18">
        <v>0.40425531914893598</v>
      </c>
      <c r="AX16" s="18">
        <v>0.29063097514340303</v>
      </c>
      <c r="AY16" s="18"/>
      <c r="AZ16" s="18">
        <v>0.44036697247706402</v>
      </c>
      <c r="BA16" s="18">
        <v>0.4</v>
      </c>
      <c r="BB16" s="18">
        <v>0.28634361233480199</v>
      </c>
      <c r="BC16" s="18"/>
      <c r="BD16" s="18">
        <v>0.31328320802005</v>
      </c>
      <c r="BE16" s="18">
        <v>0.34802784222737798</v>
      </c>
      <c r="BF16" s="18"/>
      <c r="BG16" s="18">
        <v>0.31961259079903098</v>
      </c>
      <c r="BH16" s="18">
        <v>0.33414634146341499</v>
      </c>
      <c r="BI16" s="18"/>
      <c r="BJ16" s="18">
        <v>0.38947368421052603</v>
      </c>
      <c r="BK16" s="18">
        <v>0.32090284592738</v>
      </c>
      <c r="BL16" s="18"/>
      <c r="BM16" s="18">
        <v>0.25514403292181098</v>
      </c>
      <c r="BN16" s="18">
        <v>0.34118852459016402</v>
      </c>
      <c r="BO16" s="18"/>
      <c r="BP16" s="18">
        <v>0.29080118694362</v>
      </c>
      <c r="BQ16" s="18">
        <v>0.34360730593607303</v>
      </c>
      <c r="BR16" s="18"/>
      <c r="BS16" s="18">
        <v>0.38914027149321301</v>
      </c>
      <c r="BT16" s="18">
        <v>0.26813186813186801</v>
      </c>
      <c r="BU16" s="18"/>
      <c r="BV16" s="18">
        <v>0.38255033557047002</v>
      </c>
      <c r="BW16" s="18">
        <v>0.39249146757679199</v>
      </c>
      <c r="BX16" s="18"/>
      <c r="BY16" s="18">
        <v>0.38461538461538503</v>
      </c>
      <c r="BZ16" s="18">
        <v>0.32497678737232999</v>
      </c>
      <c r="CA16" s="18"/>
      <c r="CB16" s="18">
        <v>0.35363790186125199</v>
      </c>
      <c r="CC16" s="18">
        <v>0.303858520900322</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172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169</v>
      </c>
      <c r="C8" s="13">
        <v>0.16680161943319799</v>
      </c>
      <c r="D8" s="13">
        <v>0.17495987158908499</v>
      </c>
      <c r="E8" s="13">
        <v>0.15980230642504101</v>
      </c>
      <c r="F8" s="13"/>
      <c r="G8" s="13">
        <v>0.125714285714286</v>
      </c>
      <c r="H8" s="13">
        <v>0.20552147239263799</v>
      </c>
      <c r="I8" s="13">
        <v>0.152542372881356</v>
      </c>
      <c r="J8" s="13">
        <v>0.164179104477612</v>
      </c>
      <c r="K8" s="13">
        <v>0.132867132867133</v>
      </c>
      <c r="L8" s="13">
        <v>0.18831168831168801</v>
      </c>
      <c r="M8" s="13"/>
      <c r="N8" s="13">
        <v>0.15062761506276201</v>
      </c>
      <c r="O8" s="13">
        <v>0.13058419243986299</v>
      </c>
      <c r="P8" s="13">
        <v>0.19900497512437801</v>
      </c>
      <c r="Q8" s="13">
        <v>0.20472440944881901</v>
      </c>
      <c r="R8" s="13"/>
      <c r="S8" s="13">
        <v>0.18518518518518501</v>
      </c>
      <c r="T8" s="13">
        <v>0.150375939849624</v>
      </c>
      <c r="U8" s="13">
        <v>0.123287671232877</v>
      </c>
      <c r="V8" s="13">
        <v>0.17475728155339801</v>
      </c>
      <c r="W8" s="13">
        <v>0.15384615384615399</v>
      </c>
      <c r="X8" s="13">
        <v>0.22857142857142901</v>
      </c>
      <c r="Y8" s="13">
        <v>0.14000000000000001</v>
      </c>
      <c r="Z8" s="13">
        <v>0.133333333333333</v>
      </c>
      <c r="AA8" s="13">
        <v>0.16560509554140099</v>
      </c>
      <c r="AB8" s="13">
        <v>0.14583333333333301</v>
      </c>
      <c r="AC8" s="13">
        <v>0.157894736842105</v>
      </c>
      <c r="AD8" s="13">
        <v>0.26315789473684198</v>
      </c>
      <c r="AE8" s="13"/>
      <c r="AF8" s="13">
        <v>0.162907268170426</v>
      </c>
      <c r="AG8" s="13">
        <v>0.17499999999999999</v>
      </c>
      <c r="AH8" s="13">
        <v>0.1640625</v>
      </c>
      <c r="AI8" s="13">
        <v>0.217391304347826</v>
      </c>
      <c r="AJ8" s="13">
        <v>0.113821138211382</v>
      </c>
      <c r="AK8" s="13">
        <v>0.17142857142857101</v>
      </c>
      <c r="AL8" s="13"/>
      <c r="AM8" s="13">
        <v>0.225274725274725</v>
      </c>
      <c r="AN8" s="13">
        <v>0.16</v>
      </c>
      <c r="AO8" s="13">
        <v>0.16112531969309499</v>
      </c>
      <c r="AP8" s="13">
        <v>0.151898734177215</v>
      </c>
      <c r="AQ8" s="13">
        <v>0.15909090909090901</v>
      </c>
      <c r="AR8" s="13"/>
      <c r="AS8" s="13">
        <v>0.16680161943319799</v>
      </c>
      <c r="AT8" s="13" t="s">
        <v>97</v>
      </c>
      <c r="AU8" s="13"/>
      <c r="AV8" s="13">
        <v>0.1925</v>
      </c>
      <c r="AW8" s="13">
        <v>0.13829787234042601</v>
      </c>
      <c r="AX8" s="13">
        <v>0.15296367112810699</v>
      </c>
      <c r="AY8" s="13"/>
      <c r="AZ8" s="13">
        <v>0.201834862385321</v>
      </c>
      <c r="BA8" s="13">
        <v>0.211111111111111</v>
      </c>
      <c r="BB8" s="13">
        <v>0.154185022026432</v>
      </c>
      <c r="BC8" s="13"/>
      <c r="BD8" s="13">
        <v>0.169172932330827</v>
      </c>
      <c r="BE8" s="13">
        <v>0.16473317865429199</v>
      </c>
      <c r="BF8" s="13"/>
      <c r="BG8" s="13">
        <v>0.18401937046004799</v>
      </c>
      <c r="BH8" s="13">
        <v>0.15853658536585399</v>
      </c>
      <c r="BI8" s="13"/>
      <c r="BJ8" s="13">
        <v>0.15263157894736801</v>
      </c>
      <c r="BK8" s="13">
        <v>0.168792934249264</v>
      </c>
      <c r="BL8" s="13"/>
      <c r="BM8" s="13">
        <v>0.20576131687242799</v>
      </c>
      <c r="BN8" s="13">
        <v>0.15676229508196701</v>
      </c>
      <c r="BO8" s="13"/>
      <c r="BP8" s="13">
        <v>0.15727002967358999</v>
      </c>
      <c r="BQ8" s="13">
        <v>0.16894977168949801</v>
      </c>
      <c r="BR8" s="13"/>
      <c r="BS8" s="13">
        <v>0.167420814479638</v>
      </c>
      <c r="BT8" s="13">
        <v>0.17362637362637401</v>
      </c>
      <c r="BU8" s="13"/>
      <c r="BV8" s="13">
        <v>0.15436241610738299</v>
      </c>
      <c r="BW8" s="13">
        <v>0.17406143344709901</v>
      </c>
      <c r="BX8" s="13"/>
      <c r="BY8" s="13">
        <v>0.230769230769231</v>
      </c>
      <c r="BZ8" s="13">
        <v>0.158774373259053</v>
      </c>
      <c r="CA8" s="13"/>
      <c r="CB8" s="13">
        <v>0.165820642978003</v>
      </c>
      <c r="CC8" s="13">
        <v>0.16720257234726699</v>
      </c>
    </row>
    <row r="9" spans="2:81" ht="43.2" x14ac:dyDescent="0.3">
      <c r="B9" s="14" t="s">
        <v>170</v>
      </c>
      <c r="C9" s="13">
        <v>0.71417004048582999</v>
      </c>
      <c r="D9" s="13">
        <v>0.68378812199036898</v>
      </c>
      <c r="E9" s="13">
        <v>0.74464579901153205</v>
      </c>
      <c r="F9" s="13"/>
      <c r="G9" s="13">
        <v>0.8</v>
      </c>
      <c r="H9" s="13">
        <v>0.65950920245398803</v>
      </c>
      <c r="I9" s="13">
        <v>0.68644067796610198</v>
      </c>
      <c r="J9" s="13">
        <v>0.74129353233830797</v>
      </c>
      <c r="K9" s="13">
        <v>0.74125874125874103</v>
      </c>
      <c r="L9" s="13">
        <v>0.71428571428571397</v>
      </c>
      <c r="M9" s="13"/>
      <c r="N9" s="13">
        <v>0.73430962343096196</v>
      </c>
      <c r="O9" s="13">
        <v>0.74914089347079005</v>
      </c>
      <c r="P9" s="13">
        <v>0.72139303482587103</v>
      </c>
      <c r="Q9" s="13">
        <v>0.63779527559055105</v>
      </c>
      <c r="R9" s="13"/>
      <c r="S9" s="13">
        <v>0.67078189300411495</v>
      </c>
      <c r="T9" s="13">
        <v>0.766917293233083</v>
      </c>
      <c r="U9" s="13">
        <v>0.75342465753424703</v>
      </c>
      <c r="V9" s="13">
        <v>0.71844660194174803</v>
      </c>
      <c r="W9" s="13">
        <v>0.75</v>
      </c>
      <c r="X9" s="13">
        <v>0.61904761904761896</v>
      </c>
      <c r="Y9" s="13">
        <v>0.73</v>
      </c>
      <c r="Z9" s="13">
        <v>0.68888888888888899</v>
      </c>
      <c r="AA9" s="13">
        <v>0.73248407643312097</v>
      </c>
      <c r="AB9" s="13">
        <v>0.73958333333333304</v>
      </c>
      <c r="AC9" s="13">
        <v>0.75438596491228105</v>
      </c>
      <c r="AD9" s="13">
        <v>0.63157894736842102</v>
      </c>
      <c r="AE9" s="13"/>
      <c r="AF9" s="13">
        <v>0.696741854636591</v>
      </c>
      <c r="AG9" s="13">
        <v>0.69499999999999995</v>
      </c>
      <c r="AH9" s="13">
        <v>0.734375</v>
      </c>
      <c r="AI9" s="13">
        <v>0.72049689440993803</v>
      </c>
      <c r="AJ9" s="13">
        <v>0.77235772357723598</v>
      </c>
      <c r="AK9" s="13">
        <v>0.73333333333333295</v>
      </c>
      <c r="AL9" s="13"/>
      <c r="AM9" s="13">
        <v>0.64835164835164805</v>
      </c>
      <c r="AN9" s="13">
        <v>0.74222222222222201</v>
      </c>
      <c r="AO9" s="13">
        <v>0.72378516624040901</v>
      </c>
      <c r="AP9" s="13">
        <v>0.71308016877637104</v>
      </c>
      <c r="AQ9" s="13">
        <v>0.68181818181818199</v>
      </c>
      <c r="AR9" s="13"/>
      <c r="AS9" s="13">
        <v>0.71417004048582999</v>
      </c>
      <c r="AT9" s="13" t="s">
        <v>97</v>
      </c>
      <c r="AU9" s="13"/>
      <c r="AV9" s="13">
        <v>0.69499999999999995</v>
      </c>
      <c r="AW9" s="13">
        <v>0.71276595744680804</v>
      </c>
      <c r="AX9" s="13">
        <v>0.72466539196940705</v>
      </c>
      <c r="AY9" s="13"/>
      <c r="AZ9" s="13">
        <v>0.65137614678899103</v>
      </c>
      <c r="BA9" s="13">
        <v>0.63333333333333297</v>
      </c>
      <c r="BB9" s="13">
        <v>0.74449339207048504</v>
      </c>
      <c r="BC9" s="13"/>
      <c r="BD9" s="13">
        <v>0.71052631578947401</v>
      </c>
      <c r="BE9" s="13">
        <v>0.72157772621809702</v>
      </c>
      <c r="BF9" s="13"/>
      <c r="BG9" s="13">
        <v>0.71428571428571397</v>
      </c>
      <c r="BH9" s="13">
        <v>0.71463414634146305</v>
      </c>
      <c r="BI9" s="13"/>
      <c r="BJ9" s="13">
        <v>0.7</v>
      </c>
      <c r="BK9" s="13">
        <v>0.71736997055937202</v>
      </c>
      <c r="BL9" s="13"/>
      <c r="BM9" s="13">
        <v>0.65843621399176999</v>
      </c>
      <c r="BN9" s="13">
        <v>0.72950819672131195</v>
      </c>
      <c r="BO9" s="13"/>
      <c r="BP9" s="13">
        <v>0.71810089020771495</v>
      </c>
      <c r="BQ9" s="13">
        <v>0.71232876712328796</v>
      </c>
      <c r="BR9" s="13"/>
      <c r="BS9" s="13">
        <v>0.710407239819005</v>
      </c>
      <c r="BT9" s="13">
        <v>0.712087912087912</v>
      </c>
      <c r="BU9" s="13"/>
      <c r="BV9" s="13">
        <v>0.76510067114094005</v>
      </c>
      <c r="BW9" s="13">
        <v>0.68259385665529004</v>
      </c>
      <c r="BX9" s="13"/>
      <c r="BY9" s="13">
        <v>0.643356643356643</v>
      </c>
      <c r="BZ9" s="13">
        <v>0.72516248839368602</v>
      </c>
      <c r="CA9" s="13"/>
      <c r="CB9" s="13">
        <v>0.71065989847715705</v>
      </c>
      <c r="CC9" s="13">
        <v>0.72025723472668801</v>
      </c>
    </row>
    <row r="10" spans="2:81" ht="28.8" x14ac:dyDescent="0.3">
      <c r="B10" s="14" t="s">
        <v>171</v>
      </c>
      <c r="C10" s="13">
        <v>9.5546558704453402E-2</v>
      </c>
      <c r="D10" s="13">
        <v>0.123595505617978</v>
      </c>
      <c r="E10" s="13">
        <v>6.5897858319604596E-2</v>
      </c>
      <c r="F10" s="13"/>
      <c r="G10" s="13">
        <v>5.7142857142857099E-2</v>
      </c>
      <c r="H10" s="13">
        <v>0.10122699386503101</v>
      </c>
      <c r="I10" s="13">
        <v>0.144067796610169</v>
      </c>
      <c r="J10" s="13">
        <v>6.4676616915422896E-2</v>
      </c>
      <c r="K10" s="13">
        <v>0.11888111888111901</v>
      </c>
      <c r="L10" s="13">
        <v>7.1428571428571397E-2</v>
      </c>
      <c r="M10" s="13"/>
      <c r="N10" s="13">
        <v>9.2050209205020897E-2</v>
      </c>
      <c r="O10" s="13">
        <v>0.10309278350515499</v>
      </c>
      <c r="P10" s="13">
        <v>6.4676616915422896E-2</v>
      </c>
      <c r="Q10" s="13">
        <v>0.118110236220472</v>
      </c>
      <c r="R10" s="13"/>
      <c r="S10" s="13">
        <v>0.11111111111111099</v>
      </c>
      <c r="T10" s="13">
        <v>7.5187969924811998E-2</v>
      </c>
      <c r="U10" s="13">
        <v>0.10958904109589</v>
      </c>
      <c r="V10" s="13">
        <v>8.7378640776699004E-2</v>
      </c>
      <c r="W10" s="13">
        <v>8.6538461538461495E-2</v>
      </c>
      <c r="X10" s="13">
        <v>0.114285714285714</v>
      </c>
      <c r="Y10" s="13">
        <v>0.11</v>
      </c>
      <c r="Z10" s="13">
        <v>0.155555555555556</v>
      </c>
      <c r="AA10" s="13">
        <v>8.2802547770700605E-2</v>
      </c>
      <c r="AB10" s="13">
        <v>7.2916666666666699E-2</v>
      </c>
      <c r="AC10" s="13">
        <v>5.2631578947368397E-2</v>
      </c>
      <c r="AD10" s="13">
        <v>0.105263157894737</v>
      </c>
      <c r="AE10" s="13"/>
      <c r="AF10" s="13">
        <v>0.11779448621553899</v>
      </c>
      <c r="AG10" s="13">
        <v>0.125</v>
      </c>
      <c r="AH10" s="13">
        <v>0.1015625</v>
      </c>
      <c r="AI10" s="13">
        <v>5.5900621118012403E-2</v>
      </c>
      <c r="AJ10" s="13">
        <v>6.50406504065041E-2</v>
      </c>
      <c r="AK10" s="13">
        <v>3.8095238095238099E-2</v>
      </c>
      <c r="AL10" s="13"/>
      <c r="AM10" s="13">
        <v>0.120879120879121</v>
      </c>
      <c r="AN10" s="13">
        <v>7.5555555555555598E-2</v>
      </c>
      <c r="AO10" s="13">
        <v>7.9283887468030695E-2</v>
      </c>
      <c r="AP10" s="13">
        <v>0.118143459915612</v>
      </c>
      <c r="AQ10" s="13">
        <v>0.13636363636363599</v>
      </c>
      <c r="AR10" s="13"/>
      <c r="AS10" s="13">
        <v>9.5546558704453402E-2</v>
      </c>
      <c r="AT10" s="13" t="s">
        <v>97</v>
      </c>
      <c r="AU10" s="13"/>
      <c r="AV10" s="13">
        <v>0.10249999999999999</v>
      </c>
      <c r="AW10" s="13">
        <v>0.13829787234042601</v>
      </c>
      <c r="AX10" s="13">
        <v>8.7954110898661605E-2</v>
      </c>
      <c r="AY10" s="13"/>
      <c r="AZ10" s="13">
        <v>0.146788990825688</v>
      </c>
      <c r="BA10" s="13">
        <v>0.14444444444444399</v>
      </c>
      <c r="BB10" s="13">
        <v>8.3700440528634401E-2</v>
      </c>
      <c r="BC10" s="13"/>
      <c r="BD10" s="13">
        <v>9.3984962406015005E-2</v>
      </c>
      <c r="BE10" s="13">
        <v>9.5127610208816701E-2</v>
      </c>
      <c r="BF10" s="13"/>
      <c r="BG10" s="13">
        <v>7.5060532687651296E-2</v>
      </c>
      <c r="BH10" s="13">
        <v>0.104878048780488</v>
      </c>
      <c r="BI10" s="13"/>
      <c r="BJ10" s="13">
        <v>0.110526315789474</v>
      </c>
      <c r="BK10" s="13">
        <v>9.2247301275760502E-2</v>
      </c>
      <c r="BL10" s="13"/>
      <c r="BM10" s="13">
        <v>0.11111111111111099</v>
      </c>
      <c r="BN10" s="13">
        <v>9.0163934426229497E-2</v>
      </c>
      <c r="BO10" s="13"/>
      <c r="BP10" s="13">
        <v>9.4955489614243299E-2</v>
      </c>
      <c r="BQ10" s="13">
        <v>9.7031963470319602E-2</v>
      </c>
      <c r="BR10" s="13"/>
      <c r="BS10" s="13">
        <v>0.106334841628959</v>
      </c>
      <c r="BT10" s="13">
        <v>8.3516483516483497E-2</v>
      </c>
      <c r="BU10" s="13"/>
      <c r="BV10" s="13">
        <v>8.0536912751677805E-2</v>
      </c>
      <c r="BW10" s="13">
        <v>0.119453924914676</v>
      </c>
      <c r="BX10" s="13"/>
      <c r="BY10" s="13">
        <v>0.10489510489510501</v>
      </c>
      <c r="BZ10" s="13">
        <v>9.2850510677808695E-2</v>
      </c>
      <c r="CA10" s="13"/>
      <c r="CB10" s="13">
        <v>9.9830795262267305E-2</v>
      </c>
      <c r="CC10" s="13">
        <v>9.1639871382636698E-2</v>
      </c>
    </row>
    <row r="11" spans="2:81" x14ac:dyDescent="0.3">
      <c r="B11" s="14" t="s">
        <v>88</v>
      </c>
      <c r="C11" s="22">
        <v>2.3481781376518199E-2</v>
      </c>
      <c r="D11" s="22">
        <v>1.7656500802568201E-2</v>
      </c>
      <c r="E11" s="22">
        <v>2.96540362438221E-2</v>
      </c>
      <c r="F11" s="22"/>
      <c r="G11" s="22">
        <v>1.7142857142857099E-2</v>
      </c>
      <c r="H11" s="22">
        <v>3.3742331288343599E-2</v>
      </c>
      <c r="I11" s="22">
        <v>1.6949152542372899E-2</v>
      </c>
      <c r="J11" s="22">
        <v>2.9850746268656699E-2</v>
      </c>
      <c r="K11" s="22">
        <v>6.9930069930069904E-3</v>
      </c>
      <c r="L11" s="22">
        <v>2.5974025974026E-2</v>
      </c>
      <c r="M11" s="22"/>
      <c r="N11" s="22">
        <v>2.30125523012552E-2</v>
      </c>
      <c r="O11" s="22">
        <v>1.71821305841924E-2</v>
      </c>
      <c r="P11" s="22">
        <v>1.49253731343284E-2</v>
      </c>
      <c r="Q11" s="22">
        <v>3.9370078740157501E-2</v>
      </c>
      <c r="R11" s="22"/>
      <c r="S11" s="22">
        <v>3.2921810699588501E-2</v>
      </c>
      <c r="T11" s="22">
        <v>7.5187969924812E-3</v>
      </c>
      <c r="U11" s="22">
        <v>1.3698630136986301E-2</v>
      </c>
      <c r="V11" s="22">
        <v>1.94174757281553E-2</v>
      </c>
      <c r="W11" s="22">
        <v>9.6153846153846194E-3</v>
      </c>
      <c r="X11" s="22">
        <v>3.8095238095238099E-2</v>
      </c>
      <c r="Y11" s="22">
        <v>0.02</v>
      </c>
      <c r="Z11" s="22">
        <v>2.2222222222222199E-2</v>
      </c>
      <c r="AA11" s="22">
        <v>1.9108280254777101E-2</v>
      </c>
      <c r="AB11" s="22">
        <v>4.1666666666666699E-2</v>
      </c>
      <c r="AC11" s="22">
        <v>3.5087719298245598E-2</v>
      </c>
      <c r="AD11" s="22">
        <v>0</v>
      </c>
      <c r="AE11" s="22"/>
      <c r="AF11" s="22">
        <v>2.2556390977443601E-2</v>
      </c>
      <c r="AG11" s="22">
        <v>5.0000000000000001E-3</v>
      </c>
      <c r="AH11" s="22">
        <v>0</v>
      </c>
      <c r="AI11" s="22">
        <v>6.2111801242236003E-3</v>
      </c>
      <c r="AJ11" s="22">
        <v>4.8780487804878099E-2</v>
      </c>
      <c r="AK11" s="22">
        <v>5.7142857142857099E-2</v>
      </c>
      <c r="AL11" s="22"/>
      <c r="AM11" s="22">
        <v>5.4945054945054897E-3</v>
      </c>
      <c r="AN11" s="22">
        <v>2.2222222222222199E-2</v>
      </c>
      <c r="AO11" s="22">
        <v>3.5805626598465499E-2</v>
      </c>
      <c r="AP11" s="22">
        <v>1.68776371308017E-2</v>
      </c>
      <c r="AQ11" s="22">
        <v>2.27272727272727E-2</v>
      </c>
      <c r="AR11" s="22"/>
      <c r="AS11" s="22">
        <v>2.3481781376518199E-2</v>
      </c>
      <c r="AT11" s="22" t="s">
        <v>97</v>
      </c>
      <c r="AU11" s="22"/>
      <c r="AV11" s="22">
        <v>0.01</v>
      </c>
      <c r="AW11" s="22">
        <v>1.0638297872340399E-2</v>
      </c>
      <c r="AX11" s="22">
        <v>3.4416826003824098E-2</v>
      </c>
      <c r="AY11" s="22"/>
      <c r="AZ11" s="22">
        <v>0</v>
      </c>
      <c r="BA11" s="22">
        <v>1.1111111111111099E-2</v>
      </c>
      <c r="BB11" s="22">
        <v>1.7621145374449299E-2</v>
      </c>
      <c r="BC11" s="22"/>
      <c r="BD11" s="22">
        <v>2.6315789473684199E-2</v>
      </c>
      <c r="BE11" s="22">
        <v>1.8561484918793499E-2</v>
      </c>
      <c r="BF11" s="22"/>
      <c r="BG11" s="22">
        <v>2.6634382566585998E-2</v>
      </c>
      <c r="BH11" s="22">
        <v>2.19512195121951E-2</v>
      </c>
      <c r="BI11" s="22"/>
      <c r="BJ11" s="22">
        <v>3.6842105263157898E-2</v>
      </c>
      <c r="BK11" s="22">
        <v>2.1589793915603499E-2</v>
      </c>
      <c r="BL11" s="22"/>
      <c r="BM11" s="22">
        <v>2.4691358024691398E-2</v>
      </c>
      <c r="BN11" s="22">
        <v>2.3565573770491802E-2</v>
      </c>
      <c r="BO11" s="22"/>
      <c r="BP11" s="22">
        <v>2.9673590504451001E-2</v>
      </c>
      <c r="BQ11" s="22">
        <v>2.1689497716895E-2</v>
      </c>
      <c r="BR11" s="22"/>
      <c r="BS11" s="22">
        <v>1.58371040723982E-2</v>
      </c>
      <c r="BT11" s="22">
        <v>3.0769230769230799E-2</v>
      </c>
      <c r="BU11" s="22"/>
      <c r="BV11" s="22">
        <v>0</v>
      </c>
      <c r="BW11" s="22">
        <v>2.38907849829352E-2</v>
      </c>
      <c r="BX11" s="22"/>
      <c r="BY11" s="22">
        <v>2.0979020979021001E-2</v>
      </c>
      <c r="BZ11" s="22">
        <v>2.3212627669452202E-2</v>
      </c>
      <c r="CA11" s="22"/>
      <c r="CB11" s="22">
        <v>2.3688663282571899E-2</v>
      </c>
      <c r="CC11" s="22">
        <v>2.0900321543408401E-2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172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173</v>
      </c>
      <c r="C8" s="13">
        <v>0.81781376518218596</v>
      </c>
      <c r="D8" s="13">
        <v>0.82825040128410898</v>
      </c>
      <c r="E8" s="13">
        <v>0.80724876441515603</v>
      </c>
      <c r="F8" s="13"/>
      <c r="G8" s="13">
        <v>0.82857142857142896</v>
      </c>
      <c r="H8" s="13">
        <v>0.81595092024539895</v>
      </c>
      <c r="I8" s="13">
        <v>0.86016949152542399</v>
      </c>
      <c r="J8" s="13">
        <v>0.76616915422885601</v>
      </c>
      <c r="K8" s="13">
        <v>0.79020979020978999</v>
      </c>
      <c r="L8" s="13">
        <v>0.837662337662338</v>
      </c>
      <c r="M8" s="13"/>
      <c r="N8" s="13">
        <v>0.84518828451882799</v>
      </c>
      <c r="O8" s="13">
        <v>0.83161512027491402</v>
      </c>
      <c r="P8" s="13">
        <v>0.80597014925373101</v>
      </c>
      <c r="Q8" s="13">
        <v>0.76377952755905498</v>
      </c>
      <c r="R8" s="13"/>
      <c r="S8" s="13">
        <v>0.843621399176955</v>
      </c>
      <c r="T8" s="13">
        <v>0.81954887218045103</v>
      </c>
      <c r="U8" s="13">
        <v>0.86301369863013699</v>
      </c>
      <c r="V8" s="13">
        <v>0.84466019417475702</v>
      </c>
      <c r="W8" s="13">
        <v>0.77884615384615397</v>
      </c>
      <c r="X8" s="13">
        <v>0.76190476190476197</v>
      </c>
      <c r="Y8" s="13">
        <v>0.83</v>
      </c>
      <c r="Z8" s="13">
        <v>0.86666666666666703</v>
      </c>
      <c r="AA8" s="13">
        <v>0.74522292993630601</v>
      </c>
      <c r="AB8" s="13">
        <v>0.84375</v>
      </c>
      <c r="AC8" s="13">
        <v>0.84210526315789502</v>
      </c>
      <c r="AD8" s="13">
        <v>0.89473684210526305</v>
      </c>
      <c r="AE8" s="13"/>
      <c r="AF8" s="13">
        <v>0.80701754385964897</v>
      </c>
      <c r="AG8" s="13">
        <v>0.82499999999999996</v>
      </c>
      <c r="AH8" s="13">
        <v>0.8359375</v>
      </c>
      <c r="AI8" s="13">
        <v>0.81987577639751597</v>
      </c>
      <c r="AJ8" s="13">
        <v>0.83739837398373995</v>
      </c>
      <c r="AK8" s="13">
        <v>0.79047619047619</v>
      </c>
      <c r="AL8" s="13"/>
      <c r="AM8" s="13">
        <v>0.77472527472527497</v>
      </c>
      <c r="AN8" s="13">
        <v>0.78666666666666696</v>
      </c>
      <c r="AO8" s="13">
        <v>0.85421994884910502</v>
      </c>
      <c r="AP8" s="13">
        <v>0.79746835443038</v>
      </c>
      <c r="AQ8" s="13">
        <v>0.86363636363636398</v>
      </c>
      <c r="AR8" s="13"/>
      <c r="AS8" s="13">
        <v>0.81781376518218596</v>
      </c>
      <c r="AT8" s="13" t="s">
        <v>97</v>
      </c>
      <c r="AU8" s="13"/>
      <c r="AV8" s="13">
        <v>0.79</v>
      </c>
      <c r="AW8" s="13">
        <v>0.80851063829787195</v>
      </c>
      <c r="AX8" s="13">
        <v>0.84130019120458899</v>
      </c>
      <c r="AY8" s="13"/>
      <c r="AZ8" s="13">
        <v>0.86238532110091703</v>
      </c>
      <c r="BA8" s="13">
        <v>0.71111111111111103</v>
      </c>
      <c r="BB8" s="13">
        <v>0.78414096916299603</v>
      </c>
      <c r="BC8" s="13"/>
      <c r="BD8" s="13">
        <v>0.81328320802005005</v>
      </c>
      <c r="BE8" s="13">
        <v>0.823665893271462</v>
      </c>
      <c r="BF8" s="13"/>
      <c r="BG8" s="13">
        <v>0.83777239709443097</v>
      </c>
      <c r="BH8" s="13">
        <v>0.80731707317073198</v>
      </c>
      <c r="BI8" s="13"/>
      <c r="BJ8" s="13">
        <v>0.78947368421052599</v>
      </c>
      <c r="BK8" s="13">
        <v>0.82237487733071601</v>
      </c>
      <c r="BL8" s="13"/>
      <c r="BM8" s="13">
        <v>0.74485596707818902</v>
      </c>
      <c r="BN8" s="13">
        <v>0.83709016393442603</v>
      </c>
      <c r="BO8" s="13"/>
      <c r="BP8" s="13">
        <v>0.80712166172106803</v>
      </c>
      <c r="BQ8" s="13">
        <v>0.82305936073059405</v>
      </c>
      <c r="BR8" s="13"/>
      <c r="BS8" s="13">
        <v>0.82126696832579205</v>
      </c>
      <c r="BT8" s="13">
        <v>0.795604395604396</v>
      </c>
      <c r="BU8" s="13"/>
      <c r="BV8" s="13">
        <v>0.88590604026845599</v>
      </c>
      <c r="BW8" s="13">
        <v>0.78839590443686003</v>
      </c>
      <c r="BX8" s="13"/>
      <c r="BY8" s="13">
        <v>0.81818181818181801</v>
      </c>
      <c r="BZ8" s="13">
        <v>0.81894150417827305</v>
      </c>
      <c r="CA8" s="13"/>
      <c r="CB8" s="13">
        <v>0.82910321489001704</v>
      </c>
      <c r="CC8" s="13">
        <v>0.81028938906752401</v>
      </c>
    </row>
    <row r="9" spans="2:81" ht="43.2" x14ac:dyDescent="0.3">
      <c r="B9" s="14" t="s">
        <v>174</v>
      </c>
      <c r="C9" s="13">
        <v>0.12955465587044501</v>
      </c>
      <c r="D9" s="13">
        <v>0.13162118780096299</v>
      </c>
      <c r="E9" s="13">
        <v>0.12685337726523899</v>
      </c>
      <c r="F9" s="13"/>
      <c r="G9" s="13">
        <v>0.13714285714285701</v>
      </c>
      <c r="H9" s="13">
        <v>0.119631901840491</v>
      </c>
      <c r="I9" s="13">
        <v>0.12711864406779699</v>
      </c>
      <c r="J9" s="13">
        <v>0.14925373134328401</v>
      </c>
      <c r="K9" s="13">
        <v>0.132867132867133</v>
      </c>
      <c r="L9" s="13">
        <v>0.11688311688311701</v>
      </c>
      <c r="M9" s="13"/>
      <c r="N9" s="13">
        <v>0.121338912133891</v>
      </c>
      <c r="O9" s="13">
        <v>0.120274914089347</v>
      </c>
      <c r="P9" s="13">
        <v>0.124378109452736</v>
      </c>
      <c r="Q9" s="13">
        <v>0.15748031496063</v>
      </c>
      <c r="R9" s="13"/>
      <c r="S9" s="13">
        <v>0.11934156378600801</v>
      </c>
      <c r="T9" s="13">
        <v>9.7744360902255606E-2</v>
      </c>
      <c r="U9" s="13">
        <v>0.123287671232877</v>
      </c>
      <c r="V9" s="13">
        <v>0.12621359223301001</v>
      </c>
      <c r="W9" s="13">
        <v>0.144230769230769</v>
      </c>
      <c r="X9" s="13">
        <v>0.180952380952381</v>
      </c>
      <c r="Y9" s="13">
        <v>0.13</v>
      </c>
      <c r="Z9" s="13">
        <v>6.6666666666666693E-2</v>
      </c>
      <c r="AA9" s="13">
        <v>0.184713375796178</v>
      </c>
      <c r="AB9" s="13">
        <v>9.375E-2</v>
      </c>
      <c r="AC9" s="13">
        <v>0.140350877192982</v>
      </c>
      <c r="AD9" s="13">
        <v>0</v>
      </c>
      <c r="AE9" s="13"/>
      <c r="AF9" s="13">
        <v>0.15538847117794499</v>
      </c>
      <c r="AG9" s="13">
        <v>0.13500000000000001</v>
      </c>
      <c r="AH9" s="13">
        <v>0.109375</v>
      </c>
      <c r="AI9" s="13">
        <v>0.12422360248447201</v>
      </c>
      <c r="AJ9" s="13">
        <v>8.9430894308943104E-2</v>
      </c>
      <c r="AK9" s="13">
        <v>0.12380952380952399</v>
      </c>
      <c r="AL9" s="13"/>
      <c r="AM9" s="13">
        <v>0.13736263736263701</v>
      </c>
      <c r="AN9" s="13">
        <v>0.151111111111111</v>
      </c>
      <c r="AO9" s="13">
        <v>0.10230179028133</v>
      </c>
      <c r="AP9" s="13">
        <v>0.17299578059071699</v>
      </c>
      <c r="AQ9" s="13">
        <v>0.13636363636363599</v>
      </c>
      <c r="AR9" s="13"/>
      <c r="AS9" s="13">
        <v>0.12955465587044501</v>
      </c>
      <c r="AT9" s="13" t="s">
        <v>97</v>
      </c>
      <c r="AU9" s="13"/>
      <c r="AV9" s="13">
        <v>0.16</v>
      </c>
      <c r="AW9" s="13">
        <v>0.170212765957447</v>
      </c>
      <c r="AX9" s="13">
        <v>0.10133843212237099</v>
      </c>
      <c r="AY9" s="13"/>
      <c r="AZ9" s="13">
        <v>0.119266055045872</v>
      </c>
      <c r="BA9" s="13">
        <v>0.266666666666667</v>
      </c>
      <c r="BB9" s="13">
        <v>0.14537444933920701</v>
      </c>
      <c r="BC9" s="13"/>
      <c r="BD9" s="13">
        <v>0.12656641604009999</v>
      </c>
      <c r="BE9" s="13">
        <v>0.13689095127610201</v>
      </c>
      <c r="BF9" s="13"/>
      <c r="BG9" s="13">
        <v>0.11864406779661001</v>
      </c>
      <c r="BH9" s="13">
        <v>0.13536585365853701</v>
      </c>
      <c r="BI9" s="13"/>
      <c r="BJ9" s="13">
        <v>0.14736842105263201</v>
      </c>
      <c r="BK9" s="13">
        <v>0.126594700686948</v>
      </c>
      <c r="BL9" s="13"/>
      <c r="BM9" s="13">
        <v>0.18930041152263399</v>
      </c>
      <c r="BN9" s="13">
        <v>0.114754098360656</v>
      </c>
      <c r="BO9" s="13"/>
      <c r="BP9" s="13">
        <v>0.11869436201780401</v>
      </c>
      <c r="BQ9" s="13">
        <v>0.135844748858447</v>
      </c>
      <c r="BR9" s="13"/>
      <c r="BS9" s="13">
        <v>0.13574660633484201</v>
      </c>
      <c r="BT9" s="13">
        <v>0.136263736263736</v>
      </c>
      <c r="BU9" s="13"/>
      <c r="BV9" s="13">
        <v>9.3959731543624206E-2</v>
      </c>
      <c r="BW9" s="13">
        <v>0.15699658703071701</v>
      </c>
      <c r="BX9" s="13"/>
      <c r="BY9" s="13">
        <v>0.132867132867133</v>
      </c>
      <c r="BZ9" s="13">
        <v>0.128133704735376</v>
      </c>
      <c r="CA9" s="13"/>
      <c r="CB9" s="13">
        <v>0.12351945854483901</v>
      </c>
      <c r="CC9" s="13">
        <v>0.135048231511254</v>
      </c>
    </row>
    <row r="10" spans="2:81" x14ac:dyDescent="0.3">
      <c r="B10" s="14" t="s">
        <v>88</v>
      </c>
      <c r="C10" s="22">
        <v>5.2631578947368397E-2</v>
      </c>
      <c r="D10" s="22">
        <v>4.0128410914927803E-2</v>
      </c>
      <c r="E10" s="22">
        <v>6.5897858319604596E-2</v>
      </c>
      <c r="F10" s="22"/>
      <c r="G10" s="22">
        <v>3.4285714285714301E-2</v>
      </c>
      <c r="H10" s="22">
        <v>6.4417177914110405E-2</v>
      </c>
      <c r="I10" s="22">
        <v>1.27118644067797E-2</v>
      </c>
      <c r="J10" s="22">
        <v>8.45771144278607E-2</v>
      </c>
      <c r="K10" s="22">
        <v>7.69230769230769E-2</v>
      </c>
      <c r="L10" s="22">
        <v>4.5454545454545497E-2</v>
      </c>
      <c r="M10" s="22"/>
      <c r="N10" s="22">
        <v>3.3472803347280297E-2</v>
      </c>
      <c r="O10" s="22">
        <v>4.8109965635738799E-2</v>
      </c>
      <c r="P10" s="22">
        <v>6.9651741293532299E-2</v>
      </c>
      <c r="Q10" s="22">
        <v>7.8740157480315001E-2</v>
      </c>
      <c r="R10" s="22"/>
      <c r="S10" s="22">
        <v>3.7037037037037E-2</v>
      </c>
      <c r="T10" s="22">
        <v>8.2706766917293201E-2</v>
      </c>
      <c r="U10" s="22">
        <v>1.3698630136986301E-2</v>
      </c>
      <c r="V10" s="22">
        <v>2.9126213592233E-2</v>
      </c>
      <c r="W10" s="22">
        <v>7.69230769230769E-2</v>
      </c>
      <c r="X10" s="22">
        <v>5.7142857142857099E-2</v>
      </c>
      <c r="Y10" s="22">
        <v>0.04</v>
      </c>
      <c r="Z10" s="22">
        <v>6.6666666666666693E-2</v>
      </c>
      <c r="AA10" s="22">
        <v>7.0063694267515894E-2</v>
      </c>
      <c r="AB10" s="22">
        <v>6.25E-2</v>
      </c>
      <c r="AC10" s="22">
        <v>1.7543859649122799E-2</v>
      </c>
      <c r="AD10" s="22">
        <v>0.105263157894737</v>
      </c>
      <c r="AE10" s="22"/>
      <c r="AF10" s="22">
        <v>3.7593984962405999E-2</v>
      </c>
      <c r="AG10" s="22">
        <v>0.04</v>
      </c>
      <c r="AH10" s="22">
        <v>5.46875E-2</v>
      </c>
      <c r="AI10" s="22">
        <v>5.5900621118012403E-2</v>
      </c>
      <c r="AJ10" s="22">
        <v>7.3170731707317097E-2</v>
      </c>
      <c r="AK10" s="22">
        <v>8.5714285714285701E-2</v>
      </c>
      <c r="AL10" s="22"/>
      <c r="AM10" s="22">
        <v>8.7912087912087905E-2</v>
      </c>
      <c r="AN10" s="22">
        <v>6.22222222222222E-2</v>
      </c>
      <c r="AO10" s="22">
        <v>4.3478260869565202E-2</v>
      </c>
      <c r="AP10" s="22">
        <v>2.9535864978902999E-2</v>
      </c>
      <c r="AQ10" s="22">
        <v>0</v>
      </c>
      <c r="AR10" s="22"/>
      <c r="AS10" s="22">
        <v>5.2631578947368397E-2</v>
      </c>
      <c r="AT10" s="22" t="s">
        <v>97</v>
      </c>
      <c r="AU10" s="22"/>
      <c r="AV10" s="22">
        <v>0.05</v>
      </c>
      <c r="AW10" s="22">
        <v>2.1276595744680899E-2</v>
      </c>
      <c r="AX10" s="22">
        <v>5.7361376673040199E-2</v>
      </c>
      <c r="AY10" s="22"/>
      <c r="AZ10" s="22">
        <v>1.8348623853211E-2</v>
      </c>
      <c r="BA10" s="22">
        <v>2.2222222222222199E-2</v>
      </c>
      <c r="BB10" s="22">
        <v>7.0484581497797405E-2</v>
      </c>
      <c r="BC10" s="22"/>
      <c r="BD10" s="22">
        <v>6.01503759398496E-2</v>
      </c>
      <c r="BE10" s="22">
        <v>3.94431554524362E-2</v>
      </c>
      <c r="BF10" s="22"/>
      <c r="BG10" s="22">
        <v>4.35835351089588E-2</v>
      </c>
      <c r="BH10" s="22">
        <v>5.7317073170731703E-2</v>
      </c>
      <c r="BI10" s="22"/>
      <c r="BJ10" s="22">
        <v>6.3157894736842093E-2</v>
      </c>
      <c r="BK10" s="22">
        <v>5.1030421982335601E-2</v>
      </c>
      <c r="BL10" s="22"/>
      <c r="BM10" s="22">
        <v>6.5843621399177002E-2</v>
      </c>
      <c r="BN10" s="22">
        <v>4.8155737704918003E-2</v>
      </c>
      <c r="BO10" s="22"/>
      <c r="BP10" s="22">
        <v>7.4183976261127604E-2</v>
      </c>
      <c r="BQ10" s="22">
        <v>4.1095890410958902E-2</v>
      </c>
      <c r="BR10" s="22"/>
      <c r="BS10" s="22">
        <v>4.2986425339366502E-2</v>
      </c>
      <c r="BT10" s="22">
        <v>6.8131868131868098E-2</v>
      </c>
      <c r="BU10" s="22"/>
      <c r="BV10" s="22">
        <v>2.01342281879195E-2</v>
      </c>
      <c r="BW10" s="22">
        <v>5.4607508532423202E-2</v>
      </c>
      <c r="BX10" s="22"/>
      <c r="BY10" s="22">
        <v>4.8951048951049E-2</v>
      </c>
      <c r="BZ10" s="22">
        <v>5.2924791086351002E-2</v>
      </c>
      <c r="CA10" s="22"/>
      <c r="CB10" s="22">
        <v>4.7377326565143797E-2</v>
      </c>
      <c r="CC10" s="22">
        <v>5.4662379421221902E-2</v>
      </c>
    </row>
    <row r="11" spans="2:81" x14ac:dyDescent="0.3">
      <c r="B11" s="15"/>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C2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188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175</v>
      </c>
      <c r="C8" s="13">
        <v>0.64939271255060704</v>
      </c>
      <c r="D8" s="13">
        <v>0.65008025682183002</v>
      </c>
      <c r="E8" s="13">
        <v>0.64744645799011502</v>
      </c>
      <c r="F8" s="13"/>
      <c r="G8" s="13">
        <v>0.68</v>
      </c>
      <c r="H8" s="13">
        <v>0.66564417177914104</v>
      </c>
      <c r="I8" s="13">
        <v>0.65677966101694896</v>
      </c>
      <c r="J8" s="13">
        <v>0.70149253731343297</v>
      </c>
      <c r="K8" s="13">
        <v>0.63636363636363602</v>
      </c>
      <c r="L8" s="13">
        <v>0.51298701298701299</v>
      </c>
      <c r="M8" s="13"/>
      <c r="N8" s="13">
        <v>0.65271966527196701</v>
      </c>
      <c r="O8" s="13">
        <v>0.63573883161512001</v>
      </c>
      <c r="P8" s="13">
        <v>0.68159203980099503</v>
      </c>
      <c r="Q8" s="13">
        <v>0.64173228346456701</v>
      </c>
      <c r="R8" s="13"/>
      <c r="S8" s="13">
        <v>0.65020576131687202</v>
      </c>
      <c r="T8" s="13">
        <v>0.71428571428571397</v>
      </c>
      <c r="U8" s="13">
        <v>0.602739726027397</v>
      </c>
      <c r="V8" s="13">
        <v>0.56310679611650505</v>
      </c>
      <c r="W8" s="13">
        <v>0.65384615384615397</v>
      </c>
      <c r="X8" s="13">
        <v>0.61904761904761896</v>
      </c>
      <c r="Y8" s="13">
        <v>0.62</v>
      </c>
      <c r="Z8" s="13">
        <v>0.71111111111111103</v>
      </c>
      <c r="AA8" s="13">
        <v>0.61783439490445902</v>
      </c>
      <c r="AB8" s="13">
        <v>0.75</v>
      </c>
      <c r="AC8" s="13">
        <v>0.64912280701754399</v>
      </c>
      <c r="AD8" s="13">
        <v>0.73684210526315796</v>
      </c>
      <c r="AE8" s="13"/>
      <c r="AF8" s="13">
        <v>0.63659147869674204</v>
      </c>
      <c r="AG8" s="13">
        <v>0.54500000000000004</v>
      </c>
      <c r="AH8" s="13">
        <v>0.671875</v>
      </c>
      <c r="AI8" s="13">
        <v>0.64596273291925499</v>
      </c>
      <c r="AJ8" s="13">
        <v>0.77235772357723598</v>
      </c>
      <c r="AK8" s="13">
        <v>0.628571428571429</v>
      </c>
      <c r="AL8" s="13"/>
      <c r="AM8" s="13">
        <v>0.620879120879121</v>
      </c>
      <c r="AN8" s="13">
        <v>0.62222222222222201</v>
      </c>
      <c r="AO8" s="13">
        <v>0.65728900255754497</v>
      </c>
      <c r="AP8" s="13">
        <v>0.63713080168776404</v>
      </c>
      <c r="AQ8" s="13">
        <v>0.68181818181818199</v>
      </c>
      <c r="AR8" s="13"/>
      <c r="AS8" s="13">
        <v>0.64939271255060704</v>
      </c>
      <c r="AT8" s="13" t="s">
        <v>97</v>
      </c>
      <c r="AU8" s="13"/>
      <c r="AV8" s="13">
        <v>0.52749999999999997</v>
      </c>
      <c r="AW8" s="13">
        <v>0.64893617021276595</v>
      </c>
      <c r="AX8" s="13">
        <v>0.71319311663479901</v>
      </c>
      <c r="AY8" s="13"/>
      <c r="AZ8" s="13">
        <v>0.62385321100917401</v>
      </c>
      <c r="BA8" s="13">
        <v>0.52222222222222203</v>
      </c>
      <c r="BB8" s="13">
        <v>0.46255506607929497</v>
      </c>
      <c r="BC8" s="13"/>
      <c r="BD8" s="13">
        <v>0.67042606516290704</v>
      </c>
      <c r="BE8" s="13">
        <v>0.60788863109048696</v>
      </c>
      <c r="BF8" s="13"/>
      <c r="BG8" s="13">
        <v>0.64891041162227603</v>
      </c>
      <c r="BH8" s="13">
        <v>0.64878048780487796</v>
      </c>
      <c r="BI8" s="13"/>
      <c r="BJ8" s="13">
        <v>0.673684210526316</v>
      </c>
      <c r="BK8" s="13">
        <v>0.64082433758586899</v>
      </c>
      <c r="BL8" s="13"/>
      <c r="BM8" s="13">
        <v>0.72016460905349799</v>
      </c>
      <c r="BN8" s="13">
        <v>0.62807377049180302</v>
      </c>
      <c r="BO8" s="13"/>
      <c r="BP8" s="13">
        <v>0.70029673590504404</v>
      </c>
      <c r="BQ8" s="13">
        <v>0.62442922374429199</v>
      </c>
      <c r="BR8" s="13"/>
      <c r="BS8" s="13">
        <v>0.77828054298642502</v>
      </c>
      <c r="BT8" s="13">
        <v>0.481318681318681</v>
      </c>
      <c r="BU8" s="13"/>
      <c r="BV8" s="13">
        <v>0.83221476510067105</v>
      </c>
      <c r="BW8" s="13">
        <v>0.75085324232081896</v>
      </c>
      <c r="BX8" s="13"/>
      <c r="BY8" s="13">
        <v>0.65034965034964998</v>
      </c>
      <c r="BZ8" s="13">
        <v>0.65181058495821698</v>
      </c>
      <c r="CA8" s="13"/>
      <c r="CB8" s="13">
        <v>0.71065989847715705</v>
      </c>
      <c r="CC8" s="13">
        <v>0.59807073954983903</v>
      </c>
    </row>
    <row r="9" spans="2:81" ht="28.8" x14ac:dyDescent="0.3">
      <c r="B9" s="14" t="s">
        <v>176</v>
      </c>
      <c r="C9" s="13">
        <v>0.27692307692307699</v>
      </c>
      <c r="D9" s="13">
        <v>0.28571428571428598</v>
      </c>
      <c r="E9" s="13">
        <v>0.266886326194399</v>
      </c>
      <c r="F9" s="13"/>
      <c r="G9" s="13">
        <v>0.33714285714285702</v>
      </c>
      <c r="H9" s="13">
        <v>0.30061349693251499</v>
      </c>
      <c r="I9" s="13">
        <v>0.29661016949152502</v>
      </c>
      <c r="J9" s="13">
        <v>0.27860696517412897</v>
      </c>
      <c r="K9" s="13">
        <v>0.26573426573426601</v>
      </c>
      <c r="L9" s="13">
        <v>0.13636363636363599</v>
      </c>
      <c r="M9" s="13"/>
      <c r="N9" s="13">
        <v>0.29916317991631802</v>
      </c>
      <c r="O9" s="13">
        <v>0.28178694158075601</v>
      </c>
      <c r="P9" s="13">
        <v>0.27860696517412897</v>
      </c>
      <c r="Q9" s="13">
        <v>0.22440944881889799</v>
      </c>
      <c r="R9" s="13"/>
      <c r="S9" s="13">
        <v>0.374485596707819</v>
      </c>
      <c r="T9" s="13">
        <v>0.21804511278195499</v>
      </c>
      <c r="U9" s="13">
        <v>0.26027397260273999</v>
      </c>
      <c r="V9" s="13">
        <v>0.26213592233009703</v>
      </c>
      <c r="W9" s="13">
        <v>0.230769230769231</v>
      </c>
      <c r="X9" s="13">
        <v>0.266666666666667</v>
      </c>
      <c r="Y9" s="13">
        <v>0.22</v>
      </c>
      <c r="Z9" s="13">
        <v>0.17777777777777801</v>
      </c>
      <c r="AA9" s="13">
        <v>0.28662420382165599</v>
      </c>
      <c r="AB9" s="13">
        <v>0.29166666666666702</v>
      </c>
      <c r="AC9" s="13">
        <v>0.26315789473684198</v>
      </c>
      <c r="AD9" s="13">
        <v>0.31578947368421101</v>
      </c>
      <c r="AE9" s="13"/>
      <c r="AF9" s="13">
        <v>0.31578947368421101</v>
      </c>
      <c r="AG9" s="13">
        <v>0.26</v>
      </c>
      <c r="AH9" s="13">
        <v>0.296875</v>
      </c>
      <c r="AI9" s="13">
        <v>0.26708074534161502</v>
      </c>
      <c r="AJ9" s="13">
        <v>0.276422764227642</v>
      </c>
      <c r="AK9" s="13">
        <v>0.2</v>
      </c>
      <c r="AL9" s="13"/>
      <c r="AM9" s="13">
        <v>0.20329670329670299</v>
      </c>
      <c r="AN9" s="13">
        <v>0.22222222222222199</v>
      </c>
      <c r="AO9" s="13">
        <v>0.28900255754475701</v>
      </c>
      <c r="AP9" s="13">
        <v>0.34599156118143498</v>
      </c>
      <c r="AQ9" s="13">
        <v>0.25</v>
      </c>
      <c r="AR9" s="13"/>
      <c r="AS9" s="13">
        <v>0.27692307692307699</v>
      </c>
      <c r="AT9" s="13" t="s">
        <v>97</v>
      </c>
      <c r="AU9" s="13"/>
      <c r="AV9" s="13">
        <v>0.155</v>
      </c>
      <c r="AW9" s="13">
        <v>0.12765957446808501</v>
      </c>
      <c r="AX9" s="13">
        <v>0.13193116634799201</v>
      </c>
      <c r="AY9" s="13"/>
      <c r="AZ9" s="13">
        <v>0.22935779816513799</v>
      </c>
      <c r="BA9" s="13">
        <v>0.16666666666666699</v>
      </c>
      <c r="BB9" s="13">
        <v>0.101321585903084</v>
      </c>
      <c r="BC9" s="13"/>
      <c r="BD9" s="13">
        <v>0.30701754385964902</v>
      </c>
      <c r="BE9" s="13">
        <v>0.222737819025522</v>
      </c>
      <c r="BF9" s="13"/>
      <c r="BG9" s="13">
        <v>0.36319612590799</v>
      </c>
      <c r="BH9" s="13">
        <v>0.23414634146341501</v>
      </c>
      <c r="BI9" s="13"/>
      <c r="BJ9" s="13">
        <v>0.31578947368421101</v>
      </c>
      <c r="BK9" s="13">
        <v>0.26889106967615301</v>
      </c>
      <c r="BL9" s="13"/>
      <c r="BM9" s="13">
        <v>0.28806584362139898</v>
      </c>
      <c r="BN9" s="13">
        <v>0.27151639344262302</v>
      </c>
      <c r="BO9" s="13"/>
      <c r="BP9" s="13">
        <v>0.28486646884272998</v>
      </c>
      <c r="BQ9" s="13">
        <v>0.27511415525114202</v>
      </c>
      <c r="BR9" s="13"/>
      <c r="BS9" s="13">
        <v>0.15158371040724</v>
      </c>
      <c r="BT9" s="13">
        <v>9.6703296703296707E-2</v>
      </c>
      <c r="BU9" s="13"/>
      <c r="BV9" s="13">
        <v>0.221476510067114</v>
      </c>
      <c r="BW9" s="13">
        <v>0.116040955631399</v>
      </c>
      <c r="BX9" s="13"/>
      <c r="BY9" s="13">
        <v>0.30769230769230799</v>
      </c>
      <c r="BZ9" s="13">
        <v>0.27483751160631398</v>
      </c>
      <c r="CA9" s="13"/>
      <c r="CB9" s="13">
        <v>0.29949238578680198</v>
      </c>
      <c r="CC9" s="13">
        <v>0.25723472668810299</v>
      </c>
    </row>
    <row r="10" spans="2:81" ht="28.8" x14ac:dyDescent="0.3">
      <c r="B10" s="14" t="s">
        <v>177</v>
      </c>
      <c r="C10" s="13">
        <v>0.25587044534413</v>
      </c>
      <c r="D10" s="13">
        <v>0.26324237560192598</v>
      </c>
      <c r="E10" s="13">
        <v>0.24876441515650699</v>
      </c>
      <c r="F10" s="13"/>
      <c r="G10" s="13">
        <v>0.34285714285714303</v>
      </c>
      <c r="H10" s="13">
        <v>0.34969325153374198</v>
      </c>
      <c r="I10" s="13">
        <v>0.22881355932203401</v>
      </c>
      <c r="J10" s="13">
        <v>0.22388059701492499</v>
      </c>
      <c r="K10" s="13">
        <v>0.132867132867133</v>
      </c>
      <c r="L10" s="13">
        <v>0.15584415584415601</v>
      </c>
      <c r="M10" s="13"/>
      <c r="N10" s="13">
        <v>0.29079497907949797</v>
      </c>
      <c r="O10" s="13">
        <v>0.23024054982817899</v>
      </c>
      <c r="P10" s="13">
        <v>0.26368159203980102</v>
      </c>
      <c r="Q10" s="13">
        <v>0.22440944881889799</v>
      </c>
      <c r="R10" s="13"/>
      <c r="S10" s="13">
        <v>0.32510288065843601</v>
      </c>
      <c r="T10" s="13">
        <v>0.24060150375939801</v>
      </c>
      <c r="U10" s="13">
        <v>0.27397260273972601</v>
      </c>
      <c r="V10" s="13">
        <v>0.26213592233009703</v>
      </c>
      <c r="W10" s="13">
        <v>0.20192307692307701</v>
      </c>
      <c r="X10" s="13">
        <v>0.21904761904761899</v>
      </c>
      <c r="Y10" s="13">
        <v>0.23</v>
      </c>
      <c r="Z10" s="13">
        <v>0.28888888888888897</v>
      </c>
      <c r="AA10" s="13">
        <v>0.210191082802548</v>
      </c>
      <c r="AB10" s="13">
        <v>0.29166666666666702</v>
      </c>
      <c r="AC10" s="13">
        <v>0.22807017543859601</v>
      </c>
      <c r="AD10" s="13">
        <v>0.21052631578947401</v>
      </c>
      <c r="AE10" s="13"/>
      <c r="AF10" s="13">
        <v>0.29573934837092702</v>
      </c>
      <c r="AG10" s="13">
        <v>0.25</v>
      </c>
      <c r="AH10" s="13">
        <v>0.265625</v>
      </c>
      <c r="AI10" s="13">
        <v>0.217391304347826</v>
      </c>
      <c r="AJ10" s="13">
        <v>0.276422764227642</v>
      </c>
      <c r="AK10" s="13">
        <v>0.2</v>
      </c>
      <c r="AL10" s="13"/>
      <c r="AM10" s="13">
        <v>0.175824175824176</v>
      </c>
      <c r="AN10" s="13">
        <v>0.21333333333333299</v>
      </c>
      <c r="AO10" s="13">
        <v>0.28900255754475701</v>
      </c>
      <c r="AP10" s="13">
        <v>0.28691983122362902</v>
      </c>
      <c r="AQ10" s="13">
        <v>0.40909090909090901</v>
      </c>
      <c r="AR10" s="13"/>
      <c r="AS10" s="13">
        <v>0.25587044534413</v>
      </c>
      <c r="AT10" s="13" t="s">
        <v>97</v>
      </c>
      <c r="AU10" s="13"/>
      <c r="AV10" s="13">
        <v>0.32750000000000001</v>
      </c>
      <c r="AW10" s="13">
        <v>0.30851063829787201</v>
      </c>
      <c r="AX10" s="13">
        <v>0.17973231357552599</v>
      </c>
      <c r="AY10" s="13"/>
      <c r="AZ10" s="13">
        <v>0.33944954128440402</v>
      </c>
      <c r="BA10" s="13">
        <v>0.35555555555555601</v>
      </c>
      <c r="BB10" s="13">
        <v>0.29955947136563899</v>
      </c>
      <c r="BC10" s="13"/>
      <c r="BD10" s="13">
        <v>0.278195488721804</v>
      </c>
      <c r="BE10" s="13">
        <v>0.213457076566125</v>
      </c>
      <c r="BF10" s="13"/>
      <c r="BG10" s="13">
        <v>0.32687651331719098</v>
      </c>
      <c r="BH10" s="13">
        <v>0.22073170731707301</v>
      </c>
      <c r="BI10" s="13"/>
      <c r="BJ10" s="13">
        <v>0.24210526315789499</v>
      </c>
      <c r="BK10" s="13">
        <v>0.25318940137389601</v>
      </c>
      <c r="BL10" s="13"/>
      <c r="BM10" s="13">
        <v>0.27160493827160498</v>
      </c>
      <c r="BN10" s="13">
        <v>0.25102459016393402</v>
      </c>
      <c r="BO10" s="13"/>
      <c r="BP10" s="13">
        <v>0.21661721068249301</v>
      </c>
      <c r="BQ10" s="13">
        <v>0.27397260273972601</v>
      </c>
      <c r="BR10" s="13"/>
      <c r="BS10" s="13">
        <v>0.24434389140271501</v>
      </c>
      <c r="BT10" s="13">
        <v>0.235164835164835</v>
      </c>
      <c r="BU10" s="13"/>
      <c r="BV10" s="13">
        <v>0.24161073825503401</v>
      </c>
      <c r="BW10" s="13">
        <v>0.24573378839590401</v>
      </c>
      <c r="BX10" s="13"/>
      <c r="BY10" s="13">
        <v>0.321678321678322</v>
      </c>
      <c r="BZ10" s="13">
        <v>0.245125348189415</v>
      </c>
      <c r="CA10" s="13"/>
      <c r="CB10" s="13">
        <v>0.25719120135363799</v>
      </c>
      <c r="CC10" s="13">
        <v>0.24919614147909999</v>
      </c>
    </row>
    <row r="11" spans="2:81" ht="28.8" x14ac:dyDescent="0.3">
      <c r="B11" s="14" t="s">
        <v>178</v>
      </c>
      <c r="C11" s="13">
        <v>0.223481781376518</v>
      </c>
      <c r="D11" s="13">
        <v>0.239165329052969</v>
      </c>
      <c r="E11" s="13">
        <v>0.20757825370675501</v>
      </c>
      <c r="F11" s="13"/>
      <c r="G11" s="13">
        <v>0.19428571428571401</v>
      </c>
      <c r="H11" s="13">
        <v>0.19631901840490801</v>
      </c>
      <c r="I11" s="13">
        <v>0.224576271186441</v>
      </c>
      <c r="J11" s="13">
        <v>0.238805970149254</v>
      </c>
      <c r="K11" s="13">
        <v>0.20979020979021001</v>
      </c>
      <c r="L11" s="13">
        <v>0.30519480519480502</v>
      </c>
      <c r="M11" s="13"/>
      <c r="N11" s="13">
        <v>0.23640167364016701</v>
      </c>
      <c r="O11" s="13">
        <v>0.23711340206185599</v>
      </c>
      <c r="P11" s="13">
        <v>0.21393034825870599</v>
      </c>
      <c r="Q11" s="13">
        <v>0.181102362204724</v>
      </c>
      <c r="R11" s="13"/>
      <c r="S11" s="13">
        <v>0.218106995884774</v>
      </c>
      <c r="T11" s="13">
        <v>0.180451127819549</v>
      </c>
      <c r="U11" s="13">
        <v>0.219178082191781</v>
      </c>
      <c r="V11" s="13">
        <v>0.25242718446601897</v>
      </c>
      <c r="W11" s="13">
        <v>0.25</v>
      </c>
      <c r="X11" s="13">
        <v>0.20952380952381</v>
      </c>
      <c r="Y11" s="13">
        <v>0.24</v>
      </c>
      <c r="Z11" s="13">
        <v>0.266666666666667</v>
      </c>
      <c r="AA11" s="13">
        <v>0.19745222929936301</v>
      </c>
      <c r="AB11" s="13">
        <v>0.25</v>
      </c>
      <c r="AC11" s="13">
        <v>0.28070175438596501</v>
      </c>
      <c r="AD11" s="13">
        <v>0.105263157894737</v>
      </c>
      <c r="AE11" s="13"/>
      <c r="AF11" s="13">
        <v>0.203007518796992</v>
      </c>
      <c r="AG11" s="13">
        <v>0.255</v>
      </c>
      <c r="AH11" s="13">
        <v>0.2265625</v>
      </c>
      <c r="AI11" s="13">
        <v>0.27950310559006197</v>
      </c>
      <c r="AJ11" s="13">
        <v>0.17886178861788599</v>
      </c>
      <c r="AK11" s="13">
        <v>0.25714285714285701</v>
      </c>
      <c r="AL11" s="13"/>
      <c r="AM11" s="13">
        <v>0.20329670329670299</v>
      </c>
      <c r="AN11" s="13">
        <v>0.26222222222222202</v>
      </c>
      <c r="AO11" s="13">
        <v>0.242966751918159</v>
      </c>
      <c r="AP11" s="13">
        <v>0.17299578059071699</v>
      </c>
      <c r="AQ11" s="13">
        <v>0.18181818181818199</v>
      </c>
      <c r="AR11" s="13"/>
      <c r="AS11" s="13">
        <v>0.223481781376518</v>
      </c>
      <c r="AT11" s="13" t="s">
        <v>97</v>
      </c>
      <c r="AU11" s="13"/>
      <c r="AV11" s="13">
        <v>0.30249999999999999</v>
      </c>
      <c r="AW11" s="13">
        <v>0.19148936170212799</v>
      </c>
      <c r="AX11" s="13">
        <v>0.200764818355641</v>
      </c>
      <c r="AY11" s="13"/>
      <c r="AZ11" s="13">
        <v>0.23853211009174299</v>
      </c>
      <c r="BA11" s="13">
        <v>0.27777777777777801</v>
      </c>
      <c r="BB11" s="13">
        <v>0.32599118942731298</v>
      </c>
      <c r="BC11" s="13"/>
      <c r="BD11" s="13">
        <v>0.20676691729323299</v>
      </c>
      <c r="BE11" s="13">
        <v>0.25290023201856099</v>
      </c>
      <c r="BF11" s="13"/>
      <c r="BG11" s="13">
        <v>0.193704600484261</v>
      </c>
      <c r="BH11" s="13">
        <v>0.23902439024390201</v>
      </c>
      <c r="BI11" s="13"/>
      <c r="BJ11" s="13">
        <v>0.2</v>
      </c>
      <c r="BK11" s="13">
        <v>0.231599607458292</v>
      </c>
      <c r="BL11" s="13"/>
      <c r="BM11" s="13">
        <v>0.20164609053497901</v>
      </c>
      <c r="BN11" s="13">
        <v>0.22950819672131101</v>
      </c>
      <c r="BO11" s="13"/>
      <c r="BP11" s="13">
        <v>0.20178041543026701</v>
      </c>
      <c r="BQ11" s="13">
        <v>0.232876712328767</v>
      </c>
      <c r="BR11" s="13"/>
      <c r="BS11" s="13">
        <v>0.19683257918552</v>
      </c>
      <c r="BT11" s="13">
        <v>0.27032967032966998</v>
      </c>
      <c r="BU11" s="13"/>
      <c r="BV11" s="13">
        <v>0.187919463087248</v>
      </c>
      <c r="BW11" s="13">
        <v>0.20136518771331099</v>
      </c>
      <c r="BX11" s="13"/>
      <c r="BY11" s="13">
        <v>0.223776223776224</v>
      </c>
      <c r="BZ11" s="13">
        <v>0.223769730733519</v>
      </c>
      <c r="CA11" s="13"/>
      <c r="CB11" s="13">
        <v>0.23857868020304601</v>
      </c>
      <c r="CC11" s="13">
        <v>0.21221864951768499</v>
      </c>
    </row>
    <row r="12" spans="2:81" ht="43.2" x14ac:dyDescent="0.3">
      <c r="B12" s="14" t="s">
        <v>179</v>
      </c>
      <c r="C12" s="13">
        <v>0.12874493927125499</v>
      </c>
      <c r="D12" s="13">
        <v>0.16051364365971099</v>
      </c>
      <c r="E12" s="13">
        <v>9.5551894563426706E-2</v>
      </c>
      <c r="F12" s="13"/>
      <c r="G12" s="13">
        <v>0.222857142857143</v>
      </c>
      <c r="H12" s="13">
        <v>0.13496932515337401</v>
      </c>
      <c r="I12" s="13">
        <v>0.13559322033898299</v>
      </c>
      <c r="J12" s="13">
        <v>0.134328358208955</v>
      </c>
      <c r="K12" s="13">
        <v>9.0909090909090898E-2</v>
      </c>
      <c r="L12" s="13">
        <v>2.5974025974026E-2</v>
      </c>
      <c r="M12" s="13"/>
      <c r="N12" s="13">
        <v>0.108786610878661</v>
      </c>
      <c r="O12" s="13">
        <v>0.15463917525773199</v>
      </c>
      <c r="P12" s="13">
        <v>0.124378109452736</v>
      </c>
      <c r="Q12" s="13">
        <v>0.13779527559055099</v>
      </c>
      <c r="R12" s="13"/>
      <c r="S12" s="13">
        <v>0.14403292181069999</v>
      </c>
      <c r="T12" s="13">
        <v>0.112781954887218</v>
      </c>
      <c r="U12" s="13">
        <v>0.123287671232877</v>
      </c>
      <c r="V12" s="13">
        <v>0.12621359223301001</v>
      </c>
      <c r="W12" s="13">
        <v>0.144230769230769</v>
      </c>
      <c r="X12" s="13">
        <v>0.161904761904762</v>
      </c>
      <c r="Y12" s="13">
        <v>0.1</v>
      </c>
      <c r="Z12" s="13">
        <v>0.155555555555556</v>
      </c>
      <c r="AA12" s="13">
        <v>7.0063694267515894E-2</v>
      </c>
      <c r="AB12" s="13">
        <v>0.16666666666666699</v>
      </c>
      <c r="AC12" s="13">
        <v>0.157894736842105</v>
      </c>
      <c r="AD12" s="13">
        <v>0.105263157894737</v>
      </c>
      <c r="AE12" s="13"/>
      <c r="AF12" s="13">
        <v>0.12280701754386</v>
      </c>
      <c r="AG12" s="13">
        <v>0.125</v>
      </c>
      <c r="AH12" s="13">
        <v>0.1328125</v>
      </c>
      <c r="AI12" s="13">
        <v>0.13664596273291901</v>
      </c>
      <c r="AJ12" s="13">
        <v>0.17886178861788599</v>
      </c>
      <c r="AK12" s="13">
        <v>7.6190476190476197E-2</v>
      </c>
      <c r="AL12" s="13"/>
      <c r="AM12" s="13">
        <v>9.3406593406593394E-2</v>
      </c>
      <c r="AN12" s="13">
        <v>0.151111111111111</v>
      </c>
      <c r="AO12" s="13">
        <v>0.13043478260869601</v>
      </c>
      <c r="AP12" s="13">
        <v>9.2827004219409301E-2</v>
      </c>
      <c r="AQ12" s="13">
        <v>0.22727272727272699</v>
      </c>
      <c r="AR12" s="13"/>
      <c r="AS12" s="13">
        <v>0.12874493927125499</v>
      </c>
      <c r="AT12" s="13" t="s">
        <v>97</v>
      </c>
      <c r="AU12" s="13"/>
      <c r="AV12" s="13">
        <v>0.14499999999999999</v>
      </c>
      <c r="AW12" s="13">
        <v>0.180851063829787</v>
      </c>
      <c r="AX12" s="13">
        <v>0.11472275334607999</v>
      </c>
      <c r="AY12" s="13"/>
      <c r="AZ12" s="13">
        <v>0.119266055045872</v>
      </c>
      <c r="BA12" s="13">
        <v>0.24444444444444399</v>
      </c>
      <c r="BB12" s="13">
        <v>0.110132158590308</v>
      </c>
      <c r="BC12" s="13"/>
      <c r="BD12" s="13">
        <v>0.145363408521303</v>
      </c>
      <c r="BE12" s="13">
        <v>9.9767981438515105E-2</v>
      </c>
      <c r="BF12" s="13"/>
      <c r="BG12" s="13">
        <v>0.13317191283293001</v>
      </c>
      <c r="BH12" s="13">
        <v>0.12682926829268301</v>
      </c>
      <c r="BI12" s="13"/>
      <c r="BJ12" s="13">
        <v>0.12631578947368399</v>
      </c>
      <c r="BK12" s="13">
        <v>0.13052011776251199</v>
      </c>
      <c r="BL12" s="13"/>
      <c r="BM12" s="13">
        <v>0.14403292181069999</v>
      </c>
      <c r="BN12" s="13">
        <v>0.123975409836066</v>
      </c>
      <c r="BO12" s="13"/>
      <c r="BP12" s="13">
        <v>0.1513353115727</v>
      </c>
      <c r="BQ12" s="13">
        <v>0.117579908675799</v>
      </c>
      <c r="BR12" s="13"/>
      <c r="BS12" s="13">
        <v>0.15158371040724</v>
      </c>
      <c r="BT12" s="13">
        <v>0.101098901098901</v>
      </c>
      <c r="BU12" s="13"/>
      <c r="BV12" s="13">
        <v>0.161073825503356</v>
      </c>
      <c r="BW12" s="13">
        <v>0.146757679180887</v>
      </c>
      <c r="BX12" s="13"/>
      <c r="BY12" s="13">
        <v>0.223776223776224</v>
      </c>
      <c r="BZ12" s="13">
        <v>0.113277623026927</v>
      </c>
      <c r="CA12" s="13"/>
      <c r="CB12" s="13">
        <v>0.148900169204738</v>
      </c>
      <c r="CC12" s="13">
        <v>0.10610932475884199</v>
      </c>
    </row>
    <row r="13" spans="2:81" x14ac:dyDescent="0.3">
      <c r="B13" s="14" t="s">
        <v>180</v>
      </c>
      <c r="C13" s="13">
        <v>0.11417004048583</v>
      </c>
      <c r="D13" s="13">
        <v>5.7784911717496001E-2</v>
      </c>
      <c r="E13" s="13">
        <v>0.17133443163097201</v>
      </c>
      <c r="F13" s="13"/>
      <c r="G13" s="13">
        <v>0.26857142857142902</v>
      </c>
      <c r="H13" s="13">
        <v>0.13190184049079801</v>
      </c>
      <c r="I13" s="13">
        <v>0.12711864406779699</v>
      </c>
      <c r="J13" s="13">
        <v>5.9701492537313397E-2</v>
      </c>
      <c r="K13" s="13">
        <v>4.8951048951049E-2</v>
      </c>
      <c r="L13" s="13">
        <v>1.2987012987013E-2</v>
      </c>
      <c r="M13" s="13"/>
      <c r="N13" s="13">
        <v>0.100418410041841</v>
      </c>
      <c r="O13" s="13">
        <v>0.14432989690721601</v>
      </c>
      <c r="P13" s="13">
        <v>6.4676616915422896E-2</v>
      </c>
      <c r="Q13" s="13">
        <v>0.145669291338583</v>
      </c>
      <c r="R13" s="13"/>
      <c r="S13" s="13">
        <v>0.164609053497942</v>
      </c>
      <c r="T13" s="13">
        <v>0.13533834586466201</v>
      </c>
      <c r="U13" s="13">
        <v>0.123287671232877</v>
      </c>
      <c r="V13" s="13">
        <v>9.7087378640776698E-2</v>
      </c>
      <c r="W13" s="13">
        <v>6.7307692307692304E-2</v>
      </c>
      <c r="X13" s="13">
        <v>7.6190476190476197E-2</v>
      </c>
      <c r="Y13" s="13">
        <v>0.17</v>
      </c>
      <c r="Z13" s="13">
        <v>4.4444444444444398E-2</v>
      </c>
      <c r="AA13" s="13">
        <v>7.0063694267515894E-2</v>
      </c>
      <c r="AB13" s="13">
        <v>0.114583333333333</v>
      </c>
      <c r="AC13" s="13">
        <v>8.7719298245614002E-2</v>
      </c>
      <c r="AD13" s="13">
        <v>0.157894736842105</v>
      </c>
      <c r="AE13" s="13"/>
      <c r="AF13" s="13">
        <v>0.132832080200501</v>
      </c>
      <c r="AG13" s="13">
        <v>5.5E-2</v>
      </c>
      <c r="AH13" s="13">
        <v>0.1875</v>
      </c>
      <c r="AI13" s="13">
        <v>6.2111801242236003E-2</v>
      </c>
      <c r="AJ13" s="13">
        <v>0.211382113821138</v>
      </c>
      <c r="AK13" s="13">
        <v>9.5238095238095205E-2</v>
      </c>
      <c r="AL13" s="13"/>
      <c r="AM13" s="13">
        <v>8.7912087912087905E-2</v>
      </c>
      <c r="AN13" s="13">
        <v>0.12</v>
      </c>
      <c r="AO13" s="13">
        <v>0.12531969309462901</v>
      </c>
      <c r="AP13" s="13">
        <v>0.126582278481013</v>
      </c>
      <c r="AQ13" s="13">
        <v>6.8181818181818205E-2</v>
      </c>
      <c r="AR13" s="13"/>
      <c r="AS13" s="13">
        <v>0.11417004048583</v>
      </c>
      <c r="AT13" s="13" t="s">
        <v>97</v>
      </c>
      <c r="AU13" s="13"/>
      <c r="AV13" s="13">
        <v>0.09</v>
      </c>
      <c r="AW13" s="13">
        <v>0.14893617021276601</v>
      </c>
      <c r="AX13" s="13">
        <v>0.124282982791587</v>
      </c>
      <c r="AY13" s="13"/>
      <c r="AZ13" s="13">
        <v>0.11009174311926601</v>
      </c>
      <c r="BA13" s="13">
        <v>0.1</v>
      </c>
      <c r="BB13" s="13">
        <v>7.0484581497797405E-2</v>
      </c>
      <c r="BC13" s="13"/>
      <c r="BD13" s="13">
        <v>0.14285714285714299</v>
      </c>
      <c r="BE13" s="13">
        <v>6.2645011600928099E-2</v>
      </c>
      <c r="BF13" s="13"/>
      <c r="BG13" s="13">
        <v>0.12106537530266299</v>
      </c>
      <c r="BH13" s="13">
        <v>0.11097560975609801</v>
      </c>
      <c r="BI13" s="13"/>
      <c r="BJ13" s="13">
        <v>0.1</v>
      </c>
      <c r="BK13" s="13">
        <v>0.114818449460255</v>
      </c>
      <c r="BL13" s="13"/>
      <c r="BM13" s="13">
        <v>0.251028806584362</v>
      </c>
      <c r="BN13" s="13">
        <v>7.9918032786885307E-2</v>
      </c>
      <c r="BO13" s="13"/>
      <c r="BP13" s="13">
        <v>0.15727002967358999</v>
      </c>
      <c r="BQ13" s="13">
        <v>9.7031963470319602E-2</v>
      </c>
      <c r="BR13" s="13"/>
      <c r="BS13" s="13">
        <v>0.180995475113122</v>
      </c>
      <c r="BT13" s="13">
        <v>5.7142857142857099E-2</v>
      </c>
      <c r="BU13" s="13"/>
      <c r="BV13" s="13">
        <v>0.15436241610738299</v>
      </c>
      <c r="BW13" s="13">
        <v>0.19453924914675799</v>
      </c>
      <c r="BX13" s="13"/>
      <c r="BY13" s="13">
        <v>9.0909090909090898E-2</v>
      </c>
      <c r="BZ13" s="13">
        <v>0.11699164345403899</v>
      </c>
      <c r="CA13" s="13"/>
      <c r="CB13" s="13">
        <v>0.109983079526227</v>
      </c>
      <c r="CC13" s="13">
        <v>0.118971061093248</v>
      </c>
    </row>
    <row r="14" spans="2:81" x14ac:dyDescent="0.3">
      <c r="B14" s="14" t="s">
        <v>181</v>
      </c>
      <c r="C14" s="13">
        <v>9.3927125506072906E-2</v>
      </c>
      <c r="D14" s="13">
        <v>9.9518459069020904E-2</v>
      </c>
      <c r="E14" s="13">
        <v>8.8962108731466205E-2</v>
      </c>
      <c r="F14" s="13"/>
      <c r="G14" s="13">
        <v>0.108571428571429</v>
      </c>
      <c r="H14" s="13">
        <v>8.8957055214723899E-2</v>
      </c>
      <c r="I14" s="13">
        <v>7.2033898305084706E-2</v>
      </c>
      <c r="J14" s="13">
        <v>9.9502487562189101E-2</v>
      </c>
      <c r="K14" s="13">
        <v>0.10489510489510501</v>
      </c>
      <c r="L14" s="13">
        <v>0.103896103896104</v>
      </c>
      <c r="M14" s="13"/>
      <c r="N14" s="13">
        <v>0.11297071129707099</v>
      </c>
      <c r="O14" s="13">
        <v>6.18556701030928E-2</v>
      </c>
      <c r="P14" s="13">
        <v>8.9552238805970102E-2</v>
      </c>
      <c r="Q14" s="13">
        <v>9.8425196850393706E-2</v>
      </c>
      <c r="R14" s="13"/>
      <c r="S14" s="13">
        <v>0.11522633744856001</v>
      </c>
      <c r="T14" s="13">
        <v>7.5187969924811998E-2</v>
      </c>
      <c r="U14" s="13">
        <v>9.5890410958904104E-2</v>
      </c>
      <c r="V14" s="13">
        <v>6.7961165048543701E-2</v>
      </c>
      <c r="W14" s="13">
        <v>6.7307692307692304E-2</v>
      </c>
      <c r="X14" s="13">
        <v>0.12380952380952399</v>
      </c>
      <c r="Y14" s="13">
        <v>0.09</v>
      </c>
      <c r="Z14" s="13">
        <v>4.4444444444444398E-2</v>
      </c>
      <c r="AA14" s="13">
        <v>0.11464968152866201</v>
      </c>
      <c r="AB14" s="13">
        <v>8.3333333333333301E-2</v>
      </c>
      <c r="AC14" s="13">
        <v>8.7719298245614002E-2</v>
      </c>
      <c r="AD14" s="13">
        <v>0.105263157894737</v>
      </c>
      <c r="AE14" s="13"/>
      <c r="AF14" s="13">
        <v>0.10275689223057601</v>
      </c>
      <c r="AG14" s="13">
        <v>0.125</v>
      </c>
      <c r="AH14" s="13">
        <v>4.6875E-2</v>
      </c>
      <c r="AI14" s="13">
        <v>0.118012422360248</v>
      </c>
      <c r="AJ14" s="13">
        <v>4.0650406504064998E-2</v>
      </c>
      <c r="AK14" s="13">
        <v>0.114285714285714</v>
      </c>
      <c r="AL14" s="13"/>
      <c r="AM14" s="13">
        <v>9.3406593406593394E-2</v>
      </c>
      <c r="AN14" s="13">
        <v>0.08</v>
      </c>
      <c r="AO14" s="13">
        <v>0.11253196930946301</v>
      </c>
      <c r="AP14" s="13">
        <v>9.2827004219409301E-2</v>
      </c>
      <c r="AQ14" s="13">
        <v>0.11363636363636399</v>
      </c>
      <c r="AR14" s="13"/>
      <c r="AS14" s="13">
        <v>9.3927125506072906E-2</v>
      </c>
      <c r="AT14" s="13" t="s">
        <v>97</v>
      </c>
      <c r="AU14" s="13"/>
      <c r="AV14" s="13">
        <v>0.17749999999999999</v>
      </c>
      <c r="AW14" s="13">
        <v>6.3829787234042507E-2</v>
      </c>
      <c r="AX14" s="13">
        <v>2.1032504780114699E-2</v>
      </c>
      <c r="AY14" s="13"/>
      <c r="AZ14" s="13">
        <v>0.100917431192661</v>
      </c>
      <c r="BA14" s="13">
        <v>0.17777777777777801</v>
      </c>
      <c r="BB14" s="13">
        <v>0.19383259911894299</v>
      </c>
      <c r="BC14" s="13"/>
      <c r="BD14" s="13">
        <v>9.8997493734335806E-2</v>
      </c>
      <c r="BE14" s="13">
        <v>8.5846867749420006E-2</v>
      </c>
      <c r="BF14" s="13"/>
      <c r="BG14" s="13">
        <v>0.11138014527845</v>
      </c>
      <c r="BH14" s="13">
        <v>8.5365853658536606E-2</v>
      </c>
      <c r="BI14" s="13"/>
      <c r="BJ14" s="13">
        <v>0.14736842105263201</v>
      </c>
      <c r="BK14" s="13">
        <v>8.5377821393523096E-2</v>
      </c>
      <c r="BL14" s="13"/>
      <c r="BM14" s="13">
        <v>8.6419753086419707E-2</v>
      </c>
      <c r="BN14" s="13">
        <v>9.5286885245901606E-2</v>
      </c>
      <c r="BO14" s="13"/>
      <c r="BP14" s="13">
        <v>9.1988130563798204E-2</v>
      </c>
      <c r="BQ14" s="13">
        <v>9.7031963470319602E-2</v>
      </c>
      <c r="BR14" s="13"/>
      <c r="BS14" s="13">
        <v>6.3348416289592799E-2</v>
      </c>
      <c r="BT14" s="13">
        <v>0.120879120879121</v>
      </c>
      <c r="BU14" s="13"/>
      <c r="BV14" s="13">
        <v>7.3825503355704702E-2</v>
      </c>
      <c r="BW14" s="13">
        <v>5.8020477815699703E-2</v>
      </c>
      <c r="BX14" s="13"/>
      <c r="BY14" s="13">
        <v>0.125874125874126</v>
      </c>
      <c r="BZ14" s="13">
        <v>8.9136490250696407E-2</v>
      </c>
      <c r="CA14" s="13"/>
      <c r="CB14" s="13">
        <v>8.4602368866328298E-2</v>
      </c>
      <c r="CC14" s="13">
        <v>9.8070739549839206E-2</v>
      </c>
    </row>
    <row r="15" spans="2:81" x14ac:dyDescent="0.3">
      <c r="B15" s="14" t="s">
        <v>182</v>
      </c>
      <c r="C15" s="13">
        <v>9.1497975708502002E-2</v>
      </c>
      <c r="D15" s="13">
        <v>6.9020866773675804E-2</v>
      </c>
      <c r="E15" s="13">
        <v>0.115321252059308</v>
      </c>
      <c r="F15" s="13"/>
      <c r="G15" s="13">
        <v>9.71428571428571E-2</v>
      </c>
      <c r="H15" s="13">
        <v>0.125766871165644</v>
      </c>
      <c r="I15" s="13">
        <v>0.12288135593220301</v>
      </c>
      <c r="J15" s="13">
        <v>9.9502487562189101E-2</v>
      </c>
      <c r="K15" s="13">
        <v>3.4965034965035002E-2</v>
      </c>
      <c r="L15" s="13">
        <v>6.4935064935064896E-3</v>
      </c>
      <c r="M15" s="13"/>
      <c r="N15" s="13">
        <v>7.9497907949790794E-2</v>
      </c>
      <c r="O15" s="13">
        <v>8.9347079037800703E-2</v>
      </c>
      <c r="P15" s="13">
        <v>9.4527363184079602E-2</v>
      </c>
      <c r="Q15" s="13">
        <v>0.10629921259842499</v>
      </c>
      <c r="R15" s="13"/>
      <c r="S15" s="13">
        <v>7.4074074074074098E-2</v>
      </c>
      <c r="T15" s="13">
        <v>9.7744360902255606E-2</v>
      </c>
      <c r="U15" s="13">
        <v>9.5890410958904104E-2</v>
      </c>
      <c r="V15" s="13">
        <v>0.106796116504854</v>
      </c>
      <c r="W15" s="13">
        <v>0.125</v>
      </c>
      <c r="X15" s="13">
        <v>9.5238095238095205E-2</v>
      </c>
      <c r="Y15" s="13">
        <v>0.1</v>
      </c>
      <c r="Z15" s="13">
        <v>6.6666666666666693E-2</v>
      </c>
      <c r="AA15" s="13">
        <v>0.101910828025478</v>
      </c>
      <c r="AB15" s="13">
        <v>7.2916666666666699E-2</v>
      </c>
      <c r="AC15" s="13">
        <v>7.0175438596491196E-2</v>
      </c>
      <c r="AD15" s="13">
        <v>5.2631578947368397E-2</v>
      </c>
      <c r="AE15" s="13"/>
      <c r="AF15" s="13">
        <v>0.12781954887218</v>
      </c>
      <c r="AG15" s="13">
        <v>7.4999999999999997E-2</v>
      </c>
      <c r="AH15" s="13">
        <v>4.6875E-2</v>
      </c>
      <c r="AI15" s="13">
        <v>4.9689440993788803E-2</v>
      </c>
      <c r="AJ15" s="13">
        <v>7.3170731707317097E-2</v>
      </c>
      <c r="AK15" s="13">
        <v>8.5714285714285701E-2</v>
      </c>
      <c r="AL15" s="13"/>
      <c r="AM15" s="13">
        <v>7.69230769230769E-2</v>
      </c>
      <c r="AN15" s="13">
        <v>7.1111111111111097E-2</v>
      </c>
      <c r="AO15" s="13">
        <v>7.6726342710997403E-2</v>
      </c>
      <c r="AP15" s="13">
        <v>0.151898734177215</v>
      </c>
      <c r="AQ15" s="13">
        <v>0.11363636363636399</v>
      </c>
      <c r="AR15" s="13"/>
      <c r="AS15" s="13">
        <v>9.1497975708502002E-2</v>
      </c>
      <c r="AT15" s="13" t="s">
        <v>97</v>
      </c>
      <c r="AU15" s="13"/>
      <c r="AV15" s="13">
        <v>8.7499999999999994E-2</v>
      </c>
      <c r="AW15" s="13">
        <v>9.5744680851063801E-2</v>
      </c>
      <c r="AX15" s="13">
        <v>6.5009560229445498E-2</v>
      </c>
      <c r="AY15" s="13"/>
      <c r="AZ15" s="13">
        <v>0.119266055045872</v>
      </c>
      <c r="BA15" s="13">
        <v>8.8888888888888906E-2</v>
      </c>
      <c r="BB15" s="13">
        <v>7.0484581497797405E-2</v>
      </c>
      <c r="BC15" s="13"/>
      <c r="BD15" s="13">
        <v>0.111528822055138</v>
      </c>
      <c r="BE15" s="13">
        <v>5.5684454756380501E-2</v>
      </c>
      <c r="BF15" s="13"/>
      <c r="BG15" s="13">
        <v>0.13559322033898299</v>
      </c>
      <c r="BH15" s="13">
        <v>6.9512195121951198E-2</v>
      </c>
      <c r="BI15" s="13"/>
      <c r="BJ15" s="13">
        <v>0.115789473684211</v>
      </c>
      <c r="BK15" s="13">
        <v>8.6359175662414106E-2</v>
      </c>
      <c r="BL15" s="13"/>
      <c r="BM15" s="13">
        <v>9.8765432098765399E-2</v>
      </c>
      <c r="BN15" s="13">
        <v>8.6065573770491802E-2</v>
      </c>
      <c r="BO15" s="13"/>
      <c r="BP15" s="13">
        <v>0.112759643916914</v>
      </c>
      <c r="BQ15" s="13">
        <v>7.9908675799086795E-2</v>
      </c>
      <c r="BR15" s="13"/>
      <c r="BS15" s="13">
        <v>0.11085972850678701</v>
      </c>
      <c r="BT15" s="13">
        <v>6.3736263736263704E-2</v>
      </c>
      <c r="BU15" s="13"/>
      <c r="BV15" s="13">
        <v>0.10738255033557</v>
      </c>
      <c r="BW15" s="13">
        <v>0.112627986348123</v>
      </c>
      <c r="BX15" s="13"/>
      <c r="BY15" s="13">
        <v>9.0909090909090898E-2</v>
      </c>
      <c r="BZ15" s="13">
        <v>9.2850510677808695E-2</v>
      </c>
      <c r="CA15" s="13"/>
      <c r="CB15" s="13">
        <v>0.101522842639594</v>
      </c>
      <c r="CC15" s="13">
        <v>8.3601286173633396E-2</v>
      </c>
    </row>
    <row r="16" spans="2:81" x14ac:dyDescent="0.3">
      <c r="B16" s="14" t="s">
        <v>183</v>
      </c>
      <c r="C16" s="13">
        <v>7.69230769230769E-2</v>
      </c>
      <c r="D16" s="13">
        <v>4.0128410914927803E-2</v>
      </c>
      <c r="E16" s="13">
        <v>0.113673805601318</v>
      </c>
      <c r="F16" s="13"/>
      <c r="G16" s="13">
        <v>0.17714285714285699</v>
      </c>
      <c r="H16" s="13">
        <v>9.5092024539877307E-2</v>
      </c>
      <c r="I16" s="13">
        <v>7.2033898305084706E-2</v>
      </c>
      <c r="J16" s="13">
        <v>5.4726368159204002E-2</v>
      </c>
      <c r="K16" s="13">
        <v>2.0979020979021001E-2</v>
      </c>
      <c r="L16" s="13">
        <v>1.2987012987013E-2</v>
      </c>
      <c r="M16" s="13"/>
      <c r="N16" s="13">
        <v>5.4393305439330498E-2</v>
      </c>
      <c r="O16" s="13">
        <v>0.11340206185567001</v>
      </c>
      <c r="P16" s="13">
        <v>6.4676616915422896E-2</v>
      </c>
      <c r="Q16" s="13">
        <v>8.6614173228346497E-2</v>
      </c>
      <c r="R16" s="13"/>
      <c r="S16" s="13">
        <v>8.6419753086419707E-2</v>
      </c>
      <c r="T16" s="13">
        <v>8.2706766917293201E-2</v>
      </c>
      <c r="U16" s="13">
        <v>6.8493150684931503E-2</v>
      </c>
      <c r="V16" s="13">
        <v>5.8252427184466E-2</v>
      </c>
      <c r="W16" s="13">
        <v>6.7307692307692304E-2</v>
      </c>
      <c r="X16" s="13">
        <v>0.12380952380952399</v>
      </c>
      <c r="Y16" s="13">
        <v>0.06</v>
      </c>
      <c r="Z16" s="13">
        <v>0</v>
      </c>
      <c r="AA16" s="13">
        <v>7.0063694267515894E-2</v>
      </c>
      <c r="AB16" s="13">
        <v>7.2916666666666699E-2</v>
      </c>
      <c r="AC16" s="13">
        <v>8.7719298245614002E-2</v>
      </c>
      <c r="AD16" s="13">
        <v>0.157894736842105</v>
      </c>
      <c r="AE16" s="13"/>
      <c r="AF16" s="13">
        <v>7.5187969924811998E-2</v>
      </c>
      <c r="AG16" s="13">
        <v>4.4999999999999998E-2</v>
      </c>
      <c r="AH16" s="13">
        <v>9.375E-2</v>
      </c>
      <c r="AI16" s="13">
        <v>8.6956521739130405E-2</v>
      </c>
      <c r="AJ16" s="13">
        <v>0.154471544715447</v>
      </c>
      <c r="AK16" s="13">
        <v>2.8571428571428598E-2</v>
      </c>
      <c r="AL16" s="13"/>
      <c r="AM16" s="13">
        <v>6.0439560439560398E-2</v>
      </c>
      <c r="AN16" s="13">
        <v>0.10666666666666701</v>
      </c>
      <c r="AO16" s="13">
        <v>7.6726342710997403E-2</v>
      </c>
      <c r="AP16" s="13">
        <v>7.5949367088607597E-2</v>
      </c>
      <c r="AQ16" s="13">
        <v>4.5454545454545497E-2</v>
      </c>
      <c r="AR16" s="13"/>
      <c r="AS16" s="13">
        <v>7.69230769230769E-2</v>
      </c>
      <c r="AT16" s="13" t="s">
        <v>97</v>
      </c>
      <c r="AU16" s="13"/>
      <c r="AV16" s="13">
        <v>7.2499999999999995E-2</v>
      </c>
      <c r="AW16" s="13">
        <v>0.13829787234042601</v>
      </c>
      <c r="AX16" s="13">
        <v>7.8393881453154901E-2</v>
      </c>
      <c r="AY16" s="13"/>
      <c r="AZ16" s="13">
        <v>0.12844036697247699</v>
      </c>
      <c r="BA16" s="13">
        <v>0.1</v>
      </c>
      <c r="BB16" s="13">
        <v>5.2863436123347998E-2</v>
      </c>
      <c r="BC16" s="13"/>
      <c r="BD16" s="13">
        <v>8.8972431077694203E-2</v>
      </c>
      <c r="BE16" s="13">
        <v>5.5684454756380501E-2</v>
      </c>
      <c r="BF16" s="13"/>
      <c r="BG16" s="13">
        <v>7.2639225181598099E-2</v>
      </c>
      <c r="BH16" s="13">
        <v>7.9268292682926803E-2</v>
      </c>
      <c r="BI16" s="13"/>
      <c r="BJ16" s="13">
        <v>7.3684210526315796E-2</v>
      </c>
      <c r="BK16" s="13">
        <v>7.6545632973503405E-2</v>
      </c>
      <c r="BL16" s="13"/>
      <c r="BM16" s="13">
        <v>0.13580246913580199</v>
      </c>
      <c r="BN16" s="13">
        <v>6.25E-2</v>
      </c>
      <c r="BO16" s="13"/>
      <c r="BP16" s="13">
        <v>0.130563798219585</v>
      </c>
      <c r="BQ16" s="13">
        <v>5.4794520547945202E-2</v>
      </c>
      <c r="BR16" s="13"/>
      <c r="BS16" s="13">
        <v>0.106334841628959</v>
      </c>
      <c r="BT16" s="13">
        <v>5.0549450549450599E-2</v>
      </c>
      <c r="BU16" s="13"/>
      <c r="BV16" s="13">
        <v>8.0536912751677805E-2</v>
      </c>
      <c r="BW16" s="13">
        <v>0.119453924914676</v>
      </c>
      <c r="BX16" s="13"/>
      <c r="BY16" s="13">
        <v>9.7902097902097904E-2</v>
      </c>
      <c r="BZ16" s="13">
        <v>7.14948932219127E-2</v>
      </c>
      <c r="CA16" s="13"/>
      <c r="CB16" s="13">
        <v>7.4450084602368904E-2</v>
      </c>
      <c r="CC16" s="13">
        <v>7.7170418006430902E-2</v>
      </c>
    </row>
    <row r="17" spans="2:81" ht="43.2" x14ac:dyDescent="0.3">
      <c r="B17" s="14" t="s">
        <v>184</v>
      </c>
      <c r="C17" s="13">
        <v>6.3967611336032404E-2</v>
      </c>
      <c r="D17" s="13">
        <v>7.8651685393258397E-2</v>
      </c>
      <c r="E17" s="13">
        <v>4.9423393739703503E-2</v>
      </c>
      <c r="F17" s="13"/>
      <c r="G17" s="13">
        <v>9.71428571428571E-2</v>
      </c>
      <c r="H17" s="13">
        <v>8.5889570552147201E-2</v>
      </c>
      <c r="I17" s="13">
        <v>9.74576271186441E-2</v>
      </c>
      <c r="J17" s="13">
        <v>4.47761194029851E-2</v>
      </c>
      <c r="K17" s="13">
        <v>1.3986013986014E-2</v>
      </c>
      <c r="L17" s="13">
        <v>0</v>
      </c>
      <c r="M17" s="13"/>
      <c r="N17" s="13">
        <v>5.4393305439330498E-2</v>
      </c>
      <c r="O17" s="13">
        <v>6.18556701030928E-2</v>
      </c>
      <c r="P17" s="13">
        <v>5.4726368159204002E-2</v>
      </c>
      <c r="Q17" s="13">
        <v>9.0551181102362197E-2</v>
      </c>
      <c r="R17" s="13"/>
      <c r="S17" s="13">
        <v>6.5843621399177002E-2</v>
      </c>
      <c r="T17" s="13">
        <v>6.01503759398496E-2</v>
      </c>
      <c r="U17" s="13">
        <v>1.3698630136986301E-2</v>
      </c>
      <c r="V17" s="13">
        <v>7.7669902912621394E-2</v>
      </c>
      <c r="W17" s="13">
        <v>8.6538461538461495E-2</v>
      </c>
      <c r="X17" s="13">
        <v>7.6190476190476197E-2</v>
      </c>
      <c r="Y17" s="13">
        <v>0.06</v>
      </c>
      <c r="Z17" s="13">
        <v>6.6666666666666693E-2</v>
      </c>
      <c r="AA17" s="13">
        <v>5.0955414012738898E-2</v>
      </c>
      <c r="AB17" s="13">
        <v>7.2916666666666699E-2</v>
      </c>
      <c r="AC17" s="13">
        <v>7.0175438596491196E-2</v>
      </c>
      <c r="AD17" s="13">
        <v>5.2631578947368397E-2</v>
      </c>
      <c r="AE17" s="13"/>
      <c r="AF17" s="13">
        <v>7.2681704260651597E-2</v>
      </c>
      <c r="AG17" s="13">
        <v>3.5000000000000003E-2</v>
      </c>
      <c r="AH17" s="13">
        <v>3.90625E-2</v>
      </c>
      <c r="AI17" s="13">
        <v>8.0745341614906804E-2</v>
      </c>
      <c r="AJ17" s="13">
        <v>6.50406504065041E-2</v>
      </c>
      <c r="AK17" s="13">
        <v>4.7619047619047603E-2</v>
      </c>
      <c r="AL17" s="13"/>
      <c r="AM17" s="13">
        <v>8.2417582417582402E-2</v>
      </c>
      <c r="AN17" s="13">
        <v>7.1111111111111097E-2</v>
      </c>
      <c r="AO17" s="13">
        <v>5.8823529411764698E-2</v>
      </c>
      <c r="AP17" s="13">
        <v>3.7974683544303799E-2</v>
      </c>
      <c r="AQ17" s="13">
        <v>0.13636363636363599</v>
      </c>
      <c r="AR17" s="13"/>
      <c r="AS17" s="13">
        <v>6.3967611336032404E-2</v>
      </c>
      <c r="AT17" s="13" t="s">
        <v>97</v>
      </c>
      <c r="AU17" s="13"/>
      <c r="AV17" s="13">
        <v>9.7500000000000003E-2</v>
      </c>
      <c r="AW17" s="13">
        <v>0.12765957446808501</v>
      </c>
      <c r="AX17" s="13">
        <v>2.6768642447418702E-2</v>
      </c>
      <c r="AY17" s="13"/>
      <c r="AZ17" s="13">
        <v>0.119266055045872</v>
      </c>
      <c r="BA17" s="13">
        <v>0.122222222222222</v>
      </c>
      <c r="BB17" s="13">
        <v>7.4889867841409705E-2</v>
      </c>
      <c r="BC17" s="13"/>
      <c r="BD17" s="13">
        <v>7.6441102756892199E-2</v>
      </c>
      <c r="BE17" s="13">
        <v>4.1763341067285402E-2</v>
      </c>
      <c r="BF17" s="13"/>
      <c r="BG17" s="13">
        <v>7.5060532687651296E-2</v>
      </c>
      <c r="BH17" s="13">
        <v>5.8536585365853697E-2</v>
      </c>
      <c r="BI17" s="13"/>
      <c r="BJ17" s="13">
        <v>8.42105263157895E-2</v>
      </c>
      <c r="BK17" s="13">
        <v>6.0843964671246302E-2</v>
      </c>
      <c r="BL17" s="13"/>
      <c r="BM17" s="13">
        <v>9.0534979423868303E-2</v>
      </c>
      <c r="BN17" s="13">
        <v>5.8401639344262297E-2</v>
      </c>
      <c r="BO17" s="13"/>
      <c r="BP17" s="13">
        <v>9.1988130563798204E-2</v>
      </c>
      <c r="BQ17" s="13">
        <v>5.4794520547945202E-2</v>
      </c>
      <c r="BR17" s="13"/>
      <c r="BS17" s="13">
        <v>0.101809954751131</v>
      </c>
      <c r="BT17" s="13">
        <v>1.97802197802198E-2</v>
      </c>
      <c r="BU17" s="13"/>
      <c r="BV17" s="13">
        <v>0.10738255033557</v>
      </c>
      <c r="BW17" s="13">
        <v>9.8976109215017094E-2</v>
      </c>
      <c r="BX17" s="13"/>
      <c r="BY17" s="13">
        <v>0.17482517482517501</v>
      </c>
      <c r="BZ17" s="13">
        <v>4.8282265552460499E-2</v>
      </c>
      <c r="CA17" s="13"/>
      <c r="CB17" s="13">
        <v>7.4450084602368904E-2</v>
      </c>
      <c r="CC17" s="13">
        <v>5.1446945337620599E-2</v>
      </c>
    </row>
    <row r="18" spans="2:81" x14ac:dyDescent="0.3">
      <c r="B18" s="14" t="s">
        <v>185</v>
      </c>
      <c r="C18" s="13">
        <v>5.1821862348178101E-2</v>
      </c>
      <c r="D18" s="13">
        <v>6.4205457463884397E-2</v>
      </c>
      <c r="E18" s="13">
        <v>3.7891268533772601E-2</v>
      </c>
      <c r="F18" s="13"/>
      <c r="G18" s="13">
        <v>7.4285714285714302E-2</v>
      </c>
      <c r="H18" s="13">
        <v>7.0552147239263799E-2</v>
      </c>
      <c r="I18" s="13">
        <v>5.0847457627118599E-2</v>
      </c>
      <c r="J18" s="13">
        <v>4.47761194029851E-2</v>
      </c>
      <c r="K18" s="13">
        <v>3.4965034965035002E-2</v>
      </c>
      <c r="L18" s="13">
        <v>1.2987012987013E-2</v>
      </c>
      <c r="M18" s="13"/>
      <c r="N18" s="13">
        <v>6.0669456066945598E-2</v>
      </c>
      <c r="O18" s="13">
        <v>5.49828178694158E-2</v>
      </c>
      <c r="P18" s="13">
        <v>4.47761194029851E-2</v>
      </c>
      <c r="Q18" s="13">
        <v>3.5433070866141697E-2</v>
      </c>
      <c r="R18" s="13"/>
      <c r="S18" s="13">
        <v>7.4074074074074098E-2</v>
      </c>
      <c r="T18" s="13">
        <v>6.01503759398496E-2</v>
      </c>
      <c r="U18" s="13">
        <v>2.7397260273972601E-2</v>
      </c>
      <c r="V18" s="13">
        <v>3.8834951456310697E-2</v>
      </c>
      <c r="W18" s="13">
        <v>4.80769230769231E-2</v>
      </c>
      <c r="X18" s="13">
        <v>3.8095238095238099E-2</v>
      </c>
      <c r="Y18" s="13">
        <v>0.06</v>
      </c>
      <c r="Z18" s="13">
        <v>6.6666666666666693E-2</v>
      </c>
      <c r="AA18" s="13">
        <v>5.7324840764331197E-2</v>
      </c>
      <c r="AB18" s="13">
        <v>1.0416666666666701E-2</v>
      </c>
      <c r="AC18" s="13">
        <v>7.0175438596491196E-2</v>
      </c>
      <c r="AD18" s="13">
        <v>0</v>
      </c>
      <c r="AE18" s="13"/>
      <c r="AF18" s="13">
        <v>5.2631578947368397E-2</v>
      </c>
      <c r="AG18" s="13">
        <v>0.05</v>
      </c>
      <c r="AH18" s="13">
        <v>6.25E-2</v>
      </c>
      <c r="AI18" s="13">
        <v>4.9689440993788803E-2</v>
      </c>
      <c r="AJ18" s="13">
        <v>7.3170731707317097E-2</v>
      </c>
      <c r="AK18" s="13">
        <v>9.5238095238095195E-3</v>
      </c>
      <c r="AL18" s="13"/>
      <c r="AM18" s="13">
        <v>2.74725274725275E-2</v>
      </c>
      <c r="AN18" s="13">
        <v>7.5555555555555598E-2</v>
      </c>
      <c r="AO18" s="13">
        <v>6.3938618925831206E-2</v>
      </c>
      <c r="AP18" s="13">
        <v>3.7974683544303799E-2</v>
      </c>
      <c r="AQ18" s="13">
        <v>9.0909090909090898E-2</v>
      </c>
      <c r="AR18" s="13"/>
      <c r="AS18" s="13">
        <v>5.1821862348178101E-2</v>
      </c>
      <c r="AT18" s="13" t="s">
        <v>97</v>
      </c>
      <c r="AU18" s="13"/>
      <c r="AV18" s="13">
        <v>0.06</v>
      </c>
      <c r="AW18" s="13">
        <v>7.4468085106383003E-2</v>
      </c>
      <c r="AX18" s="13">
        <v>3.4416826003824098E-2</v>
      </c>
      <c r="AY18" s="13"/>
      <c r="AZ18" s="13">
        <v>2.7522935779816501E-2</v>
      </c>
      <c r="BA18" s="13">
        <v>7.7777777777777807E-2</v>
      </c>
      <c r="BB18" s="13">
        <v>5.7268722466960402E-2</v>
      </c>
      <c r="BC18" s="13"/>
      <c r="BD18" s="13">
        <v>4.8872180451127803E-2</v>
      </c>
      <c r="BE18" s="13">
        <v>5.8004640371229703E-2</v>
      </c>
      <c r="BF18" s="13"/>
      <c r="BG18" s="13">
        <v>5.8111380145278502E-2</v>
      </c>
      <c r="BH18" s="13">
        <v>4.8780487804878099E-2</v>
      </c>
      <c r="BI18" s="13"/>
      <c r="BJ18" s="13">
        <v>5.2631578947368397E-2</v>
      </c>
      <c r="BK18" s="13">
        <v>5.2011776251226702E-2</v>
      </c>
      <c r="BL18" s="13"/>
      <c r="BM18" s="13">
        <v>6.1728395061728399E-2</v>
      </c>
      <c r="BN18" s="13">
        <v>5.0204918032786899E-2</v>
      </c>
      <c r="BO18" s="13"/>
      <c r="BP18" s="13">
        <v>3.5608308605341199E-2</v>
      </c>
      <c r="BQ18" s="13">
        <v>5.8219178082191798E-2</v>
      </c>
      <c r="BR18" s="13"/>
      <c r="BS18" s="13">
        <v>6.5610859728506804E-2</v>
      </c>
      <c r="BT18" s="13">
        <v>2.8571428571428598E-2</v>
      </c>
      <c r="BU18" s="13"/>
      <c r="BV18" s="13">
        <v>8.7248322147651006E-2</v>
      </c>
      <c r="BW18" s="13">
        <v>5.4607508532423202E-2</v>
      </c>
      <c r="BX18" s="13"/>
      <c r="BY18" s="13">
        <v>9.0909090909090898E-2</v>
      </c>
      <c r="BZ18" s="13">
        <v>4.6425255338904403E-2</v>
      </c>
      <c r="CA18" s="13"/>
      <c r="CB18" s="13">
        <v>4.5685279187817299E-2</v>
      </c>
      <c r="CC18" s="13">
        <v>5.78778135048231E-2</v>
      </c>
    </row>
    <row r="19" spans="2:81" ht="28.8" x14ac:dyDescent="0.3">
      <c r="B19" s="14" t="s">
        <v>186</v>
      </c>
      <c r="C19" s="13">
        <v>4.2914979757084998E-2</v>
      </c>
      <c r="D19" s="13">
        <v>3.3707865168539297E-2</v>
      </c>
      <c r="E19" s="13">
        <v>5.2718286655683698E-2</v>
      </c>
      <c r="F19" s="13"/>
      <c r="G19" s="13">
        <v>2.8571428571428598E-2</v>
      </c>
      <c r="H19" s="13">
        <v>1.5337423312883401E-2</v>
      </c>
      <c r="I19" s="13">
        <v>3.8135593220338999E-2</v>
      </c>
      <c r="J19" s="13">
        <v>7.4626865671641798E-2</v>
      </c>
      <c r="K19" s="13">
        <v>4.8951048951049E-2</v>
      </c>
      <c r="L19" s="13">
        <v>7.7922077922077906E-2</v>
      </c>
      <c r="M19" s="13"/>
      <c r="N19" s="13">
        <v>3.55648535564854E-2</v>
      </c>
      <c r="O19" s="13">
        <v>4.8109965635738799E-2</v>
      </c>
      <c r="P19" s="13">
        <v>3.98009950248756E-2</v>
      </c>
      <c r="Q19" s="13">
        <v>5.1181102362204703E-2</v>
      </c>
      <c r="R19" s="13"/>
      <c r="S19" s="13">
        <v>3.2921810699588501E-2</v>
      </c>
      <c r="T19" s="13">
        <v>4.5112781954887202E-2</v>
      </c>
      <c r="U19" s="13">
        <v>4.1095890410958902E-2</v>
      </c>
      <c r="V19" s="13">
        <v>3.8834951456310697E-2</v>
      </c>
      <c r="W19" s="13">
        <v>7.69230769230769E-2</v>
      </c>
      <c r="X19" s="13">
        <v>3.8095238095238099E-2</v>
      </c>
      <c r="Y19" s="13">
        <v>0.02</v>
      </c>
      <c r="Z19" s="13">
        <v>2.2222222222222199E-2</v>
      </c>
      <c r="AA19" s="13">
        <v>5.7324840764331197E-2</v>
      </c>
      <c r="AB19" s="13">
        <v>5.2083333333333301E-2</v>
      </c>
      <c r="AC19" s="13">
        <v>5.2631578947368397E-2</v>
      </c>
      <c r="AD19" s="13">
        <v>0</v>
      </c>
      <c r="AE19" s="13"/>
      <c r="AF19" s="13">
        <v>3.00751879699248E-2</v>
      </c>
      <c r="AG19" s="13">
        <v>4.4999999999999998E-2</v>
      </c>
      <c r="AH19" s="13">
        <v>4.6875E-2</v>
      </c>
      <c r="AI19" s="13">
        <v>6.8322981366459604E-2</v>
      </c>
      <c r="AJ19" s="13">
        <v>2.4390243902439001E-2</v>
      </c>
      <c r="AK19" s="13">
        <v>6.6666666666666693E-2</v>
      </c>
      <c r="AL19" s="13"/>
      <c r="AM19" s="13">
        <v>4.3956043956044001E-2</v>
      </c>
      <c r="AN19" s="13">
        <v>4.8888888888888898E-2</v>
      </c>
      <c r="AO19" s="13">
        <v>2.81329923273657E-2</v>
      </c>
      <c r="AP19" s="13">
        <v>4.6413502109704602E-2</v>
      </c>
      <c r="AQ19" s="13">
        <v>4.5454545454545497E-2</v>
      </c>
      <c r="AR19" s="13"/>
      <c r="AS19" s="13">
        <v>4.2914979757084998E-2</v>
      </c>
      <c r="AT19" s="13" t="s">
        <v>97</v>
      </c>
      <c r="AU19" s="13"/>
      <c r="AV19" s="13">
        <v>7.2499999999999995E-2</v>
      </c>
      <c r="AW19" s="13">
        <v>4.2553191489361701E-2</v>
      </c>
      <c r="AX19" s="13">
        <v>2.8680688336520099E-2</v>
      </c>
      <c r="AY19" s="13"/>
      <c r="AZ19" s="13">
        <v>6.4220183486238494E-2</v>
      </c>
      <c r="BA19" s="13">
        <v>4.4444444444444398E-2</v>
      </c>
      <c r="BB19" s="13">
        <v>8.8105726872246701E-2</v>
      </c>
      <c r="BC19" s="13"/>
      <c r="BD19" s="13">
        <v>4.3859649122807001E-2</v>
      </c>
      <c r="BE19" s="13">
        <v>4.1763341067285402E-2</v>
      </c>
      <c r="BF19" s="13"/>
      <c r="BG19" s="13">
        <v>3.6319612590799001E-2</v>
      </c>
      <c r="BH19" s="13">
        <v>4.6341463414634097E-2</v>
      </c>
      <c r="BI19" s="13"/>
      <c r="BJ19" s="13">
        <v>5.2631578947368397E-2</v>
      </c>
      <c r="BK19" s="13">
        <v>4.12168792934249E-2</v>
      </c>
      <c r="BL19" s="13"/>
      <c r="BM19" s="13">
        <v>2.8806584362139901E-2</v>
      </c>
      <c r="BN19" s="13">
        <v>4.5081967213114797E-2</v>
      </c>
      <c r="BO19" s="13"/>
      <c r="BP19" s="13">
        <v>6.82492581602374E-2</v>
      </c>
      <c r="BQ19" s="13">
        <v>3.3105022831050199E-2</v>
      </c>
      <c r="BR19" s="13"/>
      <c r="BS19" s="13">
        <v>3.6199095022624403E-2</v>
      </c>
      <c r="BT19" s="13">
        <v>6.8131868131868098E-2</v>
      </c>
      <c r="BU19" s="13"/>
      <c r="BV19" s="13">
        <v>4.0268456375838903E-2</v>
      </c>
      <c r="BW19" s="13">
        <v>3.4129692832764499E-2</v>
      </c>
      <c r="BX19" s="13"/>
      <c r="BY19" s="13">
        <v>4.1958041958042001E-2</v>
      </c>
      <c r="BZ19" s="13">
        <v>4.2711234911791997E-2</v>
      </c>
      <c r="CA19" s="13"/>
      <c r="CB19" s="13">
        <v>4.0609137055837602E-2</v>
      </c>
      <c r="CC19" s="13">
        <v>4.5016077170418001E-2</v>
      </c>
    </row>
    <row r="20" spans="2:81" x14ac:dyDescent="0.3">
      <c r="B20" s="14" t="s">
        <v>187</v>
      </c>
      <c r="C20" s="22">
        <v>2.7530364372469598E-2</v>
      </c>
      <c r="D20" s="22">
        <v>1.1235955056179799E-2</v>
      </c>
      <c r="E20" s="22">
        <v>4.2833607907743002E-2</v>
      </c>
      <c r="F20" s="22"/>
      <c r="G20" s="22">
        <v>7.4285714285714302E-2</v>
      </c>
      <c r="H20" s="22">
        <v>2.14723926380368E-2</v>
      </c>
      <c r="I20" s="22">
        <v>3.3898305084745797E-2</v>
      </c>
      <c r="J20" s="22">
        <v>1.99004975124378E-2</v>
      </c>
      <c r="K20" s="22">
        <v>0</v>
      </c>
      <c r="L20" s="22">
        <v>1.2987012987013E-2</v>
      </c>
      <c r="M20" s="22"/>
      <c r="N20" s="22">
        <v>1.6736401673640201E-2</v>
      </c>
      <c r="O20" s="22">
        <v>4.4673539518900303E-2</v>
      </c>
      <c r="P20" s="22">
        <v>4.97512437810945E-3</v>
      </c>
      <c r="Q20" s="22">
        <v>4.7244094488188997E-2</v>
      </c>
      <c r="R20" s="22"/>
      <c r="S20" s="22">
        <v>2.0576131687242798E-2</v>
      </c>
      <c r="T20" s="22">
        <v>3.7593984962405999E-2</v>
      </c>
      <c r="U20" s="22">
        <v>4.1095890410958902E-2</v>
      </c>
      <c r="V20" s="22">
        <v>9.7087378640776708E-3</v>
      </c>
      <c r="W20" s="22">
        <v>3.8461538461538498E-2</v>
      </c>
      <c r="X20" s="22">
        <v>1.9047619047619001E-2</v>
      </c>
      <c r="Y20" s="22">
        <v>0.02</v>
      </c>
      <c r="Z20" s="22">
        <v>0</v>
      </c>
      <c r="AA20" s="22">
        <v>1.9108280254777101E-2</v>
      </c>
      <c r="AB20" s="22">
        <v>5.2083333333333301E-2</v>
      </c>
      <c r="AC20" s="22">
        <v>3.5087719298245598E-2</v>
      </c>
      <c r="AD20" s="22">
        <v>0.105263157894737</v>
      </c>
      <c r="AE20" s="22"/>
      <c r="AF20" s="22">
        <v>1.7543859649122799E-2</v>
      </c>
      <c r="AG20" s="22">
        <v>1.4999999999999999E-2</v>
      </c>
      <c r="AH20" s="22">
        <v>3.90625E-2</v>
      </c>
      <c r="AI20" s="22">
        <v>6.2111801242236003E-3</v>
      </c>
      <c r="AJ20" s="22">
        <v>8.1300813008130093E-2</v>
      </c>
      <c r="AK20" s="22">
        <v>9.5238095238095195E-3</v>
      </c>
      <c r="AL20" s="22"/>
      <c r="AM20" s="22">
        <v>3.8461538461538498E-2</v>
      </c>
      <c r="AN20" s="22">
        <v>2.66666666666667E-2</v>
      </c>
      <c r="AO20" s="22">
        <v>2.81329923273657E-2</v>
      </c>
      <c r="AP20" s="22">
        <v>1.68776371308017E-2</v>
      </c>
      <c r="AQ20" s="22">
        <v>2.27272727272727E-2</v>
      </c>
      <c r="AR20" s="22"/>
      <c r="AS20" s="22">
        <v>2.7530364372469598E-2</v>
      </c>
      <c r="AT20" s="22" t="s">
        <v>97</v>
      </c>
      <c r="AU20" s="22"/>
      <c r="AV20" s="22">
        <v>3.2500000000000001E-2</v>
      </c>
      <c r="AW20" s="22">
        <v>3.1914893617021302E-2</v>
      </c>
      <c r="AX20" s="22">
        <v>2.6768642447418702E-2</v>
      </c>
      <c r="AY20" s="22"/>
      <c r="AZ20" s="22">
        <v>2.7522935779816501E-2</v>
      </c>
      <c r="BA20" s="22">
        <v>3.3333333333333298E-2</v>
      </c>
      <c r="BB20" s="22">
        <v>3.0837004405286299E-2</v>
      </c>
      <c r="BC20" s="22"/>
      <c r="BD20" s="22">
        <v>2.88220551378446E-2</v>
      </c>
      <c r="BE20" s="22">
        <v>2.5522041763341101E-2</v>
      </c>
      <c r="BF20" s="22"/>
      <c r="BG20" s="22">
        <v>1.4527845036319599E-2</v>
      </c>
      <c r="BH20" s="22">
        <v>3.4146341463414602E-2</v>
      </c>
      <c r="BI20" s="22"/>
      <c r="BJ20" s="22">
        <v>1.5789473684210499E-2</v>
      </c>
      <c r="BK20" s="22">
        <v>3.04219823356232E-2</v>
      </c>
      <c r="BL20" s="22"/>
      <c r="BM20" s="22">
        <v>5.3497942386831303E-2</v>
      </c>
      <c r="BN20" s="22">
        <v>2.0491803278688499E-2</v>
      </c>
      <c r="BO20" s="22"/>
      <c r="BP20" s="22">
        <v>5.3412462908011903E-2</v>
      </c>
      <c r="BQ20" s="22">
        <v>1.8264840182648401E-2</v>
      </c>
      <c r="BR20" s="22"/>
      <c r="BS20" s="22">
        <v>3.1674208144796399E-2</v>
      </c>
      <c r="BT20" s="22">
        <v>2.8571428571428598E-2</v>
      </c>
      <c r="BU20" s="22"/>
      <c r="BV20" s="22">
        <v>0</v>
      </c>
      <c r="BW20" s="22">
        <v>4.7781569965870303E-2</v>
      </c>
      <c r="BX20" s="22"/>
      <c r="BY20" s="22">
        <v>6.9930069930069894E-2</v>
      </c>
      <c r="BZ20" s="22">
        <v>2.1355617455895998E-2</v>
      </c>
      <c r="CA20" s="22"/>
      <c r="CB20" s="22">
        <v>2.8764805414551599E-2</v>
      </c>
      <c r="CC20" s="22">
        <v>2.41157556270096E-2</v>
      </c>
    </row>
    <row r="21" spans="2:81" x14ac:dyDescent="0.3">
      <c r="B21" s="15"/>
    </row>
    <row r="22" spans="2:81" x14ac:dyDescent="0.3">
      <c r="B22" t="s">
        <v>93</v>
      </c>
    </row>
    <row r="23" spans="2:81" x14ac:dyDescent="0.3">
      <c r="B23" t="s">
        <v>94</v>
      </c>
    </row>
    <row r="25" spans="2:81" x14ac:dyDescent="0.3">
      <c r="B2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C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195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row>
    <row r="8" spans="2:81" x14ac:dyDescent="0.3">
      <c r="B8" s="14" t="s">
        <v>189</v>
      </c>
      <c r="C8" s="13">
        <v>0.19015444015444</v>
      </c>
      <c r="D8" s="13">
        <v>0.173151750972763</v>
      </c>
      <c r="E8" s="13">
        <v>0.204633204633205</v>
      </c>
      <c r="F8" s="13"/>
      <c r="G8" s="13">
        <v>0.16993464052287599</v>
      </c>
      <c r="H8" s="13">
        <v>0.226765799256506</v>
      </c>
      <c r="I8" s="13">
        <v>0.218274111675127</v>
      </c>
      <c r="J8" s="13">
        <v>0.18518518518518501</v>
      </c>
      <c r="K8" s="13">
        <v>0.128205128205128</v>
      </c>
      <c r="L8" s="13">
        <v>0.15942028985507201</v>
      </c>
      <c r="M8" s="13"/>
      <c r="N8" s="13">
        <v>0.17142857142857101</v>
      </c>
      <c r="O8" s="13">
        <v>0.19678714859437799</v>
      </c>
      <c r="P8" s="13">
        <v>0.186440677966102</v>
      </c>
      <c r="Q8" s="13">
        <v>0.225806451612903</v>
      </c>
      <c r="R8" s="13"/>
      <c r="S8" s="13">
        <v>0.180851063829787</v>
      </c>
      <c r="T8" s="13">
        <v>0.213675213675214</v>
      </c>
      <c r="U8" s="13">
        <v>0.134328358208955</v>
      </c>
      <c r="V8" s="13">
        <v>0.14285714285714299</v>
      </c>
      <c r="W8" s="13">
        <v>0.160919540229885</v>
      </c>
      <c r="X8" s="13">
        <v>0.19318181818181801</v>
      </c>
      <c r="Y8" s="13">
        <v>0.16666666666666699</v>
      </c>
      <c r="Z8" s="13">
        <v>0.219512195121951</v>
      </c>
      <c r="AA8" s="13">
        <v>0.2</v>
      </c>
      <c r="AB8" s="13">
        <v>0.177215189873418</v>
      </c>
      <c r="AC8" s="13">
        <v>0.34782608695652201</v>
      </c>
      <c r="AD8" s="13">
        <v>0.38461538461538503</v>
      </c>
      <c r="AE8" s="13"/>
      <c r="AF8" s="13">
        <v>0.218068535825545</v>
      </c>
      <c r="AG8" s="13">
        <v>0.15151515151515199</v>
      </c>
      <c r="AH8" s="13">
        <v>0.190909090909091</v>
      </c>
      <c r="AI8" s="13">
        <v>0.14184397163120599</v>
      </c>
      <c r="AJ8" s="13">
        <v>0.24752475247524799</v>
      </c>
      <c r="AK8" s="13">
        <v>0.13978494623655899</v>
      </c>
      <c r="AL8" s="13"/>
      <c r="AM8" s="13">
        <v>0.14906832298136599</v>
      </c>
      <c r="AN8" s="13">
        <v>0.16243654822334999</v>
      </c>
      <c r="AO8" s="13">
        <v>0.19756838905775101</v>
      </c>
      <c r="AP8" s="13">
        <v>0.21164021164021199</v>
      </c>
      <c r="AQ8" s="13">
        <v>0.33333333333333298</v>
      </c>
      <c r="AR8" s="13"/>
      <c r="AS8" s="13">
        <v>0.19015444015444</v>
      </c>
      <c r="AT8" s="13" t="s">
        <v>97</v>
      </c>
      <c r="AU8" s="13"/>
      <c r="AV8" s="13">
        <v>0.17</v>
      </c>
      <c r="AW8" s="13">
        <v>0.19148936170212799</v>
      </c>
      <c r="AX8" s="13">
        <v>0.20650095602294499</v>
      </c>
      <c r="AY8" s="13"/>
      <c r="AZ8" s="13">
        <v>0.201834862385321</v>
      </c>
      <c r="BA8" s="13">
        <v>0.2</v>
      </c>
      <c r="BB8" s="13">
        <v>0.101321585903084</v>
      </c>
      <c r="BC8" s="13"/>
      <c r="BD8" s="13">
        <v>0.25232198142414902</v>
      </c>
      <c r="BE8" s="13">
        <v>8.59375E-2</v>
      </c>
      <c r="BF8" s="13"/>
      <c r="BG8" s="13">
        <v>0.229813664596273</v>
      </c>
      <c r="BH8" s="13">
        <v>0.17134831460674199</v>
      </c>
      <c r="BI8" s="13"/>
      <c r="BJ8" s="13">
        <v>0.27741935483871</v>
      </c>
      <c r="BK8" s="13">
        <v>0.17462165308498301</v>
      </c>
      <c r="BL8" s="13"/>
      <c r="BM8" s="13">
        <v>0.31343283582089598</v>
      </c>
      <c r="BN8" s="13">
        <v>0.16117216117216099</v>
      </c>
      <c r="BO8" s="13"/>
      <c r="BP8" s="13">
        <v>0.28571428571428598</v>
      </c>
      <c r="BQ8" s="13">
        <v>0.15881561238223399</v>
      </c>
      <c r="BR8" s="13"/>
      <c r="BS8" s="13">
        <v>0.44570135746606299</v>
      </c>
      <c r="BT8" s="13">
        <v>0</v>
      </c>
      <c r="BU8" s="13"/>
      <c r="BV8" s="13">
        <v>0.39597315436241598</v>
      </c>
      <c r="BW8" s="13">
        <v>0.47098976109215002</v>
      </c>
      <c r="BX8" s="13"/>
      <c r="BY8" s="13">
        <v>0.213675213675214</v>
      </c>
      <c r="BZ8" s="13">
        <v>0.18874172185430499</v>
      </c>
      <c r="CA8" s="13"/>
      <c r="CB8" s="13">
        <v>0.17536534446764099</v>
      </c>
      <c r="CC8" s="13">
        <v>0.203358208955224</v>
      </c>
    </row>
    <row r="9" spans="2:81" x14ac:dyDescent="0.3">
      <c r="B9" s="14" t="s">
        <v>190</v>
      </c>
      <c r="C9" s="13">
        <v>0.23648648648648599</v>
      </c>
      <c r="D9" s="13">
        <v>0.243190661478599</v>
      </c>
      <c r="E9" s="13">
        <v>0.22972972972972999</v>
      </c>
      <c r="F9" s="13"/>
      <c r="G9" s="13">
        <v>0.33986928104575198</v>
      </c>
      <c r="H9" s="13">
        <v>0.34944237918215598</v>
      </c>
      <c r="I9" s="13">
        <v>0.19796954314720799</v>
      </c>
      <c r="J9" s="13">
        <v>0.16666666666666699</v>
      </c>
      <c r="K9" s="13">
        <v>0.188034188034188</v>
      </c>
      <c r="L9" s="13">
        <v>7.9710144927536197E-2</v>
      </c>
      <c r="M9" s="13"/>
      <c r="N9" s="13">
        <v>0.246753246753247</v>
      </c>
      <c r="O9" s="13">
        <v>0.24899598393574299</v>
      </c>
      <c r="P9" s="13">
        <v>0.186440677966102</v>
      </c>
      <c r="Q9" s="13">
        <v>0.244239631336406</v>
      </c>
      <c r="R9" s="13"/>
      <c r="S9" s="13">
        <v>0.28191489361702099</v>
      </c>
      <c r="T9" s="13">
        <v>0.17948717948717899</v>
      </c>
      <c r="U9" s="13">
        <v>0.238805970149254</v>
      </c>
      <c r="V9" s="13">
        <v>0.20879120879120899</v>
      </c>
      <c r="W9" s="13">
        <v>0.24137931034482801</v>
      </c>
      <c r="X9" s="13">
        <v>0.26136363636363602</v>
      </c>
      <c r="Y9" s="13">
        <v>0.214285714285714</v>
      </c>
      <c r="Z9" s="13">
        <v>0.17073170731707299</v>
      </c>
      <c r="AA9" s="13">
        <v>0.24444444444444399</v>
      </c>
      <c r="AB9" s="13">
        <v>0.265822784810127</v>
      </c>
      <c r="AC9" s="13">
        <v>0.26086956521739102</v>
      </c>
      <c r="AD9" s="13">
        <v>7.69230769230769E-2</v>
      </c>
      <c r="AE9" s="13"/>
      <c r="AF9" s="13">
        <v>0.29595015576324002</v>
      </c>
      <c r="AG9" s="13">
        <v>0.218181818181818</v>
      </c>
      <c r="AH9" s="13">
        <v>0.22727272727272699</v>
      </c>
      <c r="AI9" s="13">
        <v>0.205673758865248</v>
      </c>
      <c r="AJ9" s="13">
        <v>0.198019801980198</v>
      </c>
      <c r="AK9" s="13">
        <v>0.18279569892473099</v>
      </c>
      <c r="AL9" s="13"/>
      <c r="AM9" s="13">
        <v>0.18012422360248401</v>
      </c>
      <c r="AN9" s="13">
        <v>0.23857868020304601</v>
      </c>
      <c r="AO9" s="13">
        <v>0.240121580547112</v>
      </c>
      <c r="AP9" s="13">
        <v>0.26455026455026498</v>
      </c>
      <c r="AQ9" s="13">
        <v>0.36111111111111099</v>
      </c>
      <c r="AR9" s="13"/>
      <c r="AS9" s="13">
        <v>0.23648648648648599</v>
      </c>
      <c r="AT9" s="13" t="s">
        <v>97</v>
      </c>
      <c r="AU9" s="13"/>
      <c r="AV9" s="13">
        <v>0.20250000000000001</v>
      </c>
      <c r="AW9" s="13">
        <v>0.35106382978723399</v>
      </c>
      <c r="AX9" s="13">
        <v>0.24856596558317401</v>
      </c>
      <c r="AY9" s="13"/>
      <c r="AZ9" s="13">
        <v>0.17431192660550501</v>
      </c>
      <c r="BA9" s="13">
        <v>0.28888888888888897</v>
      </c>
      <c r="BB9" s="13">
        <v>0.140969162995595</v>
      </c>
      <c r="BC9" s="13"/>
      <c r="BD9" s="13">
        <v>0.27863777089783298</v>
      </c>
      <c r="BE9" s="13">
        <v>0.16927083333333301</v>
      </c>
      <c r="BF9" s="13"/>
      <c r="BG9" s="13">
        <v>0.341614906832298</v>
      </c>
      <c r="BH9" s="13">
        <v>0.189606741573034</v>
      </c>
      <c r="BI9" s="13"/>
      <c r="BJ9" s="13">
        <v>0.30322580645161301</v>
      </c>
      <c r="BK9" s="13">
        <v>0.22235157159487801</v>
      </c>
      <c r="BL9" s="13"/>
      <c r="BM9" s="13">
        <v>0.308457711442786</v>
      </c>
      <c r="BN9" s="13">
        <v>0.21978021978022</v>
      </c>
      <c r="BO9" s="13"/>
      <c r="BP9" s="13">
        <v>0.23443223443223399</v>
      </c>
      <c r="BQ9" s="13">
        <v>0.23418573351278599</v>
      </c>
      <c r="BR9" s="13"/>
      <c r="BS9" s="13">
        <v>0.55429864253393701</v>
      </c>
      <c r="BT9" s="13">
        <v>0</v>
      </c>
      <c r="BU9" s="13"/>
      <c r="BV9" s="13">
        <v>0.60402684563758402</v>
      </c>
      <c r="BW9" s="13">
        <v>0.52901023890785004</v>
      </c>
      <c r="BX9" s="13"/>
      <c r="BY9" s="13">
        <v>0.23931623931623899</v>
      </c>
      <c r="BZ9" s="13">
        <v>0.23509933774834399</v>
      </c>
      <c r="CA9" s="13"/>
      <c r="CB9" s="13">
        <v>0.24217118997912301</v>
      </c>
      <c r="CC9" s="13">
        <v>0.22574626865671599</v>
      </c>
    </row>
    <row r="10" spans="2:81" x14ac:dyDescent="0.3">
      <c r="B10" s="14" t="s">
        <v>191</v>
      </c>
      <c r="C10" s="13">
        <v>0.23069498069498101</v>
      </c>
      <c r="D10" s="13">
        <v>0.22568093385214</v>
      </c>
      <c r="E10" s="13">
        <v>0.23552123552123599</v>
      </c>
      <c r="F10" s="13"/>
      <c r="G10" s="13">
        <v>0.22222222222222199</v>
      </c>
      <c r="H10" s="13">
        <v>0.226765799256506</v>
      </c>
      <c r="I10" s="13">
        <v>0.243654822335025</v>
      </c>
      <c r="J10" s="13">
        <v>0.19753086419753099</v>
      </c>
      <c r="K10" s="13">
        <v>0.26495726495726502</v>
      </c>
      <c r="L10" s="13">
        <v>0.23913043478260901</v>
      </c>
      <c r="M10" s="13"/>
      <c r="N10" s="13">
        <v>0.23896103896103901</v>
      </c>
      <c r="O10" s="13">
        <v>0.24497991967871499</v>
      </c>
      <c r="P10" s="13">
        <v>0.242937853107345</v>
      </c>
      <c r="Q10" s="13">
        <v>0.17972350230414699</v>
      </c>
      <c r="R10" s="13"/>
      <c r="S10" s="13">
        <v>0.25531914893617003</v>
      </c>
      <c r="T10" s="13">
        <v>0.27350427350427398</v>
      </c>
      <c r="U10" s="13">
        <v>0.20895522388059701</v>
      </c>
      <c r="V10" s="13">
        <v>0.20879120879120899</v>
      </c>
      <c r="W10" s="13">
        <v>0.252873563218391</v>
      </c>
      <c r="X10" s="13">
        <v>0.170454545454545</v>
      </c>
      <c r="Y10" s="13">
        <v>0.30952380952380998</v>
      </c>
      <c r="Z10" s="13">
        <v>0.17073170731707299</v>
      </c>
      <c r="AA10" s="13">
        <v>0.23703703703703699</v>
      </c>
      <c r="AB10" s="13">
        <v>0.227848101265823</v>
      </c>
      <c r="AC10" s="13">
        <v>0.108695652173913</v>
      </c>
      <c r="AD10" s="13">
        <v>7.69230769230769E-2</v>
      </c>
      <c r="AE10" s="13"/>
      <c r="AF10" s="13">
        <v>0.22118380062305301</v>
      </c>
      <c r="AG10" s="13">
        <v>0.26060606060606101</v>
      </c>
      <c r="AH10" s="13">
        <v>0.22727272727272699</v>
      </c>
      <c r="AI10" s="13">
        <v>0.26241134751772999</v>
      </c>
      <c r="AJ10" s="13">
        <v>0.198019801980198</v>
      </c>
      <c r="AK10" s="13">
        <v>0.204301075268817</v>
      </c>
      <c r="AL10" s="13"/>
      <c r="AM10" s="13">
        <v>0.21118012422360199</v>
      </c>
      <c r="AN10" s="13">
        <v>0.233502538071066</v>
      </c>
      <c r="AO10" s="13">
        <v>0.252279635258359</v>
      </c>
      <c r="AP10" s="13">
        <v>0.206349206349206</v>
      </c>
      <c r="AQ10" s="13">
        <v>0.16666666666666699</v>
      </c>
      <c r="AR10" s="13"/>
      <c r="AS10" s="13">
        <v>0.23069498069498101</v>
      </c>
      <c r="AT10" s="13" t="s">
        <v>97</v>
      </c>
      <c r="AU10" s="13"/>
      <c r="AV10" s="13">
        <v>0.27750000000000002</v>
      </c>
      <c r="AW10" s="13">
        <v>0.23404255319148901</v>
      </c>
      <c r="AX10" s="13">
        <v>0.200764818355641</v>
      </c>
      <c r="AY10" s="13"/>
      <c r="AZ10" s="13">
        <v>0.31192660550458701</v>
      </c>
      <c r="BA10" s="13">
        <v>0.25555555555555598</v>
      </c>
      <c r="BB10" s="13">
        <v>0.33039647577092501</v>
      </c>
      <c r="BC10" s="13"/>
      <c r="BD10" s="13">
        <v>0.19814241486068099</v>
      </c>
      <c r="BE10" s="13">
        <v>0.28125</v>
      </c>
      <c r="BF10" s="13"/>
      <c r="BG10" s="13">
        <v>0.20496894409937899</v>
      </c>
      <c r="BH10" s="13">
        <v>0.24297752808988801</v>
      </c>
      <c r="BI10" s="13"/>
      <c r="BJ10" s="13">
        <v>0.19354838709677399</v>
      </c>
      <c r="BK10" s="13">
        <v>0.23632130384167599</v>
      </c>
      <c r="BL10" s="13"/>
      <c r="BM10" s="13">
        <v>0.164179104477612</v>
      </c>
      <c r="BN10" s="13">
        <v>0.244200244200244</v>
      </c>
      <c r="BO10" s="13"/>
      <c r="BP10" s="13">
        <v>0.15384615384615399</v>
      </c>
      <c r="BQ10" s="13">
        <v>0.25572005383580099</v>
      </c>
      <c r="BR10" s="13"/>
      <c r="BS10" s="13">
        <v>0</v>
      </c>
      <c r="BT10" s="13">
        <v>0.38901098901098902</v>
      </c>
      <c r="BU10" s="13"/>
      <c r="BV10" s="13">
        <v>0</v>
      </c>
      <c r="BW10" s="13">
        <v>0</v>
      </c>
      <c r="BX10" s="13"/>
      <c r="BY10" s="13">
        <v>0.170940170940171</v>
      </c>
      <c r="BZ10" s="13">
        <v>0.23951434878587199</v>
      </c>
      <c r="CA10" s="13"/>
      <c r="CB10" s="13">
        <v>0.21711899791231701</v>
      </c>
      <c r="CC10" s="13">
        <v>0.24253731343283599</v>
      </c>
    </row>
    <row r="11" spans="2:81" x14ac:dyDescent="0.3">
      <c r="B11" s="14" t="s">
        <v>192</v>
      </c>
      <c r="C11" s="13">
        <v>0.25</v>
      </c>
      <c r="D11" s="13">
        <v>0.28015564202334597</v>
      </c>
      <c r="E11" s="13">
        <v>0.22200772200772201</v>
      </c>
      <c r="F11" s="13"/>
      <c r="G11" s="13">
        <v>0.14379084967320299</v>
      </c>
      <c r="H11" s="13">
        <v>0.118959107806691</v>
      </c>
      <c r="I11" s="13">
        <v>0.24873096446700499</v>
      </c>
      <c r="J11" s="13">
        <v>0.36419753086419798</v>
      </c>
      <c r="K11" s="13">
        <v>0.32478632478632502</v>
      </c>
      <c r="L11" s="13">
        <v>0.42753623188405798</v>
      </c>
      <c r="M11" s="13"/>
      <c r="N11" s="13">
        <v>0.25714285714285701</v>
      </c>
      <c r="O11" s="13">
        <v>0.22891566265060201</v>
      </c>
      <c r="P11" s="13">
        <v>0.27683615819209001</v>
      </c>
      <c r="Q11" s="13">
        <v>0.23963133640553</v>
      </c>
      <c r="R11" s="13"/>
      <c r="S11" s="13">
        <v>0.22340425531914901</v>
      </c>
      <c r="T11" s="13">
        <v>0.230769230769231</v>
      </c>
      <c r="U11" s="13">
        <v>0.25373134328358199</v>
      </c>
      <c r="V11" s="13">
        <v>0.29670329670329698</v>
      </c>
      <c r="W11" s="13">
        <v>0.24137931034482801</v>
      </c>
      <c r="X11" s="13">
        <v>0.27272727272727298</v>
      </c>
      <c r="Y11" s="13">
        <v>0.238095238095238</v>
      </c>
      <c r="Z11" s="13">
        <v>0.292682926829268</v>
      </c>
      <c r="AA11" s="13">
        <v>0.25925925925925902</v>
      </c>
      <c r="AB11" s="13">
        <v>0.265822784810127</v>
      </c>
      <c r="AC11" s="13">
        <v>0.23913043478260901</v>
      </c>
      <c r="AD11" s="13">
        <v>0.15384615384615399</v>
      </c>
      <c r="AE11" s="13"/>
      <c r="AF11" s="13">
        <v>0.19626168224299101</v>
      </c>
      <c r="AG11" s="13">
        <v>0.29696969696969699</v>
      </c>
      <c r="AH11" s="13">
        <v>0.218181818181818</v>
      </c>
      <c r="AI11" s="13">
        <v>0.29787234042553201</v>
      </c>
      <c r="AJ11" s="13">
        <v>0.21782178217821799</v>
      </c>
      <c r="AK11" s="13">
        <v>0.36559139784946199</v>
      </c>
      <c r="AL11" s="13"/>
      <c r="AM11" s="13">
        <v>0.35403726708074501</v>
      </c>
      <c r="AN11" s="13">
        <v>0.25888324873096402</v>
      </c>
      <c r="AO11" s="13">
        <v>0.23404255319148901</v>
      </c>
      <c r="AP11" s="13">
        <v>0.227513227513228</v>
      </c>
      <c r="AQ11" s="13">
        <v>8.3333333333333301E-2</v>
      </c>
      <c r="AR11" s="13"/>
      <c r="AS11" s="13">
        <v>0.25</v>
      </c>
      <c r="AT11" s="13" t="s">
        <v>97</v>
      </c>
      <c r="AU11" s="13"/>
      <c r="AV11" s="13">
        <v>0.26500000000000001</v>
      </c>
      <c r="AW11" s="13">
        <v>0.13829787234042601</v>
      </c>
      <c r="AX11" s="13">
        <v>0.25430210325047797</v>
      </c>
      <c r="AY11" s="13"/>
      <c r="AZ11" s="13">
        <v>0.21100917431192701</v>
      </c>
      <c r="BA11" s="13">
        <v>0.17777777777777801</v>
      </c>
      <c r="BB11" s="13">
        <v>0.33480176211453699</v>
      </c>
      <c r="BC11" s="13"/>
      <c r="BD11" s="13">
        <v>0.16873065015479899</v>
      </c>
      <c r="BE11" s="13">
        <v>0.38541666666666702</v>
      </c>
      <c r="BF11" s="13"/>
      <c r="BG11" s="13">
        <v>0.14906832298136599</v>
      </c>
      <c r="BH11" s="13">
        <v>0.29634831460674199</v>
      </c>
      <c r="BI11" s="13"/>
      <c r="BJ11" s="13">
        <v>0.18064516129032299</v>
      </c>
      <c r="BK11" s="13">
        <v>0.26542491268917301</v>
      </c>
      <c r="BL11" s="13"/>
      <c r="BM11" s="13">
        <v>0.104477611940299</v>
      </c>
      <c r="BN11" s="13">
        <v>0.28449328449328398</v>
      </c>
      <c r="BO11" s="13"/>
      <c r="BP11" s="13">
        <v>0.18681318681318701</v>
      </c>
      <c r="BQ11" s="13">
        <v>0.27456258411843898</v>
      </c>
      <c r="BR11" s="13"/>
      <c r="BS11" s="13">
        <v>0</v>
      </c>
      <c r="BT11" s="13">
        <v>0.43296703296703298</v>
      </c>
      <c r="BU11" s="13"/>
      <c r="BV11" s="13">
        <v>0</v>
      </c>
      <c r="BW11" s="13">
        <v>0</v>
      </c>
      <c r="BX11" s="13"/>
      <c r="BY11" s="13">
        <v>0.24786324786324801</v>
      </c>
      <c r="BZ11" s="13">
        <v>0.24834437086092701</v>
      </c>
      <c r="CA11" s="13"/>
      <c r="CB11" s="13">
        <v>0.26722338204592899</v>
      </c>
      <c r="CC11" s="13">
        <v>0.238805970149254</v>
      </c>
    </row>
    <row r="12" spans="2:81" x14ac:dyDescent="0.3">
      <c r="B12" s="14" t="s">
        <v>193</v>
      </c>
      <c r="C12" s="13">
        <v>8.9768339768339797E-2</v>
      </c>
      <c r="D12" s="13">
        <v>7.1984435797665405E-2</v>
      </c>
      <c r="E12" s="13">
        <v>0.108108108108108</v>
      </c>
      <c r="F12" s="13"/>
      <c r="G12" s="13">
        <v>0.12418300653594801</v>
      </c>
      <c r="H12" s="13">
        <v>7.4349442379182201E-2</v>
      </c>
      <c r="I12" s="13">
        <v>8.6294416243654803E-2</v>
      </c>
      <c r="J12" s="13">
        <v>8.6419753086419707E-2</v>
      </c>
      <c r="K12" s="13">
        <v>9.4017094017094002E-2</v>
      </c>
      <c r="L12" s="13">
        <v>8.6956521739130405E-2</v>
      </c>
      <c r="M12" s="13"/>
      <c r="N12" s="13">
        <v>8.3116883116883103E-2</v>
      </c>
      <c r="O12" s="13">
        <v>8.0321285140562207E-2</v>
      </c>
      <c r="P12" s="13">
        <v>0.101694915254237</v>
      </c>
      <c r="Q12" s="13">
        <v>0.105990783410138</v>
      </c>
      <c r="R12" s="13"/>
      <c r="S12" s="13">
        <v>5.85106382978723E-2</v>
      </c>
      <c r="T12" s="13">
        <v>9.4017094017094002E-2</v>
      </c>
      <c r="U12" s="13">
        <v>0.164179104477612</v>
      </c>
      <c r="V12" s="13">
        <v>0.13186813186813201</v>
      </c>
      <c r="W12" s="13">
        <v>0.10344827586206901</v>
      </c>
      <c r="X12" s="13">
        <v>0.102272727272727</v>
      </c>
      <c r="Y12" s="13">
        <v>7.1428571428571397E-2</v>
      </c>
      <c r="Z12" s="13">
        <v>0.146341463414634</v>
      </c>
      <c r="AA12" s="13">
        <v>5.9259259259259303E-2</v>
      </c>
      <c r="AB12" s="13">
        <v>6.3291139240506306E-2</v>
      </c>
      <c r="AC12" s="13">
        <v>4.3478260869565202E-2</v>
      </c>
      <c r="AD12" s="13">
        <v>0.230769230769231</v>
      </c>
      <c r="AE12" s="13"/>
      <c r="AF12" s="13">
        <v>6.8535825545171306E-2</v>
      </c>
      <c r="AG12" s="13">
        <v>7.2727272727272696E-2</v>
      </c>
      <c r="AH12" s="13">
        <v>0.13636363636363599</v>
      </c>
      <c r="AI12" s="13">
        <v>8.5106382978723402E-2</v>
      </c>
      <c r="AJ12" s="13">
        <v>0.12871287128712899</v>
      </c>
      <c r="AK12" s="13">
        <v>0.10752688172043</v>
      </c>
      <c r="AL12" s="13"/>
      <c r="AM12" s="13">
        <v>9.9378881987577605E-2</v>
      </c>
      <c r="AN12" s="13">
        <v>0.10659898477157401</v>
      </c>
      <c r="AO12" s="13">
        <v>7.5987841945288806E-2</v>
      </c>
      <c r="AP12" s="13">
        <v>8.4656084656084707E-2</v>
      </c>
      <c r="AQ12" s="13">
        <v>5.5555555555555601E-2</v>
      </c>
      <c r="AR12" s="13"/>
      <c r="AS12" s="13">
        <v>8.9768339768339797E-2</v>
      </c>
      <c r="AT12" s="13" t="s">
        <v>97</v>
      </c>
      <c r="AU12" s="13"/>
      <c r="AV12" s="13">
        <v>8.2500000000000004E-2</v>
      </c>
      <c r="AW12" s="13">
        <v>8.5106382978723402E-2</v>
      </c>
      <c r="AX12" s="13">
        <v>8.7954110898661605E-2</v>
      </c>
      <c r="AY12" s="13"/>
      <c r="AZ12" s="13">
        <v>0.100917431192661</v>
      </c>
      <c r="BA12" s="13">
        <v>7.7777777777777807E-2</v>
      </c>
      <c r="BB12" s="13">
        <v>8.8105726872246701E-2</v>
      </c>
      <c r="BC12" s="13"/>
      <c r="BD12" s="13">
        <v>9.9071207430340605E-2</v>
      </c>
      <c r="BE12" s="13">
        <v>7.5520833333333301E-2</v>
      </c>
      <c r="BF12" s="13"/>
      <c r="BG12" s="13">
        <v>7.4534161490683204E-2</v>
      </c>
      <c r="BH12" s="13">
        <v>9.5505617977528101E-2</v>
      </c>
      <c r="BI12" s="13"/>
      <c r="BJ12" s="13">
        <v>4.5161290322580601E-2</v>
      </c>
      <c r="BK12" s="13">
        <v>9.77881257275902E-2</v>
      </c>
      <c r="BL12" s="13"/>
      <c r="BM12" s="13">
        <v>0.104477611940299</v>
      </c>
      <c r="BN12" s="13">
        <v>8.7912087912087905E-2</v>
      </c>
      <c r="BO12" s="13"/>
      <c r="BP12" s="13">
        <v>0.13186813186813201</v>
      </c>
      <c r="BQ12" s="13">
        <v>7.5370121130551804E-2</v>
      </c>
      <c r="BR12" s="13"/>
      <c r="BS12" s="13">
        <v>0</v>
      </c>
      <c r="BT12" s="13">
        <v>0.17142857142857101</v>
      </c>
      <c r="BU12" s="13"/>
      <c r="BV12" s="13">
        <v>0</v>
      </c>
      <c r="BW12" s="13">
        <v>0</v>
      </c>
      <c r="BX12" s="13"/>
      <c r="BY12" s="13">
        <v>0.11965811965812</v>
      </c>
      <c r="BZ12" s="13">
        <v>8.6092715231788103E-2</v>
      </c>
      <c r="CA12" s="13"/>
      <c r="CB12" s="13">
        <v>9.8121085594989596E-2</v>
      </c>
      <c r="CC12" s="13">
        <v>8.3955223880596994E-2</v>
      </c>
    </row>
    <row r="13" spans="2:81" x14ac:dyDescent="0.3">
      <c r="B13" s="14" t="s">
        <v>194</v>
      </c>
      <c r="C13" s="22">
        <v>2.8957528957528999E-3</v>
      </c>
      <c r="D13" s="22">
        <v>5.8365758754863797E-3</v>
      </c>
      <c r="E13" s="22">
        <v>0</v>
      </c>
      <c r="F13" s="22"/>
      <c r="G13" s="22">
        <v>0</v>
      </c>
      <c r="H13" s="22">
        <v>3.7174721189591098E-3</v>
      </c>
      <c r="I13" s="22">
        <v>5.0761421319797002E-3</v>
      </c>
      <c r="J13" s="22">
        <v>0</v>
      </c>
      <c r="K13" s="22">
        <v>0</v>
      </c>
      <c r="L13" s="22">
        <v>7.2463768115942004E-3</v>
      </c>
      <c r="M13" s="22"/>
      <c r="N13" s="22">
        <v>2.5974025974026E-3</v>
      </c>
      <c r="O13" s="22">
        <v>0</v>
      </c>
      <c r="P13" s="22">
        <v>5.6497175141242903E-3</v>
      </c>
      <c r="Q13" s="22">
        <v>4.6082949308755804E-3</v>
      </c>
      <c r="R13" s="22"/>
      <c r="S13" s="22">
        <v>0</v>
      </c>
      <c r="T13" s="22">
        <v>8.5470085470085496E-3</v>
      </c>
      <c r="U13" s="22">
        <v>0</v>
      </c>
      <c r="V13" s="22">
        <v>1.0989010989011E-2</v>
      </c>
      <c r="W13" s="22">
        <v>0</v>
      </c>
      <c r="X13" s="22">
        <v>0</v>
      </c>
      <c r="Y13" s="22">
        <v>0</v>
      </c>
      <c r="Z13" s="22">
        <v>0</v>
      </c>
      <c r="AA13" s="22">
        <v>0</v>
      </c>
      <c r="AB13" s="22">
        <v>0</v>
      </c>
      <c r="AC13" s="22">
        <v>0</v>
      </c>
      <c r="AD13" s="22">
        <v>7.69230769230769E-2</v>
      </c>
      <c r="AE13" s="22"/>
      <c r="AF13" s="22">
        <v>0</v>
      </c>
      <c r="AG13" s="22">
        <v>0</v>
      </c>
      <c r="AH13" s="22">
        <v>0</v>
      </c>
      <c r="AI13" s="22">
        <v>7.09219858156028E-3</v>
      </c>
      <c r="AJ13" s="22">
        <v>9.9009900990098994E-3</v>
      </c>
      <c r="AK13" s="22">
        <v>0</v>
      </c>
      <c r="AL13" s="22"/>
      <c r="AM13" s="22">
        <v>6.2111801242236003E-3</v>
      </c>
      <c r="AN13" s="22">
        <v>0</v>
      </c>
      <c r="AO13" s="22">
        <v>0</v>
      </c>
      <c r="AP13" s="22">
        <v>5.2910052910052898E-3</v>
      </c>
      <c r="AQ13" s="22">
        <v>0</v>
      </c>
      <c r="AR13" s="22"/>
      <c r="AS13" s="22">
        <v>2.8957528957528999E-3</v>
      </c>
      <c r="AT13" s="22" t="s">
        <v>97</v>
      </c>
      <c r="AU13" s="22"/>
      <c r="AV13" s="22">
        <v>2.5000000000000001E-3</v>
      </c>
      <c r="AW13" s="22">
        <v>0</v>
      </c>
      <c r="AX13" s="22">
        <v>1.9120458891013401E-3</v>
      </c>
      <c r="AY13" s="22"/>
      <c r="AZ13" s="22">
        <v>0</v>
      </c>
      <c r="BA13" s="22">
        <v>0</v>
      </c>
      <c r="BB13" s="22">
        <v>4.4052863436123404E-3</v>
      </c>
      <c r="BC13" s="22"/>
      <c r="BD13" s="22">
        <v>3.09597523219814E-3</v>
      </c>
      <c r="BE13" s="22">
        <v>2.60416666666667E-3</v>
      </c>
      <c r="BF13" s="22"/>
      <c r="BG13" s="22">
        <v>0</v>
      </c>
      <c r="BH13" s="22">
        <v>4.21348314606742E-3</v>
      </c>
      <c r="BI13" s="22"/>
      <c r="BJ13" s="22">
        <v>0</v>
      </c>
      <c r="BK13" s="22">
        <v>3.4924330616996498E-3</v>
      </c>
      <c r="BL13" s="22"/>
      <c r="BM13" s="22">
        <v>4.97512437810945E-3</v>
      </c>
      <c r="BN13" s="22">
        <v>2.4420024420024398E-3</v>
      </c>
      <c r="BO13" s="22"/>
      <c r="BP13" s="22">
        <v>7.3260073260073303E-3</v>
      </c>
      <c r="BQ13" s="22">
        <v>1.3458950201884301E-3</v>
      </c>
      <c r="BR13" s="22"/>
      <c r="BS13" s="22">
        <v>0</v>
      </c>
      <c r="BT13" s="22">
        <v>6.5934065934065899E-3</v>
      </c>
      <c r="BU13" s="22"/>
      <c r="BV13" s="22">
        <v>0</v>
      </c>
      <c r="BW13" s="22">
        <v>0</v>
      </c>
      <c r="BX13" s="22"/>
      <c r="BY13" s="22">
        <v>8.5470085470085496E-3</v>
      </c>
      <c r="BZ13" s="22">
        <v>2.2075055187637999E-3</v>
      </c>
      <c r="CA13" s="22"/>
      <c r="CB13" s="22">
        <v>0</v>
      </c>
      <c r="CC13" s="22">
        <v>5.5970149253731297E-3</v>
      </c>
    </row>
    <row r="14" spans="2:81" x14ac:dyDescent="0.3">
      <c r="B14" s="15" t="s">
        <v>196</v>
      </c>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C24"/>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208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442</v>
      </c>
      <c r="D7" s="10">
        <v>214</v>
      </c>
      <c r="E7" s="10">
        <v>225</v>
      </c>
      <c r="F7" s="10"/>
      <c r="G7" s="10">
        <v>78</v>
      </c>
      <c r="H7" s="10">
        <v>155</v>
      </c>
      <c r="I7" s="10">
        <v>82</v>
      </c>
      <c r="J7" s="10">
        <v>57</v>
      </c>
      <c r="K7" s="10">
        <v>37</v>
      </c>
      <c r="L7" s="10">
        <v>33</v>
      </c>
      <c r="M7" s="10"/>
      <c r="N7" s="10">
        <v>161</v>
      </c>
      <c r="O7" s="10">
        <v>111</v>
      </c>
      <c r="P7" s="10">
        <v>66</v>
      </c>
      <c r="Q7" s="10">
        <v>102</v>
      </c>
      <c r="R7" s="10"/>
      <c r="S7" s="10">
        <v>87</v>
      </c>
      <c r="T7" s="10">
        <v>46</v>
      </c>
      <c r="U7" s="10">
        <v>25</v>
      </c>
      <c r="V7" s="10">
        <v>32</v>
      </c>
      <c r="W7" s="10">
        <v>35</v>
      </c>
      <c r="X7" s="10">
        <v>40</v>
      </c>
      <c r="Y7" s="10">
        <v>32</v>
      </c>
      <c r="Z7" s="10">
        <v>16</v>
      </c>
      <c r="AA7" s="10">
        <v>60</v>
      </c>
      <c r="AB7" s="10">
        <v>35</v>
      </c>
      <c r="AC7" s="10">
        <v>28</v>
      </c>
      <c r="AD7" s="10">
        <v>6</v>
      </c>
      <c r="AE7" s="10"/>
      <c r="AF7" s="10">
        <v>165</v>
      </c>
      <c r="AG7" s="10">
        <v>61</v>
      </c>
      <c r="AH7" s="10">
        <v>46</v>
      </c>
      <c r="AI7" s="10">
        <v>49</v>
      </c>
      <c r="AJ7" s="10">
        <v>45</v>
      </c>
      <c r="AK7" s="10">
        <v>30</v>
      </c>
      <c r="AL7" s="10"/>
      <c r="AM7" s="10">
        <v>53</v>
      </c>
      <c r="AN7" s="10">
        <v>79</v>
      </c>
      <c r="AO7" s="10">
        <v>144</v>
      </c>
      <c r="AP7" s="10">
        <v>90</v>
      </c>
      <c r="AQ7" s="10">
        <v>25</v>
      </c>
      <c r="AR7" s="10"/>
      <c r="AS7" s="10">
        <v>442</v>
      </c>
      <c r="AT7" s="10" t="s">
        <v>96</v>
      </c>
      <c r="AU7" s="10"/>
      <c r="AV7" s="10">
        <v>149</v>
      </c>
      <c r="AW7" s="10">
        <v>51</v>
      </c>
      <c r="AX7" s="10">
        <v>238</v>
      </c>
      <c r="AY7" s="10"/>
      <c r="AZ7" s="10">
        <v>41</v>
      </c>
      <c r="BA7" s="10">
        <v>44</v>
      </c>
      <c r="BB7" s="10">
        <v>55</v>
      </c>
      <c r="BC7" s="10"/>
      <c r="BD7" s="10">
        <v>343</v>
      </c>
      <c r="BE7" s="10">
        <v>98</v>
      </c>
      <c r="BF7" s="10"/>
      <c r="BG7" s="10">
        <v>184</v>
      </c>
      <c r="BH7" s="10">
        <v>257</v>
      </c>
      <c r="BI7" s="10"/>
      <c r="BJ7" s="10">
        <v>90</v>
      </c>
      <c r="BK7" s="10">
        <v>341</v>
      </c>
      <c r="BL7" s="10"/>
      <c r="BM7" s="10">
        <v>125</v>
      </c>
      <c r="BN7" s="10">
        <v>312</v>
      </c>
      <c r="BO7" s="10"/>
      <c r="BP7" s="10">
        <v>142</v>
      </c>
      <c r="BQ7" s="10">
        <v>292</v>
      </c>
      <c r="BR7" s="10"/>
      <c r="BS7" s="10">
        <v>442</v>
      </c>
      <c r="BT7" s="10" t="s">
        <v>96</v>
      </c>
      <c r="BU7" s="10"/>
      <c r="BV7" s="10">
        <v>149</v>
      </c>
      <c r="BW7" s="10">
        <v>293</v>
      </c>
      <c r="BX7" s="10"/>
      <c r="BY7" s="10">
        <v>53</v>
      </c>
      <c r="BZ7" s="10">
        <v>384</v>
      </c>
      <c r="CA7" s="10"/>
      <c r="CB7" s="10">
        <v>200</v>
      </c>
      <c r="CC7" s="10">
        <v>230</v>
      </c>
    </row>
    <row r="8" spans="2:81" ht="28.8" x14ac:dyDescent="0.3">
      <c r="B8" s="14" t="s">
        <v>197</v>
      </c>
      <c r="C8" s="13">
        <v>0.33710407239819001</v>
      </c>
      <c r="D8" s="13">
        <v>0.37383177570093501</v>
      </c>
      <c r="E8" s="13">
        <v>0.30666666666666698</v>
      </c>
      <c r="F8" s="13"/>
      <c r="G8" s="13">
        <v>0.34615384615384598</v>
      </c>
      <c r="H8" s="13">
        <v>0.41935483870967699</v>
      </c>
      <c r="I8" s="13">
        <v>0.34146341463414598</v>
      </c>
      <c r="J8" s="13">
        <v>0.21052631578947401</v>
      </c>
      <c r="K8" s="13">
        <v>0.27027027027027001</v>
      </c>
      <c r="L8" s="13">
        <v>0.21212121212121199</v>
      </c>
      <c r="M8" s="13"/>
      <c r="N8" s="13">
        <v>0.39130434782608697</v>
      </c>
      <c r="O8" s="13">
        <v>0.32432432432432401</v>
      </c>
      <c r="P8" s="13">
        <v>0.36363636363636398</v>
      </c>
      <c r="Q8" s="13">
        <v>0.24509803921568599</v>
      </c>
      <c r="R8" s="13"/>
      <c r="S8" s="13">
        <v>0.47126436781609199</v>
      </c>
      <c r="T8" s="13">
        <v>0.30434782608695699</v>
      </c>
      <c r="U8" s="13">
        <v>0.16</v>
      </c>
      <c r="V8" s="13">
        <v>0.21875</v>
      </c>
      <c r="W8" s="13">
        <v>0.371428571428571</v>
      </c>
      <c r="X8" s="13">
        <v>0.42499999999999999</v>
      </c>
      <c r="Y8" s="13">
        <v>0.375</v>
      </c>
      <c r="Z8" s="13">
        <v>0.1875</v>
      </c>
      <c r="AA8" s="13">
        <v>0.33333333333333298</v>
      </c>
      <c r="AB8" s="13">
        <v>0.25714285714285701</v>
      </c>
      <c r="AC8" s="13">
        <v>0.28571428571428598</v>
      </c>
      <c r="AD8" s="13">
        <v>0.16666666666666699</v>
      </c>
      <c r="AE8" s="13"/>
      <c r="AF8" s="13">
        <v>0.33939393939393903</v>
      </c>
      <c r="AG8" s="13">
        <v>0.32786885245901598</v>
      </c>
      <c r="AH8" s="13">
        <v>0.34782608695652201</v>
      </c>
      <c r="AI8" s="13">
        <v>0.34693877551020402</v>
      </c>
      <c r="AJ8" s="13">
        <v>0.155555555555556</v>
      </c>
      <c r="AK8" s="13">
        <v>0.43333333333333302</v>
      </c>
      <c r="AL8" s="13"/>
      <c r="AM8" s="13">
        <v>0.20754716981132099</v>
      </c>
      <c r="AN8" s="13">
        <v>0.316455696202532</v>
      </c>
      <c r="AO8" s="13">
        <v>0.3125</v>
      </c>
      <c r="AP8" s="13">
        <v>0.46666666666666701</v>
      </c>
      <c r="AQ8" s="13">
        <v>0.48</v>
      </c>
      <c r="AR8" s="13"/>
      <c r="AS8" s="13">
        <v>0.33710407239819001</v>
      </c>
      <c r="AT8" s="13" t="s">
        <v>97</v>
      </c>
      <c r="AU8" s="13"/>
      <c r="AV8" s="13">
        <v>0.33557046979865801</v>
      </c>
      <c r="AW8" s="13">
        <v>0.39215686274509798</v>
      </c>
      <c r="AX8" s="13">
        <v>0.33193277310924402</v>
      </c>
      <c r="AY8" s="13"/>
      <c r="AZ8" s="13">
        <v>0.146341463414634</v>
      </c>
      <c r="BA8" s="13">
        <v>4.5454545454545497E-2</v>
      </c>
      <c r="BB8" s="13">
        <v>0.109090909090909</v>
      </c>
      <c r="BC8" s="13"/>
      <c r="BD8" s="13">
        <v>0.39067055393585998</v>
      </c>
      <c r="BE8" s="13">
        <v>0.14285714285714299</v>
      </c>
      <c r="BF8" s="13"/>
      <c r="BG8" s="13">
        <v>0.63043478260869601</v>
      </c>
      <c r="BH8" s="13">
        <v>0.124513618677043</v>
      </c>
      <c r="BI8" s="13"/>
      <c r="BJ8" s="13">
        <v>0.46666666666666701</v>
      </c>
      <c r="BK8" s="13">
        <v>0.30498533724340199</v>
      </c>
      <c r="BL8" s="13"/>
      <c r="BM8" s="13">
        <v>0.184</v>
      </c>
      <c r="BN8" s="13">
        <v>0.387820512820513</v>
      </c>
      <c r="BO8" s="13"/>
      <c r="BP8" s="13">
        <v>0.24647887323943701</v>
      </c>
      <c r="BQ8" s="13">
        <v>0.37328767123287698</v>
      </c>
      <c r="BR8" s="13"/>
      <c r="BS8" s="13">
        <v>0.33710407239819001</v>
      </c>
      <c r="BT8" s="13" t="s">
        <v>97</v>
      </c>
      <c r="BU8" s="13"/>
      <c r="BV8" s="13">
        <v>1</v>
      </c>
      <c r="BW8" s="13">
        <v>0</v>
      </c>
      <c r="BX8" s="13"/>
      <c r="BY8" s="13">
        <v>0.320754716981132</v>
      </c>
      <c r="BZ8" s="13">
        <v>0.34114583333333298</v>
      </c>
      <c r="CA8" s="13"/>
      <c r="CB8" s="13">
        <v>0.29499999999999998</v>
      </c>
      <c r="CC8" s="13">
        <v>0.37826086956521698</v>
      </c>
    </row>
    <row r="9" spans="2:81" x14ac:dyDescent="0.3">
      <c r="B9" s="14" t="s">
        <v>198</v>
      </c>
      <c r="C9" s="13">
        <v>0.28506787330316702</v>
      </c>
      <c r="D9" s="13">
        <v>9.34579439252336E-2</v>
      </c>
      <c r="E9" s="13">
        <v>0.46666666666666701</v>
      </c>
      <c r="F9" s="13"/>
      <c r="G9" s="13">
        <v>0.46153846153846201</v>
      </c>
      <c r="H9" s="13">
        <v>0.25806451612903197</v>
      </c>
      <c r="I9" s="13">
        <v>0.28048780487804897</v>
      </c>
      <c r="J9" s="13">
        <v>0.26315789473684198</v>
      </c>
      <c r="K9" s="13">
        <v>0.18918918918918901</v>
      </c>
      <c r="L9" s="13">
        <v>0.15151515151515199</v>
      </c>
      <c r="M9" s="13"/>
      <c r="N9" s="13">
        <v>0.25465838509316802</v>
      </c>
      <c r="O9" s="13">
        <v>0.32432432432432401</v>
      </c>
      <c r="P9" s="13">
        <v>0.31818181818181801</v>
      </c>
      <c r="Q9" s="13">
        <v>0.25490196078431399</v>
      </c>
      <c r="R9" s="13"/>
      <c r="S9" s="13">
        <v>0.31034482758620702</v>
      </c>
      <c r="T9" s="13">
        <v>0.23913043478260901</v>
      </c>
      <c r="U9" s="13">
        <v>0.36</v>
      </c>
      <c r="V9" s="13">
        <v>0.34375</v>
      </c>
      <c r="W9" s="13">
        <v>0.114285714285714</v>
      </c>
      <c r="X9" s="13">
        <v>0.2</v>
      </c>
      <c r="Y9" s="13">
        <v>0.5</v>
      </c>
      <c r="Z9" s="13">
        <v>0.3125</v>
      </c>
      <c r="AA9" s="13">
        <v>0.266666666666667</v>
      </c>
      <c r="AB9" s="13">
        <v>0.314285714285714</v>
      </c>
      <c r="AC9" s="13">
        <v>0.25</v>
      </c>
      <c r="AD9" s="13">
        <v>0.16666666666666699</v>
      </c>
      <c r="AE9" s="13"/>
      <c r="AF9" s="13">
        <v>0.25454545454545502</v>
      </c>
      <c r="AG9" s="13">
        <v>0.26229508196721302</v>
      </c>
      <c r="AH9" s="13">
        <v>0.39130434782608697</v>
      </c>
      <c r="AI9" s="13">
        <v>0.16326530612244899</v>
      </c>
      <c r="AJ9" s="13">
        <v>0.46666666666666701</v>
      </c>
      <c r="AK9" s="13">
        <v>0.2</v>
      </c>
      <c r="AL9" s="13"/>
      <c r="AM9" s="13">
        <v>0.15094339622641501</v>
      </c>
      <c r="AN9" s="13">
        <v>0.379746835443038</v>
      </c>
      <c r="AO9" s="13">
        <v>0.29166666666666702</v>
      </c>
      <c r="AP9" s="13">
        <v>0.32222222222222202</v>
      </c>
      <c r="AQ9" s="13">
        <v>0.16</v>
      </c>
      <c r="AR9" s="13"/>
      <c r="AS9" s="13">
        <v>0.28506787330316702</v>
      </c>
      <c r="AT9" s="13" t="s">
        <v>97</v>
      </c>
      <c r="AU9" s="13"/>
      <c r="AV9" s="13">
        <v>0.23489932885906001</v>
      </c>
      <c r="AW9" s="13">
        <v>0.29411764705882398</v>
      </c>
      <c r="AX9" s="13">
        <v>0.315126050420168</v>
      </c>
      <c r="AY9" s="13"/>
      <c r="AZ9" s="13">
        <v>0.34146341463414598</v>
      </c>
      <c r="BA9" s="13">
        <v>0.22727272727272699</v>
      </c>
      <c r="BB9" s="13">
        <v>0.25454545454545502</v>
      </c>
      <c r="BC9" s="13"/>
      <c r="BD9" s="13">
        <v>0.28279883381924198</v>
      </c>
      <c r="BE9" s="13">
        <v>0.29591836734693899</v>
      </c>
      <c r="BF9" s="13"/>
      <c r="BG9" s="13">
        <v>0.23913043478260901</v>
      </c>
      <c r="BH9" s="13">
        <v>0.31906614785992199</v>
      </c>
      <c r="BI9" s="13"/>
      <c r="BJ9" s="13">
        <v>0.266666666666667</v>
      </c>
      <c r="BK9" s="13">
        <v>0.287390029325513</v>
      </c>
      <c r="BL9" s="13"/>
      <c r="BM9" s="13">
        <v>0.312</v>
      </c>
      <c r="BN9" s="13">
        <v>0.26602564102564102</v>
      </c>
      <c r="BO9" s="13"/>
      <c r="BP9" s="13">
        <v>0.36619718309859201</v>
      </c>
      <c r="BQ9" s="13">
        <v>0.24657534246575299</v>
      </c>
      <c r="BR9" s="13"/>
      <c r="BS9" s="13">
        <v>0.28506787330316702</v>
      </c>
      <c r="BT9" s="13" t="s">
        <v>97</v>
      </c>
      <c r="BU9" s="13"/>
      <c r="BV9" s="13">
        <v>0.194630872483221</v>
      </c>
      <c r="BW9" s="13">
        <v>0.33105802047781602</v>
      </c>
      <c r="BX9" s="13"/>
      <c r="BY9" s="13">
        <v>0.245283018867925</v>
      </c>
      <c r="BZ9" s="13">
        <v>0.29166666666666702</v>
      </c>
      <c r="CA9" s="13"/>
      <c r="CB9" s="13">
        <v>0.3</v>
      </c>
      <c r="CC9" s="13">
        <v>0.282608695652174</v>
      </c>
    </row>
    <row r="10" spans="2:81" ht="28.8" x14ac:dyDescent="0.3">
      <c r="B10" s="14" t="s">
        <v>199</v>
      </c>
      <c r="C10" s="13">
        <v>0.20135746606334801</v>
      </c>
      <c r="D10" s="13">
        <v>0.200934579439252</v>
      </c>
      <c r="E10" s="13">
        <v>0.19111111111111101</v>
      </c>
      <c r="F10" s="13"/>
      <c r="G10" s="13">
        <v>0.243589743589744</v>
      </c>
      <c r="H10" s="13">
        <v>0.19354838709677399</v>
      </c>
      <c r="I10" s="13">
        <v>0.23170731707317099</v>
      </c>
      <c r="J10" s="13">
        <v>0.157894736842105</v>
      </c>
      <c r="K10" s="13">
        <v>0.135135135135135</v>
      </c>
      <c r="L10" s="13">
        <v>0.21212121212121199</v>
      </c>
      <c r="M10" s="13"/>
      <c r="N10" s="13">
        <v>0.217391304347826</v>
      </c>
      <c r="O10" s="13">
        <v>0.20720720720720701</v>
      </c>
      <c r="P10" s="13">
        <v>0.12121212121212099</v>
      </c>
      <c r="Q10" s="13">
        <v>0.21568627450980399</v>
      </c>
      <c r="R10" s="13"/>
      <c r="S10" s="13">
        <v>0.24137931034482801</v>
      </c>
      <c r="T10" s="13">
        <v>0.23913043478260901</v>
      </c>
      <c r="U10" s="13">
        <v>0.24</v>
      </c>
      <c r="V10" s="13">
        <v>0.28125</v>
      </c>
      <c r="W10" s="13">
        <v>0.22857142857142901</v>
      </c>
      <c r="X10" s="13">
        <v>0.17499999999999999</v>
      </c>
      <c r="Y10" s="13">
        <v>0.125</v>
      </c>
      <c r="Z10" s="13">
        <v>6.25E-2</v>
      </c>
      <c r="AA10" s="13">
        <v>0.16666666666666699</v>
      </c>
      <c r="AB10" s="13">
        <v>0.114285714285714</v>
      </c>
      <c r="AC10" s="13">
        <v>0.214285714285714</v>
      </c>
      <c r="AD10" s="13">
        <v>0.33333333333333298</v>
      </c>
      <c r="AE10" s="13"/>
      <c r="AF10" s="13">
        <v>0.236363636363636</v>
      </c>
      <c r="AG10" s="13">
        <v>0.18032786885245899</v>
      </c>
      <c r="AH10" s="13">
        <v>0.217391304347826</v>
      </c>
      <c r="AI10" s="13">
        <v>0.14285714285714299</v>
      </c>
      <c r="AJ10" s="13">
        <v>0.266666666666667</v>
      </c>
      <c r="AK10" s="13">
        <v>0.16666666666666699</v>
      </c>
      <c r="AL10" s="13"/>
      <c r="AM10" s="13">
        <v>0.245283018867925</v>
      </c>
      <c r="AN10" s="13">
        <v>0.151898734177215</v>
      </c>
      <c r="AO10" s="13">
        <v>0.21527777777777801</v>
      </c>
      <c r="AP10" s="13">
        <v>0.18888888888888899</v>
      </c>
      <c r="AQ10" s="13">
        <v>0.12</v>
      </c>
      <c r="AR10" s="13"/>
      <c r="AS10" s="13">
        <v>0.20135746606334801</v>
      </c>
      <c r="AT10" s="13" t="s">
        <v>97</v>
      </c>
      <c r="AU10" s="13"/>
      <c r="AV10" s="13">
        <v>0.18120805369127499</v>
      </c>
      <c r="AW10" s="13">
        <v>0.25490196078431399</v>
      </c>
      <c r="AX10" s="13">
        <v>0.20588235294117599</v>
      </c>
      <c r="AY10" s="13"/>
      <c r="AZ10" s="13">
        <v>0.31707317073170699</v>
      </c>
      <c r="BA10" s="13">
        <v>0.204545454545455</v>
      </c>
      <c r="BB10" s="13">
        <v>0.145454545454545</v>
      </c>
      <c r="BC10" s="13"/>
      <c r="BD10" s="13">
        <v>0.22157434402332399</v>
      </c>
      <c r="BE10" s="13">
        <v>0.13265306122449</v>
      </c>
      <c r="BF10" s="13"/>
      <c r="BG10" s="13">
        <v>0.119565217391304</v>
      </c>
      <c r="BH10" s="13">
        <v>0.26070038910505799</v>
      </c>
      <c r="BI10" s="13"/>
      <c r="BJ10" s="13">
        <v>0.1</v>
      </c>
      <c r="BK10" s="13">
        <v>0.22873900293255101</v>
      </c>
      <c r="BL10" s="13"/>
      <c r="BM10" s="13">
        <v>0.48799999999999999</v>
      </c>
      <c r="BN10" s="13">
        <v>8.9743589743589702E-2</v>
      </c>
      <c r="BO10" s="13"/>
      <c r="BP10" s="13">
        <v>0.23943661971831001</v>
      </c>
      <c r="BQ10" s="13">
        <v>0.18835616438356201</v>
      </c>
      <c r="BR10" s="13"/>
      <c r="BS10" s="13">
        <v>0.20135746606334801</v>
      </c>
      <c r="BT10" s="13" t="s">
        <v>97</v>
      </c>
      <c r="BU10" s="13"/>
      <c r="BV10" s="13">
        <v>0.10738255033557</v>
      </c>
      <c r="BW10" s="13">
        <v>0.24914675767918101</v>
      </c>
      <c r="BX10" s="13"/>
      <c r="BY10" s="13">
        <v>0.22641509433962301</v>
      </c>
      <c r="BZ10" s="13">
        <v>0.1953125</v>
      </c>
      <c r="CA10" s="13"/>
      <c r="CB10" s="13">
        <v>0.23499999999999999</v>
      </c>
      <c r="CC10" s="13">
        <v>0.16956521739130401</v>
      </c>
    </row>
    <row r="11" spans="2:81" x14ac:dyDescent="0.3">
      <c r="B11" s="14" t="s">
        <v>200</v>
      </c>
      <c r="C11" s="13">
        <v>0.20135746606334801</v>
      </c>
      <c r="D11" s="13">
        <v>0.210280373831776</v>
      </c>
      <c r="E11" s="13">
        <v>0.19555555555555601</v>
      </c>
      <c r="F11" s="13"/>
      <c r="G11" s="13">
        <v>0.256410256410256</v>
      </c>
      <c r="H11" s="13">
        <v>0.14838709677419401</v>
      </c>
      <c r="I11" s="13">
        <v>0.134146341463415</v>
      </c>
      <c r="J11" s="13">
        <v>0.19298245614035101</v>
      </c>
      <c r="K11" s="13">
        <v>0.32432432432432401</v>
      </c>
      <c r="L11" s="13">
        <v>0.36363636363636398</v>
      </c>
      <c r="M11" s="13"/>
      <c r="N11" s="13">
        <v>0.21118012422360199</v>
      </c>
      <c r="O11" s="13">
        <v>0.20720720720720701</v>
      </c>
      <c r="P11" s="13">
        <v>0.13636363636363599</v>
      </c>
      <c r="Q11" s="13">
        <v>0.22549019607843099</v>
      </c>
      <c r="R11" s="13"/>
      <c r="S11" s="13">
        <v>0.18390804597701099</v>
      </c>
      <c r="T11" s="13">
        <v>0.282608695652174</v>
      </c>
      <c r="U11" s="13">
        <v>0.2</v>
      </c>
      <c r="V11" s="13">
        <v>0.25</v>
      </c>
      <c r="W11" s="13">
        <v>0.2</v>
      </c>
      <c r="X11" s="13">
        <v>0.15</v>
      </c>
      <c r="Y11" s="13">
        <v>0.1875</v>
      </c>
      <c r="Z11" s="13">
        <v>0.1875</v>
      </c>
      <c r="AA11" s="13">
        <v>0.1</v>
      </c>
      <c r="AB11" s="13">
        <v>0.371428571428571</v>
      </c>
      <c r="AC11" s="13">
        <v>0.17857142857142899</v>
      </c>
      <c r="AD11" s="13">
        <v>0.16666666666666699</v>
      </c>
      <c r="AE11" s="13"/>
      <c r="AF11" s="13">
        <v>0.163636363636364</v>
      </c>
      <c r="AG11" s="13">
        <v>0.32786885245901598</v>
      </c>
      <c r="AH11" s="13">
        <v>0.13043478260869601</v>
      </c>
      <c r="AI11" s="13">
        <v>0.28571428571428598</v>
      </c>
      <c r="AJ11" s="13">
        <v>0.22222222222222199</v>
      </c>
      <c r="AK11" s="13">
        <v>0.133333333333333</v>
      </c>
      <c r="AL11" s="13"/>
      <c r="AM11" s="13">
        <v>0.20754716981132099</v>
      </c>
      <c r="AN11" s="13">
        <v>0.215189873417722</v>
      </c>
      <c r="AO11" s="13">
        <v>0.194444444444444</v>
      </c>
      <c r="AP11" s="13">
        <v>0.122222222222222</v>
      </c>
      <c r="AQ11" s="13">
        <v>0.24</v>
      </c>
      <c r="AR11" s="13"/>
      <c r="AS11" s="13">
        <v>0.20135746606334801</v>
      </c>
      <c r="AT11" s="13" t="s">
        <v>97</v>
      </c>
      <c r="AU11" s="13"/>
      <c r="AV11" s="13">
        <v>0.21476510067114099</v>
      </c>
      <c r="AW11" s="13">
        <v>0.23529411764705899</v>
      </c>
      <c r="AX11" s="13">
        <v>0.184873949579832</v>
      </c>
      <c r="AY11" s="13"/>
      <c r="AZ11" s="13">
        <v>0.17073170731707299</v>
      </c>
      <c r="BA11" s="13">
        <v>0.31818181818181801</v>
      </c>
      <c r="BB11" s="13">
        <v>0.236363636363636</v>
      </c>
      <c r="BC11" s="13"/>
      <c r="BD11" s="13">
        <v>0.18950437317784299</v>
      </c>
      <c r="BE11" s="13">
        <v>0.24489795918367299</v>
      </c>
      <c r="BF11" s="13"/>
      <c r="BG11" s="13">
        <v>0.173913043478261</v>
      </c>
      <c r="BH11" s="13">
        <v>0.22178988326848201</v>
      </c>
      <c r="BI11" s="13"/>
      <c r="BJ11" s="13">
        <v>0.2</v>
      </c>
      <c r="BK11" s="13">
        <v>0.20234604105571799</v>
      </c>
      <c r="BL11" s="13"/>
      <c r="BM11" s="13">
        <v>0.192</v>
      </c>
      <c r="BN11" s="13">
        <v>0.20833333333333301</v>
      </c>
      <c r="BO11" s="13"/>
      <c r="BP11" s="13">
        <v>0.23239436619718301</v>
      </c>
      <c r="BQ11" s="13">
        <v>0.19178082191780799</v>
      </c>
      <c r="BR11" s="13"/>
      <c r="BS11" s="13">
        <v>0.20135746606334801</v>
      </c>
      <c r="BT11" s="13" t="s">
        <v>97</v>
      </c>
      <c r="BU11" s="13"/>
      <c r="BV11" s="13">
        <v>0.15436241610738299</v>
      </c>
      <c r="BW11" s="13">
        <v>0.225255972696246</v>
      </c>
      <c r="BX11" s="13"/>
      <c r="BY11" s="13">
        <v>0.22641509433962301</v>
      </c>
      <c r="BZ11" s="13">
        <v>0.20052083333333301</v>
      </c>
      <c r="CA11" s="13"/>
      <c r="CB11" s="13">
        <v>0.18</v>
      </c>
      <c r="CC11" s="13">
        <v>0.22608695652173899</v>
      </c>
    </row>
    <row r="12" spans="2:81" ht="28.8" x14ac:dyDescent="0.3">
      <c r="B12" s="14" t="s">
        <v>201</v>
      </c>
      <c r="C12" s="13">
        <v>0.19230769230769201</v>
      </c>
      <c r="D12" s="13">
        <v>0.233644859813084</v>
      </c>
      <c r="E12" s="13">
        <v>0.155555555555556</v>
      </c>
      <c r="F12" s="13"/>
      <c r="G12" s="13">
        <v>7.69230769230769E-2</v>
      </c>
      <c r="H12" s="13">
        <v>0.26451612903225802</v>
      </c>
      <c r="I12" s="13">
        <v>0.23170731707317099</v>
      </c>
      <c r="J12" s="13">
        <v>0.21052631578947401</v>
      </c>
      <c r="K12" s="13">
        <v>8.1081081081081099E-2</v>
      </c>
      <c r="L12" s="13">
        <v>0.12121212121212099</v>
      </c>
      <c r="M12" s="13"/>
      <c r="N12" s="13">
        <v>0.20496894409937899</v>
      </c>
      <c r="O12" s="13">
        <v>0.153153153153153</v>
      </c>
      <c r="P12" s="13">
        <v>0.24242424242424199</v>
      </c>
      <c r="Q12" s="13">
        <v>0.18627450980392199</v>
      </c>
      <c r="R12" s="13"/>
      <c r="S12" s="13">
        <v>0.14942528735632199</v>
      </c>
      <c r="T12" s="13">
        <v>0.26086956521739102</v>
      </c>
      <c r="U12" s="13">
        <v>0.2</v>
      </c>
      <c r="V12" s="13">
        <v>0.25</v>
      </c>
      <c r="W12" s="13">
        <v>0.22857142857142901</v>
      </c>
      <c r="X12" s="13">
        <v>0.22500000000000001</v>
      </c>
      <c r="Y12" s="13">
        <v>0.15625</v>
      </c>
      <c r="Z12" s="13">
        <v>0.1875</v>
      </c>
      <c r="AA12" s="13">
        <v>0.18333333333333299</v>
      </c>
      <c r="AB12" s="13">
        <v>0.14285714285714299</v>
      </c>
      <c r="AC12" s="13">
        <v>0.214285714285714</v>
      </c>
      <c r="AD12" s="13">
        <v>0</v>
      </c>
      <c r="AE12" s="13"/>
      <c r="AF12" s="13">
        <v>0.23030303030303001</v>
      </c>
      <c r="AG12" s="13">
        <v>0.213114754098361</v>
      </c>
      <c r="AH12" s="13">
        <v>0.15217391304347799</v>
      </c>
      <c r="AI12" s="13">
        <v>0.20408163265306101</v>
      </c>
      <c r="AJ12" s="13">
        <v>0.133333333333333</v>
      </c>
      <c r="AK12" s="13">
        <v>0.1</v>
      </c>
      <c r="AL12" s="13"/>
      <c r="AM12" s="13">
        <v>0.15094339622641501</v>
      </c>
      <c r="AN12" s="13">
        <v>0.139240506329114</v>
      </c>
      <c r="AO12" s="13">
        <v>0.22222222222222199</v>
      </c>
      <c r="AP12" s="13">
        <v>0.211111111111111</v>
      </c>
      <c r="AQ12" s="13">
        <v>0.24</v>
      </c>
      <c r="AR12" s="13"/>
      <c r="AS12" s="13">
        <v>0.19230769230769201</v>
      </c>
      <c r="AT12" s="13" t="s">
        <v>97</v>
      </c>
      <c r="AU12" s="13"/>
      <c r="AV12" s="13">
        <v>0.24161073825503401</v>
      </c>
      <c r="AW12" s="13">
        <v>0.25490196078431399</v>
      </c>
      <c r="AX12" s="13">
        <v>0.151260504201681</v>
      </c>
      <c r="AY12" s="13"/>
      <c r="AZ12" s="13">
        <v>0.41463414634146301</v>
      </c>
      <c r="BA12" s="13">
        <v>0.29545454545454503</v>
      </c>
      <c r="BB12" s="13">
        <v>0.18181818181818199</v>
      </c>
      <c r="BC12" s="13"/>
      <c r="BD12" s="13">
        <v>0.16618075801749299</v>
      </c>
      <c r="BE12" s="13">
        <v>0.28571428571428598</v>
      </c>
      <c r="BF12" s="13"/>
      <c r="BG12" s="13">
        <v>0.157608695652174</v>
      </c>
      <c r="BH12" s="13">
        <v>0.21789883268482499</v>
      </c>
      <c r="BI12" s="13"/>
      <c r="BJ12" s="13">
        <v>0.14444444444444399</v>
      </c>
      <c r="BK12" s="13">
        <v>0.20234604105571799</v>
      </c>
      <c r="BL12" s="13"/>
      <c r="BM12" s="13">
        <v>0.17599999999999999</v>
      </c>
      <c r="BN12" s="13">
        <v>0.20192307692307701</v>
      </c>
      <c r="BO12" s="13"/>
      <c r="BP12" s="13">
        <v>0.176056338028169</v>
      </c>
      <c r="BQ12" s="13">
        <v>0.202054794520548</v>
      </c>
      <c r="BR12" s="13"/>
      <c r="BS12" s="13">
        <v>0.19230769230769201</v>
      </c>
      <c r="BT12" s="13" t="s">
        <v>97</v>
      </c>
      <c r="BU12" s="13"/>
      <c r="BV12" s="13">
        <v>0.14765100671140899</v>
      </c>
      <c r="BW12" s="13">
        <v>0.215017064846416</v>
      </c>
      <c r="BX12" s="13"/>
      <c r="BY12" s="13">
        <v>0.28301886792452802</v>
      </c>
      <c r="BZ12" s="13">
        <v>0.17708333333333301</v>
      </c>
      <c r="CA12" s="13"/>
      <c r="CB12" s="13">
        <v>0.18</v>
      </c>
      <c r="CC12" s="13">
        <v>0.19130434782608699</v>
      </c>
    </row>
    <row r="13" spans="2:81" x14ac:dyDescent="0.3">
      <c r="B13" s="14" t="s">
        <v>202</v>
      </c>
      <c r="C13" s="13">
        <v>0.15384615384615399</v>
      </c>
      <c r="D13" s="13">
        <v>0.17289719626168201</v>
      </c>
      <c r="E13" s="13">
        <v>0.137777777777778</v>
      </c>
      <c r="F13" s="13"/>
      <c r="G13" s="13">
        <v>0.230769230769231</v>
      </c>
      <c r="H13" s="13">
        <v>0.14193548387096799</v>
      </c>
      <c r="I13" s="13">
        <v>0.17073170731707299</v>
      </c>
      <c r="J13" s="13">
        <v>0.12280701754386</v>
      </c>
      <c r="K13" s="13">
        <v>0.135135135135135</v>
      </c>
      <c r="L13" s="13">
        <v>6.0606060606060601E-2</v>
      </c>
      <c r="M13" s="13"/>
      <c r="N13" s="13">
        <v>0.13043478260869601</v>
      </c>
      <c r="O13" s="13">
        <v>0.21621621621621601</v>
      </c>
      <c r="P13" s="13">
        <v>0.19696969696969699</v>
      </c>
      <c r="Q13" s="13">
        <v>9.8039215686274495E-2</v>
      </c>
      <c r="R13" s="13"/>
      <c r="S13" s="13">
        <v>0.252873563218391</v>
      </c>
      <c r="T13" s="13">
        <v>0.13043478260869601</v>
      </c>
      <c r="U13" s="13">
        <v>0.16</v>
      </c>
      <c r="V13" s="13">
        <v>9.375E-2</v>
      </c>
      <c r="W13" s="13">
        <v>8.5714285714285701E-2</v>
      </c>
      <c r="X13" s="13">
        <v>0.25</v>
      </c>
      <c r="Y13" s="13">
        <v>0.1875</v>
      </c>
      <c r="Z13" s="13">
        <v>6.25E-2</v>
      </c>
      <c r="AA13" s="13">
        <v>0.133333333333333</v>
      </c>
      <c r="AB13" s="13">
        <v>8.5714285714285701E-2</v>
      </c>
      <c r="AC13" s="13">
        <v>0</v>
      </c>
      <c r="AD13" s="13">
        <v>0.33333333333333298</v>
      </c>
      <c r="AE13" s="13"/>
      <c r="AF13" s="13">
        <v>0.133333333333333</v>
      </c>
      <c r="AG13" s="13">
        <v>0.13114754098360701</v>
      </c>
      <c r="AH13" s="13">
        <v>0.13043478260869601</v>
      </c>
      <c r="AI13" s="13">
        <v>0.122448979591837</v>
      </c>
      <c r="AJ13" s="13">
        <v>0.2</v>
      </c>
      <c r="AK13" s="13">
        <v>0.133333333333333</v>
      </c>
      <c r="AL13" s="13"/>
      <c r="AM13" s="13">
        <v>9.4339622641509399E-2</v>
      </c>
      <c r="AN13" s="13">
        <v>0.164556962025316</v>
      </c>
      <c r="AO13" s="13">
        <v>0.16666666666666699</v>
      </c>
      <c r="AP13" s="13">
        <v>0.18888888888888899</v>
      </c>
      <c r="AQ13" s="13">
        <v>0.08</v>
      </c>
      <c r="AR13" s="13"/>
      <c r="AS13" s="13">
        <v>0.15384615384615399</v>
      </c>
      <c r="AT13" s="13" t="s">
        <v>97</v>
      </c>
      <c r="AU13" s="13"/>
      <c r="AV13" s="13">
        <v>0.15436241610738299</v>
      </c>
      <c r="AW13" s="13">
        <v>0.17647058823529399</v>
      </c>
      <c r="AX13" s="13">
        <v>0.151260504201681</v>
      </c>
      <c r="AY13" s="13"/>
      <c r="AZ13" s="13">
        <v>0.292682926829268</v>
      </c>
      <c r="BA13" s="13">
        <v>0.13636363636363599</v>
      </c>
      <c r="BB13" s="13">
        <v>9.0909090909090898E-2</v>
      </c>
      <c r="BC13" s="13"/>
      <c r="BD13" s="13">
        <v>0.16618075801749299</v>
      </c>
      <c r="BE13" s="13">
        <v>0.102040816326531</v>
      </c>
      <c r="BF13" s="13"/>
      <c r="BG13" s="13">
        <v>0.23913043478260901</v>
      </c>
      <c r="BH13" s="13">
        <v>8.9494163424124501E-2</v>
      </c>
      <c r="BI13" s="13"/>
      <c r="BJ13" s="13">
        <v>0.46666666666666701</v>
      </c>
      <c r="BK13" s="13">
        <v>7.0381231671554301E-2</v>
      </c>
      <c r="BL13" s="13"/>
      <c r="BM13" s="13">
        <v>7.1999999999999995E-2</v>
      </c>
      <c r="BN13" s="13">
        <v>0.18269230769230799</v>
      </c>
      <c r="BO13" s="13"/>
      <c r="BP13" s="13">
        <v>0.12676056338028199</v>
      </c>
      <c r="BQ13" s="13">
        <v>0.167808219178082</v>
      </c>
      <c r="BR13" s="13"/>
      <c r="BS13" s="13">
        <v>0.15384615384615399</v>
      </c>
      <c r="BT13" s="13" t="s">
        <v>97</v>
      </c>
      <c r="BU13" s="13"/>
      <c r="BV13" s="13">
        <v>0.21476510067114099</v>
      </c>
      <c r="BW13" s="13">
        <v>0.12286689419795201</v>
      </c>
      <c r="BX13" s="13"/>
      <c r="BY13" s="13">
        <v>0.15094339622641501</v>
      </c>
      <c r="BZ13" s="13">
        <v>0.15625</v>
      </c>
      <c r="CA13" s="13"/>
      <c r="CB13" s="13">
        <v>0.125</v>
      </c>
      <c r="CC13" s="13">
        <v>0.16956521739130401</v>
      </c>
    </row>
    <row r="14" spans="2:81" ht="28.8" x14ac:dyDescent="0.3">
      <c r="B14" s="14" t="s">
        <v>203</v>
      </c>
      <c r="C14" s="13">
        <v>0.14705882352941199</v>
      </c>
      <c r="D14" s="13">
        <v>0.17289719626168201</v>
      </c>
      <c r="E14" s="13">
        <v>0.124444444444444</v>
      </c>
      <c r="F14" s="13"/>
      <c r="G14" s="13">
        <v>0.15384615384615399</v>
      </c>
      <c r="H14" s="13">
        <v>0.19354838709677399</v>
      </c>
      <c r="I14" s="13">
        <v>0.17073170731707299</v>
      </c>
      <c r="J14" s="13">
        <v>0.140350877192982</v>
      </c>
      <c r="K14" s="13">
        <v>2.7027027027027001E-2</v>
      </c>
      <c r="L14" s="13">
        <v>0</v>
      </c>
      <c r="M14" s="13"/>
      <c r="N14" s="13">
        <v>0.161490683229814</v>
      </c>
      <c r="O14" s="13">
        <v>0.144144144144144</v>
      </c>
      <c r="P14" s="13">
        <v>0.16666666666666699</v>
      </c>
      <c r="Q14" s="13">
        <v>0.11764705882352899</v>
      </c>
      <c r="R14" s="13"/>
      <c r="S14" s="13">
        <v>0.13793103448275901</v>
      </c>
      <c r="T14" s="13">
        <v>0.26086956521739102</v>
      </c>
      <c r="U14" s="13">
        <v>0.08</v>
      </c>
      <c r="V14" s="13">
        <v>0.1875</v>
      </c>
      <c r="W14" s="13">
        <v>0.2</v>
      </c>
      <c r="X14" s="13">
        <v>0.05</v>
      </c>
      <c r="Y14" s="13">
        <v>0.25</v>
      </c>
      <c r="Z14" s="13">
        <v>0</v>
      </c>
      <c r="AA14" s="13">
        <v>0.15</v>
      </c>
      <c r="AB14" s="13">
        <v>8.5714285714285701E-2</v>
      </c>
      <c r="AC14" s="13">
        <v>0.14285714285714299</v>
      </c>
      <c r="AD14" s="13">
        <v>0</v>
      </c>
      <c r="AE14" s="13"/>
      <c r="AF14" s="13">
        <v>0.163636363636364</v>
      </c>
      <c r="AG14" s="13">
        <v>0.13114754098360701</v>
      </c>
      <c r="AH14" s="13">
        <v>0.19565217391304299</v>
      </c>
      <c r="AI14" s="13">
        <v>0.14285714285714299</v>
      </c>
      <c r="AJ14" s="13">
        <v>8.8888888888888906E-2</v>
      </c>
      <c r="AK14" s="13">
        <v>0.16666666666666699</v>
      </c>
      <c r="AL14" s="13"/>
      <c r="AM14" s="13">
        <v>5.6603773584905703E-2</v>
      </c>
      <c r="AN14" s="13">
        <v>7.5949367088607597E-2</v>
      </c>
      <c r="AO14" s="13">
        <v>0.15277777777777801</v>
      </c>
      <c r="AP14" s="13">
        <v>0.266666666666667</v>
      </c>
      <c r="AQ14" s="13">
        <v>0.12</v>
      </c>
      <c r="AR14" s="13"/>
      <c r="AS14" s="13">
        <v>0.14705882352941199</v>
      </c>
      <c r="AT14" s="13" t="s">
        <v>97</v>
      </c>
      <c r="AU14" s="13"/>
      <c r="AV14" s="13">
        <v>0.16778523489932901</v>
      </c>
      <c r="AW14" s="13">
        <v>0.25490196078431399</v>
      </c>
      <c r="AX14" s="13">
        <v>0.109243697478992</v>
      </c>
      <c r="AY14" s="13"/>
      <c r="AZ14" s="13">
        <v>0.12195121951219499</v>
      </c>
      <c r="BA14" s="13">
        <v>0.25</v>
      </c>
      <c r="BB14" s="13">
        <v>0.18181818181818199</v>
      </c>
      <c r="BC14" s="13"/>
      <c r="BD14" s="13">
        <v>0.160349854227405</v>
      </c>
      <c r="BE14" s="13">
        <v>0.102040816326531</v>
      </c>
      <c r="BF14" s="13"/>
      <c r="BG14" s="13">
        <v>0.233695652173913</v>
      </c>
      <c r="BH14" s="13">
        <v>8.56031128404669E-2</v>
      </c>
      <c r="BI14" s="13"/>
      <c r="BJ14" s="13">
        <v>0.233333333333333</v>
      </c>
      <c r="BK14" s="13">
        <v>0.12609970674486801</v>
      </c>
      <c r="BL14" s="13"/>
      <c r="BM14" s="13">
        <v>0.128</v>
      </c>
      <c r="BN14" s="13">
        <v>0.15064102564102599</v>
      </c>
      <c r="BO14" s="13"/>
      <c r="BP14" s="13">
        <v>7.7464788732394402E-2</v>
      </c>
      <c r="BQ14" s="13">
        <v>0.17808219178082199</v>
      </c>
      <c r="BR14" s="13"/>
      <c r="BS14" s="13">
        <v>0.14705882352941199</v>
      </c>
      <c r="BT14" s="13" t="s">
        <v>97</v>
      </c>
      <c r="BU14" s="13"/>
      <c r="BV14" s="13">
        <v>0.20805369127516801</v>
      </c>
      <c r="BW14" s="13">
        <v>0.116040955631399</v>
      </c>
      <c r="BX14" s="13"/>
      <c r="BY14" s="13">
        <v>0.245283018867925</v>
      </c>
      <c r="BZ14" s="13">
        <v>0.1328125</v>
      </c>
      <c r="CA14" s="13"/>
      <c r="CB14" s="13">
        <v>0.125</v>
      </c>
      <c r="CC14" s="13">
        <v>0.16521739130434801</v>
      </c>
    </row>
    <row r="15" spans="2:81" ht="28.8" x14ac:dyDescent="0.3">
      <c r="B15" s="14" t="s">
        <v>204</v>
      </c>
      <c r="C15" s="13">
        <v>0.101809954751131</v>
      </c>
      <c r="D15" s="13">
        <v>8.8785046728972E-2</v>
      </c>
      <c r="E15" s="13">
        <v>0.11111111111111099</v>
      </c>
      <c r="F15" s="13"/>
      <c r="G15" s="13">
        <v>7.69230769230769E-2</v>
      </c>
      <c r="H15" s="13">
        <v>7.09677419354839E-2</v>
      </c>
      <c r="I15" s="13">
        <v>0.134146341463415</v>
      </c>
      <c r="J15" s="13">
        <v>0.140350877192982</v>
      </c>
      <c r="K15" s="13">
        <v>0.108108108108108</v>
      </c>
      <c r="L15" s="13">
        <v>0.15151515151515199</v>
      </c>
      <c r="M15" s="13"/>
      <c r="N15" s="13">
        <v>6.8322981366459604E-2</v>
      </c>
      <c r="O15" s="13">
        <v>9.00900900900901E-2</v>
      </c>
      <c r="P15" s="13">
        <v>0.10606060606060599</v>
      </c>
      <c r="Q15" s="13">
        <v>0.16666666666666699</v>
      </c>
      <c r="R15" s="13"/>
      <c r="S15" s="13">
        <v>4.5977011494252901E-2</v>
      </c>
      <c r="T15" s="13">
        <v>4.3478260869565202E-2</v>
      </c>
      <c r="U15" s="13">
        <v>0.04</v>
      </c>
      <c r="V15" s="13">
        <v>9.375E-2</v>
      </c>
      <c r="W15" s="13">
        <v>0.2</v>
      </c>
      <c r="X15" s="13">
        <v>0.2</v>
      </c>
      <c r="Y15" s="13">
        <v>6.25E-2</v>
      </c>
      <c r="Z15" s="13">
        <v>0.125</v>
      </c>
      <c r="AA15" s="13">
        <v>0.16666666666666699</v>
      </c>
      <c r="AB15" s="13">
        <v>8.5714285714285701E-2</v>
      </c>
      <c r="AC15" s="13">
        <v>0.107142857142857</v>
      </c>
      <c r="AD15" s="13">
        <v>0</v>
      </c>
      <c r="AE15" s="13"/>
      <c r="AF15" s="13">
        <v>9.6969696969696997E-2</v>
      </c>
      <c r="AG15" s="13">
        <v>0.114754098360656</v>
      </c>
      <c r="AH15" s="13">
        <v>6.5217391304347797E-2</v>
      </c>
      <c r="AI15" s="13">
        <v>0.122448979591837</v>
      </c>
      <c r="AJ15" s="13">
        <v>0.17777777777777801</v>
      </c>
      <c r="AK15" s="13">
        <v>0.1</v>
      </c>
      <c r="AL15" s="13"/>
      <c r="AM15" s="13">
        <v>0.18867924528301899</v>
      </c>
      <c r="AN15" s="13">
        <v>7.5949367088607597E-2</v>
      </c>
      <c r="AO15" s="13">
        <v>8.3333333333333301E-2</v>
      </c>
      <c r="AP15" s="13">
        <v>8.8888888888888906E-2</v>
      </c>
      <c r="AQ15" s="13">
        <v>0.08</v>
      </c>
      <c r="AR15" s="13"/>
      <c r="AS15" s="13">
        <v>0.101809954751131</v>
      </c>
      <c r="AT15" s="13" t="s">
        <v>97</v>
      </c>
      <c r="AU15" s="13"/>
      <c r="AV15" s="13">
        <v>0.14765100671140899</v>
      </c>
      <c r="AW15" s="13">
        <v>5.8823529411764698E-2</v>
      </c>
      <c r="AX15" s="13">
        <v>7.9831932773109196E-2</v>
      </c>
      <c r="AY15" s="13"/>
      <c r="AZ15" s="13">
        <v>7.3170731707317097E-2</v>
      </c>
      <c r="BA15" s="13">
        <v>0.204545454545455</v>
      </c>
      <c r="BB15" s="13">
        <v>0.163636363636364</v>
      </c>
      <c r="BC15" s="13"/>
      <c r="BD15" s="13">
        <v>0.11078717201166199</v>
      </c>
      <c r="BE15" s="13">
        <v>7.1428571428571397E-2</v>
      </c>
      <c r="BF15" s="13"/>
      <c r="BG15" s="13">
        <v>7.0652173913043501E-2</v>
      </c>
      <c r="BH15" s="13">
        <v>0.124513618677043</v>
      </c>
      <c r="BI15" s="13"/>
      <c r="BJ15" s="13">
        <v>0.133333333333333</v>
      </c>
      <c r="BK15" s="13">
        <v>9.3841642228739003E-2</v>
      </c>
      <c r="BL15" s="13"/>
      <c r="BM15" s="13">
        <v>7.1999999999999995E-2</v>
      </c>
      <c r="BN15" s="13">
        <v>0.115384615384615</v>
      </c>
      <c r="BO15" s="13"/>
      <c r="BP15" s="13">
        <v>0.176056338028169</v>
      </c>
      <c r="BQ15" s="13">
        <v>6.8493150684931503E-2</v>
      </c>
      <c r="BR15" s="13"/>
      <c r="BS15" s="13">
        <v>0.101809954751131</v>
      </c>
      <c r="BT15" s="13" t="s">
        <v>97</v>
      </c>
      <c r="BU15" s="13"/>
      <c r="BV15" s="13">
        <v>3.35570469798658E-2</v>
      </c>
      <c r="BW15" s="13">
        <v>0.136518771331058</v>
      </c>
      <c r="BX15" s="13"/>
      <c r="BY15" s="13">
        <v>0.15094339622641501</v>
      </c>
      <c r="BZ15" s="13">
        <v>9.375E-2</v>
      </c>
      <c r="CA15" s="13"/>
      <c r="CB15" s="13">
        <v>8.5000000000000006E-2</v>
      </c>
      <c r="CC15" s="13">
        <v>0.11304347826087</v>
      </c>
    </row>
    <row r="16" spans="2:81" ht="28.8" x14ac:dyDescent="0.3">
      <c r="B16" s="14" t="s">
        <v>205</v>
      </c>
      <c r="C16" s="13">
        <v>4.7511312217194603E-2</v>
      </c>
      <c r="D16" s="13">
        <v>4.67289719626168E-2</v>
      </c>
      <c r="E16" s="13">
        <v>4.4444444444444398E-2</v>
      </c>
      <c r="F16" s="13"/>
      <c r="G16" s="13">
        <v>5.1282051282051301E-2</v>
      </c>
      <c r="H16" s="13">
        <v>3.8709677419354799E-2</v>
      </c>
      <c r="I16" s="13">
        <v>6.0975609756097601E-2</v>
      </c>
      <c r="J16" s="13">
        <v>8.7719298245614002E-2</v>
      </c>
      <c r="K16" s="13">
        <v>2.7027027027027001E-2</v>
      </c>
      <c r="L16" s="13">
        <v>0</v>
      </c>
      <c r="M16" s="13"/>
      <c r="N16" s="13">
        <v>4.9689440993788803E-2</v>
      </c>
      <c r="O16" s="13">
        <v>2.7027027027027001E-2</v>
      </c>
      <c r="P16" s="13">
        <v>6.0606060606060601E-2</v>
      </c>
      <c r="Q16" s="13">
        <v>5.8823529411764698E-2</v>
      </c>
      <c r="R16" s="13"/>
      <c r="S16" s="13">
        <v>4.5977011494252901E-2</v>
      </c>
      <c r="T16" s="13">
        <v>4.3478260869565202E-2</v>
      </c>
      <c r="U16" s="13">
        <v>0.08</v>
      </c>
      <c r="V16" s="13">
        <v>6.25E-2</v>
      </c>
      <c r="W16" s="13">
        <v>5.7142857142857099E-2</v>
      </c>
      <c r="X16" s="13">
        <v>7.4999999999999997E-2</v>
      </c>
      <c r="Y16" s="13">
        <v>3.125E-2</v>
      </c>
      <c r="Z16" s="13">
        <v>0</v>
      </c>
      <c r="AA16" s="13">
        <v>0.05</v>
      </c>
      <c r="AB16" s="13">
        <v>0</v>
      </c>
      <c r="AC16" s="13">
        <v>7.1428571428571397E-2</v>
      </c>
      <c r="AD16" s="13">
        <v>0</v>
      </c>
      <c r="AE16" s="13"/>
      <c r="AF16" s="13">
        <v>6.6666666666666693E-2</v>
      </c>
      <c r="AG16" s="13">
        <v>1.63934426229508E-2</v>
      </c>
      <c r="AH16" s="13">
        <v>4.3478260869565202E-2</v>
      </c>
      <c r="AI16" s="13">
        <v>0.102040816326531</v>
      </c>
      <c r="AJ16" s="13">
        <v>2.2222222222222199E-2</v>
      </c>
      <c r="AK16" s="13">
        <v>0</v>
      </c>
      <c r="AL16" s="13"/>
      <c r="AM16" s="13">
        <v>5.6603773584905703E-2</v>
      </c>
      <c r="AN16" s="13">
        <v>5.0632911392405097E-2</v>
      </c>
      <c r="AO16" s="13">
        <v>2.7777777777777801E-2</v>
      </c>
      <c r="AP16" s="13">
        <v>6.6666666666666693E-2</v>
      </c>
      <c r="AQ16" s="13">
        <v>0</v>
      </c>
      <c r="AR16" s="13"/>
      <c r="AS16" s="13">
        <v>4.7511312217194603E-2</v>
      </c>
      <c r="AT16" s="13" t="s">
        <v>97</v>
      </c>
      <c r="AU16" s="13"/>
      <c r="AV16" s="13">
        <v>7.3825503355704702E-2</v>
      </c>
      <c r="AW16" s="13">
        <v>5.8823529411764698E-2</v>
      </c>
      <c r="AX16" s="13">
        <v>2.9411764705882401E-2</v>
      </c>
      <c r="AY16" s="13"/>
      <c r="AZ16" s="13">
        <v>4.8780487804878099E-2</v>
      </c>
      <c r="BA16" s="13">
        <v>0.11363636363636399</v>
      </c>
      <c r="BB16" s="13">
        <v>7.2727272727272696E-2</v>
      </c>
      <c r="BC16" s="13"/>
      <c r="BD16" s="13">
        <v>5.2478134110787202E-2</v>
      </c>
      <c r="BE16" s="13">
        <v>3.06122448979592E-2</v>
      </c>
      <c r="BF16" s="13"/>
      <c r="BG16" s="13">
        <v>2.7173913043478298E-2</v>
      </c>
      <c r="BH16" s="13">
        <v>6.2256809338521402E-2</v>
      </c>
      <c r="BI16" s="13"/>
      <c r="BJ16" s="13">
        <v>4.4444444444444398E-2</v>
      </c>
      <c r="BK16" s="13">
        <v>4.98533724340176E-2</v>
      </c>
      <c r="BL16" s="13"/>
      <c r="BM16" s="13">
        <v>0.08</v>
      </c>
      <c r="BN16" s="13">
        <v>3.5256410256410298E-2</v>
      </c>
      <c r="BO16" s="13"/>
      <c r="BP16" s="13">
        <v>9.1549295774647904E-2</v>
      </c>
      <c r="BQ16" s="13">
        <v>2.7397260273972601E-2</v>
      </c>
      <c r="BR16" s="13"/>
      <c r="BS16" s="13">
        <v>4.7511312217194603E-2</v>
      </c>
      <c r="BT16" s="13" t="s">
        <v>97</v>
      </c>
      <c r="BU16" s="13"/>
      <c r="BV16" s="13">
        <v>2.68456375838926E-2</v>
      </c>
      <c r="BW16" s="13">
        <v>5.8020477815699703E-2</v>
      </c>
      <c r="BX16" s="13"/>
      <c r="BY16" s="13">
        <v>0.113207547169811</v>
      </c>
      <c r="BZ16" s="13">
        <v>3.90625E-2</v>
      </c>
      <c r="CA16" s="13"/>
      <c r="CB16" s="13">
        <v>6.5000000000000002E-2</v>
      </c>
      <c r="CC16" s="13">
        <v>3.4782608695652202E-2</v>
      </c>
    </row>
    <row r="17" spans="2:81" ht="28.8" x14ac:dyDescent="0.3">
      <c r="B17" s="14" t="s">
        <v>206</v>
      </c>
      <c r="C17" s="13">
        <v>2.48868778280543E-2</v>
      </c>
      <c r="D17" s="13">
        <v>2.80373831775701E-2</v>
      </c>
      <c r="E17" s="13">
        <v>1.3333333333333299E-2</v>
      </c>
      <c r="F17" s="13"/>
      <c r="G17" s="13">
        <v>6.4102564102564097E-2</v>
      </c>
      <c r="H17" s="13">
        <v>1.2903225806451601E-2</v>
      </c>
      <c r="I17" s="13">
        <v>3.65853658536585E-2</v>
      </c>
      <c r="J17" s="13">
        <v>1.7543859649122799E-2</v>
      </c>
      <c r="K17" s="13">
        <v>0</v>
      </c>
      <c r="L17" s="13">
        <v>0</v>
      </c>
      <c r="M17" s="13"/>
      <c r="N17" s="13">
        <v>1.2422360248447201E-2</v>
      </c>
      <c r="O17" s="13">
        <v>1.8018018018018001E-2</v>
      </c>
      <c r="P17" s="13">
        <v>1.5151515151515201E-2</v>
      </c>
      <c r="Q17" s="13">
        <v>5.8823529411764698E-2</v>
      </c>
      <c r="R17" s="13"/>
      <c r="S17" s="13">
        <v>1.1494252873563199E-2</v>
      </c>
      <c r="T17" s="13">
        <v>2.1739130434782601E-2</v>
      </c>
      <c r="U17" s="13">
        <v>0</v>
      </c>
      <c r="V17" s="13">
        <v>0</v>
      </c>
      <c r="W17" s="13">
        <v>5.7142857142857099E-2</v>
      </c>
      <c r="X17" s="13">
        <v>2.5000000000000001E-2</v>
      </c>
      <c r="Y17" s="13">
        <v>3.125E-2</v>
      </c>
      <c r="Z17" s="13">
        <v>6.25E-2</v>
      </c>
      <c r="AA17" s="13">
        <v>3.3333333333333298E-2</v>
      </c>
      <c r="AB17" s="13">
        <v>0</v>
      </c>
      <c r="AC17" s="13">
        <v>7.1428571428571397E-2</v>
      </c>
      <c r="AD17" s="13">
        <v>0</v>
      </c>
      <c r="AE17" s="13"/>
      <c r="AF17" s="13">
        <v>1.8181818181818198E-2</v>
      </c>
      <c r="AG17" s="13">
        <v>1.63934426229508E-2</v>
      </c>
      <c r="AH17" s="13">
        <v>2.1739130434782601E-2</v>
      </c>
      <c r="AI17" s="13">
        <v>4.08163265306122E-2</v>
      </c>
      <c r="AJ17" s="13">
        <v>4.4444444444444398E-2</v>
      </c>
      <c r="AK17" s="13">
        <v>6.6666666666666693E-2</v>
      </c>
      <c r="AL17" s="13"/>
      <c r="AM17" s="13">
        <v>5.6603773584905703E-2</v>
      </c>
      <c r="AN17" s="13">
        <v>5.0632911392405097E-2</v>
      </c>
      <c r="AO17" s="13">
        <v>1.38888888888889E-2</v>
      </c>
      <c r="AP17" s="13">
        <v>0</v>
      </c>
      <c r="AQ17" s="13">
        <v>0.04</v>
      </c>
      <c r="AR17" s="13"/>
      <c r="AS17" s="13">
        <v>2.48868778280543E-2</v>
      </c>
      <c r="AT17" s="13" t="s">
        <v>97</v>
      </c>
      <c r="AU17" s="13"/>
      <c r="AV17" s="13">
        <v>4.0268456375838903E-2</v>
      </c>
      <c r="AW17" s="13">
        <v>3.9215686274509803E-2</v>
      </c>
      <c r="AX17" s="13">
        <v>1.26050420168067E-2</v>
      </c>
      <c r="AY17" s="13"/>
      <c r="AZ17" s="13">
        <v>4.8780487804878099E-2</v>
      </c>
      <c r="BA17" s="13">
        <v>6.8181818181818205E-2</v>
      </c>
      <c r="BB17" s="13">
        <v>3.6363636363636397E-2</v>
      </c>
      <c r="BC17" s="13"/>
      <c r="BD17" s="13">
        <v>2.3323615160349899E-2</v>
      </c>
      <c r="BE17" s="13">
        <v>3.06122448979592E-2</v>
      </c>
      <c r="BF17" s="13"/>
      <c r="BG17" s="13">
        <v>1.0869565217391301E-2</v>
      </c>
      <c r="BH17" s="13">
        <v>3.5019455252918302E-2</v>
      </c>
      <c r="BI17" s="13"/>
      <c r="BJ17" s="13">
        <v>2.2222222222222199E-2</v>
      </c>
      <c r="BK17" s="13">
        <v>2.63929618768328E-2</v>
      </c>
      <c r="BL17" s="13"/>
      <c r="BM17" s="13">
        <v>6.4000000000000001E-2</v>
      </c>
      <c r="BN17" s="13">
        <v>9.6153846153846194E-3</v>
      </c>
      <c r="BO17" s="13"/>
      <c r="BP17" s="13">
        <v>3.5211267605633798E-2</v>
      </c>
      <c r="BQ17" s="13">
        <v>2.0547945205479499E-2</v>
      </c>
      <c r="BR17" s="13"/>
      <c r="BS17" s="13">
        <v>2.48868778280543E-2</v>
      </c>
      <c r="BT17" s="13" t="s">
        <v>97</v>
      </c>
      <c r="BU17" s="13"/>
      <c r="BV17" s="13">
        <v>6.7114093959731499E-3</v>
      </c>
      <c r="BW17" s="13">
        <v>3.4129692832764499E-2</v>
      </c>
      <c r="BX17" s="13"/>
      <c r="BY17" s="13">
        <v>7.5471698113207503E-2</v>
      </c>
      <c r="BZ17" s="13">
        <v>1.8229166666666699E-2</v>
      </c>
      <c r="CA17" s="13"/>
      <c r="CB17" s="13">
        <v>1.4999999999999999E-2</v>
      </c>
      <c r="CC17" s="13">
        <v>3.0434782608695699E-2</v>
      </c>
    </row>
    <row r="18" spans="2:81" x14ac:dyDescent="0.3">
      <c r="B18" s="14" t="s">
        <v>207</v>
      </c>
      <c r="C18" s="13">
        <v>5.2036199095022599E-2</v>
      </c>
      <c r="D18" s="13">
        <v>4.2056074766355103E-2</v>
      </c>
      <c r="E18" s="13">
        <v>6.22222222222222E-2</v>
      </c>
      <c r="F18" s="13"/>
      <c r="G18" s="13">
        <v>2.5641025641025599E-2</v>
      </c>
      <c r="H18" s="13">
        <v>2.5806451612903201E-2</v>
      </c>
      <c r="I18" s="13">
        <v>3.65853658536585E-2</v>
      </c>
      <c r="J18" s="13">
        <v>0.105263157894737</v>
      </c>
      <c r="K18" s="13">
        <v>8.1081081081081099E-2</v>
      </c>
      <c r="L18" s="13">
        <v>0.15151515151515199</v>
      </c>
      <c r="M18" s="13"/>
      <c r="N18" s="13">
        <v>3.7267080745341602E-2</v>
      </c>
      <c r="O18" s="13">
        <v>5.4054054054054099E-2</v>
      </c>
      <c r="P18" s="13">
        <v>4.5454545454545497E-2</v>
      </c>
      <c r="Q18" s="13">
        <v>7.8431372549019607E-2</v>
      </c>
      <c r="R18" s="13"/>
      <c r="S18" s="13">
        <v>2.2988505747126398E-2</v>
      </c>
      <c r="T18" s="13">
        <v>0.108695652173913</v>
      </c>
      <c r="U18" s="13">
        <v>0.08</v>
      </c>
      <c r="V18" s="13">
        <v>6.25E-2</v>
      </c>
      <c r="W18" s="13">
        <v>5.7142857142857099E-2</v>
      </c>
      <c r="X18" s="13">
        <v>0.05</v>
      </c>
      <c r="Y18" s="13">
        <v>3.125E-2</v>
      </c>
      <c r="Z18" s="13">
        <v>0.1875</v>
      </c>
      <c r="AA18" s="13">
        <v>0.05</v>
      </c>
      <c r="AB18" s="13">
        <v>2.8571428571428598E-2</v>
      </c>
      <c r="AC18" s="13">
        <v>0</v>
      </c>
      <c r="AD18" s="13">
        <v>0</v>
      </c>
      <c r="AE18" s="13"/>
      <c r="AF18" s="13">
        <v>5.4545454545454501E-2</v>
      </c>
      <c r="AG18" s="13">
        <v>1.63934426229508E-2</v>
      </c>
      <c r="AH18" s="13">
        <v>4.3478260869565202E-2</v>
      </c>
      <c r="AI18" s="13">
        <v>0.102040816326531</v>
      </c>
      <c r="AJ18" s="13">
        <v>6.6666666666666693E-2</v>
      </c>
      <c r="AK18" s="13">
        <v>6.6666666666666693E-2</v>
      </c>
      <c r="AL18" s="13"/>
      <c r="AM18" s="13">
        <v>7.5471698113207503E-2</v>
      </c>
      <c r="AN18" s="13">
        <v>5.0632911392405097E-2</v>
      </c>
      <c r="AO18" s="13">
        <v>4.8611111111111098E-2</v>
      </c>
      <c r="AP18" s="13">
        <v>2.2222222222222199E-2</v>
      </c>
      <c r="AQ18" s="13">
        <v>0.04</v>
      </c>
      <c r="AR18" s="13"/>
      <c r="AS18" s="13">
        <v>5.2036199095022599E-2</v>
      </c>
      <c r="AT18" s="13" t="s">
        <v>97</v>
      </c>
      <c r="AU18" s="13"/>
      <c r="AV18" s="13">
        <v>6.7114093959731502E-2</v>
      </c>
      <c r="AW18" s="13">
        <v>1.9607843137254902E-2</v>
      </c>
      <c r="AX18" s="13">
        <v>4.6218487394957999E-2</v>
      </c>
      <c r="AY18" s="13"/>
      <c r="AZ18" s="13">
        <v>4.8780487804878099E-2</v>
      </c>
      <c r="BA18" s="13">
        <v>2.27272727272727E-2</v>
      </c>
      <c r="BB18" s="13">
        <v>0.145454545454545</v>
      </c>
      <c r="BC18" s="13"/>
      <c r="BD18" s="13">
        <v>3.4985422740524803E-2</v>
      </c>
      <c r="BE18" s="13">
        <v>0.11224489795918401</v>
      </c>
      <c r="BF18" s="13"/>
      <c r="BG18" s="13">
        <v>5.4347826086956503E-3</v>
      </c>
      <c r="BH18" s="13">
        <v>8.56031128404669E-2</v>
      </c>
      <c r="BI18" s="13"/>
      <c r="BJ18" s="13">
        <v>0</v>
      </c>
      <c r="BK18" s="13">
        <v>6.4516129032258104E-2</v>
      </c>
      <c r="BL18" s="13"/>
      <c r="BM18" s="13">
        <v>6.4000000000000001E-2</v>
      </c>
      <c r="BN18" s="13">
        <v>4.80769230769231E-2</v>
      </c>
      <c r="BO18" s="13"/>
      <c r="BP18" s="13">
        <v>6.3380281690140802E-2</v>
      </c>
      <c r="BQ18" s="13">
        <v>4.7945205479452101E-2</v>
      </c>
      <c r="BR18" s="13"/>
      <c r="BS18" s="13">
        <v>5.2036199095022599E-2</v>
      </c>
      <c r="BT18" s="13" t="s">
        <v>97</v>
      </c>
      <c r="BU18" s="13"/>
      <c r="BV18" s="13">
        <v>0</v>
      </c>
      <c r="BW18" s="13">
        <v>7.8498293515358405E-2</v>
      </c>
      <c r="BX18" s="13"/>
      <c r="BY18" s="13">
        <v>0</v>
      </c>
      <c r="BZ18" s="13">
        <v>5.9895833333333301E-2</v>
      </c>
      <c r="CA18" s="13"/>
      <c r="CB18" s="13">
        <v>5.5E-2</v>
      </c>
      <c r="CC18" s="13">
        <v>5.21739130434783E-2</v>
      </c>
    </row>
    <row r="19" spans="2:81" x14ac:dyDescent="0.3">
      <c r="B19" s="14" t="s">
        <v>194</v>
      </c>
      <c r="C19" s="22">
        <v>2.9411764705882401E-2</v>
      </c>
      <c r="D19" s="22">
        <v>3.7383177570093497E-2</v>
      </c>
      <c r="E19" s="22">
        <v>2.2222222222222199E-2</v>
      </c>
      <c r="F19" s="22"/>
      <c r="G19" s="22">
        <v>5.1282051282051301E-2</v>
      </c>
      <c r="H19" s="22">
        <v>2.5806451612903201E-2</v>
      </c>
      <c r="I19" s="22">
        <v>2.4390243902439001E-2</v>
      </c>
      <c r="J19" s="22">
        <v>0</v>
      </c>
      <c r="K19" s="22">
        <v>2.7027027027027001E-2</v>
      </c>
      <c r="L19" s="22">
        <v>6.0606060606060601E-2</v>
      </c>
      <c r="M19" s="22"/>
      <c r="N19" s="22">
        <v>6.2111801242236003E-3</v>
      </c>
      <c r="O19" s="22">
        <v>1.8018018018018001E-2</v>
      </c>
      <c r="P19" s="22">
        <v>4.5454545454545497E-2</v>
      </c>
      <c r="Q19" s="22">
        <v>6.8627450980392204E-2</v>
      </c>
      <c r="R19" s="22"/>
      <c r="S19" s="22">
        <v>1.1494252873563199E-2</v>
      </c>
      <c r="T19" s="22">
        <v>0</v>
      </c>
      <c r="U19" s="22">
        <v>0</v>
      </c>
      <c r="V19" s="22">
        <v>6.25E-2</v>
      </c>
      <c r="W19" s="22">
        <v>0</v>
      </c>
      <c r="X19" s="22">
        <v>0</v>
      </c>
      <c r="Y19" s="22">
        <v>6.25E-2</v>
      </c>
      <c r="Z19" s="22">
        <v>0</v>
      </c>
      <c r="AA19" s="22">
        <v>8.3333333333333301E-2</v>
      </c>
      <c r="AB19" s="22">
        <v>2.8571428571428598E-2</v>
      </c>
      <c r="AC19" s="22">
        <v>3.5714285714285698E-2</v>
      </c>
      <c r="AD19" s="22">
        <v>0.16666666666666699</v>
      </c>
      <c r="AE19" s="22"/>
      <c r="AF19" s="22">
        <v>2.4242424242424201E-2</v>
      </c>
      <c r="AG19" s="22">
        <v>1.63934426229508E-2</v>
      </c>
      <c r="AH19" s="22">
        <v>2.1739130434782601E-2</v>
      </c>
      <c r="AI19" s="22">
        <v>4.08163265306122E-2</v>
      </c>
      <c r="AJ19" s="22">
        <v>0</v>
      </c>
      <c r="AK19" s="22">
        <v>3.3333333333333298E-2</v>
      </c>
      <c r="AL19" s="22"/>
      <c r="AM19" s="22">
        <v>5.6603773584905703E-2</v>
      </c>
      <c r="AN19" s="22">
        <v>5.0632911392405097E-2</v>
      </c>
      <c r="AO19" s="22">
        <v>1.38888888888889E-2</v>
      </c>
      <c r="AP19" s="22">
        <v>1.1111111111111099E-2</v>
      </c>
      <c r="AQ19" s="22">
        <v>0.04</v>
      </c>
      <c r="AR19" s="22"/>
      <c r="AS19" s="22">
        <v>2.9411764705882401E-2</v>
      </c>
      <c r="AT19" s="22" t="s">
        <v>97</v>
      </c>
      <c r="AU19" s="22"/>
      <c r="AV19" s="22">
        <v>4.0268456375838903E-2</v>
      </c>
      <c r="AW19" s="22">
        <v>1.9607843137254902E-2</v>
      </c>
      <c r="AX19" s="22">
        <v>2.1008403361344501E-2</v>
      </c>
      <c r="AY19" s="22"/>
      <c r="AZ19" s="22">
        <v>2.4390243902439001E-2</v>
      </c>
      <c r="BA19" s="22">
        <v>6.8181818181818205E-2</v>
      </c>
      <c r="BB19" s="22">
        <v>5.4545454545454501E-2</v>
      </c>
      <c r="BC19" s="22"/>
      <c r="BD19" s="22">
        <v>1.45772594752187E-2</v>
      </c>
      <c r="BE19" s="22">
        <v>8.1632653061224497E-2</v>
      </c>
      <c r="BF19" s="22"/>
      <c r="BG19" s="22">
        <v>5.4347826086956503E-3</v>
      </c>
      <c r="BH19" s="22">
        <v>4.66926070038911E-2</v>
      </c>
      <c r="BI19" s="22"/>
      <c r="BJ19" s="22">
        <v>1.1111111111111099E-2</v>
      </c>
      <c r="BK19" s="22">
        <v>3.2258064516128997E-2</v>
      </c>
      <c r="BL19" s="22"/>
      <c r="BM19" s="22">
        <v>0</v>
      </c>
      <c r="BN19" s="22">
        <v>4.1666666666666699E-2</v>
      </c>
      <c r="BO19" s="22"/>
      <c r="BP19" s="22">
        <v>2.1126760563380299E-2</v>
      </c>
      <c r="BQ19" s="22">
        <v>3.0821917808219201E-2</v>
      </c>
      <c r="BR19" s="22"/>
      <c r="BS19" s="22">
        <v>2.9411764705882401E-2</v>
      </c>
      <c r="BT19" s="22" t="s">
        <v>97</v>
      </c>
      <c r="BU19" s="22"/>
      <c r="BV19" s="22">
        <v>0</v>
      </c>
      <c r="BW19" s="22">
        <v>4.4368600682593899E-2</v>
      </c>
      <c r="BX19" s="22"/>
      <c r="BY19" s="22">
        <v>5.6603773584905703E-2</v>
      </c>
      <c r="BZ19" s="22">
        <v>2.34375E-2</v>
      </c>
      <c r="CA19" s="22"/>
      <c r="CB19" s="22">
        <v>3.5000000000000003E-2</v>
      </c>
      <c r="CC19" s="22">
        <v>2.1739130434782601E-2</v>
      </c>
    </row>
    <row r="20" spans="2:81" x14ac:dyDescent="0.3">
      <c r="B20" s="15" t="s">
        <v>209</v>
      </c>
    </row>
    <row r="21" spans="2:81" x14ac:dyDescent="0.3">
      <c r="B21" t="s">
        <v>93</v>
      </c>
    </row>
    <row r="22" spans="2:81" x14ac:dyDescent="0.3">
      <c r="B22" t="s">
        <v>94</v>
      </c>
    </row>
    <row r="24" spans="2:81" x14ac:dyDescent="0.3">
      <c r="B24"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C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214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row>
    <row r="8" spans="2:81" x14ac:dyDescent="0.3">
      <c r="B8" s="14" t="s">
        <v>210</v>
      </c>
      <c r="C8" s="13">
        <v>0.30791505791505802</v>
      </c>
      <c r="D8" s="13">
        <v>0.30350194552529203</v>
      </c>
      <c r="E8" s="13">
        <v>0.312741312741313</v>
      </c>
      <c r="F8" s="13"/>
      <c r="G8" s="13">
        <v>0.18954248366013099</v>
      </c>
      <c r="H8" s="13">
        <v>0.31226765799256501</v>
      </c>
      <c r="I8" s="13">
        <v>0.35532994923857902</v>
      </c>
      <c r="J8" s="13">
        <v>0.29012345679012302</v>
      </c>
      <c r="K8" s="13">
        <v>0.38461538461538503</v>
      </c>
      <c r="L8" s="13">
        <v>0.31884057971014501</v>
      </c>
      <c r="M8" s="13"/>
      <c r="N8" s="13">
        <v>0.35064935064935099</v>
      </c>
      <c r="O8" s="13">
        <v>0.26907630522088399</v>
      </c>
      <c r="P8" s="13">
        <v>0.27118644067796599</v>
      </c>
      <c r="Q8" s="13">
        <v>0.30414746543778798</v>
      </c>
      <c r="R8" s="13"/>
      <c r="S8" s="13">
        <v>0.36170212765957399</v>
      </c>
      <c r="T8" s="13">
        <v>0.28205128205128199</v>
      </c>
      <c r="U8" s="13">
        <v>0.25373134328358199</v>
      </c>
      <c r="V8" s="13">
        <v>0.43956043956044</v>
      </c>
      <c r="W8" s="13">
        <v>0.31034482758620702</v>
      </c>
      <c r="X8" s="13">
        <v>0.26136363636363602</v>
      </c>
      <c r="Y8" s="13">
        <v>0.25</v>
      </c>
      <c r="Z8" s="13">
        <v>0.36585365853658502</v>
      </c>
      <c r="AA8" s="13">
        <v>0.281481481481481</v>
      </c>
      <c r="AB8" s="13">
        <v>0.227848101265823</v>
      </c>
      <c r="AC8" s="13">
        <v>0.30434782608695699</v>
      </c>
      <c r="AD8" s="13">
        <v>0.38461538461538503</v>
      </c>
      <c r="AE8" s="13"/>
      <c r="AF8" s="13">
        <v>0.29283489096573201</v>
      </c>
      <c r="AG8" s="13">
        <v>0.36363636363636398</v>
      </c>
      <c r="AH8" s="13">
        <v>0.22727272727272699</v>
      </c>
      <c r="AI8" s="13">
        <v>0.36879432624113501</v>
      </c>
      <c r="AJ8" s="13">
        <v>0.287128712871287</v>
      </c>
      <c r="AK8" s="13">
        <v>0.31182795698924698</v>
      </c>
      <c r="AL8" s="13"/>
      <c r="AM8" s="13">
        <v>0.28571428571428598</v>
      </c>
      <c r="AN8" s="13">
        <v>0.29949238578680198</v>
      </c>
      <c r="AO8" s="13">
        <v>0.32522796352583599</v>
      </c>
      <c r="AP8" s="13">
        <v>0.29100529100529099</v>
      </c>
      <c r="AQ8" s="13">
        <v>0.33333333333333298</v>
      </c>
      <c r="AR8" s="13"/>
      <c r="AS8" s="13">
        <v>0.30791505791505802</v>
      </c>
      <c r="AT8" s="13" t="s">
        <v>97</v>
      </c>
      <c r="AU8" s="13"/>
      <c r="AV8" s="13">
        <v>0.79749999999999999</v>
      </c>
      <c r="AW8" s="13">
        <v>0</v>
      </c>
      <c r="AX8" s="13">
        <v>0</v>
      </c>
      <c r="AY8" s="13"/>
      <c r="AZ8" s="13">
        <v>0.65137614678899103</v>
      </c>
      <c r="BA8" s="13">
        <v>0.62222222222222201</v>
      </c>
      <c r="BB8" s="13">
        <v>0.71806167400881105</v>
      </c>
      <c r="BC8" s="13"/>
      <c r="BD8" s="13">
        <v>0.27399380804953599</v>
      </c>
      <c r="BE8" s="13">
        <v>0.3671875</v>
      </c>
      <c r="BF8" s="13"/>
      <c r="BG8" s="13">
        <v>0.26708074534161502</v>
      </c>
      <c r="BH8" s="13">
        <v>0.327247191011236</v>
      </c>
      <c r="BI8" s="13"/>
      <c r="BJ8" s="13">
        <v>0.25806451612903197</v>
      </c>
      <c r="BK8" s="13">
        <v>0.31315483119906901</v>
      </c>
      <c r="BL8" s="13"/>
      <c r="BM8" s="13">
        <v>0.248756218905473</v>
      </c>
      <c r="BN8" s="13">
        <v>0.32478632478632502</v>
      </c>
      <c r="BO8" s="13"/>
      <c r="BP8" s="13">
        <v>0.30036630036630002</v>
      </c>
      <c r="BQ8" s="13">
        <v>0.31359353970390302</v>
      </c>
      <c r="BR8" s="13"/>
      <c r="BS8" s="13">
        <v>0.24434389140271501</v>
      </c>
      <c r="BT8" s="13">
        <v>0.36043956043955999</v>
      </c>
      <c r="BU8" s="13"/>
      <c r="BV8" s="13">
        <v>0.24832214765100699</v>
      </c>
      <c r="BW8" s="13">
        <v>0.24232081911262801</v>
      </c>
      <c r="BX8" s="13"/>
      <c r="BY8" s="13">
        <v>0.316239316239316</v>
      </c>
      <c r="BZ8" s="13">
        <v>0.30684326710816801</v>
      </c>
      <c r="CA8" s="13"/>
      <c r="CB8" s="13">
        <v>0.31315240083507301</v>
      </c>
      <c r="CC8" s="13">
        <v>0.30223880597014902</v>
      </c>
    </row>
    <row r="9" spans="2:81" ht="43.2" x14ac:dyDescent="0.3">
      <c r="B9" s="14" t="s">
        <v>211</v>
      </c>
      <c r="C9" s="13">
        <v>9.0733590733590705E-2</v>
      </c>
      <c r="D9" s="13">
        <v>8.75486381322957E-2</v>
      </c>
      <c r="E9" s="13">
        <v>9.45945945945946E-2</v>
      </c>
      <c r="F9" s="13"/>
      <c r="G9" s="13">
        <v>0.11111111111111099</v>
      </c>
      <c r="H9" s="13">
        <v>0.13382899628252801</v>
      </c>
      <c r="I9" s="13">
        <v>9.6446700507614197E-2</v>
      </c>
      <c r="J9" s="13">
        <v>4.9382716049382699E-2</v>
      </c>
      <c r="K9" s="13">
        <v>5.9829059829059797E-2</v>
      </c>
      <c r="L9" s="13">
        <v>5.0724637681159403E-2</v>
      </c>
      <c r="M9" s="13"/>
      <c r="N9" s="13">
        <v>8.0519480519480505E-2</v>
      </c>
      <c r="O9" s="13">
        <v>8.8353413654618504E-2</v>
      </c>
      <c r="P9" s="13">
        <v>8.4745762711864403E-2</v>
      </c>
      <c r="Q9" s="13">
        <v>0.119815668202765</v>
      </c>
      <c r="R9" s="13"/>
      <c r="S9" s="13">
        <v>8.5106382978723402E-2</v>
      </c>
      <c r="T9" s="13">
        <v>0.102564102564103</v>
      </c>
      <c r="U9" s="13">
        <v>5.9701492537313397E-2</v>
      </c>
      <c r="V9" s="13">
        <v>5.4945054945054903E-2</v>
      </c>
      <c r="W9" s="13">
        <v>0.14942528735632199</v>
      </c>
      <c r="X9" s="13">
        <v>0.102272727272727</v>
      </c>
      <c r="Y9" s="13">
        <v>8.3333333333333301E-2</v>
      </c>
      <c r="Z9" s="13">
        <v>9.7560975609756101E-2</v>
      </c>
      <c r="AA9" s="13">
        <v>8.1481481481481502E-2</v>
      </c>
      <c r="AB9" s="13">
        <v>0.10126582278481</v>
      </c>
      <c r="AC9" s="13">
        <v>8.6956521739130405E-2</v>
      </c>
      <c r="AD9" s="13">
        <v>7.69230769230769E-2</v>
      </c>
      <c r="AE9" s="13"/>
      <c r="AF9" s="13">
        <v>0.11214953271028</v>
      </c>
      <c r="AG9" s="13">
        <v>8.4848484848484895E-2</v>
      </c>
      <c r="AH9" s="13">
        <v>4.5454545454545497E-2</v>
      </c>
      <c r="AI9" s="13">
        <v>7.09219858156028E-2</v>
      </c>
      <c r="AJ9" s="13">
        <v>9.9009900990099001E-2</v>
      </c>
      <c r="AK9" s="13">
        <v>6.4516129032258104E-2</v>
      </c>
      <c r="AL9" s="13"/>
      <c r="AM9" s="13">
        <v>8.0745341614906804E-2</v>
      </c>
      <c r="AN9" s="13">
        <v>4.5685279187817299E-2</v>
      </c>
      <c r="AO9" s="13">
        <v>0.121580547112462</v>
      </c>
      <c r="AP9" s="13">
        <v>9.5238095238095205E-2</v>
      </c>
      <c r="AQ9" s="13">
        <v>0.13888888888888901</v>
      </c>
      <c r="AR9" s="13"/>
      <c r="AS9" s="13">
        <v>9.0733590733590705E-2</v>
      </c>
      <c r="AT9" s="13" t="s">
        <v>97</v>
      </c>
      <c r="AU9" s="13"/>
      <c r="AV9" s="13">
        <v>0</v>
      </c>
      <c r="AW9" s="13">
        <v>1</v>
      </c>
      <c r="AX9" s="13">
        <v>0</v>
      </c>
      <c r="AY9" s="13"/>
      <c r="AZ9" s="13">
        <v>0.16513761467889901</v>
      </c>
      <c r="BA9" s="13">
        <v>0.14444444444444399</v>
      </c>
      <c r="BB9" s="13">
        <v>0.171806167400881</v>
      </c>
      <c r="BC9" s="13"/>
      <c r="BD9" s="13">
        <v>0.10216718266253901</v>
      </c>
      <c r="BE9" s="13">
        <v>7.2916666666666699E-2</v>
      </c>
      <c r="BF9" s="13"/>
      <c r="BG9" s="13">
        <v>0.12732919254658401</v>
      </c>
      <c r="BH9" s="13">
        <v>7.4438202247190999E-2</v>
      </c>
      <c r="BI9" s="13"/>
      <c r="BJ9" s="13">
        <v>0.11612903225806499</v>
      </c>
      <c r="BK9" s="13">
        <v>8.6146682188591395E-2</v>
      </c>
      <c r="BL9" s="13"/>
      <c r="BM9" s="13">
        <v>0.114427860696517</v>
      </c>
      <c r="BN9" s="13">
        <v>8.54700854700855E-2</v>
      </c>
      <c r="BO9" s="13"/>
      <c r="BP9" s="13">
        <v>6.22710622710623E-2</v>
      </c>
      <c r="BQ9" s="13">
        <v>0.10228802153432</v>
      </c>
      <c r="BR9" s="13"/>
      <c r="BS9" s="13">
        <v>0.115384615384615</v>
      </c>
      <c r="BT9" s="13">
        <v>8.3516483516483497E-2</v>
      </c>
      <c r="BU9" s="13"/>
      <c r="BV9" s="13">
        <v>0.134228187919463</v>
      </c>
      <c r="BW9" s="13">
        <v>0.10580204778157</v>
      </c>
      <c r="BX9" s="13"/>
      <c r="BY9" s="13">
        <v>0.11965811965812</v>
      </c>
      <c r="BZ9" s="13">
        <v>8.4988962472406199E-2</v>
      </c>
      <c r="CA9" s="13"/>
      <c r="CB9" s="13">
        <v>6.8893528183716093E-2</v>
      </c>
      <c r="CC9" s="13">
        <v>0.10634328358209</v>
      </c>
    </row>
    <row r="10" spans="2:81" ht="28.8" x14ac:dyDescent="0.3">
      <c r="B10" s="14" t="s">
        <v>212</v>
      </c>
      <c r="C10" s="13">
        <v>7.8185328185328196E-2</v>
      </c>
      <c r="D10" s="13">
        <v>9.5330739299610903E-2</v>
      </c>
      <c r="E10" s="13">
        <v>6.1776061776061798E-2</v>
      </c>
      <c r="F10" s="13"/>
      <c r="G10" s="13">
        <v>0.11764705882352899</v>
      </c>
      <c r="H10" s="13">
        <v>9.6654275092936795E-2</v>
      </c>
      <c r="I10" s="13">
        <v>6.5989847715736002E-2</v>
      </c>
      <c r="J10" s="13">
        <v>7.4074074074074098E-2</v>
      </c>
      <c r="K10" s="13">
        <v>5.9829059829059797E-2</v>
      </c>
      <c r="L10" s="13">
        <v>3.6231884057971002E-2</v>
      </c>
      <c r="M10" s="13"/>
      <c r="N10" s="13">
        <v>7.5324675324675294E-2</v>
      </c>
      <c r="O10" s="13">
        <v>7.2289156626505993E-2</v>
      </c>
      <c r="P10" s="13">
        <v>8.4745762711864403E-2</v>
      </c>
      <c r="Q10" s="13">
        <v>8.7557603686635899E-2</v>
      </c>
      <c r="R10" s="13"/>
      <c r="S10" s="13">
        <v>7.4468085106383003E-2</v>
      </c>
      <c r="T10" s="13">
        <v>9.4017094017094002E-2</v>
      </c>
      <c r="U10" s="13">
        <v>5.9701492537313397E-2</v>
      </c>
      <c r="V10" s="13">
        <v>4.3956043956044001E-2</v>
      </c>
      <c r="W10" s="13">
        <v>6.8965517241379296E-2</v>
      </c>
      <c r="X10" s="13">
        <v>0.14772727272727301</v>
      </c>
      <c r="Y10" s="13">
        <v>5.95238095238095E-2</v>
      </c>
      <c r="Z10" s="13">
        <v>2.4390243902439001E-2</v>
      </c>
      <c r="AA10" s="13">
        <v>7.4074074074074098E-2</v>
      </c>
      <c r="AB10" s="13">
        <v>0.10126582278481</v>
      </c>
      <c r="AC10" s="13">
        <v>0.108695652173913</v>
      </c>
      <c r="AD10" s="13">
        <v>0</v>
      </c>
      <c r="AE10" s="13"/>
      <c r="AF10" s="13">
        <v>0.10280373831775701</v>
      </c>
      <c r="AG10" s="13">
        <v>6.6666666666666693E-2</v>
      </c>
      <c r="AH10" s="13">
        <v>8.1818181818181804E-2</v>
      </c>
      <c r="AI10" s="13">
        <v>7.09219858156028E-2</v>
      </c>
      <c r="AJ10" s="13">
        <v>5.9405940594059403E-2</v>
      </c>
      <c r="AK10" s="13">
        <v>5.3763440860215103E-2</v>
      </c>
      <c r="AL10" s="13"/>
      <c r="AM10" s="13">
        <v>8.0745341614906804E-2</v>
      </c>
      <c r="AN10" s="13">
        <v>6.5989847715736002E-2</v>
      </c>
      <c r="AO10" s="13">
        <v>7.29483282674772E-2</v>
      </c>
      <c r="AP10" s="13">
        <v>8.4656084656084707E-2</v>
      </c>
      <c r="AQ10" s="13">
        <v>0.16666666666666699</v>
      </c>
      <c r="AR10" s="13"/>
      <c r="AS10" s="13">
        <v>7.8185328185328196E-2</v>
      </c>
      <c r="AT10" s="13" t="s">
        <v>97</v>
      </c>
      <c r="AU10" s="13"/>
      <c r="AV10" s="13">
        <v>0.20250000000000001</v>
      </c>
      <c r="AW10" s="13">
        <v>0</v>
      </c>
      <c r="AX10" s="13">
        <v>0</v>
      </c>
      <c r="AY10" s="13"/>
      <c r="AZ10" s="13">
        <v>0.18348623853210999</v>
      </c>
      <c r="BA10" s="13">
        <v>0.233333333333333</v>
      </c>
      <c r="BB10" s="13">
        <v>0.110132158590308</v>
      </c>
      <c r="BC10" s="13"/>
      <c r="BD10" s="13">
        <v>8.9783281733746098E-2</v>
      </c>
      <c r="BE10" s="13">
        <v>5.46875E-2</v>
      </c>
      <c r="BF10" s="13"/>
      <c r="BG10" s="13">
        <v>0.111801242236025</v>
      </c>
      <c r="BH10" s="13">
        <v>6.3202247191011196E-2</v>
      </c>
      <c r="BI10" s="13"/>
      <c r="BJ10" s="13">
        <v>0.11612903225806499</v>
      </c>
      <c r="BK10" s="13">
        <v>7.3341094295692702E-2</v>
      </c>
      <c r="BL10" s="13"/>
      <c r="BM10" s="13">
        <v>8.45771144278607E-2</v>
      </c>
      <c r="BN10" s="13">
        <v>7.5702075702075697E-2</v>
      </c>
      <c r="BO10" s="13"/>
      <c r="BP10" s="13">
        <v>9.5238095238095205E-2</v>
      </c>
      <c r="BQ10" s="13">
        <v>7.1332436069986502E-2</v>
      </c>
      <c r="BR10" s="13"/>
      <c r="BS10" s="13">
        <v>9.2760180995475103E-2</v>
      </c>
      <c r="BT10" s="13">
        <v>6.15384615384615E-2</v>
      </c>
      <c r="BU10" s="13"/>
      <c r="BV10" s="13">
        <v>8.7248322147651006E-2</v>
      </c>
      <c r="BW10" s="13">
        <v>9.5563139931740607E-2</v>
      </c>
      <c r="BX10" s="13"/>
      <c r="BY10" s="13">
        <v>0.15384615384615399</v>
      </c>
      <c r="BZ10" s="13">
        <v>6.9536423841059597E-2</v>
      </c>
      <c r="CA10" s="13"/>
      <c r="CB10" s="13">
        <v>7.7244258872651406E-2</v>
      </c>
      <c r="CC10" s="13">
        <v>7.4626865671641798E-2</v>
      </c>
    </row>
    <row r="11" spans="2:81" x14ac:dyDescent="0.3">
      <c r="B11" s="14" t="s">
        <v>213</v>
      </c>
      <c r="C11" s="13">
        <v>0.50482625482625498</v>
      </c>
      <c r="D11" s="13">
        <v>0.49027237354085601</v>
      </c>
      <c r="E11" s="13">
        <v>0.51737451737451701</v>
      </c>
      <c r="F11" s="13"/>
      <c r="G11" s="13">
        <v>0.56862745098039202</v>
      </c>
      <c r="H11" s="13">
        <v>0.44609665427509299</v>
      </c>
      <c r="I11" s="13">
        <v>0.46700507614213199</v>
      </c>
      <c r="J11" s="13">
        <v>0.53703703703703698</v>
      </c>
      <c r="K11" s="13">
        <v>0.487179487179487</v>
      </c>
      <c r="L11" s="13">
        <v>0.57971014492753603</v>
      </c>
      <c r="M11" s="13"/>
      <c r="N11" s="13">
        <v>0.483116883116883</v>
      </c>
      <c r="O11" s="13">
        <v>0.55823293172690802</v>
      </c>
      <c r="P11" s="13">
        <v>0.53107344632768405</v>
      </c>
      <c r="Q11" s="13">
        <v>0.460829493087558</v>
      </c>
      <c r="R11" s="13"/>
      <c r="S11" s="13">
        <v>0.45212765957446799</v>
      </c>
      <c r="T11" s="13">
        <v>0.487179487179487</v>
      </c>
      <c r="U11" s="13">
        <v>0.61194029850746301</v>
      </c>
      <c r="V11" s="13">
        <v>0.43956043956044</v>
      </c>
      <c r="W11" s="13">
        <v>0.42528735632183901</v>
      </c>
      <c r="X11" s="13">
        <v>0.47727272727272702</v>
      </c>
      <c r="Y11" s="13">
        <v>0.60714285714285698</v>
      </c>
      <c r="Z11" s="13">
        <v>0.51219512195121997</v>
      </c>
      <c r="AA11" s="13">
        <v>0.54814814814814805</v>
      </c>
      <c r="AB11" s="13">
        <v>0.569620253164557</v>
      </c>
      <c r="AC11" s="13">
        <v>0.5</v>
      </c>
      <c r="AD11" s="13">
        <v>0.53846153846153799</v>
      </c>
      <c r="AE11" s="13"/>
      <c r="AF11" s="13">
        <v>0.482866043613707</v>
      </c>
      <c r="AG11" s="13">
        <v>0.46060606060606102</v>
      </c>
      <c r="AH11" s="13">
        <v>0.62727272727272698</v>
      </c>
      <c r="AI11" s="13">
        <v>0.47517730496453903</v>
      </c>
      <c r="AJ11" s="13">
        <v>0.524752475247525</v>
      </c>
      <c r="AK11" s="13">
        <v>0.54838709677419395</v>
      </c>
      <c r="AL11" s="13"/>
      <c r="AM11" s="13">
        <v>0.52173913043478304</v>
      </c>
      <c r="AN11" s="13">
        <v>0.57360406091370597</v>
      </c>
      <c r="AO11" s="13">
        <v>0.47112462006078998</v>
      </c>
      <c r="AP11" s="13">
        <v>0.51322751322751303</v>
      </c>
      <c r="AQ11" s="13">
        <v>0.30555555555555602</v>
      </c>
      <c r="AR11" s="13"/>
      <c r="AS11" s="13">
        <v>0.50482625482625498</v>
      </c>
      <c r="AT11" s="13" t="s">
        <v>97</v>
      </c>
      <c r="AU11" s="13"/>
      <c r="AV11" s="13">
        <v>0</v>
      </c>
      <c r="AW11" s="13">
        <v>0</v>
      </c>
      <c r="AX11" s="13">
        <v>1</v>
      </c>
      <c r="AY11" s="13"/>
      <c r="AZ11" s="13">
        <v>0</v>
      </c>
      <c r="BA11" s="13">
        <v>0</v>
      </c>
      <c r="BB11" s="13">
        <v>0</v>
      </c>
      <c r="BC11" s="13"/>
      <c r="BD11" s="13">
        <v>0.51238390092879305</v>
      </c>
      <c r="BE11" s="13">
        <v>0.4921875</v>
      </c>
      <c r="BF11" s="13"/>
      <c r="BG11" s="13">
        <v>0.47515527950310599</v>
      </c>
      <c r="BH11" s="13">
        <v>0.51685393258427004</v>
      </c>
      <c r="BI11" s="13"/>
      <c r="BJ11" s="13">
        <v>0.49032258064516099</v>
      </c>
      <c r="BK11" s="13">
        <v>0.51105937136204904</v>
      </c>
      <c r="BL11" s="13"/>
      <c r="BM11" s="13">
        <v>0.52736318407960203</v>
      </c>
      <c r="BN11" s="13">
        <v>0.49694749694749701</v>
      </c>
      <c r="BO11" s="13"/>
      <c r="BP11" s="13">
        <v>0.52380952380952395</v>
      </c>
      <c r="BQ11" s="13">
        <v>0.49528936742933999</v>
      </c>
      <c r="BR11" s="13"/>
      <c r="BS11" s="13">
        <v>0.53846153846153799</v>
      </c>
      <c r="BT11" s="13">
        <v>0.46373626373626398</v>
      </c>
      <c r="BU11" s="13"/>
      <c r="BV11" s="13">
        <v>0.53020134228187898</v>
      </c>
      <c r="BW11" s="13">
        <v>0.54266211604095604</v>
      </c>
      <c r="BX11" s="13"/>
      <c r="BY11" s="13">
        <v>0.37606837606837601</v>
      </c>
      <c r="BZ11" s="13">
        <v>0.52317880794701999</v>
      </c>
      <c r="CA11" s="13"/>
      <c r="CB11" s="13">
        <v>0.52818371607515702</v>
      </c>
      <c r="CC11" s="13">
        <v>0.49440298507462699</v>
      </c>
    </row>
    <row r="12" spans="2:81" x14ac:dyDescent="0.3">
      <c r="B12" s="14" t="s">
        <v>207</v>
      </c>
      <c r="C12" s="13">
        <v>5.7915057915057903E-3</v>
      </c>
      <c r="D12" s="13">
        <v>5.8365758754863797E-3</v>
      </c>
      <c r="E12" s="13">
        <v>5.7915057915057903E-3</v>
      </c>
      <c r="F12" s="13"/>
      <c r="G12" s="13">
        <v>6.5359477124183E-3</v>
      </c>
      <c r="H12" s="13">
        <v>0</v>
      </c>
      <c r="I12" s="13">
        <v>5.0761421319797002E-3</v>
      </c>
      <c r="J12" s="13">
        <v>1.85185185185185E-2</v>
      </c>
      <c r="K12" s="13">
        <v>0</v>
      </c>
      <c r="L12" s="13">
        <v>7.2463768115942004E-3</v>
      </c>
      <c r="M12" s="13"/>
      <c r="N12" s="13">
        <v>5.1948051948051896E-3</v>
      </c>
      <c r="O12" s="13">
        <v>1.20481927710843E-2</v>
      </c>
      <c r="P12" s="13">
        <v>0</v>
      </c>
      <c r="Q12" s="13">
        <v>4.6082949308755804E-3</v>
      </c>
      <c r="R12" s="13"/>
      <c r="S12" s="13">
        <v>5.31914893617021E-3</v>
      </c>
      <c r="T12" s="13">
        <v>8.5470085470085496E-3</v>
      </c>
      <c r="U12" s="13">
        <v>0</v>
      </c>
      <c r="V12" s="13">
        <v>1.0989010989011E-2</v>
      </c>
      <c r="W12" s="13">
        <v>1.1494252873563199E-2</v>
      </c>
      <c r="X12" s="13">
        <v>0</v>
      </c>
      <c r="Y12" s="13">
        <v>0</v>
      </c>
      <c r="Z12" s="13">
        <v>0</v>
      </c>
      <c r="AA12" s="13">
        <v>1.48148148148148E-2</v>
      </c>
      <c r="AB12" s="13">
        <v>0</v>
      </c>
      <c r="AC12" s="13">
        <v>0</v>
      </c>
      <c r="AD12" s="13">
        <v>0</v>
      </c>
      <c r="AE12" s="13"/>
      <c r="AF12" s="13">
        <v>6.2305295950155796E-3</v>
      </c>
      <c r="AG12" s="13">
        <v>6.0606060606060597E-3</v>
      </c>
      <c r="AH12" s="13">
        <v>0</v>
      </c>
      <c r="AI12" s="13">
        <v>0</v>
      </c>
      <c r="AJ12" s="13">
        <v>9.9009900990098994E-3</v>
      </c>
      <c r="AK12" s="13">
        <v>0</v>
      </c>
      <c r="AL12" s="13"/>
      <c r="AM12" s="13">
        <v>6.2111801242236003E-3</v>
      </c>
      <c r="AN12" s="13">
        <v>5.0761421319797002E-3</v>
      </c>
      <c r="AO12" s="13">
        <v>3.0395136778115501E-3</v>
      </c>
      <c r="AP12" s="13">
        <v>1.0582010582010601E-2</v>
      </c>
      <c r="AQ12" s="13">
        <v>2.7777777777777801E-2</v>
      </c>
      <c r="AR12" s="13"/>
      <c r="AS12" s="13">
        <v>5.7915057915057903E-3</v>
      </c>
      <c r="AT12" s="13" t="s">
        <v>97</v>
      </c>
      <c r="AU12" s="13"/>
      <c r="AV12" s="13">
        <v>0</v>
      </c>
      <c r="AW12" s="13">
        <v>0</v>
      </c>
      <c r="AX12" s="13">
        <v>0</v>
      </c>
      <c r="AY12" s="13"/>
      <c r="AZ12" s="13">
        <v>0</v>
      </c>
      <c r="BA12" s="13">
        <v>0</v>
      </c>
      <c r="BB12" s="13">
        <v>0</v>
      </c>
      <c r="BC12" s="13"/>
      <c r="BD12" s="13">
        <v>6.1919504643962904E-3</v>
      </c>
      <c r="BE12" s="13">
        <v>5.2083333333333296E-3</v>
      </c>
      <c r="BF12" s="13"/>
      <c r="BG12" s="13">
        <v>6.2111801242236003E-3</v>
      </c>
      <c r="BH12" s="13">
        <v>5.6179775280898901E-3</v>
      </c>
      <c r="BI12" s="13"/>
      <c r="BJ12" s="13">
        <v>6.4516129032258099E-3</v>
      </c>
      <c r="BK12" s="13">
        <v>5.82072176949942E-3</v>
      </c>
      <c r="BL12" s="13"/>
      <c r="BM12" s="13">
        <v>9.9502487562189105E-3</v>
      </c>
      <c r="BN12" s="13">
        <v>4.8840048840048797E-3</v>
      </c>
      <c r="BO12" s="13"/>
      <c r="BP12" s="13">
        <v>7.3260073260073303E-3</v>
      </c>
      <c r="BQ12" s="13">
        <v>5.3835800807537004E-3</v>
      </c>
      <c r="BR12" s="13"/>
      <c r="BS12" s="13">
        <v>2.26244343891403E-3</v>
      </c>
      <c r="BT12" s="13">
        <v>8.7912087912087895E-3</v>
      </c>
      <c r="BU12" s="13"/>
      <c r="BV12" s="13">
        <v>0</v>
      </c>
      <c r="BW12" s="13">
        <v>3.4129692832764501E-3</v>
      </c>
      <c r="BX12" s="13"/>
      <c r="BY12" s="13">
        <v>8.5470085470085496E-3</v>
      </c>
      <c r="BZ12" s="13">
        <v>5.5187637969094901E-3</v>
      </c>
      <c r="CA12" s="13"/>
      <c r="CB12" s="13">
        <v>8.3507306889352793E-3</v>
      </c>
      <c r="CC12" s="13">
        <v>3.7313432835820899E-3</v>
      </c>
    </row>
    <row r="13" spans="2:81" x14ac:dyDescent="0.3">
      <c r="B13" s="14" t="s">
        <v>106</v>
      </c>
      <c r="C13" s="22">
        <v>1.2548262548262501E-2</v>
      </c>
      <c r="D13" s="22">
        <v>1.7509727626459099E-2</v>
      </c>
      <c r="E13" s="22">
        <v>7.7220077220077196E-3</v>
      </c>
      <c r="F13" s="22"/>
      <c r="G13" s="22">
        <v>6.5359477124183E-3</v>
      </c>
      <c r="H13" s="22">
        <v>1.11524163568773E-2</v>
      </c>
      <c r="I13" s="22">
        <v>1.01522842639594E-2</v>
      </c>
      <c r="J13" s="22">
        <v>3.0864197530864199E-2</v>
      </c>
      <c r="K13" s="22">
        <v>8.5470085470085496E-3</v>
      </c>
      <c r="L13" s="22">
        <v>7.2463768115942004E-3</v>
      </c>
      <c r="M13" s="22"/>
      <c r="N13" s="22">
        <v>5.1948051948051896E-3</v>
      </c>
      <c r="O13" s="22">
        <v>0</v>
      </c>
      <c r="P13" s="22">
        <v>2.82485875706215E-2</v>
      </c>
      <c r="Q13" s="22">
        <v>2.3041474654377898E-2</v>
      </c>
      <c r="R13" s="22"/>
      <c r="S13" s="22">
        <v>2.1276595744680899E-2</v>
      </c>
      <c r="T13" s="22">
        <v>2.5641025641025599E-2</v>
      </c>
      <c r="U13" s="22">
        <v>1.49253731343284E-2</v>
      </c>
      <c r="V13" s="22">
        <v>1.0989010989011E-2</v>
      </c>
      <c r="W13" s="22">
        <v>3.4482758620689703E-2</v>
      </c>
      <c r="X13" s="22">
        <v>1.13636363636364E-2</v>
      </c>
      <c r="Y13" s="22">
        <v>0</v>
      </c>
      <c r="Z13" s="22">
        <v>0</v>
      </c>
      <c r="AA13" s="22">
        <v>0</v>
      </c>
      <c r="AB13" s="22">
        <v>0</v>
      </c>
      <c r="AC13" s="22">
        <v>0</v>
      </c>
      <c r="AD13" s="22">
        <v>0</v>
      </c>
      <c r="AE13" s="22"/>
      <c r="AF13" s="22">
        <v>3.1152647975077898E-3</v>
      </c>
      <c r="AG13" s="22">
        <v>1.8181818181818198E-2</v>
      </c>
      <c r="AH13" s="22">
        <v>1.8181818181818198E-2</v>
      </c>
      <c r="AI13" s="22">
        <v>1.41843971631206E-2</v>
      </c>
      <c r="AJ13" s="22">
        <v>1.9801980198019799E-2</v>
      </c>
      <c r="AK13" s="22">
        <v>2.1505376344085999E-2</v>
      </c>
      <c r="AL13" s="22"/>
      <c r="AM13" s="22">
        <v>2.4844720496894401E-2</v>
      </c>
      <c r="AN13" s="22">
        <v>1.01522842639594E-2</v>
      </c>
      <c r="AO13" s="22">
        <v>6.0790273556231003E-3</v>
      </c>
      <c r="AP13" s="22">
        <v>5.2910052910052898E-3</v>
      </c>
      <c r="AQ13" s="22">
        <v>2.7777777777777801E-2</v>
      </c>
      <c r="AR13" s="22"/>
      <c r="AS13" s="22">
        <v>1.2548262548262501E-2</v>
      </c>
      <c r="AT13" s="22" t="s">
        <v>97</v>
      </c>
      <c r="AU13" s="22"/>
      <c r="AV13" s="22">
        <v>0</v>
      </c>
      <c r="AW13" s="22">
        <v>0</v>
      </c>
      <c r="AX13" s="22">
        <v>0</v>
      </c>
      <c r="AY13" s="22"/>
      <c r="AZ13" s="22">
        <v>0</v>
      </c>
      <c r="BA13" s="22">
        <v>0</v>
      </c>
      <c r="BB13" s="22">
        <v>0</v>
      </c>
      <c r="BC13" s="22"/>
      <c r="BD13" s="22">
        <v>1.54798761609907E-2</v>
      </c>
      <c r="BE13" s="22">
        <v>7.8125E-3</v>
      </c>
      <c r="BF13" s="22"/>
      <c r="BG13" s="22">
        <v>1.2422360248447201E-2</v>
      </c>
      <c r="BH13" s="22">
        <v>1.26404494382022E-2</v>
      </c>
      <c r="BI13" s="22"/>
      <c r="BJ13" s="22">
        <v>1.2903225806451601E-2</v>
      </c>
      <c r="BK13" s="22">
        <v>1.0477299185098999E-2</v>
      </c>
      <c r="BL13" s="22"/>
      <c r="BM13" s="22">
        <v>1.49253731343284E-2</v>
      </c>
      <c r="BN13" s="22">
        <v>1.22100122100122E-2</v>
      </c>
      <c r="BO13" s="22"/>
      <c r="BP13" s="22">
        <v>1.0989010989011E-2</v>
      </c>
      <c r="BQ13" s="22">
        <v>1.21130551816958E-2</v>
      </c>
      <c r="BR13" s="22"/>
      <c r="BS13" s="22">
        <v>6.7873303167420799E-3</v>
      </c>
      <c r="BT13" s="22">
        <v>2.1978021978022001E-2</v>
      </c>
      <c r="BU13" s="22"/>
      <c r="BV13" s="22">
        <v>0</v>
      </c>
      <c r="BW13" s="22">
        <v>1.02389078498294E-2</v>
      </c>
      <c r="BX13" s="22"/>
      <c r="BY13" s="22">
        <v>2.5641025641025599E-2</v>
      </c>
      <c r="BZ13" s="22">
        <v>9.93377483443709E-3</v>
      </c>
      <c r="CA13" s="22"/>
      <c r="CB13" s="22">
        <v>4.1753653444676396E-3</v>
      </c>
      <c r="CC13" s="22">
        <v>1.8656716417910401E-2</v>
      </c>
    </row>
    <row r="14" spans="2:81" x14ac:dyDescent="0.3">
      <c r="B14" s="15" t="s">
        <v>196</v>
      </c>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C26"/>
  <sheetViews>
    <sheetView showGridLines="0" workbookViewId="0">
      <pane xSplit="2" topLeftCell="C1" activePane="topRight" state="frozen"/>
      <selection pane="topRight" activeCell="E20" sqref="E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226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523</v>
      </c>
      <c r="D7" s="10">
        <v>252</v>
      </c>
      <c r="E7" s="10">
        <v>268</v>
      </c>
      <c r="F7" s="10"/>
      <c r="G7" s="10">
        <v>87</v>
      </c>
      <c r="H7" s="10">
        <v>120</v>
      </c>
      <c r="I7" s="10">
        <v>92</v>
      </c>
      <c r="J7" s="10">
        <v>87</v>
      </c>
      <c r="K7" s="10">
        <v>57</v>
      </c>
      <c r="L7" s="10">
        <v>80</v>
      </c>
      <c r="M7" s="10"/>
      <c r="N7" s="10">
        <v>186</v>
      </c>
      <c r="O7" s="10">
        <v>139</v>
      </c>
      <c r="P7" s="10">
        <v>94</v>
      </c>
      <c r="Q7" s="10">
        <v>100</v>
      </c>
      <c r="R7" s="10"/>
      <c r="S7" s="10">
        <v>85</v>
      </c>
      <c r="T7" s="10">
        <v>57</v>
      </c>
      <c r="U7" s="10">
        <v>41</v>
      </c>
      <c r="V7" s="10">
        <v>40</v>
      </c>
      <c r="W7" s="10">
        <v>37</v>
      </c>
      <c r="X7" s="10">
        <v>42</v>
      </c>
      <c r="Y7" s="10">
        <v>51</v>
      </c>
      <c r="Z7" s="10">
        <v>21</v>
      </c>
      <c r="AA7" s="10">
        <v>74</v>
      </c>
      <c r="AB7" s="10">
        <v>45</v>
      </c>
      <c r="AC7" s="10">
        <v>23</v>
      </c>
      <c r="AD7" s="10">
        <v>7</v>
      </c>
      <c r="AE7" s="10"/>
      <c r="AF7" s="10">
        <v>155</v>
      </c>
      <c r="AG7" s="10">
        <v>76</v>
      </c>
      <c r="AH7" s="10">
        <v>69</v>
      </c>
      <c r="AI7" s="10">
        <v>67</v>
      </c>
      <c r="AJ7" s="10">
        <v>53</v>
      </c>
      <c r="AK7" s="10">
        <v>51</v>
      </c>
      <c r="AL7" s="10"/>
      <c r="AM7" s="10">
        <v>84</v>
      </c>
      <c r="AN7" s="10">
        <v>113</v>
      </c>
      <c r="AO7" s="10">
        <v>155</v>
      </c>
      <c r="AP7" s="10">
        <v>97</v>
      </c>
      <c r="AQ7" s="10">
        <v>11</v>
      </c>
      <c r="AR7" s="10"/>
      <c r="AS7" s="10">
        <v>523</v>
      </c>
      <c r="AT7" s="10" t="s">
        <v>96</v>
      </c>
      <c r="AU7" s="10"/>
      <c r="AV7" s="10" t="s">
        <v>96</v>
      </c>
      <c r="AW7" s="10" t="s">
        <v>96</v>
      </c>
      <c r="AX7" s="10">
        <v>523</v>
      </c>
      <c r="AY7" s="10"/>
      <c r="AZ7" s="10" t="s">
        <v>96</v>
      </c>
      <c r="BA7" s="10" t="s">
        <v>96</v>
      </c>
      <c r="BB7" s="10" t="s">
        <v>96</v>
      </c>
      <c r="BC7" s="10"/>
      <c r="BD7" s="10">
        <v>331</v>
      </c>
      <c r="BE7" s="10">
        <v>189</v>
      </c>
      <c r="BF7" s="10"/>
      <c r="BG7" s="10">
        <v>153</v>
      </c>
      <c r="BH7" s="10">
        <v>368</v>
      </c>
      <c r="BI7" s="10"/>
      <c r="BJ7" s="10">
        <v>76</v>
      </c>
      <c r="BK7" s="10">
        <v>439</v>
      </c>
      <c r="BL7" s="10"/>
      <c r="BM7" s="10">
        <v>106</v>
      </c>
      <c r="BN7" s="10">
        <v>407</v>
      </c>
      <c r="BO7" s="10"/>
      <c r="BP7" s="10">
        <v>143</v>
      </c>
      <c r="BQ7" s="10">
        <v>368</v>
      </c>
      <c r="BR7" s="10"/>
      <c r="BS7" s="10">
        <v>238</v>
      </c>
      <c r="BT7" s="10">
        <v>211</v>
      </c>
      <c r="BU7" s="10"/>
      <c r="BV7" s="10">
        <v>79</v>
      </c>
      <c r="BW7" s="10">
        <v>159</v>
      </c>
      <c r="BX7" s="10"/>
      <c r="BY7" s="10">
        <v>44</v>
      </c>
      <c r="BZ7" s="10">
        <v>474</v>
      </c>
      <c r="CA7" s="10"/>
      <c r="CB7" s="10">
        <v>253</v>
      </c>
      <c r="CC7" s="10">
        <v>265</v>
      </c>
    </row>
    <row r="8" spans="2:81" x14ac:dyDescent="0.3">
      <c r="B8" s="14" t="s">
        <v>215</v>
      </c>
      <c r="C8" s="13">
        <v>0.43977055449330799</v>
      </c>
      <c r="D8" s="13">
        <v>0.50396825396825395</v>
      </c>
      <c r="E8" s="13">
        <v>0.37686567164179102</v>
      </c>
      <c r="F8" s="13"/>
      <c r="G8" s="13">
        <v>0.42528735632183901</v>
      </c>
      <c r="H8" s="13">
        <v>0.43333333333333302</v>
      </c>
      <c r="I8" s="13">
        <v>0.47826086956521702</v>
      </c>
      <c r="J8" s="13">
        <v>0.36781609195402298</v>
      </c>
      <c r="K8" s="13">
        <v>0.45614035087719301</v>
      </c>
      <c r="L8" s="13">
        <v>0.48749999999999999</v>
      </c>
      <c r="M8" s="13"/>
      <c r="N8" s="13">
        <v>0.40322580645161299</v>
      </c>
      <c r="O8" s="13">
        <v>0.46762589928057602</v>
      </c>
      <c r="P8" s="13">
        <v>0.51063829787234005</v>
      </c>
      <c r="Q8" s="13">
        <v>0.41</v>
      </c>
      <c r="R8" s="13"/>
      <c r="S8" s="13">
        <v>0.38823529411764701</v>
      </c>
      <c r="T8" s="13">
        <v>0.43859649122806998</v>
      </c>
      <c r="U8" s="13">
        <v>0.439024390243902</v>
      </c>
      <c r="V8" s="13">
        <v>0.5</v>
      </c>
      <c r="W8" s="13">
        <v>0.51351351351351304</v>
      </c>
      <c r="X8" s="13">
        <v>0.452380952380952</v>
      </c>
      <c r="Y8" s="13">
        <v>0.49019607843137297</v>
      </c>
      <c r="Z8" s="13">
        <v>0.42857142857142899</v>
      </c>
      <c r="AA8" s="13">
        <v>0.41891891891891903</v>
      </c>
      <c r="AB8" s="13">
        <v>0.44444444444444398</v>
      </c>
      <c r="AC8" s="13">
        <v>0.39130434782608697</v>
      </c>
      <c r="AD8" s="13">
        <v>0.28571428571428598</v>
      </c>
      <c r="AE8" s="13"/>
      <c r="AF8" s="13">
        <v>0.43870967741935502</v>
      </c>
      <c r="AG8" s="13">
        <v>0.394736842105263</v>
      </c>
      <c r="AH8" s="13">
        <v>0.42028985507246402</v>
      </c>
      <c r="AI8" s="13">
        <v>0.462686567164179</v>
      </c>
      <c r="AJ8" s="13">
        <v>0.50943396226415105</v>
      </c>
      <c r="AK8" s="13">
        <v>0.47058823529411797</v>
      </c>
      <c r="AL8" s="13"/>
      <c r="AM8" s="13">
        <v>0.476190476190476</v>
      </c>
      <c r="AN8" s="13">
        <v>0.41592920353982299</v>
      </c>
      <c r="AO8" s="13">
        <v>0.45161290322580599</v>
      </c>
      <c r="AP8" s="13">
        <v>0.38144329896907198</v>
      </c>
      <c r="AQ8" s="13">
        <v>0.36363636363636398</v>
      </c>
      <c r="AR8" s="13"/>
      <c r="AS8" s="13">
        <v>0.43977055449330799</v>
      </c>
      <c r="AT8" s="13" t="s">
        <v>97</v>
      </c>
      <c r="AU8" s="13"/>
      <c r="AV8" s="13" t="s">
        <v>97</v>
      </c>
      <c r="AW8" s="13" t="s">
        <v>97</v>
      </c>
      <c r="AX8" s="13">
        <v>0.43977055449330799</v>
      </c>
      <c r="AY8" s="13"/>
      <c r="AZ8" s="13" t="s">
        <v>97</v>
      </c>
      <c r="BA8" s="13" t="s">
        <v>97</v>
      </c>
      <c r="BB8" s="13" t="s">
        <v>97</v>
      </c>
      <c r="BC8" s="13"/>
      <c r="BD8" s="13">
        <v>0.40785498489425998</v>
      </c>
      <c r="BE8" s="13">
        <v>0.48677248677248702</v>
      </c>
      <c r="BF8" s="13"/>
      <c r="BG8" s="13">
        <v>0.39215686274509798</v>
      </c>
      <c r="BH8" s="13">
        <v>0.45923913043478298</v>
      </c>
      <c r="BI8" s="13"/>
      <c r="BJ8" s="13">
        <v>0.394736842105263</v>
      </c>
      <c r="BK8" s="13">
        <v>0.44874715261958997</v>
      </c>
      <c r="BL8" s="13"/>
      <c r="BM8" s="13">
        <v>0.36792452830188699</v>
      </c>
      <c r="BN8" s="13">
        <v>0.45700245700245701</v>
      </c>
      <c r="BO8" s="13"/>
      <c r="BP8" s="13">
        <v>0.45454545454545497</v>
      </c>
      <c r="BQ8" s="13">
        <v>0.42663043478260898</v>
      </c>
      <c r="BR8" s="13"/>
      <c r="BS8" s="13">
        <v>0.41176470588235298</v>
      </c>
      <c r="BT8" s="13">
        <v>0.440758293838863</v>
      </c>
      <c r="BU8" s="13"/>
      <c r="BV8" s="13">
        <v>0.506329113924051</v>
      </c>
      <c r="BW8" s="13">
        <v>0.36477987421383601</v>
      </c>
      <c r="BX8" s="13"/>
      <c r="BY8" s="13">
        <v>0.59090909090909105</v>
      </c>
      <c r="BZ8" s="13">
        <v>0.42827004219409298</v>
      </c>
      <c r="CA8" s="13"/>
      <c r="CB8" s="13">
        <v>0.42687747035573098</v>
      </c>
      <c r="CC8" s="13">
        <v>0.456603773584906</v>
      </c>
    </row>
    <row r="9" spans="2:81" ht="43.2" x14ac:dyDescent="0.3">
      <c r="B9" s="14" t="s">
        <v>216</v>
      </c>
      <c r="C9" s="13">
        <v>0.40726577437858502</v>
      </c>
      <c r="D9" s="13">
        <v>0.38888888888888901</v>
      </c>
      <c r="E9" s="13">
        <v>0.421641791044776</v>
      </c>
      <c r="F9" s="13"/>
      <c r="G9" s="13">
        <v>0.32183908045977</v>
      </c>
      <c r="H9" s="13">
        <v>0.38333333333333303</v>
      </c>
      <c r="I9" s="13">
        <v>0.39130434782608697</v>
      </c>
      <c r="J9" s="13">
        <v>0.47126436781609199</v>
      </c>
      <c r="K9" s="13">
        <v>0.45614035087719301</v>
      </c>
      <c r="L9" s="13">
        <v>0.45</v>
      </c>
      <c r="M9" s="13"/>
      <c r="N9" s="13">
        <v>0.43010752688171999</v>
      </c>
      <c r="O9" s="13">
        <v>0.44604316546762601</v>
      </c>
      <c r="P9" s="13">
        <v>0.340425531914894</v>
      </c>
      <c r="Q9" s="13">
        <v>0.38</v>
      </c>
      <c r="R9" s="13"/>
      <c r="S9" s="13">
        <v>0.49411764705882399</v>
      </c>
      <c r="T9" s="13">
        <v>0.43859649122806998</v>
      </c>
      <c r="U9" s="13">
        <v>0.41463414634146301</v>
      </c>
      <c r="V9" s="13">
        <v>0.47499999999999998</v>
      </c>
      <c r="W9" s="13">
        <v>0.40540540540540498</v>
      </c>
      <c r="X9" s="13">
        <v>0.26190476190476197</v>
      </c>
      <c r="Y9" s="13">
        <v>0.41176470588235298</v>
      </c>
      <c r="Z9" s="13">
        <v>0.33333333333333298</v>
      </c>
      <c r="AA9" s="13">
        <v>0.35135135135135098</v>
      </c>
      <c r="AB9" s="13">
        <v>0.266666666666667</v>
      </c>
      <c r="AC9" s="13">
        <v>0.565217391304348</v>
      </c>
      <c r="AD9" s="13">
        <v>0.71428571428571397</v>
      </c>
      <c r="AE9" s="13"/>
      <c r="AF9" s="13">
        <v>0.41935483870967699</v>
      </c>
      <c r="AG9" s="13">
        <v>0.42105263157894701</v>
      </c>
      <c r="AH9" s="13">
        <v>0.46376811594202899</v>
      </c>
      <c r="AI9" s="13">
        <v>0.34328358208955201</v>
      </c>
      <c r="AJ9" s="13">
        <v>0.47169811320754701</v>
      </c>
      <c r="AK9" s="13">
        <v>0.49019607843137297</v>
      </c>
      <c r="AL9" s="13"/>
      <c r="AM9" s="13">
        <v>0.42857142857142899</v>
      </c>
      <c r="AN9" s="13">
        <v>0.39823008849557501</v>
      </c>
      <c r="AO9" s="13">
        <v>0.380645161290323</v>
      </c>
      <c r="AP9" s="13">
        <v>0.45360824742268002</v>
      </c>
      <c r="AQ9" s="13">
        <v>0.54545454545454497</v>
      </c>
      <c r="AR9" s="13"/>
      <c r="AS9" s="13">
        <v>0.40726577437858502</v>
      </c>
      <c r="AT9" s="13" t="s">
        <v>97</v>
      </c>
      <c r="AU9" s="13"/>
      <c r="AV9" s="13" t="s">
        <v>97</v>
      </c>
      <c r="AW9" s="13" t="s">
        <v>97</v>
      </c>
      <c r="AX9" s="13">
        <v>0.40726577437858502</v>
      </c>
      <c r="AY9" s="13"/>
      <c r="AZ9" s="13" t="s">
        <v>97</v>
      </c>
      <c r="BA9" s="13" t="s">
        <v>97</v>
      </c>
      <c r="BB9" s="13" t="s">
        <v>97</v>
      </c>
      <c r="BC9" s="13"/>
      <c r="BD9" s="13">
        <v>0.41389728096676698</v>
      </c>
      <c r="BE9" s="13">
        <v>0.386243386243386</v>
      </c>
      <c r="BF9" s="13"/>
      <c r="BG9" s="13">
        <v>0.37908496732026098</v>
      </c>
      <c r="BH9" s="13">
        <v>0.41847826086956502</v>
      </c>
      <c r="BI9" s="13"/>
      <c r="BJ9" s="13">
        <v>0.394736842105263</v>
      </c>
      <c r="BK9" s="13">
        <v>0.41457858769931699</v>
      </c>
      <c r="BL9" s="13"/>
      <c r="BM9" s="13">
        <v>0.490566037735849</v>
      </c>
      <c r="BN9" s="13">
        <v>0.38329238329238302</v>
      </c>
      <c r="BO9" s="13"/>
      <c r="BP9" s="13">
        <v>0.45454545454545497</v>
      </c>
      <c r="BQ9" s="13">
        <v>0.38043478260869601</v>
      </c>
      <c r="BR9" s="13"/>
      <c r="BS9" s="13">
        <v>0.441176470588235</v>
      </c>
      <c r="BT9" s="13">
        <v>0.36492890995260702</v>
      </c>
      <c r="BU9" s="13"/>
      <c r="BV9" s="13">
        <v>0.430379746835443</v>
      </c>
      <c r="BW9" s="13">
        <v>0.446540880503145</v>
      </c>
      <c r="BX9" s="13"/>
      <c r="BY9" s="13">
        <v>0.40909090909090901</v>
      </c>
      <c r="BZ9" s="13">
        <v>0.40928270042194098</v>
      </c>
      <c r="CA9" s="13"/>
      <c r="CB9" s="13">
        <v>0.438735177865613</v>
      </c>
      <c r="CC9" s="13">
        <v>0.37735849056603799</v>
      </c>
    </row>
    <row r="10" spans="2:81" ht="28.8" x14ac:dyDescent="0.3">
      <c r="B10" s="14" t="s">
        <v>217</v>
      </c>
      <c r="C10" s="13">
        <v>0.36328871892925402</v>
      </c>
      <c r="D10" s="13">
        <v>0.34523809523809501</v>
      </c>
      <c r="E10" s="13">
        <v>0.38059701492537301</v>
      </c>
      <c r="F10" s="13"/>
      <c r="G10" s="13">
        <v>0.33333333333333298</v>
      </c>
      <c r="H10" s="13">
        <v>0.35</v>
      </c>
      <c r="I10" s="13">
        <v>0.42391304347826098</v>
      </c>
      <c r="J10" s="13">
        <v>0.41379310344827602</v>
      </c>
      <c r="K10" s="13">
        <v>0.26315789473684198</v>
      </c>
      <c r="L10" s="13">
        <v>0.36249999999999999</v>
      </c>
      <c r="M10" s="13"/>
      <c r="N10" s="13">
        <v>0.37096774193548399</v>
      </c>
      <c r="O10" s="13">
        <v>0.35971223021582699</v>
      </c>
      <c r="P10" s="13">
        <v>0.329787234042553</v>
      </c>
      <c r="Q10" s="13">
        <v>0.37</v>
      </c>
      <c r="R10" s="13"/>
      <c r="S10" s="13">
        <v>0.4</v>
      </c>
      <c r="T10" s="13">
        <v>0.31578947368421101</v>
      </c>
      <c r="U10" s="13">
        <v>0.48780487804877998</v>
      </c>
      <c r="V10" s="13">
        <v>0.375</v>
      </c>
      <c r="W10" s="13">
        <v>0.27027027027027001</v>
      </c>
      <c r="X10" s="13">
        <v>0.33333333333333298</v>
      </c>
      <c r="Y10" s="13">
        <v>0.39215686274509798</v>
      </c>
      <c r="Z10" s="13">
        <v>0.33333333333333298</v>
      </c>
      <c r="AA10" s="13">
        <v>0.337837837837838</v>
      </c>
      <c r="AB10" s="13">
        <v>0.33333333333333298</v>
      </c>
      <c r="AC10" s="13">
        <v>0.34782608695652201</v>
      </c>
      <c r="AD10" s="13">
        <v>0.57142857142857095</v>
      </c>
      <c r="AE10" s="13"/>
      <c r="AF10" s="13">
        <v>0.33548387096774201</v>
      </c>
      <c r="AG10" s="13">
        <v>0.355263157894737</v>
      </c>
      <c r="AH10" s="13">
        <v>0.376811594202899</v>
      </c>
      <c r="AI10" s="13">
        <v>0.43283582089552203</v>
      </c>
      <c r="AJ10" s="13">
        <v>0.37735849056603799</v>
      </c>
      <c r="AK10" s="13">
        <v>0.33333333333333298</v>
      </c>
      <c r="AL10" s="13"/>
      <c r="AM10" s="13">
        <v>0.36904761904761901</v>
      </c>
      <c r="AN10" s="13">
        <v>0.33628318584070799</v>
      </c>
      <c r="AO10" s="13">
        <v>0.36129032258064497</v>
      </c>
      <c r="AP10" s="13">
        <v>0.39175257731958801</v>
      </c>
      <c r="AQ10" s="13">
        <v>0.45454545454545497</v>
      </c>
      <c r="AR10" s="13"/>
      <c r="AS10" s="13">
        <v>0.36328871892925402</v>
      </c>
      <c r="AT10" s="13" t="s">
        <v>97</v>
      </c>
      <c r="AU10" s="13"/>
      <c r="AV10" s="13" t="s">
        <v>97</v>
      </c>
      <c r="AW10" s="13" t="s">
        <v>97</v>
      </c>
      <c r="AX10" s="13">
        <v>0.36328871892925402</v>
      </c>
      <c r="AY10" s="13"/>
      <c r="AZ10" s="13" t="s">
        <v>97</v>
      </c>
      <c r="BA10" s="13" t="s">
        <v>97</v>
      </c>
      <c r="BB10" s="13" t="s">
        <v>97</v>
      </c>
      <c r="BC10" s="13"/>
      <c r="BD10" s="13">
        <v>0.410876132930514</v>
      </c>
      <c r="BE10" s="13">
        <v>0.28042328042328002</v>
      </c>
      <c r="BF10" s="13"/>
      <c r="BG10" s="13">
        <v>0.37254901960784298</v>
      </c>
      <c r="BH10" s="13">
        <v>0.36141304347826098</v>
      </c>
      <c r="BI10" s="13"/>
      <c r="BJ10" s="13">
        <v>0.40789473684210498</v>
      </c>
      <c r="BK10" s="13">
        <v>0.35763097949886102</v>
      </c>
      <c r="BL10" s="13"/>
      <c r="BM10" s="13">
        <v>0.48113207547169801</v>
      </c>
      <c r="BN10" s="13">
        <v>0.33660933660933701</v>
      </c>
      <c r="BO10" s="13"/>
      <c r="BP10" s="13">
        <v>0.43356643356643398</v>
      </c>
      <c r="BQ10" s="13">
        <v>0.33152173913043498</v>
      </c>
      <c r="BR10" s="13"/>
      <c r="BS10" s="13">
        <v>0.46638655462184903</v>
      </c>
      <c r="BT10" s="13">
        <v>0.24170616113744101</v>
      </c>
      <c r="BU10" s="13"/>
      <c r="BV10" s="13">
        <v>0.493670886075949</v>
      </c>
      <c r="BW10" s="13">
        <v>0.45283018867924502</v>
      </c>
      <c r="BX10" s="13"/>
      <c r="BY10" s="13">
        <v>0.34090909090909099</v>
      </c>
      <c r="BZ10" s="13">
        <v>0.367088607594937</v>
      </c>
      <c r="CA10" s="13"/>
      <c r="CB10" s="13">
        <v>0.375494071146245</v>
      </c>
      <c r="CC10" s="13">
        <v>0.35094339622641502</v>
      </c>
    </row>
    <row r="11" spans="2:81" x14ac:dyDescent="0.3">
      <c r="B11" s="14" t="s">
        <v>218</v>
      </c>
      <c r="C11" s="13">
        <v>0.29254302103250501</v>
      </c>
      <c r="D11" s="13">
        <v>0.32936507936507903</v>
      </c>
      <c r="E11" s="13">
        <v>0.26119402985074602</v>
      </c>
      <c r="F11" s="13"/>
      <c r="G11" s="13">
        <v>0.34482758620689702</v>
      </c>
      <c r="H11" s="13">
        <v>0.25</v>
      </c>
      <c r="I11" s="13">
        <v>0.27173913043478298</v>
      </c>
      <c r="J11" s="13">
        <v>0.36781609195402298</v>
      </c>
      <c r="K11" s="13">
        <v>0.24561403508771901</v>
      </c>
      <c r="L11" s="13">
        <v>0.27500000000000002</v>
      </c>
      <c r="M11" s="13"/>
      <c r="N11" s="13">
        <v>0.26881720430107497</v>
      </c>
      <c r="O11" s="13">
        <v>0.28057553956834502</v>
      </c>
      <c r="P11" s="13">
        <v>0.36170212765957399</v>
      </c>
      <c r="Q11" s="13">
        <v>0.28999999999999998</v>
      </c>
      <c r="R11" s="13"/>
      <c r="S11" s="13">
        <v>0.25882352941176501</v>
      </c>
      <c r="T11" s="13">
        <v>0.29824561403508798</v>
      </c>
      <c r="U11" s="13">
        <v>0.219512195121951</v>
      </c>
      <c r="V11" s="13">
        <v>0.35</v>
      </c>
      <c r="W11" s="13">
        <v>0.18918918918918901</v>
      </c>
      <c r="X11" s="13">
        <v>0.33333333333333298</v>
      </c>
      <c r="Y11" s="13">
        <v>0.37254901960784298</v>
      </c>
      <c r="Z11" s="13">
        <v>0.238095238095238</v>
      </c>
      <c r="AA11" s="13">
        <v>0.32432432432432401</v>
      </c>
      <c r="AB11" s="13">
        <v>0.33333333333333298</v>
      </c>
      <c r="AC11" s="13">
        <v>0.217391304347826</v>
      </c>
      <c r="AD11" s="13">
        <v>0.28571428571428598</v>
      </c>
      <c r="AE11" s="13"/>
      <c r="AF11" s="13">
        <v>0.29032258064516098</v>
      </c>
      <c r="AG11" s="13">
        <v>0.30263157894736797</v>
      </c>
      <c r="AH11" s="13">
        <v>0.231884057971014</v>
      </c>
      <c r="AI11" s="13">
        <v>0.38805970149253699</v>
      </c>
      <c r="AJ11" s="13">
        <v>0.28301886792452802</v>
      </c>
      <c r="AK11" s="13">
        <v>0.23529411764705899</v>
      </c>
      <c r="AL11" s="13"/>
      <c r="AM11" s="13">
        <v>0.273809523809524</v>
      </c>
      <c r="AN11" s="13">
        <v>0.33628318584070799</v>
      </c>
      <c r="AO11" s="13">
        <v>0.309677419354839</v>
      </c>
      <c r="AP11" s="13">
        <v>0.216494845360825</v>
      </c>
      <c r="AQ11" s="13">
        <v>0.36363636363636398</v>
      </c>
      <c r="AR11" s="13"/>
      <c r="AS11" s="13">
        <v>0.29254302103250501</v>
      </c>
      <c r="AT11" s="13" t="s">
        <v>97</v>
      </c>
      <c r="AU11" s="13"/>
      <c r="AV11" s="13" t="s">
        <v>97</v>
      </c>
      <c r="AW11" s="13" t="s">
        <v>97</v>
      </c>
      <c r="AX11" s="13">
        <v>0.29254302103250501</v>
      </c>
      <c r="AY11" s="13"/>
      <c r="AZ11" s="13" t="s">
        <v>97</v>
      </c>
      <c r="BA11" s="13" t="s">
        <v>97</v>
      </c>
      <c r="BB11" s="13" t="s">
        <v>97</v>
      </c>
      <c r="BC11" s="13"/>
      <c r="BD11" s="13">
        <v>0.24471299093655599</v>
      </c>
      <c r="BE11" s="13">
        <v>0.38095238095238099</v>
      </c>
      <c r="BF11" s="13"/>
      <c r="BG11" s="13">
        <v>0.26797385620914999</v>
      </c>
      <c r="BH11" s="13">
        <v>0.30434782608695699</v>
      </c>
      <c r="BI11" s="13"/>
      <c r="BJ11" s="13">
        <v>0.21052631578947401</v>
      </c>
      <c r="BK11" s="13">
        <v>0.30751708428246</v>
      </c>
      <c r="BL11" s="13"/>
      <c r="BM11" s="13">
        <v>0.19811320754716999</v>
      </c>
      <c r="BN11" s="13">
        <v>0.319410319410319</v>
      </c>
      <c r="BO11" s="13"/>
      <c r="BP11" s="13">
        <v>0.20979020979021001</v>
      </c>
      <c r="BQ11" s="13">
        <v>0.32336956521739102</v>
      </c>
      <c r="BR11" s="13"/>
      <c r="BS11" s="13">
        <v>0.20168067226890801</v>
      </c>
      <c r="BT11" s="13">
        <v>0.38388625592417103</v>
      </c>
      <c r="BU11" s="13"/>
      <c r="BV11" s="13">
        <v>0.20253164556962</v>
      </c>
      <c r="BW11" s="13">
        <v>0.20125786163522</v>
      </c>
      <c r="BX11" s="13"/>
      <c r="BY11" s="13">
        <v>0.38636363636363602</v>
      </c>
      <c r="BZ11" s="13">
        <v>0.28270042194092798</v>
      </c>
      <c r="CA11" s="13"/>
      <c r="CB11" s="13">
        <v>0.32806324110671897</v>
      </c>
      <c r="CC11" s="13">
        <v>0.26037735849056598</v>
      </c>
    </row>
    <row r="12" spans="2:81" x14ac:dyDescent="0.3">
      <c r="B12" s="14" t="s">
        <v>219</v>
      </c>
      <c r="C12" s="13">
        <v>0.15487571701720801</v>
      </c>
      <c r="D12" s="13">
        <v>0.126984126984127</v>
      </c>
      <c r="E12" s="13">
        <v>0.182835820895522</v>
      </c>
      <c r="F12" s="13"/>
      <c r="G12" s="13">
        <v>0.24137931034482801</v>
      </c>
      <c r="H12" s="13">
        <v>0.125</v>
      </c>
      <c r="I12" s="13">
        <v>9.7826086956521702E-2</v>
      </c>
      <c r="J12" s="13">
        <v>0.14942528735632199</v>
      </c>
      <c r="K12" s="13">
        <v>0.140350877192982</v>
      </c>
      <c r="L12" s="13">
        <v>0.1875</v>
      </c>
      <c r="M12" s="13"/>
      <c r="N12" s="13">
        <v>0.14516129032258099</v>
      </c>
      <c r="O12" s="13">
        <v>0.14388489208633101</v>
      </c>
      <c r="P12" s="13">
        <v>0.159574468085106</v>
      </c>
      <c r="Q12" s="13">
        <v>0.19</v>
      </c>
      <c r="R12" s="13"/>
      <c r="S12" s="13">
        <v>5.8823529411764698E-2</v>
      </c>
      <c r="T12" s="13">
        <v>0.12280701754386</v>
      </c>
      <c r="U12" s="13">
        <v>0.26829268292682901</v>
      </c>
      <c r="V12" s="13">
        <v>7.4999999999999997E-2</v>
      </c>
      <c r="W12" s="13">
        <v>0.27027027027027001</v>
      </c>
      <c r="X12" s="13">
        <v>0.19047619047618999</v>
      </c>
      <c r="Y12" s="13">
        <v>0.21568627450980399</v>
      </c>
      <c r="Z12" s="13">
        <v>9.5238095238095205E-2</v>
      </c>
      <c r="AA12" s="13">
        <v>0.14864864864864899</v>
      </c>
      <c r="AB12" s="13">
        <v>0.22222222222222199</v>
      </c>
      <c r="AC12" s="13">
        <v>0.13043478260869601</v>
      </c>
      <c r="AD12" s="13">
        <v>0</v>
      </c>
      <c r="AE12" s="13"/>
      <c r="AF12" s="13">
        <v>0.109677419354839</v>
      </c>
      <c r="AG12" s="13">
        <v>0.18421052631578899</v>
      </c>
      <c r="AH12" s="13">
        <v>0.14492753623188401</v>
      </c>
      <c r="AI12" s="13">
        <v>0.134328358208955</v>
      </c>
      <c r="AJ12" s="13">
        <v>0.18867924528301899</v>
      </c>
      <c r="AK12" s="13">
        <v>0.15686274509803899</v>
      </c>
      <c r="AL12" s="13"/>
      <c r="AM12" s="13">
        <v>0.14285714285714299</v>
      </c>
      <c r="AN12" s="13">
        <v>0.15044247787610601</v>
      </c>
      <c r="AO12" s="13">
        <v>0.16774193548387101</v>
      </c>
      <c r="AP12" s="13">
        <v>0.11340206185567001</v>
      </c>
      <c r="AQ12" s="13">
        <v>0.27272727272727298</v>
      </c>
      <c r="AR12" s="13"/>
      <c r="AS12" s="13">
        <v>0.15487571701720801</v>
      </c>
      <c r="AT12" s="13" t="s">
        <v>97</v>
      </c>
      <c r="AU12" s="13"/>
      <c r="AV12" s="13" t="s">
        <v>97</v>
      </c>
      <c r="AW12" s="13" t="s">
        <v>97</v>
      </c>
      <c r="AX12" s="13">
        <v>0.15487571701720801</v>
      </c>
      <c r="AY12" s="13"/>
      <c r="AZ12" s="13" t="s">
        <v>97</v>
      </c>
      <c r="BA12" s="13" t="s">
        <v>97</v>
      </c>
      <c r="BB12" s="13" t="s">
        <v>97</v>
      </c>
      <c r="BC12" s="13"/>
      <c r="BD12" s="13">
        <v>0.15407854984894301</v>
      </c>
      <c r="BE12" s="13">
        <v>0.158730158730159</v>
      </c>
      <c r="BF12" s="13"/>
      <c r="BG12" s="13">
        <v>0.12418300653594801</v>
      </c>
      <c r="BH12" s="13">
        <v>0.16847826086956499</v>
      </c>
      <c r="BI12" s="13"/>
      <c r="BJ12" s="13">
        <v>0.17105263157894701</v>
      </c>
      <c r="BK12" s="13">
        <v>0.152619589977221</v>
      </c>
      <c r="BL12" s="13"/>
      <c r="BM12" s="13">
        <v>0.15094339622641501</v>
      </c>
      <c r="BN12" s="13">
        <v>0.15724815724815699</v>
      </c>
      <c r="BO12" s="13"/>
      <c r="BP12" s="13">
        <v>0.188811188811189</v>
      </c>
      <c r="BQ12" s="13">
        <v>0.141304347826087</v>
      </c>
      <c r="BR12" s="13"/>
      <c r="BS12" s="13">
        <v>0.16806722689075601</v>
      </c>
      <c r="BT12" s="13">
        <v>0.137440758293839</v>
      </c>
      <c r="BU12" s="13"/>
      <c r="BV12" s="13">
        <v>0.20253164556962</v>
      </c>
      <c r="BW12" s="13">
        <v>0.15094339622641501</v>
      </c>
      <c r="BX12" s="13"/>
      <c r="BY12" s="13">
        <v>0.13636363636363599</v>
      </c>
      <c r="BZ12" s="13">
        <v>0.15400843881856499</v>
      </c>
      <c r="CA12" s="13"/>
      <c r="CB12" s="13">
        <v>0.14624505928853801</v>
      </c>
      <c r="CC12" s="13">
        <v>0.16603773584905701</v>
      </c>
    </row>
    <row r="13" spans="2:81" ht="28.8" x14ac:dyDescent="0.3">
      <c r="B13" s="14" t="s">
        <v>220</v>
      </c>
      <c r="C13" s="13">
        <v>0.14149139579349901</v>
      </c>
      <c r="D13" s="13">
        <v>9.1269841269841306E-2</v>
      </c>
      <c r="E13" s="13">
        <v>0.182835820895522</v>
      </c>
      <c r="F13" s="13"/>
      <c r="G13" s="13">
        <v>0.20689655172413801</v>
      </c>
      <c r="H13" s="13">
        <v>0.15</v>
      </c>
      <c r="I13" s="13">
        <v>7.6086956521739094E-2</v>
      </c>
      <c r="J13" s="13">
        <v>0.126436781609195</v>
      </c>
      <c r="K13" s="13">
        <v>0.140350877192982</v>
      </c>
      <c r="L13" s="13">
        <v>0.15</v>
      </c>
      <c r="M13" s="13"/>
      <c r="N13" s="13">
        <v>0.112903225806452</v>
      </c>
      <c r="O13" s="13">
        <v>0.15827338129496399</v>
      </c>
      <c r="P13" s="13">
        <v>9.5744680851063801E-2</v>
      </c>
      <c r="Q13" s="13">
        <v>0.21</v>
      </c>
      <c r="R13" s="13"/>
      <c r="S13" s="13">
        <v>0.152941176470588</v>
      </c>
      <c r="T13" s="13">
        <v>0.12280701754386</v>
      </c>
      <c r="U13" s="13">
        <v>9.7560975609756101E-2</v>
      </c>
      <c r="V13" s="13">
        <v>2.5000000000000001E-2</v>
      </c>
      <c r="W13" s="13">
        <v>0.162162162162162</v>
      </c>
      <c r="X13" s="13">
        <v>0.16666666666666699</v>
      </c>
      <c r="Y13" s="13">
        <v>0.21568627450980399</v>
      </c>
      <c r="Z13" s="13">
        <v>0.14285714285714299</v>
      </c>
      <c r="AA13" s="13">
        <v>0.14864864864864899</v>
      </c>
      <c r="AB13" s="13">
        <v>0.155555555555556</v>
      </c>
      <c r="AC13" s="13">
        <v>0.13043478260869601</v>
      </c>
      <c r="AD13" s="13">
        <v>0.14285714285714299</v>
      </c>
      <c r="AE13" s="13"/>
      <c r="AF13" s="13">
        <v>0.103225806451613</v>
      </c>
      <c r="AG13" s="13">
        <v>0.157894736842105</v>
      </c>
      <c r="AH13" s="13">
        <v>0.188405797101449</v>
      </c>
      <c r="AI13" s="13">
        <v>0.14925373134328401</v>
      </c>
      <c r="AJ13" s="13">
        <v>9.4339622641509399E-2</v>
      </c>
      <c r="AK13" s="13">
        <v>0.13725490196078399</v>
      </c>
      <c r="AL13" s="13"/>
      <c r="AM13" s="13">
        <v>0.16666666666666699</v>
      </c>
      <c r="AN13" s="13">
        <v>0.15929203539823</v>
      </c>
      <c r="AO13" s="13">
        <v>0.12258064516129</v>
      </c>
      <c r="AP13" s="13">
        <v>0.134020618556701</v>
      </c>
      <c r="AQ13" s="13">
        <v>0.18181818181818199</v>
      </c>
      <c r="AR13" s="13"/>
      <c r="AS13" s="13">
        <v>0.14149139579349901</v>
      </c>
      <c r="AT13" s="13" t="s">
        <v>97</v>
      </c>
      <c r="AU13" s="13"/>
      <c r="AV13" s="13" t="s">
        <v>97</v>
      </c>
      <c r="AW13" s="13" t="s">
        <v>97</v>
      </c>
      <c r="AX13" s="13">
        <v>0.14149139579349901</v>
      </c>
      <c r="AY13" s="13"/>
      <c r="AZ13" s="13" t="s">
        <v>97</v>
      </c>
      <c r="BA13" s="13" t="s">
        <v>97</v>
      </c>
      <c r="BB13" s="13" t="s">
        <v>97</v>
      </c>
      <c r="BC13" s="13"/>
      <c r="BD13" s="13">
        <v>0.16314199395770401</v>
      </c>
      <c r="BE13" s="13">
        <v>0.10582010582010599</v>
      </c>
      <c r="BF13" s="13"/>
      <c r="BG13" s="13">
        <v>0.18300653594771199</v>
      </c>
      <c r="BH13" s="13">
        <v>0.125</v>
      </c>
      <c r="BI13" s="13"/>
      <c r="BJ13" s="13">
        <v>0.21052631578947401</v>
      </c>
      <c r="BK13" s="13">
        <v>0.12984054669703901</v>
      </c>
      <c r="BL13" s="13"/>
      <c r="BM13" s="13">
        <v>0.14150943396226401</v>
      </c>
      <c r="BN13" s="13">
        <v>0.13759213759213801</v>
      </c>
      <c r="BO13" s="13"/>
      <c r="BP13" s="13">
        <v>0.15384615384615399</v>
      </c>
      <c r="BQ13" s="13">
        <v>0.127717391304348</v>
      </c>
      <c r="BR13" s="13"/>
      <c r="BS13" s="13">
        <v>0.16386554621848701</v>
      </c>
      <c r="BT13" s="13">
        <v>0.11848341232227499</v>
      </c>
      <c r="BU13" s="13"/>
      <c r="BV13" s="13">
        <v>0.240506329113924</v>
      </c>
      <c r="BW13" s="13">
        <v>0.12578616352201299</v>
      </c>
      <c r="BX13" s="13"/>
      <c r="BY13" s="13">
        <v>0.29545454545454503</v>
      </c>
      <c r="BZ13" s="13">
        <v>0.126582278481013</v>
      </c>
      <c r="CA13" s="13"/>
      <c r="CB13" s="13">
        <v>0.118577075098814</v>
      </c>
      <c r="CC13" s="13">
        <v>0.15849056603773601</v>
      </c>
    </row>
    <row r="14" spans="2:81" x14ac:dyDescent="0.3">
      <c r="B14" s="14" t="s">
        <v>221</v>
      </c>
      <c r="C14" s="13">
        <v>0.13193116634799201</v>
      </c>
      <c r="D14" s="13">
        <v>9.9206349206349201E-2</v>
      </c>
      <c r="E14" s="13">
        <v>0.15671641791044799</v>
      </c>
      <c r="F14" s="13"/>
      <c r="G14" s="13">
        <v>0.26436781609195398</v>
      </c>
      <c r="H14" s="13">
        <v>0.133333333333333</v>
      </c>
      <c r="I14" s="13">
        <v>0.15217391304347799</v>
      </c>
      <c r="J14" s="13">
        <v>5.7471264367816098E-2</v>
      </c>
      <c r="K14" s="13">
        <v>0.12280701754386</v>
      </c>
      <c r="L14" s="13">
        <v>0.05</v>
      </c>
      <c r="M14" s="13"/>
      <c r="N14" s="13">
        <v>9.6774193548387094E-2</v>
      </c>
      <c r="O14" s="13">
        <v>0.18705035971223</v>
      </c>
      <c r="P14" s="13">
        <v>0.159574468085106</v>
      </c>
      <c r="Q14" s="13">
        <v>0.09</v>
      </c>
      <c r="R14" s="13"/>
      <c r="S14" s="13">
        <v>0.14117647058823499</v>
      </c>
      <c r="T14" s="13">
        <v>0.19298245614035101</v>
      </c>
      <c r="U14" s="13">
        <v>0.12195121951219499</v>
      </c>
      <c r="V14" s="13">
        <v>0</v>
      </c>
      <c r="W14" s="13">
        <v>0.108108108108108</v>
      </c>
      <c r="X14" s="13">
        <v>0.16666666666666699</v>
      </c>
      <c r="Y14" s="13">
        <v>0.21568627450980399</v>
      </c>
      <c r="Z14" s="13">
        <v>0</v>
      </c>
      <c r="AA14" s="13">
        <v>0.135135135135135</v>
      </c>
      <c r="AB14" s="13">
        <v>0.133333333333333</v>
      </c>
      <c r="AC14" s="13">
        <v>0.13043478260869601</v>
      </c>
      <c r="AD14" s="13">
        <v>0</v>
      </c>
      <c r="AE14" s="13"/>
      <c r="AF14" s="13">
        <v>0.109677419354839</v>
      </c>
      <c r="AG14" s="13">
        <v>0.13157894736842099</v>
      </c>
      <c r="AH14" s="13">
        <v>0.15942028985507201</v>
      </c>
      <c r="AI14" s="13">
        <v>0.119402985074627</v>
      </c>
      <c r="AJ14" s="13">
        <v>0.245283018867925</v>
      </c>
      <c r="AK14" s="13">
        <v>5.8823529411764698E-2</v>
      </c>
      <c r="AL14" s="13"/>
      <c r="AM14" s="13">
        <v>0.19047619047618999</v>
      </c>
      <c r="AN14" s="13">
        <v>0.14159292035398199</v>
      </c>
      <c r="AO14" s="13">
        <v>0.12903225806451599</v>
      </c>
      <c r="AP14" s="13">
        <v>0.134020618556701</v>
      </c>
      <c r="AQ14" s="13">
        <v>9.0909090909090898E-2</v>
      </c>
      <c r="AR14" s="13"/>
      <c r="AS14" s="13">
        <v>0.13193116634799201</v>
      </c>
      <c r="AT14" s="13" t="s">
        <v>97</v>
      </c>
      <c r="AU14" s="13"/>
      <c r="AV14" s="13" t="s">
        <v>97</v>
      </c>
      <c r="AW14" s="13" t="s">
        <v>97</v>
      </c>
      <c r="AX14" s="13">
        <v>0.13193116634799201</v>
      </c>
      <c r="AY14" s="13"/>
      <c r="AZ14" s="13" t="s">
        <v>97</v>
      </c>
      <c r="BA14" s="13" t="s">
        <v>97</v>
      </c>
      <c r="BB14" s="13" t="s">
        <v>97</v>
      </c>
      <c r="BC14" s="13"/>
      <c r="BD14" s="13">
        <v>0.15105740181268901</v>
      </c>
      <c r="BE14" s="13">
        <v>0.100529100529101</v>
      </c>
      <c r="BF14" s="13"/>
      <c r="BG14" s="13">
        <v>0.15686274509803899</v>
      </c>
      <c r="BH14" s="13">
        <v>0.122282608695652</v>
      </c>
      <c r="BI14" s="13"/>
      <c r="BJ14" s="13">
        <v>0.21052631578947401</v>
      </c>
      <c r="BK14" s="13">
        <v>0.11389521640091101</v>
      </c>
      <c r="BL14" s="13"/>
      <c r="BM14" s="13">
        <v>0.21698113207547201</v>
      </c>
      <c r="BN14" s="13">
        <v>0.11056511056511099</v>
      </c>
      <c r="BO14" s="13"/>
      <c r="BP14" s="13">
        <v>0.13986013986014001</v>
      </c>
      <c r="BQ14" s="13">
        <v>0.127717391304348</v>
      </c>
      <c r="BR14" s="13"/>
      <c r="BS14" s="13">
        <v>0.16386554621848701</v>
      </c>
      <c r="BT14" s="13">
        <v>0.104265402843602</v>
      </c>
      <c r="BU14" s="13"/>
      <c r="BV14" s="13">
        <v>0.151898734177215</v>
      </c>
      <c r="BW14" s="13">
        <v>0.169811320754717</v>
      </c>
      <c r="BX14" s="13"/>
      <c r="BY14" s="13">
        <v>0.13636363636363599</v>
      </c>
      <c r="BZ14" s="13">
        <v>0.13080168776371301</v>
      </c>
      <c r="CA14" s="13"/>
      <c r="CB14" s="13">
        <v>0.114624505928854</v>
      </c>
      <c r="CC14" s="13">
        <v>0.14716981132075499</v>
      </c>
    </row>
    <row r="15" spans="2:81" x14ac:dyDescent="0.3">
      <c r="B15" s="14" t="s">
        <v>222</v>
      </c>
      <c r="C15" s="13">
        <v>8.4130019120458893E-2</v>
      </c>
      <c r="D15" s="13">
        <v>8.7301587301587297E-2</v>
      </c>
      <c r="E15" s="13">
        <v>8.2089552238805999E-2</v>
      </c>
      <c r="F15" s="13"/>
      <c r="G15" s="13">
        <v>0.13793103448275901</v>
      </c>
      <c r="H15" s="13">
        <v>0.108333333333333</v>
      </c>
      <c r="I15" s="13">
        <v>8.6956521739130405E-2</v>
      </c>
      <c r="J15" s="13">
        <v>9.1954022988505704E-2</v>
      </c>
      <c r="K15" s="13">
        <v>0</v>
      </c>
      <c r="L15" s="13">
        <v>3.7499999999999999E-2</v>
      </c>
      <c r="M15" s="13"/>
      <c r="N15" s="13">
        <v>0.118279569892473</v>
      </c>
      <c r="O15" s="13">
        <v>4.3165467625899297E-2</v>
      </c>
      <c r="P15" s="13">
        <v>7.4468085106383003E-2</v>
      </c>
      <c r="Q15" s="13">
        <v>0.09</v>
      </c>
      <c r="R15" s="13"/>
      <c r="S15" s="13">
        <v>0.152941176470588</v>
      </c>
      <c r="T15" s="13">
        <v>0.105263157894737</v>
      </c>
      <c r="U15" s="13">
        <v>9.7560975609756101E-2</v>
      </c>
      <c r="V15" s="13">
        <v>0.05</v>
      </c>
      <c r="W15" s="13">
        <v>8.1081081081081099E-2</v>
      </c>
      <c r="X15" s="13">
        <v>9.5238095238095205E-2</v>
      </c>
      <c r="Y15" s="13">
        <v>5.8823529411764698E-2</v>
      </c>
      <c r="Z15" s="13">
        <v>0</v>
      </c>
      <c r="AA15" s="13">
        <v>2.7027027027027001E-2</v>
      </c>
      <c r="AB15" s="13">
        <v>8.8888888888888906E-2</v>
      </c>
      <c r="AC15" s="13">
        <v>8.6956521739130405E-2</v>
      </c>
      <c r="AD15" s="13">
        <v>0.14285714285714299</v>
      </c>
      <c r="AE15" s="13"/>
      <c r="AF15" s="13">
        <v>9.6774193548387094E-2</v>
      </c>
      <c r="AG15" s="13">
        <v>7.8947368421052599E-2</v>
      </c>
      <c r="AH15" s="13">
        <v>5.7971014492753603E-2</v>
      </c>
      <c r="AI15" s="13">
        <v>5.9701492537313397E-2</v>
      </c>
      <c r="AJ15" s="13">
        <v>0.113207547169811</v>
      </c>
      <c r="AK15" s="13">
        <v>7.8431372549019607E-2</v>
      </c>
      <c r="AL15" s="13"/>
      <c r="AM15" s="13">
        <v>2.3809523809523801E-2</v>
      </c>
      <c r="AN15" s="13">
        <v>9.7345132743362803E-2</v>
      </c>
      <c r="AO15" s="13">
        <v>0.11612903225806499</v>
      </c>
      <c r="AP15" s="13">
        <v>0.11340206185567001</v>
      </c>
      <c r="AQ15" s="13">
        <v>9.0909090909090898E-2</v>
      </c>
      <c r="AR15" s="13"/>
      <c r="AS15" s="13">
        <v>8.4130019120458893E-2</v>
      </c>
      <c r="AT15" s="13" t="s">
        <v>97</v>
      </c>
      <c r="AU15" s="13"/>
      <c r="AV15" s="13" t="s">
        <v>97</v>
      </c>
      <c r="AW15" s="13" t="s">
        <v>97</v>
      </c>
      <c r="AX15" s="13">
        <v>8.4130019120458893E-2</v>
      </c>
      <c r="AY15" s="13"/>
      <c r="AZ15" s="13" t="s">
        <v>97</v>
      </c>
      <c r="BA15" s="13" t="s">
        <v>97</v>
      </c>
      <c r="BB15" s="13" t="s">
        <v>97</v>
      </c>
      <c r="BC15" s="13"/>
      <c r="BD15" s="13">
        <v>9.3655589123867095E-2</v>
      </c>
      <c r="BE15" s="13">
        <v>6.3492063492063502E-2</v>
      </c>
      <c r="BF15" s="13"/>
      <c r="BG15" s="13">
        <v>0.15686274509803899</v>
      </c>
      <c r="BH15" s="13">
        <v>5.1630434782608703E-2</v>
      </c>
      <c r="BI15" s="13"/>
      <c r="BJ15" s="13">
        <v>0.13157894736842099</v>
      </c>
      <c r="BK15" s="13">
        <v>7.5170842824601403E-2</v>
      </c>
      <c r="BL15" s="13"/>
      <c r="BM15" s="13">
        <v>4.71698113207547E-2</v>
      </c>
      <c r="BN15" s="13">
        <v>9.0909090909090898E-2</v>
      </c>
      <c r="BO15" s="13"/>
      <c r="BP15" s="13">
        <v>6.9930069930069894E-2</v>
      </c>
      <c r="BQ15" s="13">
        <v>9.2391304347826095E-2</v>
      </c>
      <c r="BR15" s="13"/>
      <c r="BS15" s="13">
        <v>0.105042016806723</v>
      </c>
      <c r="BT15" s="13">
        <v>3.7914691943128E-2</v>
      </c>
      <c r="BU15" s="13"/>
      <c r="BV15" s="13">
        <v>0.139240506329114</v>
      </c>
      <c r="BW15" s="13">
        <v>8.8050314465408799E-2</v>
      </c>
      <c r="BX15" s="13"/>
      <c r="BY15" s="13">
        <v>4.5454545454545497E-2</v>
      </c>
      <c r="BZ15" s="13">
        <v>8.6497890295358607E-2</v>
      </c>
      <c r="CA15" s="13"/>
      <c r="CB15" s="13">
        <v>5.9288537549407098E-2</v>
      </c>
      <c r="CC15" s="13">
        <v>0.109433962264151</v>
      </c>
    </row>
    <row r="16" spans="2:81" ht="57.6" x14ac:dyDescent="0.3">
      <c r="B16" s="14" t="s">
        <v>223</v>
      </c>
      <c r="C16" s="13">
        <v>4.5889101338432103E-2</v>
      </c>
      <c r="D16" s="13">
        <v>4.7619047619047603E-2</v>
      </c>
      <c r="E16" s="13">
        <v>4.47761194029851E-2</v>
      </c>
      <c r="F16" s="13"/>
      <c r="G16" s="13">
        <v>2.2988505747126398E-2</v>
      </c>
      <c r="H16" s="13">
        <v>6.6666666666666693E-2</v>
      </c>
      <c r="I16" s="13">
        <v>2.1739130434782601E-2</v>
      </c>
      <c r="J16" s="13">
        <v>3.4482758620689703E-2</v>
      </c>
      <c r="K16" s="13">
        <v>5.2631578947368397E-2</v>
      </c>
      <c r="L16" s="13">
        <v>7.4999999999999997E-2</v>
      </c>
      <c r="M16" s="13"/>
      <c r="N16" s="13">
        <v>6.4516129032258104E-2</v>
      </c>
      <c r="O16" s="13">
        <v>4.3165467625899297E-2</v>
      </c>
      <c r="P16" s="13">
        <v>4.2553191489361701E-2</v>
      </c>
      <c r="Q16" s="13">
        <v>0.02</v>
      </c>
      <c r="R16" s="13"/>
      <c r="S16" s="13">
        <v>3.5294117647058802E-2</v>
      </c>
      <c r="T16" s="13">
        <v>7.0175438596491196E-2</v>
      </c>
      <c r="U16" s="13">
        <v>2.4390243902439001E-2</v>
      </c>
      <c r="V16" s="13">
        <v>7.4999999999999997E-2</v>
      </c>
      <c r="W16" s="13">
        <v>2.7027027027027001E-2</v>
      </c>
      <c r="X16" s="13">
        <v>4.7619047619047603E-2</v>
      </c>
      <c r="Y16" s="13">
        <v>3.9215686274509803E-2</v>
      </c>
      <c r="Z16" s="13">
        <v>4.7619047619047603E-2</v>
      </c>
      <c r="AA16" s="13">
        <v>2.7027027027027001E-2</v>
      </c>
      <c r="AB16" s="13">
        <v>6.6666666666666693E-2</v>
      </c>
      <c r="AC16" s="13">
        <v>8.6956521739130405E-2</v>
      </c>
      <c r="AD16" s="13">
        <v>0</v>
      </c>
      <c r="AE16" s="13"/>
      <c r="AF16" s="13">
        <v>3.8709677419354799E-2</v>
      </c>
      <c r="AG16" s="13">
        <v>5.2631578947368397E-2</v>
      </c>
      <c r="AH16" s="13">
        <v>2.8985507246376802E-2</v>
      </c>
      <c r="AI16" s="13">
        <v>4.47761194029851E-2</v>
      </c>
      <c r="AJ16" s="13">
        <v>1.88679245283019E-2</v>
      </c>
      <c r="AK16" s="13">
        <v>3.9215686274509803E-2</v>
      </c>
      <c r="AL16" s="13"/>
      <c r="AM16" s="13">
        <v>4.7619047619047603E-2</v>
      </c>
      <c r="AN16" s="13">
        <v>1.7699115044247801E-2</v>
      </c>
      <c r="AO16" s="13">
        <v>5.16129032258065E-2</v>
      </c>
      <c r="AP16" s="13">
        <v>5.1546391752577303E-2</v>
      </c>
      <c r="AQ16" s="13">
        <v>0.18181818181818199</v>
      </c>
      <c r="AR16" s="13"/>
      <c r="AS16" s="13">
        <v>4.5889101338432103E-2</v>
      </c>
      <c r="AT16" s="13" t="s">
        <v>97</v>
      </c>
      <c r="AU16" s="13"/>
      <c r="AV16" s="13" t="s">
        <v>97</v>
      </c>
      <c r="AW16" s="13" t="s">
        <v>97</v>
      </c>
      <c r="AX16" s="13">
        <v>4.5889101338432103E-2</v>
      </c>
      <c r="AY16" s="13"/>
      <c r="AZ16" s="13" t="s">
        <v>97</v>
      </c>
      <c r="BA16" s="13" t="s">
        <v>97</v>
      </c>
      <c r="BB16" s="13" t="s">
        <v>97</v>
      </c>
      <c r="BC16" s="13"/>
      <c r="BD16" s="13">
        <v>4.22960725075529E-2</v>
      </c>
      <c r="BE16" s="13">
        <v>5.29100529100529E-2</v>
      </c>
      <c r="BF16" s="13"/>
      <c r="BG16" s="13">
        <v>5.22875816993464E-2</v>
      </c>
      <c r="BH16" s="13">
        <v>4.3478260869565202E-2</v>
      </c>
      <c r="BI16" s="13"/>
      <c r="BJ16" s="13">
        <v>6.5789473684210495E-2</v>
      </c>
      <c r="BK16" s="13">
        <v>4.1002277904327998E-2</v>
      </c>
      <c r="BL16" s="13"/>
      <c r="BM16" s="13">
        <v>2.83018867924528E-2</v>
      </c>
      <c r="BN16" s="13">
        <v>4.9140049140049102E-2</v>
      </c>
      <c r="BO16" s="13"/>
      <c r="BP16" s="13">
        <v>2.7972027972028E-2</v>
      </c>
      <c r="BQ16" s="13">
        <v>5.1630434782608703E-2</v>
      </c>
      <c r="BR16" s="13"/>
      <c r="BS16" s="13">
        <v>5.4621848739495799E-2</v>
      </c>
      <c r="BT16" s="13">
        <v>3.3175355450236997E-2</v>
      </c>
      <c r="BU16" s="13"/>
      <c r="BV16" s="13">
        <v>7.5949367088607597E-2</v>
      </c>
      <c r="BW16" s="13">
        <v>4.40251572327044E-2</v>
      </c>
      <c r="BX16" s="13"/>
      <c r="BY16" s="13">
        <v>6.8181818181818205E-2</v>
      </c>
      <c r="BZ16" s="13">
        <v>4.4303797468354403E-2</v>
      </c>
      <c r="CA16" s="13"/>
      <c r="CB16" s="13">
        <v>3.9525691699604702E-2</v>
      </c>
      <c r="CC16" s="13">
        <v>5.2830188679245299E-2</v>
      </c>
    </row>
    <row r="17" spans="2:81" x14ac:dyDescent="0.3">
      <c r="B17" s="14" t="s">
        <v>224</v>
      </c>
      <c r="C17" s="13">
        <v>2.29445506692161E-2</v>
      </c>
      <c r="D17" s="13">
        <v>1.58730158730159E-2</v>
      </c>
      <c r="E17" s="13">
        <v>2.6119402985074602E-2</v>
      </c>
      <c r="F17" s="13"/>
      <c r="G17" s="13">
        <v>5.7471264367816098E-2</v>
      </c>
      <c r="H17" s="13">
        <v>1.6666666666666701E-2</v>
      </c>
      <c r="I17" s="13">
        <v>2.1739130434782601E-2</v>
      </c>
      <c r="J17" s="13">
        <v>3.4482758620689703E-2</v>
      </c>
      <c r="K17" s="13">
        <v>0</v>
      </c>
      <c r="L17" s="13">
        <v>0</v>
      </c>
      <c r="M17" s="13"/>
      <c r="N17" s="13">
        <v>1.6129032258064498E-2</v>
      </c>
      <c r="O17" s="13">
        <v>3.5971223021582698E-2</v>
      </c>
      <c r="P17" s="13">
        <v>1.0638297872340399E-2</v>
      </c>
      <c r="Q17" s="13">
        <v>0.03</v>
      </c>
      <c r="R17" s="13"/>
      <c r="S17" s="13">
        <v>0</v>
      </c>
      <c r="T17" s="13">
        <v>1.7543859649122799E-2</v>
      </c>
      <c r="U17" s="13">
        <v>4.8780487804878099E-2</v>
      </c>
      <c r="V17" s="13">
        <v>0</v>
      </c>
      <c r="W17" s="13">
        <v>0</v>
      </c>
      <c r="X17" s="13">
        <v>2.3809523809523801E-2</v>
      </c>
      <c r="Y17" s="13">
        <v>3.9215686274509803E-2</v>
      </c>
      <c r="Z17" s="13">
        <v>4.7619047619047603E-2</v>
      </c>
      <c r="AA17" s="13">
        <v>0</v>
      </c>
      <c r="AB17" s="13">
        <v>2.2222222222222199E-2</v>
      </c>
      <c r="AC17" s="13">
        <v>0.173913043478261</v>
      </c>
      <c r="AD17" s="13">
        <v>0</v>
      </c>
      <c r="AE17" s="13"/>
      <c r="AF17" s="13">
        <v>2.5806451612903201E-2</v>
      </c>
      <c r="AG17" s="13">
        <v>1.3157894736842099E-2</v>
      </c>
      <c r="AH17" s="13">
        <v>2.8985507246376802E-2</v>
      </c>
      <c r="AI17" s="13">
        <v>2.9850746268656699E-2</v>
      </c>
      <c r="AJ17" s="13">
        <v>1.88679245283019E-2</v>
      </c>
      <c r="AK17" s="13">
        <v>0</v>
      </c>
      <c r="AL17" s="13"/>
      <c r="AM17" s="13">
        <v>3.5714285714285698E-2</v>
      </c>
      <c r="AN17" s="13">
        <v>2.6548672566371698E-2</v>
      </c>
      <c r="AO17" s="13">
        <v>1.2903225806451601E-2</v>
      </c>
      <c r="AP17" s="13">
        <v>1.03092783505155E-2</v>
      </c>
      <c r="AQ17" s="13">
        <v>0</v>
      </c>
      <c r="AR17" s="13"/>
      <c r="AS17" s="13">
        <v>2.29445506692161E-2</v>
      </c>
      <c r="AT17" s="13" t="s">
        <v>97</v>
      </c>
      <c r="AU17" s="13"/>
      <c r="AV17" s="13" t="s">
        <v>97</v>
      </c>
      <c r="AW17" s="13" t="s">
        <v>97</v>
      </c>
      <c r="AX17" s="13">
        <v>2.29445506692161E-2</v>
      </c>
      <c r="AY17" s="13"/>
      <c r="AZ17" s="13" t="s">
        <v>97</v>
      </c>
      <c r="BA17" s="13" t="s">
        <v>97</v>
      </c>
      <c r="BB17" s="13" t="s">
        <v>97</v>
      </c>
      <c r="BC17" s="13"/>
      <c r="BD17" s="13">
        <v>3.0211480362537801E-2</v>
      </c>
      <c r="BE17" s="13">
        <v>1.0582010582010601E-2</v>
      </c>
      <c r="BF17" s="13"/>
      <c r="BG17" s="13">
        <v>3.2679738562091498E-2</v>
      </c>
      <c r="BH17" s="13">
        <v>1.9021739130434801E-2</v>
      </c>
      <c r="BI17" s="13"/>
      <c r="BJ17" s="13">
        <v>1.3157894736842099E-2</v>
      </c>
      <c r="BK17" s="13">
        <v>2.50569476082005E-2</v>
      </c>
      <c r="BL17" s="13"/>
      <c r="BM17" s="13">
        <v>4.71698113207547E-2</v>
      </c>
      <c r="BN17" s="13">
        <v>1.7199017199017199E-2</v>
      </c>
      <c r="BO17" s="13"/>
      <c r="BP17" s="13">
        <v>2.7972027972028E-2</v>
      </c>
      <c r="BQ17" s="13">
        <v>2.1739130434782601E-2</v>
      </c>
      <c r="BR17" s="13"/>
      <c r="BS17" s="13">
        <v>3.3613445378151301E-2</v>
      </c>
      <c r="BT17" s="13">
        <v>9.4786729857819895E-3</v>
      </c>
      <c r="BU17" s="13"/>
      <c r="BV17" s="13">
        <v>3.7974683544303799E-2</v>
      </c>
      <c r="BW17" s="13">
        <v>3.1446540880503103E-2</v>
      </c>
      <c r="BX17" s="13"/>
      <c r="BY17" s="13">
        <v>2.27272727272727E-2</v>
      </c>
      <c r="BZ17" s="13">
        <v>2.3206751054852301E-2</v>
      </c>
      <c r="CA17" s="13"/>
      <c r="CB17" s="13">
        <v>1.97628458498024E-2</v>
      </c>
      <c r="CC17" s="13">
        <v>2.2641509433962301E-2</v>
      </c>
    </row>
    <row r="18" spans="2:81" x14ac:dyDescent="0.3">
      <c r="B18" s="14" t="s">
        <v>225</v>
      </c>
      <c r="C18" s="13">
        <v>1.3384321223709399E-2</v>
      </c>
      <c r="D18" s="13">
        <v>1.58730158730159E-2</v>
      </c>
      <c r="E18" s="13">
        <v>1.1194029850746299E-2</v>
      </c>
      <c r="F18" s="13"/>
      <c r="G18" s="13">
        <v>1.1494252873563199E-2</v>
      </c>
      <c r="H18" s="13">
        <v>1.6666666666666701E-2</v>
      </c>
      <c r="I18" s="13">
        <v>1.0869565217391301E-2</v>
      </c>
      <c r="J18" s="13">
        <v>0</v>
      </c>
      <c r="K18" s="13">
        <v>0</v>
      </c>
      <c r="L18" s="13">
        <v>3.7499999999999999E-2</v>
      </c>
      <c r="M18" s="13"/>
      <c r="N18" s="13">
        <v>2.68817204301075E-2</v>
      </c>
      <c r="O18" s="13">
        <v>7.1942446043165497E-3</v>
      </c>
      <c r="P18" s="13">
        <v>0</v>
      </c>
      <c r="Q18" s="13">
        <v>0.01</v>
      </c>
      <c r="R18" s="13"/>
      <c r="S18" s="13">
        <v>0</v>
      </c>
      <c r="T18" s="13">
        <v>1.7543859649122799E-2</v>
      </c>
      <c r="U18" s="13">
        <v>0</v>
      </c>
      <c r="V18" s="13">
        <v>0</v>
      </c>
      <c r="W18" s="13">
        <v>2.7027027027027001E-2</v>
      </c>
      <c r="X18" s="13">
        <v>0</v>
      </c>
      <c r="Y18" s="13">
        <v>0</v>
      </c>
      <c r="Z18" s="13">
        <v>9.5238095238095205E-2</v>
      </c>
      <c r="AA18" s="13">
        <v>2.7027027027027001E-2</v>
      </c>
      <c r="AB18" s="13">
        <v>2.2222222222222199E-2</v>
      </c>
      <c r="AC18" s="13">
        <v>0</v>
      </c>
      <c r="AD18" s="13">
        <v>0</v>
      </c>
      <c r="AE18" s="13"/>
      <c r="AF18" s="13">
        <v>0</v>
      </c>
      <c r="AG18" s="13">
        <v>2.6315789473684199E-2</v>
      </c>
      <c r="AH18" s="13">
        <v>0</v>
      </c>
      <c r="AI18" s="13">
        <v>2.9850746268656699E-2</v>
      </c>
      <c r="AJ18" s="13">
        <v>0</v>
      </c>
      <c r="AK18" s="13">
        <v>3.9215686274509803E-2</v>
      </c>
      <c r="AL18" s="13"/>
      <c r="AM18" s="13">
        <v>0</v>
      </c>
      <c r="AN18" s="13">
        <v>1.7699115044247801E-2</v>
      </c>
      <c r="AO18" s="13">
        <v>1.9354838709677399E-2</v>
      </c>
      <c r="AP18" s="13">
        <v>1.03092783505155E-2</v>
      </c>
      <c r="AQ18" s="13">
        <v>0</v>
      </c>
      <c r="AR18" s="13"/>
      <c r="AS18" s="13">
        <v>1.3384321223709399E-2</v>
      </c>
      <c r="AT18" s="13" t="s">
        <v>97</v>
      </c>
      <c r="AU18" s="13"/>
      <c r="AV18" s="13" t="s">
        <v>97</v>
      </c>
      <c r="AW18" s="13" t="s">
        <v>97</v>
      </c>
      <c r="AX18" s="13">
        <v>1.3384321223709399E-2</v>
      </c>
      <c r="AY18" s="13"/>
      <c r="AZ18" s="13" t="s">
        <v>97</v>
      </c>
      <c r="BA18" s="13" t="s">
        <v>97</v>
      </c>
      <c r="BB18" s="13" t="s">
        <v>97</v>
      </c>
      <c r="BC18" s="13"/>
      <c r="BD18" s="13">
        <v>1.51057401812689E-2</v>
      </c>
      <c r="BE18" s="13">
        <v>1.0582010582010601E-2</v>
      </c>
      <c r="BF18" s="13"/>
      <c r="BG18" s="13">
        <v>1.9607843137254902E-2</v>
      </c>
      <c r="BH18" s="13">
        <v>1.0869565217391301E-2</v>
      </c>
      <c r="BI18" s="13"/>
      <c r="BJ18" s="13">
        <v>1.3157894736842099E-2</v>
      </c>
      <c r="BK18" s="13">
        <v>1.36674259681093E-2</v>
      </c>
      <c r="BL18" s="13"/>
      <c r="BM18" s="13">
        <v>9.4339622641509396E-3</v>
      </c>
      <c r="BN18" s="13">
        <v>1.22850122850123E-2</v>
      </c>
      <c r="BO18" s="13"/>
      <c r="BP18" s="13">
        <v>1.3986013986014E-2</v>
      </c>
      <c r="BQ18" s="13">
        <v>1.3586956521739101E-2</v>
      </c>
      <c r="BR18" s="13"/>
      <c r="BS18" s="13">
        <v>1.26050420168067E-2</v>
      </c>
      <c r="BT18" s="13">
        <v>1.8957345971564E-2</v>
      </c>
      <c r="BU18" s="13"/>
      <c r="BV18" s="13">
        <v>2.53164556962025E-2</v>
      </c>
      <c r="BW18" s="13">
        <v>6.2893081761006301E-3</v>
      </c>
      <c r="BX18" s="13"/>
      <c r="BY18" s="13">
        <v>0</v>
      </c>
      <c r="BZ18" s="13">
        <v>1.4767932489451499E-2</v>
      </c>
      <c r="CA18" s="13"/>
      <c r="CB18" s="13">
        <v>7.9051383399209498E-3</v>
      </c>
      <c r="CC18" s="13">
        <v>1.88679245283019E-2</v>
      </c>
    </row>
    <row r="19" spans="2:81" x14ac:dyDescent="0.3">
      <c r="B19" s="14" t="s">
        <v>207</v>
      </c>
      <c r="C19" s="13">
        <v>4.2065009560229398E-2</v>
      </c>
      <c r="D19" s="13">
        <v>3.5714285714285698E-2</v>
      </c>
      <c r="E19" s="13">
        <v>4.85074626865672E-2</v>
      </c>
      <c r="F19" s="13"/>
      <c r="G19" s="13">
        <v>4.5977011494252901E-2</v>
      </c>
      <c r="H19" s="13">
        <v>2.5000000000000001E-2</v>
      </c>
      <c r="I19" s="13">
        <v>3.2608695652173898E-2</v>
      </c>
      <c r="J19" s="13">
        <v>3.4482758620689703E-2</v>
      </c>
      <c r="K19" s="13">
        <v>3.5087719298245598E-2</v>
      </c>
      <c r="L19" s="13">
        <v>8.7499999999999994E-2</v>
      </c>
      <c r="M19" s="13"/>
      <c r="N19" s="13">
        <v>5.9139784946236597E-2</v>
      </c>
      <c r="O19" s="13">
        <v>2.8776978417266199E-2</v>
      </c>
      <c r="P19" s="13">
        <v>5.31914893617021E-2</v>
      </c>
      <c r="Q19" s="13">
        <v>0.01</v>
      </c>
      <c r="R19" s="13"/>
      <c r="S19" s="13">
        <v>4.7058823529411799E-2</v>
      </c>
      <c r="T19" s="13">
        <v>5.2631578947368397E-2</v>
      </c>
      <c r="U19" s="13">
        <v>4.8780487804878099E-2</v>
      </c>
      <c r="V19" s="13">
        <v>7.4999999999999997E-2</v>
      </c>
      <c r="W19" s="13">
        <v>2.7027027027027001E-2</v>
      </c>
      <c r="X19" s="13">
        <v>2.3809523809523801E-2</v>
      </c>
      <c r="Y19" s="13">
        <v>1.9607843137254902E-2</v>
      </c>
      <c r="Z19" s="13">
        <v>9.5238095238095205E-2</v>
      </c>
      <c r="AA19" s="13">
        <v>4.0540540540540501E-2</v>
      </c>
      <c r="AB19" s="13">
        <v>4.4444444444444398E-2</v>
      </c>
      <c r="AC19" s="13">
        <v>0</v>
      </c>
      <c r="AD19" s="13">
        <v>0</v>
      </c>
      <c r="AE19" s="13"/>
      <c r="AF19" s="13">
        <v>3.2258064516128997E-2</v>
      </c>
      <c r="AG19" s="13">
        <v>6.5789473684210495E-2</v>
      </c>
      <c r="AH19" s="13">
        <v>4.3478260869565202E-2</v>
      </c>
      <c r="AI19" s="13">
        <v>5.9701492537313397E-2</v>
      </c>
      <c r="AJ19" s="13">
        <v>1.88679245283019E-2</v>
      </c>
      <c r="AK19" s="13">
        <v>1.9607843137254902E-2</v>
      </c>
      <c r="AL19" s="13"/>
      <c r="AM19" s="13">
        <v>2.3809523809523801E-2</v>
      </c>
      <c r="AN19" s="13">
        <v>4.4247787610619503E-2</v>
      </c>
      <c r="AO19" s="13">
        <v>5.16129032258065E-2</v>
      </c>
      <c r="AP19" s="13">
        <v>1.03092783505155E-2</v>
      </c>
      <c r="AQ19" s="13">
        <v>9.0909090909090898E-2</v>
      </c>
      <c r="AR19" s="13"/>
      <c r="AS19" s="13">
        <v>4.2065009560229398E-2</v>
      </c>
      <c r="AT19" s="13" t="s">
        <v>97</v>
      </c>
      <c r="AU19" s="13"/>
      <c r="AV19" s="13" t="s">
        <v>97</v>
      </c>
      <c r="AW19" s="13" t="s">
        <v>97</v>
      </c>
      <c r="AX19" s="13">
        <v>4.2065009560229398E-2</v>
      </c>
      <c r="AY19" s="13"/>
      <c r="AZ19" s="13" t="s">
        <v>97</v>
      </c>
      <c r="BA19" s="13" t="s">
        <v>97</v>
      </c>
      <c r="BB19" s="13" t="s">
        <v>97</v>
      </c>
      <c r="BC19" s="13"/>
      <c r="BD19" s="13">
        <v>4.8338368580060402E-2</v>
      </c>
      <c r="BE19" s="13">
        <v>3.1746031746031703E-2</v>
      </c>
      <c r="BF19" s="13"/>
      <c r="BG19" s="13">
        <v>2.61437908496732E-2</v>
      </c>
      <c r="BH19" s="13">
        <v>4.8913043478260899E-2</v>
      </c>
      <c r="BI19" s="13"/>
      <c r="BJ19" s="13">
        <v>3.94736842105263E-2</v>
      </c>
      <c r="BK19" s="13">
        <v>4.1002277904327998E-2</v>
      </c>
      <c r="BL19" s="13"/>
      <c r="BM19" s="13">
        <v>2.83018867924528E-2</v>
      </c>
      <c r="BN19" s="13">
        <v>4.4226044226044203E-2</v>
      </c>
      <c r="BO19" s="13"/>
      <c r="BP19" s="13">
        <v>8.3916083916083906E-2</v>
      </c>
      <c r="BQ19" s="13">
        <v>2.4456521739130401E-2</v>
      </c>
      <c r="BR19" s="13"/>
      <c r="BS19" s="13">
        <v>2.5210084033613401E-2</v>
      </c>
      <c r="BT19" s="13">
        <v>5.2132701421800903E-2</v>
      </c>
      <c r="BU19" s="13"/>
      <c r="BV19" s="13">
        <v>1.26582278481013E-2</v>
      </c>
      <c r="BW19" s="13">
        <v>3.1446540880503103E-2</v>
      </c>
      <c r="BX19" s="13"/>
      <c r="BY19" s="13">
        <v>4.5454545454545497E-2</v>
      </c>
      <c r="BZ19" s="13">
        <v>4.2194092827004197E-2</v>
      </c>
      <c r="CA19" s="13"/>
      <c r="CB19" s="13">
        <v>3.9525691699604702E-2</v>
      </c>
      <c r="CC19" s="13">
        <v>4.5283018867924497E-2</v>
      </c>
    </row>
    <row r="20" spans="2:81" x14ac:dyDescent="0.3">
      <c r="B20" s="14" t="s">
        <v>194</v>
      </c>
      <c r="C20" s="13">
        <v>7.64818355640535E-3</v>
      </c>
      <c r="D20" s="13">
        <v>3.9682539682539698E-3</v>
      </c>
      <c r="E20" s="13">
        <v>1.1194029850746299E-2</v>
      </c>
      <c r="F20" s="13"/>
      <c r="G20" s="13">
        <v>1.1494252873563199E-2</v>
      </c>
      <c r="H20" s="13">
        <v>0</v>
      </c>
      <c r="I20" s="13">
        <v>1.0869565217391301E-2</v>
      </c>
      <c r="J20" s="13">
        <v>0</v>
      </c>
      <c r="K20" s="13">
        <v>0</v>
      </c>
      <c r="L20" s="13">
        <v>2.5000000000000001E-2</v>
      </c>
      <c r="M20" s="13"/>
      <c r="N20" s="13">
        <v>5.3763440860215101E-3</v>
      </c>
      <c r="O20" s="13">
        <v>1.4388489208633099E-2</v>
      </c>
      <c r="P20" s="13">
        <v>0</v>
      </c>
      <c r="Q20" s="13">
        <v>0.01</v>
      </c>
      <c r="R20" s="13"/>
      <c r="S20" s="13">
        <v>0</v>
      </c>
      <c r="T20" s="13">
        <v>1.7543859649122799E-2</v>
      </c>
      <c r="U20" s="13">
        <v>2.4390243902439001E-2</v>
      </c>
      <c r="V20" s="13">
        <v>0</v>
      </c>
      <c r="W20" s="13">
        <v>2.7027027027027001E-2</v>
      </c>
      <c r="X20" s="13">
        <v>0</v>
      </c>
      <c r="Y20" s="13">
        <v>1.9607843137254902E-2</v>
      </c>
      <c r="Z20" s="13">
        <v>0</v>
      </c>
      <c r="AA20" s="13">
        <v>0</v>
      </c>
      <c r="AB20" s="13">
        <v>0</v>
      </c>
      <c r="AC20" s="13">
        <v>0</v>
      </c>
      <c r="AD20" s="13">
        <v>0</v>
      </c>
      <c r="AE20" s="13"/>
      <c r="AF20" s="13">
        <v>0</v>
      </c>
      <c r="AG20" s="13">
        <v>0</v>
      </c>
      <c r="AH20" s="13">
        <v>0</v>
      </c>
      <c r="AI20" s="13">
        <v>2.9850746268656699E-2</v>
      </c>
      <c r="AJ20" s="13">
        <v>1.88679245283019E-2</v>
      </c>
      <c r="AK20" s="13">
        <v>1.9607843137254902E-2</v>
      </c>
      <c r="AL20" s="13"/>
      <c r="AM20" s="13">
        <v>1.1904761904761901E-2</v>
      </c>
      <c r="AN20" s="13">
        <v>8.8495575221238902E-3</v>
      </c>
      <c r="AO20" s="13">
        <v>6.4516129032258099E-3</v>
      </c>
      <c r="AP20" s="13">
        <v>0</v>
      </c>
      <c r="AQ20" s="13">
        <v>0</v>
      </c>
      <c r="AR20" s="13"/>
      <c r="AS20" s="13">
        <v>7.64818355640535E-3</v>
      </c>
      <c r="AT20" s="13" t="s">
        <v>97</v>
      </c>
      <c r="AU20" s="13"/>
      <c r="AV20" s="13" t="s">
        <v>97</v>
      </c>
      <c r="AW20" s="13" t="s">
        <v>97</v>
      </c>
      <c r="AX20" s="13">
        <v>7.64818355640535E-3</v>
      </c>
      <c r="AY20" s="13"/>
      <c r="AZ20" s="13" t="s">
        <v>97</v>
      </c>
      <c r="BA20" s="13" t="s">
        <v>97</v>
      </c>
      <c r="BB20" s="13" t="s">
        <v>97</v>
      </c>
      <c r="BC20" s="13"/>
      <c r="BD20" s="13">
        <v>6.0422960725075503E-3</v>
      </c>
      <c r="BE20" s="13">
        <v>1.0582010582010601E-2</v>
      </c>
      <c r="BF20" s="13"/>
      <c r="BG20" s="13">
        <v>6.5359477124183E-3</v>
      </c>
      <c r="BH20" s="13">
        <v>8.1521739130434798E-3</v>
      </c>
      <c r="BI20" s="13"/>
      <c r="BJ20" s="13">
        <v>1.3157894736842099E-2</v>
      </c>
      <c r="BK20" s="13">
        <v>6.8337129840546698E-3</v>
      </c>
      <c r="BL20" s="13"/>
      <c r="BM20" s="13">
        <v>0</v>
      </c>
      <c r="BN20" s="13">
        <v>9.8280098280098295E-3</v>
      </c>
      <c r="BO20" s="13"/>
      <c r="BP20" s="13">
        <v>6.9930069930069904E-3</v>
      </c>
      <c r="BQ20" s="13">
        <v>5.4347826086956503E-3</v>
      </c>
      <c r="BR20" s="13"/>
      <c r="BS20" s="13">
        <v>4.20168067226891E-3</v>
      </c>
      <c r="BT20" s="13">
        <v>9.4786729857819895E-3</v>
      </c>
      <c r="BU20" s="13"/>
      <c r="BV20" s="13">
        <v>1.26582278481013E-2</v>
      </c>
      <c r="BW20" s="13">
        <v>0</v>
      </c>
      <c r="BX20" s="13"/>
      <c r="BY20" s="13">
        <v>0</v>
      </c>
      <c r="BZ20" s="13">
        <v>8.4388185654008397E-3</v>
      </c>
      <c r="CA20" s="13"/>
      <c r="CB20" s="13">
        <v>1.18577075098814E-2</v>
      </c>
      <c r="CC20" s="13">
        <v>3.77358490566038E-3</v>
      </c>
    </row>
    <row r="21" spans="2:81" x14ac:dyDescent="0.3">
      <c r="B21" s="14" t="s">
        <v>165</v>
      </c>
      <c r="C21" s="22">
        <v>5.7361376673040199E-3</v>
      </c>
      <c r="D21" s="22">
        <v>0</v>
      </c>
      <c r="E21" s="22">
        <v>1.1194029850746299E-2</v>
      </c>
      <c r="F21" s="22"/>
      <c r="G21" s="22">
        <v>1.1494252873563199E-2</v>
      </c>
      <c r="H21" s="22">
        <v>8.3333333333333297E-3</v>
      </c>
      <c r="I21" s="22">
        <v>0</v>
      </c>
      <c r="J21" s="22">
        <v>1.1494252873563199E-2</v>
      </c>
      <c r="K21" s="22">
        <v>0</v>
      </c>
      <c r="L21" s="22">
        <v>0</v>
      </c>
      <c r="M21" s="22"/>
      <c r="N21" s="22">
        <v>0</v>
      </c>
      <c r="O21" s="22">
        <v>7.1942446043165497E-3</v>
      </c>
      <c r="P21" s="22">
        <v>1.0638297872340399E-2</v>
      </c>
      <c r="Q21" s="22">
        <v>0.01</v>
      </c>
      <c r="R21" s="22"/>
      <c r="S21" s="22">
        <v>0</v>
      </c>
      <c r="T21" s="22">
        <v>0</v>
      </c>
      <c r="U21" s="22">
        <v>0</v>
      </c>
      <c r="V21" s="22">
        <v>0</v>
      </c>
      <c r="W21" s="22">
        <v>0</v>
      </c>
      <c r="X21" s="22">
        <v>0</v>
      </c>
      <c r="Y21" s="22">
        <v>1.9607843137254902E-2</v>
      </c>
      <c r="Z21" s="22">
        <v>4.7619047619047603E-2</v>
      </c>
      <c r="AA21" s="22">
        <v>0</v>
      </c>
      <c r="AB21" s="22">
        <v>0</v>
      </c>
      <c r="AC21" s="22">
        <v>4.3478260869565202E-2</v>
      </c>
      <c r="AD21" s="22">
        <v>0</v>
      </c>
      <c r="AE21" s="22"/>
      <c r="AF21" s="22">
        <v>6.4516129032258099E-3</v>
      </c>
      <c r="AG21" s="22">
        <v>1.3157894736842099E-2</v>
      </c>
      <c r="AH21" s="22">
        <v>1.4492753623188401E-2</v>
      </c>
      <c r="AI21" s="22">
        <v>0</v>
      </c>
      <c r="AJ21" s="22">
        <v>0</v>
      </c>
      <c r="AK21" s="22">
        <v>0</v>
      </c>
      <c r="AL21" s="22"/>
      <c r="AM21" s="22">
        <v>0</v>
      </c>
      <c r="AN21" s="22">
        <v>8.8495575221238902E-3</v>
      </c>
      <c r="AO21" s="22">
        <v>6.4516129032258099E-3</v>
      </c>
      <c r="AP21" s="22">
        <v>0</v>
      </c>
      <c r="AQ21" s="22">
        <v>0</v>
      </c>
      <c r="AR21" s="22"/>
      <c r="AS21" s="22">
        <v>5.7361376673040199E-3</v>
      </c>
      <c r="AT21" s="22" t="s">
        <v>97</v>
      </c>
      <c r="AU21" s="22"/>
      <c r="AV21" s="22" t="s">
        <v>97</v>
      </c>
      <c r="AW21" s="22" t="s">
        <v>97</v>
      </c>
      <c r="AX21" s="22">
        <v>5.7361376673040199E-3</v>
      </c>
      <c r="AY21" s="22"/>
      <c r="AZ21" s="22" t="s">
        <v>97</v>
      </c>
      <c r="BA21" s="22" t="s">
        <v>97</v>
      </c>
      <c r="BB21" s="22" t="s">
        <v>97</v>
      </c>
      <c r="BC21" s="22"/>
      <c r="BD21" s="22">
        <v>9.0634441087613302E-3</v>
      </c>
      <c r="BE21" s="22">
        <v>0</v>
      </c>
      <c r="BF21" s="22"/>
      <c r="BG21" s="22">
        <v>6.5359477124183E-3</v>
      </c>
      <c r="BH21" s="22">
        <v>2.7173913043478299E-3</v>
      </c>
      <c r="BI21" s="22"/>
      <c r="BJ21" s="22">
        <v>2.6315789473684199E-2</v>
      </c>
      <c r="BK21" s="22">
        <v>2.2779043280182201E-3</v>
      </c>
      <c r="BL21" s="22"/>
      <c r="BM21" s="22">
        <v>0</v>
      </c>
      <c r="BN21" s="22">
        <v>7.3710073710073704E-3</v>
      </c>
      <c r="BO21" s="22"/>
      <c r="BP21" s="22">
        <v>6.9930069930069904E-3</v>
      </c>
      <c r="BQ21" s="22">
        <v>5.4347826086956503E-3</v>
      </c>
      <c r="BR21" s="22"/>
      <c r="BS21" s="22">
        <v>0</v>
      </c>
      <c r="BT21" s="22">
        <v>1.4218009478673001E-2</v>
      </c>
      <c r="BU21" s="22"/>
      <c r="BV21" s="22">
        <v>0</v>
      </c>
      <c r="BW21" s="22">
        <v>0</v>
      </c>
      <c r="BX21" s="22"/>
      <c r="BY21" s="22">
        <v>0</v>
      </c>
      <c r="BZ21" s="22">
        <v>6.3291139240506302E-3</v>
      </c>
      <c r="CA21" s="22"/>
      <c r="CB21" s="22">
        <v>7.9051383399209498E-3</v>
      </c>
      <c r="CC21" s="22">
        <v>3.77358490566038E-3</v>
      </c>
    </row>
    <row r="22" spans="2:81" x14ac:dyDescent="0.3">
      <c r="B22" s="15" t="s">
        <v>227</v>
      </c>
    </row>
    <row r="23" spans="2:81" x14ac:dyDescent="0.3">
      <c r="B23" t="s">
        <v>93</v>
      </c>
    </row>
    <row r="24" spans="2:81" x14ac:dyDescent="0.3">
      <c r="B24" t="s">
        <v>94</v>
      </c>
    </row>
    <row r="26" spans="2:81" x14ac:dyDescent="0.3">
      <c r="B2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C28"/>
  <sheetViews>
    <sheetView showGridLines="0" workbookViewId="0">
      <pane xSplit="2" topLeftCell="C1" activePane="topRight" state="frozen"/>
      <selection pane="topRight" activeCell="G6" sqref="G6"/>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241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228</v>
      </c>
      <c r="C8" s="13">
        <v>0.45656370656370698</v>
      </c>
      <c r="D8" s="13">
        <v>0.37354085603112802</v>
      </c>
      <c r="E8" s="13">
        <v>0.53667953667953705</v>
      </c>
      <c r="F8" s="13"/>
      <c r="G8" s="13">
        <v>0.45098039215686297</v>
      </c>
      <c r="H8" s="13">
        <v>0.49442379182156099</v>
      </c>
      <c r="I8" s="13">
        <v>0.46700507614213199</v>
      </c>
      <c r="J8" s="13">
        <v>0.45061728395061701</v>
      </c>
      <c r="K8" s="13">
        <v>0.41025641025641002</v>
      </c>
      <c r="L8" s="13">
        <v>0.42028985507246402</v>
      </c>
      <c r="M8" s="13"/>
      <c r="N8" s="13">
        <v>0.48571428571428599</v>
      </c>
      <c r="O8" s="13">
        <v>0.42971887550200799</v>
      </c>
      <c r="P8" s="13">
        <v>0.42937853107344598</v>
      </c>
      <c r="Q8" s="13">
        <v>0.456221198156682</v>
      </c>
      <c r="R8" s="13"/>
      <c r="S8" s="13">
        <v>0.47340425531914898</v>
      </c>
      <c r="T8" s="13">
        <v>0.401709401709402</v>
      </c>
      <c r="U8" s="13">
        <v>0.462686567164179</v>
      </c>
      <c r="V8" s="13">
        <v>0.48351648351648402</v>
      </c>
      <c r="W8" s="13">
        <v>0.50574712643678199</v>
      </c>
      <c r="X8" s="13">
        <v>0.38636363636363602</v>
      </c>
      <c r="Y8" s="13">
        <v>0.452380952380952</v>
      </c>
      <c r="Z8" s="13">
        <v>0.58536585365853699</v>
      </c>
      <c r="AA8" s="13">
        <v>0.4</v>
      </c>
      <c r="AB8" s="13">
        <v>0.455696202531646</v>
      </c>
      <c r="AC8" s="13">
        <v>0.54347826086956497</v>
      </c>
      <c r="AD8" s="13">
        <v>0.53846153846153799</v>
      </c>
      <c r="AE8" s="13"/>
      <c r="AF8" s="13">
        <v>0.42990654205607498</v>
      </c>
      <c r="AG8" s="13">
        <v>0.46060606060606102</v>
      </c>
      <c r="AH8" s="13">
        <v>0.46363636363636401</v>
      </c>
      <c r="AI8" s="13">
        <v>0.41134751773049599</v>
      </c>
      <c r="AJ8" s="13">
        <v>0.57425742574257399</v>
      </c>
      <c r="AK8" s="13">
        <v>0.473118279569892</v>
      </c>
      <c r="AL8" s="13"/>
      <c r="AM8" s="13">
        <v>0.434782608695652</v>
      </c>
      <c r="AN8" s="13">
        <v>0.42131979695431498</v>
      </c>
      <c r="AO8" s="13">
        <v>0.443768996960486</v>
      </c>
      <c r="AP8" s="13">
        <v>0.50793650793650802</v>
      </c>
      <c r="AQ8" s="13">
        <v>0.58333333333333304</v>
      </c>
      <c r="AR8" s="13"/>
      <c r="AS8" s="13">
        <v>0.45656370656370698</v>
      </c>
      <c r="AT8" s="13" t="s">
        <v>97</v>
      </c>
      <c r="AU8" s="13"/>
      <c r="AV8" s="13">
        <v>0.49249999999999999</v>
      </c>
      <c r="AW8" s="13">
        <v>0.48936170212766</v>
      </c>
      <c r="AX8" s="13">
        <v>0.43021032504780099</v>
      </c>
      <c r="AY8" s="13"/>
      <c r="AZ8" s="13">
        <v>0.51376146788990795</v>
      </c>
      <c r="BA8" s="13">
        <v>0.43333333333333302</v>
      </c>
      <c r="BB8" s="13">
        <v>0.51541850220264296</v>
      </c>
      <c r="BC8" s="13"/>
      <c r="BD8" s="13">
        <v>0.48297213622291002</v>
      </c>
      <c r="BE8" s="13">
        <v>0.40364583333333298</v>
      </c>
      <c r="BF8" s="13"/>
      <c r="BG8" s="13">
        <v>0.47826086956521702</v>
      </c>
      <c r="BH8" s="13">
        <v>0.44662921348314599</v>
      </c>
      <c r="BI8" s="13"/>
      <c r="BJ8" s="13">
        <v>0.45806451612903198</v>
      </c>
      <c r="BK8" s="13">
        <v>0.452852153667055</v>
      </c>
      <c r="BL8" s="13"/>
      <c r="BM8" s="13">
        <v>0.48258706467661699</v>
      </c>
      <c r="BN8" s="13">
        <v>0.450549450549451</v>
      </c>
      <c r="BO8" s="13"/>
      <c r="BP8" s="13">
        <v>0.52747252747252704</v>
      </c>
      <c r="BQ8" s="13">
        <v>0.42395693135935397</v>
      </c>
      <c r="BR8" s="13"/>
      <c r="BS8" s="13">
        <v>0.49547511312217202</v>
      </c>
      <c r="BT8" s="13">
        <v>0.408791208791209</v>
      </c>
      <c r="BU8" s="13"/>
      <c r="BV8" s="13">
        <v>0.51006711409395999</v>
      </c>
      <c r="BW8" s="13">
        <v>0.48805460750853202</v>
      </c>
      <c r="BX8" s="13"/>
      <c r="BY8" s="13">
        <v>0.47863247863247899</v>
      </c>
      <c r="BZ8" s="13">
        <v>0.45474613686534199</v>
      </c>
      <c r="CA8" s="13"/>
      <c r="CB8" s="13">
        <v>0.48434237995824603</v>
      </c>
      <c r="CC8" s="13">
        <v>0.43656716417910402</v>
      </c>
    </row>
    <row r="9" spans="2:81" x14ac:dyDescent="0.3">
      <c r="B9" s="14" t="s">
        <v>229</v>
      </c>
      <c r="C9" s="13">
        <v>0.346525096525096</v>
      </c>
      <c r="D9" s="13">
        <v>0.26653696498054502</v>
      </c>
      <c r="E9" s="13">
        <v>0.42277992277992299</v>
      </c>
      <c r="F9" s="13"/>
      <c r="G9" s="13">
        <v>0.43790849673202598</v>
      </c>
      <c r="H9" s="13">
        <v>0.382899628252788</v>
      </c>
      <c r="I9" s="13">
        <v>0.32487309644669998</v>
      </c>
      <c r="J9" s="13">
        <v>0.33333333333333298</v>
      </c>
      <c r="K9" s="13">
        <v>0.35897435897435898</v>
      </c>
      <c r="L9" s="13">
        <v>0.21014492753623201</v>
      </c>
      <c r="M9" s="13"/>
      <c r="N9" s="13">
        <v>0.29090909090909101</v>
      </c>
      <c r="O9" s="13">
        <v>0.38554216867469898</v>
      </c>
      <c r="P9" s="13">
        <v>0.34463276836158202</v>
      </c>
      <c r="Q9" s="13">
        <v>0.40552995391705099</v>
      </c>
      <c r="R9" s="13"/>
      <c r="S9" s="13">
        <v>0.34574468085106402</v>
      </c>
      <c r="T9" s="13">
        <v>0.29914529914529903</v>
      </c>
      <c r="U9" s="13">
        <v>0.37313432835820898</v>
      </c>
      <c r="V9" s="13">
        <v>0.25274725274725302</v>
      </c>
      <c r="W9" s="13">
        <v>0.42528735632183901</v>
      </c>
      <c r="X9" s="13">
        <v>0.31818181818181801</v>
      </c>
      <c r="Y9" s="13">
        <v>0.35714285714285698</v>
      </c>
      <c r="Z9" s="13">
        <v>0.36585365853658502</v>
      </c>
      <c r="AA9" s="13">
        <v>0.32592592592592601</v>
      </c>
      <c r="AB9" s="13">
        <v>0.367088607594937</v>
      </c>
      <c r="AC9" s="13">
        <v>0.45652173913043498</v>
      </c>
      <c r="AD9" s="13">
        <v>0.53846153846153799</v>
      </c>
      <c r="AE9" s="13"/>
      <c r="AF9" s="13">
        <v>0.339563862928349</v>
      </c>
      <c r="AG9" s="13">
        <v>0.29090909090909101</v>
      </c>
      <c r="AH9" s="13">
        <v>0.37272727272727302</v>
      </c>
      <c r="AI9" s="13">
        <v>0.319148936170213</v>
      </c>
      <c r="AJ9" s="13">
        <v>0.43564356435643597</v>
      </c>
      <c r="AK9" s="13">
        <v>0.30107526881720398</v>
      </c>
      <c r="AL9" s="13"/>
      <c r="AM9" s="13">
        <v>0.39751552795031098</v>
      </c>
      <c r="AN9" s="13">
        <v>0.39593908629441599</v>
      </c>
      <c r="AO9" s="13">
        <v>0.33434650455927101</v>
      </c>
      <c r="AP9" s="13">
        <v>0.33862433862433899</v>
      </c>
      <c r="AQ9" s="13">
        <v>0.22222222222222199</v>
      </c>
      <c r="AR9" s="13"/>
      <c r="AS9" s="13">
        <v>0.346525096525096</v>
      </c>
      <c r="AT9" s="13" t="s">
        <v>97</v>
      </c>
      <c r="AU9" s="13"/>
      <c r="AV9" s="13">
        <v>0.33750000000000002</v>
      </c>
      <c r="AW9" s="13">
        <v>0.37234042553191499</v>
      </c>
      <c r="AX9" s="13">
        <v>0.35372848948374802</v>
      </c>
      <c r="AY9" s="13"/>
      <c r="AZ9" s="13">
        <v>0.394495412844037</v>
      </c>
      <c r="BA9" s="13">
        <v>0.3</v>
      </c>
      <c r="BB9" s="13">
        <v>0.33039647577092501</v>
      </c>
      <c r="BC9" s="13"/>
      <c r="BD9" s="13">
        <v>0.394736842105263</v>
      </c>
      <c r="BE9" s="13">
        <v>0.265625</v>
      </c>
      <c r="BF9" s="13"/>
      <c r="BG9" s="13">
        <v>0.322981366459627</v>
      </c>
      <c r="BH9" s="13">
        <v>0.35814606741573002</v>
      </c>
      <c r="BI9" s="13"/>
      <c r="BJ9" s="13">
        <v>0.412903225806452</v>
      </c>
      <c r="BK9" s="13">
        <v>0.33643771827706598</v>
      </c>
      <c r="BL9" s="13"/>
      <c r="BM9" s="13">
        <v>0.40796019900497499</v>
      </c>
      <c r="BN9" s="13">
        <v>0.328449328449328</v>
      </c>
      <c r="BO9" s="13"/>
      <c r="BP9" s="13">
        <v>0.52380952380952395</v>
      </c>
      <c r="BQ9" s="13">
        <v>0.27725437415881599</v>
      </c>
      <c r="BR9" s="13"/>
      <c r="BS9" s="13">
        <v>0.42533936651583698</v>
      </c>
      <c r="BT9" s="13">
        <v>0.27032967032966998</v>
      </c>
      <c r="BU9" s="13"/>
      <c r="BV9" s="13">
        <v>0.37583892617449699</v>
      </c>
      <c r="BW9" s="13">
        <v>0.45051194539249101</v>
      </c>
      <c r="BX9" s="13"/>
      <c r="BY9" s="13">
        <v>0.38461538461538503</v>
      </c>
      <c r="BZ9" s="13">
        <v>0.34216335540838899</v>
      </c>
      <c r="CA9" s="13"/>
      <c r="CB9" s="13">
        <v>0.35490605427974897</v>
      </c>
      <c r="CC9" s="13">
        <v>0.34141791044776099</v>
      </c>
    </row>
    <row r="10" spans="2:81" ht="28.8" x14ac:dyDescent="0.3">
      <c r="B10" s="14" t="s">
        <v>230</v>
      </c>
      <c r="C10" s="13">
        <v>0.306949806949807</v>
      </c>
      <c r="D10" s="13">
        <v>0.27821011673151802</v>
      </c>
      <c r="E10" s="13">
        <v>0.33397683397683398</v>
      </c>
      <c r="F10" s="13"/>
      <c r="G10" s="13">
        <v>0.45751633986928097</v>
      </c>
      <c r="H10" s="13">
        <v>0.31598513011152402</v>
      </c>
      <c r="I10" s="13">
        <v>0.294416243654822</v>
      </c>
      <c r="J10" s="13">
        <v>0.30246913580246898</v>
      </c>
      <c r="K10" s="13">
        <v>0.23931623931623899</v>
      </c>
      <c r="L10" s="13">
        <v>0.202898550724638</v>
      </c>
      <c r="M10" s="13"/>
      <c r="N10" s="13">
        <v>0.25454545454545502</v>
      </c>
      <c r="O10" s="13">
        <v>0.35742971887550201</v>
      </c>
      <c r="P10" s="13">
        <v>0.33333333333333298</v>
      </c>
      <c r="Q10" s="13">
        <v>0.31797235023041498</v>
      </c>
      <c r="R10" s="13"/>
      <c r="S10" s="13">
        <v>0.28723404255319201</v>
      </c>
      <c r="T10" s="13">
        <v>0.30769230769230799</v>
      </c>
      <c r="U10" s="13">
        <v>0.238805970149254</v>
      </c>
      <c r="V10" s="13">
        <v>0.30769230769230799</v>
      </c>
      <c r="W10" s="13">
        <v>0.24137931034482801</v>
      </c>
      <c r="X10" s="13">
        <v>0.30681818181818199</v>
      </c>
      <c r="Y10" s="13">
        <v>0.25</v>
      </c>
      <c r="Z10" s="13">
        <v>0.24390243902438999</v>
      </c>
      <c r="AA10" s="13">
        <v>0.36296296296296299</v>
      </c>
      <c r="AB10" s="13">
        <v>0.367088607594937</v>
      </c>
      <c r="AC10" s="13">
        <v>0.434782608695652</v>
      </c>
      <c r="AD10" s="13">
        <v>0.53846153846153799</v>
      </c>
      <c r="AE10" s="13"/>
      <c r="AF10" s="13">
        <v>0.30841121495327101</v>
      </c>
      <c r="AG10" s="13">
        <v>0.236363636363636</v>
      </c>
      <c r="AH10" s="13">
        <v>0.30909090909090903</v>
      </c>
      <c r="AI10" s="13">
        <v>0.37588652482269502</v>
      </c>
      <c r="AJ10" s="13">
        <v>0.38613861386138598</v>
      </c>
      <c r="AK10" s="13">
        <v>0.236559139784946</v>
      </c>
      <c r="AL10" s="13"/>
      <c r="AM10" s="13">
        <v>0.27329192546583903</v>
      </c>
      <c r="AN10" s="13">
        <v>0.38071065989847702</v>
      </c>
      <c r="AO10" s="13">
        <v>0.28571428571428598</v>
      </c>
      <c r="AP10" s="13">
        <v>0.30687830687830697</v>
      </c>
      <c r="AQ10" s="13">
        <v>0.22222222222222199</v>
      </c>
      <c r="AR10" s="13"/>
      <c r="AS10" s="13">
        <v>0.306949806949807</v>
      </c>
      <c r="AT10" s="13" t="s">
        <v>97</v>
      </c>
      <c r="AU10" s="13"/>
      <c r="AV10" s="13">
        <v>0.34250000000000003</v>
      </c>
      <c r="AW10" s="13">
        <v>0.26595744680851102</v>
      </c>
      <c r="AX10" s="13">
        <v>0.29254302103250501</v>
      </c>
      <c r="AY10" s="13"/>
      <c r="AZ10" s="13">
        <v>0.33944954128440402</v>
      </c>
      <c r="BA10" s="13">
        <v>0.3</v>
      </c>
      <c r="BB10" s="13">
        <v>0.34361233480176201</v>
      </c>
      <c r="BC10" s="13"/>
      <c r="BD10" s="13">
        <v>0.328173374613003</v>
      </c>
      <c r="BE10" s="13">
        <v>0.265625</v>
      </c>
      <c r="BF10" s="13"/>
      <c r="BG10" s="13">
        <v>0.32608695652173902</v>
      </c>
      <c r="BH10" s="13">
        <v>0.297752808988764</v>
      </c>
      <c r="BI10" s="13"/>
      <c r="BJ10" s="13">
        <v>0.341935483870968</v>
      </c>
      <c r="BK10" s="13">
        <v>0.30034924330617002</v>
      </c>
      <c r="BL10" s="13"/>
      <c r="BM10" s="13">
        <v>0.35820895522388102</v>
      </c>
      <c r="BN10" s="13">
        <v>0.29059829059829101</v>
      </c>
      <c r="BO10" s="13"/>
      <c r="BP10" s="13">
        <v>0.35531135531135499</v>
      </c>
      <c r="BQ10" s="13">
        <v>0.283983849259758</v>
      </c>
      <c r="BR10" s="13"/>
      <c r="BS10" s="13">
        <v>0.33031674208144801</v>
      </c>
      <c r="BT10" s="13">
        <v>0.26813186813186801</v>
      </c>
      <c r="BU10" s="13"/>
      <c r="BV10" s="13">
        <v>0.33557046979865801</v>
      </c>
      <c r="BW10" s="13">
        <v>0.32764505119453902</v>
      </c>
      <c r="BX10" s="13"/>
      <c r="BY10" s="13">
        <v>0.32478632478632502</v>
      </c>
      <c r="BZ10" s="13">
        <v>0.30684326710816801</v>
      </c>
      <c r="CA10" s="13"/>
      <c r="CB10" s="13">
        <v>0.32776617954071002</v>
      </c>
      <c r="CC10" s="13">
        <v>0.29291044776119401</v>
      </c>
    </row>
    <row r="11" spans="2:81" ht="57.6" x14ac:dyDescent="0.3">
      <c r="B11" s="14" t="s">
        <v>231</v>
      </c>
      <c r="C11" s="13">
        <v>0.29150579150579098</v>
      </c>
      <c r="D11" s="13">
        <v>0.237354085603113</v>
      </c>
      <c r="E11" s="13">
        <v>0.343629343629344</v>
      </c>
      <c r="F11" s="13"/>
      <c r="G11" s="13">
        <v>0.40522875816993498</v>
      </c>
      <c r="H11" s="13">
        <v>0.30483271375464699</v>
      </c>
      <c r="I11" s="13">
        <v>0.294416243654822</v>
      </c>
      <c r="J11" s="13">
        <v>0.28395061728395099</v>
      </c>
      <c r="K11" s="13">
        <v>0.27350427350427398</v>
      </c>
      <c r="L11" s="13">
        <v>0.15942028985507201</v>
      </c>
      <c r="M11" s="13"/>
      <c r="N11" s="13">
        <v>0.27532467532467497</v>
      </c>
      <c r="O11" s="13">
        <v>0.317269076305221</v>
      </c>
      <c r="P11" s="13">
        <v>0.225988700564972</v>
      </c>
      <c r="Q11" s="13">
        <v>0.34101382488479298</v>
      </c>
      <c r="R11" s="13"/>
      <c r="S11" s="13">
        <v>0.27659574468085102</v>
      </c>
      <c r="T11" s="13">
        <v>0.316239316239316</v>
      </c>
      <c r="U11" s="13">
        <v>0.20895522388059701</v>
      </c>
      <c r="V11" s="13">
        <v>0.24175824175824201</v>
      </c>
      <c r="W11" s="13">
        <v>0.42528735632183901</v>
      </c>
      <c r="X11" s="13">
        <v>0.29545454545454503</v>
      </c>
      <c r="Y11" s="13">
        <v>0.26190476190476197</v>
      </c>
      <c r="Z11" s="13">
        <v>0.19512195121951201</v>
      </c>
      <c r="AA11" s="13">
        <v>0.22962962962962999</v>
      </c>
      <c r="AB11" s="13">
        <v>0.367088607594937</v>
      </c>
      <c r="AC11" s="13">
        <v>0.41304347826087001</v>
      </c>
      <c r="AD11" s="13">
        <v>0.38461538461538503</v>
      </c>
      <c r="AE11" s="13"/>
      <c r="AF11" s="13">
        <v>0.29595015576324002</v>
      </c>
      <c r="AG11" s="13">
        <v>0.206060606060606</v>
      </c>
      <c r="AH11" s="13">
        <v>0.34545454545454501</v>
      </c>
      <c r="AI11" s="13">
        <v>0.27659574468085102</v>
      </c>
      <c r="AJ11" s="13">
        <v>0.34653465346534701</v>
      </c>
      <c r="AK11" s="13">
        <v>0.25806451612903197</v>
      </c>
      <c r="AL11" s="13"/>
      <c r="AM11" s="13">
        <v>0.30434782608695699</v>
      </c>
      <c r="AN11" s="13">
        <v>0.32487309644669998</v>
      </c>
      <c r="AO11" s="13">
        <v>0.26139817629179302</v>
      </c>
      <c r="AP11" s="13">
        <v>0.28571428571428598</v>
      </c>
      <c r="AQ11" s="13">
        <v>0.30555555555555602</v>
      </c>
      <c r="AR11" s="13"/>
      <c r="AS11" s="13">
        <v>0.29150579150579098</v>
      </c>
      <c r="AT11" s="13" t="s">
        <v>97</v>
      </c>
      <c r="AU11" s="13"/>
      <c r="AV11" s="13">
        <v>0.35249999999999998</v>
      </c>
      <c r="AW11" s="13">
        <v>0.38297872340425498</v>
      </c>
      <c r="AX11" s="13">
        <v>0.23326959847036299</v>
      </c>
      <c r="AY11" s="13"/>
      <c r="AZ11" s="13">
        <v>0.403669724770642</v>
      </c>
      <c r="BA11" s="13">
        <v>0.35555555555555601</v>
      </c>
      <c r="BB11" s="13">
        <v>0.32599118942731298</v>
      </c>
      <c r="BC11" s="13"/>
      <c r="BD11" s="13">
        <v>0.34520123839009298</v>
      </c>
      <c r="BE11" s="13">
        <v>0.203125</v>
      </c>
      <c r="BF11" s="13"/>
      <c r="BG11" s="13">
        <v>0.31987577639751602</v>
      </c>
      <c r="BH11" s="13">
        <v>0.27949438202247201</v>
      </c>
      <c r="BI11" s="13"/>
      <c r="BJ11" s="13">
        <v>0.341935483870968</v>
      </c>
      <c r="BK11" s="13">
        <v>0.28405122235157199</v>
      </c>
      <c r="BL11" s="13"/>
      <c r="BM11" s="13">
        <v>0.35323383084577098</v>
      </c>
      <c r="BN11" s="13">
        <v>0.27350427350427398</v>
      </c>
      <c r="BO11" s="13"/>
      <c r="BP11" s="13">
        <v>0.47252747252747301</v>
      </c>
      <c r="BQ11" s="13">
        <v>0.22341857335127899</v>
      </c>
      <c r="BR11" s="13"/>
      <c r="BS11" s="13">
        <v>0.36425339366515802</v>
      </c>
      <c r="BT11" s="13">
        <v>0.21318681318681301</v>
      </c>
      <c r="BU11" s="13"/>
      <c r="BV11" s="13">
        <v>0.389261744966443</v>
      </c>
      <c r="BW11" s="13">
        <v>0.35153583617747403</v>
      </c>
      <c r="BX11" s="13"/>
      <c r="BY11" s="13">
        <v>0.33333333333333298</v>
      </c>
      <c r="BZ11" s="13">
        <v>0.28697571743929401</v>
      </c>
      <c r="CA11" s="13"/>
      <c r="CB11" s="13">
        <v>0.30062630480167002</v>
      </c>
      <c r="CC11" s="13">
        <v>0.28358208955223901</v>
      </c>
    </row>
    <row r="12" spans="2:81" ht="28.8" x14ac:dyDescent="0.3">
      <c r="B12" s="14" t="s">
        <v>232</v>
      </c>
      <c r="C12" s="13">
        <v>0.19498069498069501</v>
      </c>
      <c r="D12" s="13">
        <v>0.15369649805447499</v>
      </c>
      <c r="E12" s="13">
        <v>0.23552123552123599</v>
      </c>
      <c r="F12" s="13"/>
      <c r="G12" s="13">
        <v>0.19607843137254899</v>
      </c>
      <c r="H12" s="13">
        <v>0.226765799256506</v>
      </c>
      <c r="I12" s="13">
        <v>0.24873096446700499</v>
      </c>
      <c r="J12" s="13">
        <v>0.21604938271604901</v>
      </c>
      <c r="K12" s="13">
        <v>0.16239316239316201</v>
      </c>
      <c r="L12" s="13">
        <v>5.7971014492753603E-2</v>
      </c>
      <c r="M12" s="13"/>
      <c r="N12" s="13">
        <v>0.21558441558441599</v>
      </c>
      <c r="O12" s="13">
        <v>0.16867469879518099</v>
      </c>
      <c r="P12" s="13">
        <v>0.152542372881356</v>
      </c>
      <c r="Q12" s="13">
        <v>0.221198156682028</v>
      </c>
      <c r="R12" s="13"/>
      <c r="S12" s="13">
        <v>0.20212765957446799</v>
      </c>
      <c r="T12" s="13">
        <v>0.188034188034188</v>
      </c>
      <c r="U12" s="13">
        <v>0.14925373134328401</v>
      </c>
      <c r="V12" s="13">
        <v>0.164835164835165</v>
      </c>
      <c r="W12" s="13">
        <v>0.26436781609195398</v>
      </c>
      <c r="X12" s="13">
        <v>0.21590909090909099</v>
      </c>
      <c r="Y12" s="13">
        <v>0.19047619047618999</v>
      </c>
      <c r="Z12" s="13">
        <v>9.7560975609756101E-2</v>
      </c>
      <c r="AA12" s="13">
        <v>0.17777777777777801</v>
      </c>
      <c r="AB12" s="13">
        <v>0.151898734177215</v>
      </c>
      <c r="AC12" s="13">
        <v>0.32608695652173902</v>
      </c>
      <c r="AD12" s="13">
        <v>0.30769230769230799</v>
      </c>
      <c r="AE12" s="13"/>
      <c r="AF12" s="13">
        <v>0.18691588785046701</v>
      </c>
      <c r="AG12" s="13">
        <v>0.145454545454545</v>
      </c>
      <c r="AH12" s="13">
        <v>0.15454545454545501</v>
      </c>
      <c r="AI12" s="13">
        <v>0.205673758865248</v>
      </c>
      <c r="AJ12" s="13">
        <v>0.32673267326732702</v>
      </c>
      <c r="AK12" s="13">
        <v>0.13978494623655899</v>
      </c>
      <c r="AL12" s="13"/>
      <c r="AM12" s="13">
        <v>0.14906832298136599</v>
      </c>
      <c r="AN12" s="13">
        <v>0.17258883248731</v>
      </c>
      <c r="AO12" s="13">
        <v>0.203647416413374</v>
      </c>
      <c r="AP12" s="13">
        <v>0.238095238095238</v>
      </c>
      <c r="AQ12" s="13">
        <v>0.22222222222222199</v>
      </c>
      <c r="AR12" s="13"/>
      <c r="AS12" s="13">
        <v>0.19498069498069501</v>
      </c>
      <c r="AT12" s="13" t="s">
        <v>97</v>
      </c>
      <c r="AU12" s="13"/>
      <c r="AV12" s="13">
        <v>0.26250000000000001</v>
      </c>
      <c r="AW12" s="13">
        <v>0.28723404255319201</v>
      </c>
      <c r="AX12" s="13">
        <v>0.130019120458891</v>
      </c>
      <c r="AY12" s="13"/>
      <c r="AZ12" s="13">
        <v>0.38532110091743099</v>
      </c>
      <c r="BA12" s="13">
        <v>0.266666666666667</v>
      </c>
      <c r="BB12" s="13">
        <v>0.21145374449339199</v>
      </c>
      <c r="BC12" s="13"/>
      <c r="BD12" s="13">
        <v>0.22136222910216699</v>
      </c>
      <c r="BE12" s="13">
        <v>0.15104166666666699</v>
      </c>
      <c r="BF12" s="13"/>
      <c r="BG12" s="13">
        <v>0.19565217391304299</v>
      </c>
      <c r="BH12" s="13">
        <v>0.19522471910112399</v>
      </c>
      <c r="BI12" s="13"/>
      <c r="BJ12" s="13">
        <v>0.23225806451612899</v>
      </c>
      <c r="BK12" s="13">
        <v>0.18742724097788099</v>
      </c>
      <c r="BL12" s="13"/>
      <c r="BM12" s="13">
        <v>0.21393034825870599</v>
      </c>
      <c r="BN12" s="13">
        <v>0.188034188034188</v>
      </c>
      <c r="BO12" s="13"/>
      <c r="BP12" s="13">
        <v>0.28937728937728902</v>
      </c>
      <c r="BQ12" s="13">
        <v>0.16016150740242299</v>
      </c>
      <c r="BR12" s="13"/>
      <c r="BS12" s="13">
        <v>0.25791855203619901</v>
      </c>
      <c r="BT12" s="13">
        <v>0.151648351648352</v>
      </c>
      <c r="BU12" s="13"/>
      <c r="BV12" s="13">
        <v>0.21476510067114099</v>
      </c>
      <c r="BW12" s="13">
        <v>0.279863481228669</v>
      </c>
      <c r="BX12" s="13"/>
      <c r="BY12" s="13">
        <v>0.17948717948717899</v>
      </c>
      <c r="BZ12" s="13">
        <v>0.19757174392936</v>
      </c>
      <c r="CA12" s="13"/>
      <c r="CB12" s="13">
        <v>0.20668058455114799</v>
      </c>
      <c r="CC12" s="13">
        <v>0.182835820895522</v>
      </c>
    </row>
    <row r="13" spans="2:81" x14ac:dyDescent="0.3">
      <c r="B13" s="14" t="s">
        <v>233</v>
      </c>
      <c r="C13" s="13">
        <v>0.19111969111969099</v>
      </c>
      <c r="D13" s="13">
        <v>0.18871595330739299</v>
      </c>
      <c r="E13" s="13">
        <v>0.19498069498069501</v>
      </c>
      <c r="F13" s="13"/>
      <c r="G13" s="13">
        <v>0.15686274509803899</v>
      </c>
      <c r="H13" s="13">
        <v>0.18215613382899601</v>
      </c>
      <c r="I13" s="13">
        <v>0.19796954314720799</v>
      </c>
      <c r="J13" s="13">
        <v>0.19135802469135799</v>
      </c>
      <c r="K13" s="13">
        <v>0.17948717948717899</v>
      </c>
      <c r="L13" s="13">
        <v>0.24637681159420299</v>
      </c>
      <c r="M13" s="13"/>
      <c r="N13" s="13">
        <v>0.22597402597402599</v>
      </c>
      <c r="O13" s="13">
        <v>0.188755020080321</v>
      </c>
      <c r="P13" s="13">
        <v>0.14689265536723201</v>
      </c>
      <c r="Q13" s="13">
        <v>0.16589861751152099</v>
      </c>
      <c r="R13" s="13"/>
      <c r="S13" s="13">
        <v>0.24468085106383</v>
      </c>
      <c r="T13" s="13">
        <v>0.16239316239316201</v>
      </c>
      <c r="U13" s="13">
        <v>0.22388059701492499</v>
      </c>
      <c r="V13" s="13">
        <v>0.15384615384615399</v>
      </c>
      <c r="W13" s="13">
        <v>0.21839080459770099</v>
      </c>
      <c r="X13" s="13">
        <v>0.204545454545455</v>
      </c>
      <c r="Y13" s="13">
        <v>0.15476190476190499</v>
      </c>
      <c r="Z13" s="13">
        <v>0.19512195121951201</v>
      </c>
      <c r="AA13" s="13">
        <v>0.2</v>
      </c>
      <c r="AB13" s="13">
        <v>0.113924050632911</v>
      </c>
      <c r="AC13" s="13">
        <v>0.15217391304347799</v>
      </c>
      <c r="AD13" s="13">
        <v>0.230769230769231</v>
      </c>
      <c r="AE13" s="13"/>
      <c r="AF13" s="13">
        <v>0.18380062305295899</v>
      </c>
      <c r="AG13" s="13">
        <v>0.248484848484848</v>
      </c>
      <c r="AH13" s="13">
        <v>0.18181818181818199</v>
      </c>
      <c r="AI13" s="13">
        <v>0.19858156028368801</v>
      </c>
      <c r="AJ13" s="13">
        <v>8.9108910891089105E-2</v>
      </c>
      <c r="AK13" s="13">
        <v>0.26881720430107497</v>
      </c>
      <c r="AL13" s="13"/>
      <c r="AM13" s="13">
        <v>0.118012422360248</v>
      </c>
      <c r="AN13" s="13">
        <v>0.157360406091371</v>
      </c>
      <c r="AO13" s="13">
        <v>0.23404255319148901</v>
      </c>
      <c r="AP13" s="13">
        <v>0.227513227513228</v>
      </c>
      <c r="AQ13" s="13">
        <v>8.3333333333333301E-2</v>
      </c>
      <c r="AR13" s="13"/>
      <c r="AS13" s="13">
        <v>0.19111969111969099</v>
      </c>
      <c r="AT13" s="13" t="s">
        <v>97</v>
      </c>
      <c r="AU13" s="13"/>
      <c r="AV13" s="13">
        <v>0.28499999999999998</v>
      </c>
      <c r="AW13" s="13">
        <v>0.159574468085106</v>
      </c>
      <c r="AX13" s="13">
        <v>0.12619502868068799</v>
      </c>
      <c r="AY13" s="13"/>
      <c r="AZ13" s="13">
        <v>0.26605504587155998</v>
      </c>
      <c r="BA13" s="13">
        <v>0.211111111111111</v>
      </c>
      <c r="BB13" s="13">
        <v>0.29955947136563899</v>
      </c>
      <c r="BC13" s="13"/>
      <c r="BD13" s="13">
        <v>0.18111455108359101</v>
      </c>
      <c r="BE13" s="13">
        <v>0.20833333333333301</v>
      </c>
      <c r="BF13" s="13"/>
      <c r="BG13" s="13">
        <v>0.23602484472049701</v>
      </c>
      <c r="BH13" s="13">
        <v>0.17134831460674199</v>
      </c>
      <c r="BI13" s="13"/>
      <c r="BJ13" s="13">
        <v>0.206451612903226</v>
      </c>
      <c r="BK13" s="13">
        <v>0.18975552968568099</v>
      </c>
      <c r="BL13" s="13"/>
      <c r="BM13" s="13">
        <v>0.12935323383084599</v>
      </c>
      <c r="BN13" s="13">
        <v>0.20512820512820501</v>
      </c>
      <c r="BO13" s="13"/>
      <c r="BP13" s="13">
        <v>0.128205128205128</v>
      </c>
      <c r="BQ13" s="13">
        <v>0.21399730820995999</v>
      </c>
      <c r="BR13" s="13"/>
      <c r="BS13" s="13">
        <v>0.13348416289592799</v>
      </c>
      <c r="BT13" s="13">
        <v>0.230769230769231</v>
      </c>
      <c r="BU13" s="13"/>
      <c r="BV13" s="13">
        <v>0.15436241610738299</v>
      </c>
      <c r="BW13" s="13">
        <v>0.12286689419795201</v>
      </c>
      <c r="BX13" s="13"/>
      <c r="BY13" s="13">
        <v>0.19658119658119699</v>
      </c>
      <c r="BZ13" s="13">
        <v>0.189845474613687</v>
      </c>
      <c r="CA13" s="13"/>
      <c r="CB13" s="13">
        <v>0.18371607515657601</v>
      </c>
      <c r="CC13" s="13">
        <v>0.19776119402985101</v>
      </c>
    </row>
    <row r="14" spans="2:81" x14ac:dyDescent="0.3">
      <c r="B14" s="14" t="s">
        <v>234</v>
      </c>
      <c r="C14" s="13">
        <v>0.14575289575289599</v>
      </c>
      <c r="D14" s="13">
        <v>0.20038910505836599</v>
      </c>
      <c r="E14" s="13">
        <v>9.2664092664092701E-2</v>
      </c>
      <c r="F14" s="13"/>
      <c r="G14" s="13">
        <v>0.11111111111111099</v>
      </c>
      <c r="H14" s="13">
        <v>8.9219330855018597E-2</v>
      </c>
      <c r="I14" s="13">
        <v>0.13705583756345199</v>
      </c>
      <c r="J14" s="13">
        <v>0.16666666666666699</v>
      </c>
      <c r="K14" s="13">
        <v>0.188034188034188</v>
      </c>
      <c r="L14" s="13">
        <v>0.24637681159420299</v>
      </c>
      <c r="M14" s="13"/>
      <c r="N14" s="13">
        <v>0.16103896103896101</v>
      </c>
      <c r="O14" s="13">
        <v>0.108433734939759</v>
      </c>
      <c r="P14" s="13">
        <v>0.17514124293785299</v>
      </c>
      <c r="Q14" s="13">
        <v>0.13364055299539199</v>
      </c>
      <c r="R14" s="13"/>
      <c r="S14" s="13">
        <v>0.10106382978723399</v>
      </c>
      <c r="T14" s="13">
        <v>0.17948717948717899</v>
      </c>
      <c r="U14" s="13">
        <v>0.14925373134328401</v>
      </c>
      <c r="V14" s="13">
        <v>0.120879120879121</v>
      </c>
      <c r="W14" s="13">
        <v>0.126436781609195</v>
      </c>
      <c r="X14" s="13">
        <v>0.15909090909090901</v>
      </c>
      <c r="Y14" s="13">
        <v>0.19047619047618999</v>
      </c>
      <c r="Z14" s="13">
        <v>0.12195121951219499</v>
      </c>
      <c r="AA14" s="13">
        <v>0.19259259259259301</v>
      </c>
      <c r="AB14" s="13">
        <v>0.139240506329114</v>
      </c>
      <c r="AC14" s="13">
        <v>0.13043478260869601</v>
      </c>
      <c r="AD14" s="13">
        <v>7.69230769230769E-2</v>
      </c>
      <c r="AE14" s="13"/>
      <c r="AF14" s="13">
        <v>0.13084112149532701</v>
      </c>
      <c r="AG14" s="13">
        <v>0.19393939393939399</v>
      </c>
      <c r="AH14" s="13">
        <v>0.15454545454545501</v>
      </c>
      <c r="AI14" s="13">
        <v>0.12765957446808501</v>
      </c>
      <c r="AJ14" s="13">
        <v>0.118811881188119</v>
      </c>
      <c r="AK14" s="13">
        <v>0.15053763440860199</v>
      </c>
      <c r="AL14" s="13"/>
      <c r="AM14" s="13">
        <v>0.20496894409937899</v>
      </c>
      <c r="AN14" s="13">
        <v>0.157360406091371</v>
      </c>
      <c r="AO14" s="13">
        <v>0.151975683890578</v>
      </c>
      <c r="AP14" s="13">
        <v>0.137566137566138</v>
      </c>
      <c r="AQ14" s="13">
        <v>2.7777777777777801E-2</v>
      </c>
      <c r="AR14" s="13"/>
      <c r="AS14" s="13">
        <v>0.14575289575289599</v>
      </c>
      <c r="AT14" s="13" t="s">
        <v>97</v>
      </c>
      <c r="AU14" s="13"/>
      <c r="AV14" s="13">
        <v>5.7500000000000002E-2</v>
      </c>
      <c r="AW14" s="13">
        <v>0.10638297872340401</v>
      </c>
      <c r="AX14" s="13">
        <v>0.217973231357553</v>
      </c>
      <c r="AY14" s="13"/>
      <c r="AZ14" s="13">
        <v>5.5045871559633003E-2</v>
      </c>
      <c r="BA14" s="13">
        <v>2.2222222222222199E-2</v>
      </c>
      <c r="BB14" s="13">
        <v>8.8105726872246701E-2</v>
      </c>
      <c r="BC14" s="13"/>
      <c r="BD14" s="13">
        <v>0.119195046439628</v>
      </c>
      <c r="BE14" s="13">
        <v>0.19270833333333301</v>
      </c>
      <c r="BF14" s="13"/>
      <c r="BG14" s="13">
        <v>0.105590062111801</v>
      </c>
      <c r="BH14" s="13">
        <v>0.164325842696629</v>
      </c>
      <c r="BI14" s="13"/>
      <c r="BJ14" s="13">
        <v>0.109677419354839</v>
      </c>
      <c r="BK14" s="13">
        <v>0.154831199068685</v>
      </c>
      <c r="BL14" s="13"/>
      <c r="BM14" s="13">
        <v>0.12935323383084599</v>
      </c>
      <c r="BN14" s="13">
        <v>0.15140415140415101</v>
      </c>
      <c r="BO14" s="13"/>
      <c r="BP14" s="13">
        <v>9.5238095238095205E-2</v>
      </c>
      <c r="BQ14" s="13">
        <v>0.16689098250336501</v>
      </c>
      <c r="BR14" s="13"/>
      <c r="BS14" s="13">
        <v>0.106334841628959</v>
      </c>
      <c r="BT14" s="13">
        <v>0.17362637362637401</v>
      </c>
      <c r="BU14" s="13"/>
      <c r="BV14" s="13">
        <v>0.114093959731544</v>
      </c>
      <c r="BW14" s="13">
        <v>0.102389078498294</v>
      </c>
      <c r="BX14" s="13"/>
      <c r="BY14" s="13">
        <v>0.128205128205128</v>
      </c>
      <c r="BZ14" s="13">
        <v>0.14790286975717401</v>
      </c>
      <c r="CA14" s="13"/>
      <c r="CB14" s="13">
        <v>0.15240083507306901</v>
      </c>
      <c r="CC14" s="13">
        <v>0.145522388059701</v>
      </c>
    </row>
    <row r="15" spans="2:81" ht="43.2" x14ac:dyDescent="0.3">
      <c r="B15" s="14" t="s">
        <v>235</v>
      </c>
      <c r="C15" s="13">
        <v>0.138996138996139</v>
      </c>
      <c r="D15" s="13">
        <v>0.103112840466926</v>
      </c>
      <c r="E15" s="13">
        <v>0.17567567567567599</v>
      </c>
      <c r="F15" s="13"/>
      <c r="G15" s="13">
        <v>0.16339869281045799</v>
      </c>
      <c r="H15" s="13">
        <v>0.18215613382899601</v>
      </c>
      <c r="I15" s="13">
        <v>0.147208121827411</v>
      </c>
      <c r="J15" s="13">
        <v>0.13580246913580199</v>
      </c>
      <c r="K15" s="13">
        <v>9.4017094017094002E-2</v>
      </c>
      <c r="L15" s="13">
        <v>5.7971014492753603E-2</v>
      </c>
      <c r="M15" s="13"/>
      <c r="N15" s="13">
        <v>0.14025974025974</v>
      </c>
      <c r="O15" s="13">
        <v>0.11244979919678701</v>
      </c>
      <c r="P15" s="13">
        <v>0.129943502824859</v>
      </c>
      <c r="Q15" s="13">
        <v>0.17511520737327199</v>
      </c>
      <c r="R15" s="13"/>
      <c r="S15" s="13">
        <v>0.117021276595745</v>
      </c>
      <c r="T15" s="13">
        <v>0.11965811965812</v>
      </c>
      <c r="U15" s="13">
        <v>0.164179104477612</v>
      </c>
      <c r="V15" s="13">
        <v>0.164835164835165</v>
      </c>
      <c r="W15" s="13">
        <v>0.17241379310344801</v>
      </c>
      <c r="X15" s="13">
        <v>9.0909090909090898E-2</v>
      </c>
      <c r="Y15" s="13">
        <v>8.3333333333333301E-2</v>
      </c>
      <c r="Z15" s="13">
        <v>9.7560975609756101E-2</v>
      </c>
      <c r="AA15" s="13">
        <v>0.17037037037037001</v>
      </c>
      <c r="AB15" s="13">
        <v>0.164556962025316</v>
      </c>
      <c r="AC15" s="13">
        <v>0.217391304347826</v>
      </c>
      <c r="AD15" s="13">
        <v>0.15384615384615399</v>
      </c>
      <c r="AE15" s="13"/>
      <c r="AF15" s="13">
        <v>0.13084112149532701</v>
      </c>
      <c r="AG15" s="13">
        <v>7.8787878787878796E-2</v>
      </c>
      <c r="AH15" s="13">
        <v>0.13636363636363599</v>
      </c>
      <c r="AI15" s="13">
        <v>0.19858156028368801</v>
      </c>
      <c r="AJ15" s="13">
        <v>0.18811881188118801</v>
      </c>
      <c r="AK15" s="13">
        <v>0.12903225806451599</v>
      </c>
      <c r="AL15" s="13"/>
      <c r="AM15" s="13">
        <v>0.105590062111801</v>
      </c>
      <c r="AN15" s="13">
        <v>0.12690355329949199</v>
      </c>
      <c r="AO15" s="13">
        <v>0.133738601823708</v>
      </c>
      <c r="AP15" s="13">
        <v>0.169312169312169</v>
      </c>
      <c r="AQ15" s="13">
        <v>0.11111111111111099</v>
      </c>
      <c r="AR15" s="13"/>
      <c r="AS15" s="13">
        <v>0.138996138996139</v>
      </c>
      <c r="AT15" s="13" t="s">
        <v>97</v>
      </c>
      <c r="AU15" s="13"/>
      <c r="AV15" s="13">
        <v>0.19750000000000001</v>
      </c>
      <c r="AW15" s="13">
        <v>0.180851063829787</v>
      </c>
      <c r="AX15" s="13">
        <v>8.7954110898661605E-2</v>
      </c>
      <c r="AY15" s="13"/>
      <c r="AZ15" s="13">
        <v>0.192660550458716</v>
      </c>
      <c r="BA15" s="13">
        <v>0.211111111111111</v>
      </c>
      <c r="BB15" s="13">
        <v>0.19383259911894299</v>
      </c>
      <c r="BC15" s="13"/>
      <c r="BD15" s="13">
        <v>0.16099071207430299</v>
      </c>
      <c r="BE15" s="13">
        <v>0.104166666666667</v>
      </c>
      <c r="BF15" s="13"/>
      <c r="BG15" s="13">
        <v>0.14596273291925499</v>
      </c>
      <c r="BH15" s="13">
        <v>0.13623595505618</v>
      </c>
      <c r="BI15" s="13"/>
      <c r="BJ15" s="13">
        <v>0.154838709677419</v>
      </c>
      <c r="BK15" s="13">
        <v>0.138533178114086</v>
      </c>
      <c r="BL15" s="13"/>
      <c r="BM15" s="13">
        <v>0.164179104477612</v>
      </c>
      <c r="BN15" s="13">
        <v>0.13553113553113599</v>
      </c>
      <c r="BO15" s="13"/>
      <c r="BP15" s="13">
        <v>0.22710622710622699</v>
      </c>
      <c r="BQ15" s="13">
        <v>0.10632570659488599</v>
      </c>
      <c r="BR15" s="13"/>
      <c r="BS15" s="13">
        <v>0.17194570135746601</v>
      </c>
      <c r="BT15" s="13">
        <v>0.116483516483516</v>
      </c>
      <c r="BU15" s="13"/>
      <c r="BV15" s="13">
        <v>0.15436241610738299</v>
      </c>
      <c r="BW15" s="13">
        <v>0.18088737201365199</v>
      </c>
      <c r="BX15" s="13"/>
      <c r="BY15" s="13">
        <v>0.22222222222222199</v>
      </c>
      <c r="BZ15" s="13">
        <v>0.13024282560706399</v>
      </c>
      <c r="CA15" s="13"/>
      <c r="CB15" s="13">
        <v>0.15448851774530301</v>
      </c>
      <c r="CC15" s="13">
        <v>0.12686567164179099</v>
      </c>
    </row>
    <row r="16" spans="2:81" ht="28.8" x14ac:dyDescent="0.3">
      <c r="B16" s="14" t="s">
        <v>236</v>
      </c>
      <c r="C16" s="13">
        <v>0.11679536679536701</v>
      </c>
      <c r="D16" s="13">
        <v>8.3657587548638099E-2</v>
      </c>
      <c r="E16" s="13">
        <v>0.14671814671814701</v>
      </c>
      <c r="F16" s="13"/>
      <c r="G16" s="13">
        <v>0.18954248366013099</v>
      </c>
      <c r="H16" s="13">
        <v>0.15241635687732299</v>
      </c>
      <c r="I16" s="13">
        <v>0.13705583756345199</v>
      </c>
      <c r="J16" s="13">
        <v>9.8765432098765399E-2</v>
      </c>
      <c r="K16" s="13">
        <v>8.5470085470085496E-3</v>
      </c>
      <c r="L16" s="13">
        <v>5.0724637681159403E-2</v>
      </c>
      <c r="M16" s="13"/>
      <c r="N16" s="13">
        <v>0.111688311688312</v>
      </c>
      <c r="O16" s="13">
        <v>0.100401606425703</v>
      </c>
      <c r="P16" s="13">
        <v>0.129943502824859</v>
      </c>
      <c r="Q16" s="13">
        <v>0.13364055299539199</v>
      </c>
      <c r="R16" s="13"/>
      <c r="S16" s="13">
        <v>0.14893617021276601</v>
      </c>
      <c r="T16" s="13">
        <v>0.11965811965812</v>
      </c>
      <c r="U16" s="13">
        <v>0.104477611940299</v>
      </c>
      <c r="V16" s="13">
        <v>5.4945054945054903E-2</v>
      </c>
      <c r="W16" s="13">
        <v>0.114942528735632</v>
      </c>
      <c r="X16" s="13">
        <v>0.125</v>
      </c>
      <c r="Y16" s="13">
        <v>9.5238095238095205E-2</v>
      </c>
      <c r="Z16" s="13">
        <v>0.12195121951219499</v>
      </c>
      <c r="AA16" s="13">
        <v>7.4074074074074098E-2</v>
      </c>
      <c r="AB16" s="13">
        <v>0.10126582278481</v>
      </c>
      <c r="AC16" s="13">
        <v>0.23913043478260901</v>
      </c>
      <c r="AD16" s="13">
        <v>0.30769230769230799</v>
      </c>
      <c r="AE16" s="13"/>
      <c r="AF16" s="13">
        <v>0.118380062305296</v>
      </c>
      <c r="AG16" s="13">
        <v>9.0909090909090898E-2</v>
      </c>
      <c r="AH16" s="13">
        <v>0.1</v>
      </c>
      <c r="AI16" s="13">
        <v>0.15602836879432599</v>
      </c>
      <c r="AJ16" s="13">
        <v>0.14851485148514901</v>
      </c>
      <c r="AK16" s="13">
        <v>7.5268817204301106E-2</v>
      </c>
      <c r="AL16" s="13"/>
      <c r="AM16" s="13">
        <v>9.9378881987577605E-2</v>
      </c>
      <c r="AN16" s="13">
        <v>0.121827411167513</v>
      </c>
      <c r="AO16" s="13">
        <v>0.112462006079027</v>
      </c>
      <c r="AP16" s="13">
        <v>0.11111111111111099</v>
      </c>
      <c r="AQ16" s="13">
        <v>0.11111111111111099</v>
      </c>
      <c r="AR16" s="13"/>
      <c r="AS16" s="13">
        <v>0.11679536679536701</v>
      </c>
      <c r="AT16" s="13" t="s">
        <v>97</v>
      </c>
      <c r="AU16" s="13"/>
      <c r="AV16" s="13">
        <v>0.1125</v>
      </c>
      <c r="AW16" s="13">
        <v>0.170212765957447</v>
      </c>
      <c r="AX16" s="13">
        <v>0.108986615678776</v>
      </c>
      <c r="AY16" s="13"/>
      <c r="AZ16" s="13">
        <v>0.192660550458716</v>
      </c>
      <c r="BA16" s="13">
        <v>0.14444444444444399</v>
      </c>
      <c r="BB16" s="13">
        <v>8.8105726872246701E-2</v>
      </c>
      <c r="BC16" s="13"/>
      <c r="BD16" s="13">
        <v>0.148606811145511</v>
      </c>
      <c r="BE16" s="13">
        <v>6.5104166666666699E-2</v>
      </c>
      <c r="BF16" s="13"/>
      <c r="BG16" s="13">
        <v>0.12422360248447201</v>
      </c>
      <c r="BH16" s="13">
        <v>0.11376404494382</v>
      </c>
      <c r="BI16" s="13"/>
      <c r="BJ16" s="13">
        <v>0.135483870967742</v>
      </c>
      <c r="BK16" s="13">
        <v>0.110593713620489</v>
      </c>
      <c r="BL16" s="13"/>
      <c r="BM16" s="13">
        <v>0.164179104477612</v>
      </c>
      <c r="BN16" s="13">
        <v>0.103785103785104</v>
      </c>
      <c r="BO16" s="13"/>
      <c r="BP16" s="13">
        <v>0.17948717948717899</v>
      </c>
      <c r="BQ16" s="13">
        <v>9.2866756393001307E-2</v>
      </c>
      <c r="BR16" s="13"/>
      <c r="BS16" s="13">
        <v>0.14027149321266999</v>
      </c>
      <c r="BT16" s="13">
        <v>8.7912087912087905E-2</v>
      </c>
      <c r="BU16" s="13"/>
      <c r="BV16" s="13">
        <v>0.12080536912751701</v>
      </c>
      <c r="BW16" s="13">
        <v>0.150170648464164</v>
      </c>
      <c r="BX16" s="13"/>
      <c r="BY16" s="13">
        <v>0.16239316239316201</v>
      </c>
      <c r="BZ16" s="13">
        <v>0.11147902869757199</v>
      </c>
      <c r="CA16" s="13"/>
      <c r="CB16" s="13">
        <v>0.12317327766179501</v>
      </c>
      <c r="CC16" s="13">
        <v>0.104477611940299</v>
      </c>
    </row>
    <row r="17" spans="2:81" x14ac:dyDescent="0.3">
      <c r="B17" s="14" t="s">
        <v>237</v>
      </c>
      <c r="C17" s="13">
        <v>0.10617760617760599</v>
      </c>
      <c r="D17" s="13">
        <v>0.105058365758755</v>
      </c>
      <c r="E17" s="13">
        <v>0.108108108108108</v>
      </c>
      <c r="F17" s="13"/>
      <c r="G17" s="13">
        <v>7.1895424836601302E-2</v>
      </c>
      <c r="H17" s="13">
        <v>0.14869888475836401</v>
      </c>
      <c r="I17" s="13">
        <v>0.157360406091371</v>
      </c>
      <c r="J17" s="13">
        <v>0.117283950617284</v>
      </c>
      <c r="K17" s="13">
        <v>5.9829059829059797E-2</v>
      </c>
      <c r="L17" s="13">
        <v>1.4492753623188401E-2</v>
      </c>
      <c r="M17" s="13"/>
      <c r="N17" s="13">
        <v>0.11688311688311701</v>
      </c>
      <c r="O17" s="13">
        <v>0.116465863453815</v>
      </c>
      <c r="P17" s="13">
        <v>0.101694915254237</v>
      </c>
      <c r="Q17" s="13">
        <v>8.2949308755760398E-2</v>
      </c>
      <c r="R17" s="13"/>
      <c r="S17" s="13">
        <v>0.111702127659574</v>
      </c>
      <c r="T17" s="13">
        <v>5.9829059829059797E-2</v>
      </c>
      <c r="U17" s="13">
        <v>0.104477611940299</v>
      </c>
      <c r="V17" s="13">
        <v>0.164835164835165</v>
      </c>
      <c r="W17" s="13">
        <v>8.04597701149425E-2</v>
      </c>
      <c r="X17" s="13">
        <v>0.15909090909090901</v>
      </c>
      <c r="Y17" s="13">
        <v>4.7619047619047603E-2</v>
      </c>
      <c r="Z17" s="13">
        <v>4.8780487804878099E-2</v>
      </c>
      <c r="AA17" s="13">
        <v>9.6296296296296297E-2</v>
      </c>
      <c r="AB17" s="13">
        <v>0.139240506329114</v>
      </c>
      <c r="AC17" s="13">
        <v>0.108695652173913</v>
      </c>
      <c r="AD17" s="13">
        <v>0.30769230769230799</v>
      </c>
      <c r="AE17" s="13"/>
      <c r="AF17" s="13">
        <v>0.11526479750778799</v>
      </c>
      <c r="AG17" s="13">
        <v>0.103030303030303</v>
      </c>
      <c r="AH17" s="13">
        <v>0.109090909090909</v>
      </c>
      <c r="AI17" s="13">
        <v>0.11347517730496499</v>
      </c>
      <c r="AJ17" s="13">
        <v>0.118811881188119</v>
      </c>
      <c r="AK17" s="13">
        <v>4.3010752688171998E-2</v>
      </c>
      <c r="AL17" s="13"/>
      <c r="AM17" s="13">
        <v>7.4534161490683204E-2</v>
      </c>
      <c r="AN17" s="13">
        <v>9.13705583756345E-2</v>
      </c>
      <c r="AO17" s="13">
        <v>0.11854103343465</v>
      </c>
      <c r="AP17" s="13">
        <v>0.13227513227513199</v>
      </c>
      <c r="AQ17" s="13">
        <v>0.11111111111111099</v>
      </c>
      <c r="AR17" s="13"/>
      <c r="AS17" s="13">
        <v>0.10617760617760599</v>
      </c>
      <c r="AT17" s="13" t="s">
        <v>97</v>
      </c>
      <c r="AU17" s="13"/>
      <c r="AV17" s="13">
        <v>0.18</v>
      </c>
      <c r="AW17" s="13">
        <v>0.13829787234042601</v>
      </c>
      <c r="AX17" s="13">
        <v>4.5889101338432103E-2</v>
      </c>
      <c r="AY17" s="13"/>
      <c r="AZ17" s="13">
        <v>0.21100917431192701</v>
      </c>
      <c r="BA17" s="13">
        <v>0.2</v>
      </c>
      <c r="BB17" s="13">
        <v>0.14537444933920701</v>
      </c>
      <c r="BC17" s="13"/>
      <c r="BD17" s="13">
        <v>0.10990712074303401</v>
      </c>
      <c r="BE17" s="13">
        <v>9.6354166666666699E-2</v>
      </c>
      <c r="BF17" s="13"/>
      <c r="BG17" s="13">
        <v>0.118012422360248</v>
      </c>
      <c r="BH17" s="13">
        <v>0.101123595505618</v>
      </c>
      <c r="BI17" s="13"/>
      <c r="BJ17" s="13">
        <v>0.103225806451613</v>
      </c>
      <c r="BK17" s="13">
        <v>0.10710128055878899</v>
      </c>
      <c r="BL17" s="13"/>
      <c r="BM17" s="13">
        <v>0.12935323383084599</v>
      </c>
      <c r="BN17" s="13">
        <v>0.101343101343101</v>
      </c>
      <c r="BO17" s="13"/>
      <c r="BP17" s="13">
        <v>0.124542124542125</v>
      </c>
      <c r="BQ17" s="13">
        <v>9.9596231493943504E-2</v>
      </c>
      <c r="BR17" s="13"/>
      <c r="BS17" s="13">
        <v>0.12895927601810001</v>
      </c>
      <c r="BT17" s="13">
        <v>8.5714285714285701E-2</v>
      </c>
      <c r="BU17" s="13"/>
      <c r="BV17" s="13">
        <v>0.134228187919463</v>
      </c>
      <c r="BW17" s="13">
        <v>0.12627986348122899</v>
      </c>
      <c r="BX17" s="13"/>
      <c r="BY17" s="13">
        <v>0.102564102564103</v>
      </c>
      <c r="BZ17" s="13">
        <v>0.107064017660044</v>
      </c>
      <c r="CA17" s="13"/>
      <c r="CB17" s="13">
        <v>0.10647181628392501</v>
      </c>
      <c r="CC17" s="13">
        <v>0.10634328358209</v>
      </c>
    </row>
    <row r="18" spans="2:81" ht="28.8" x14ac:dyDescent="0.3">
      <c r="B18" s="14" t="s">
        <v>238</v>
      </c>
      <c r="C18" s="13">
        <v>5.4054054054054099E-2</v>
      </c>
      <c r="D18" s="13">
        <v>3.1128404669260701E-2</v>
      </c>
      <c r="E18" s="13">
        <v>7.7220077220077205E-2</v>
      </c>
      <c r="F18" s="13"/>
      <c r="G18" s="13">
        <v>0.18300653594771199</v>
      </c>
      <c r="H18" s="13">
        <v>6.6914498141263906E-2</v>
      </c>
      <c r="I18" s="13">
        <v>3.0456852791878201E-2</v>
      </c>
      <c r="J18" s="13">
        <v>1.85185185185185E-2</v>
      </c>
      <c r="K18" s="13">
        <v>8.5470085470085496E-3</v>
      </c>
      <c r="L18" s="13">
        <v>0</v>
      </c>
      <c r="M18" s="13"/>
      <c r="N18" s="13">
        <v>3.8961038961039002E-2</v>
      </c>
      <c r="O18" s="13">
        <v>6.4257028112449793E-2</v>
      </c>
      <c r="P18" s="13">
        <v>5.6497175141242903E-2</v>
      </c>
      <c r="Q18" s="13">
        <v>6.9124423963133605E-2</v>
      </c>
      <c r="R18" s="13"/>
      <c r="S18" s="13">
        <v>4.7872340425531901E-2</v>
      </c>
      <c r="T18" s="13">
        <v>4.2735042735042701E-2</v>
      </c>
      <c r="U18" s="13">
        <v>1.49253731343284E-2</v>
      </c>
      <c r="V18" s="13">
        <v>4.3956043956044001E-2</v>
      </c>
      <c r="W18" s="13">
        <v>5.7471264367816098E-2</v>
      </c>
      <c r="X18" s="13">
        <v>7.9545454545454503E-2</v>
      </c>
      <c r="Y18" s="13">
        <v>5.95238095238095E-2</v>
      </c>
      <c r="Z18" s="13">
        <v>0</v>
      </c>
      <c r="AA18" s="13">
        <v>5.9259259259259303E-2</v>
      </c>
      <c r="AB18" s="13">
        <v>5.0632911392405097E-2</v>
      </c>
      <c r="AC18" s="13">
        <v>0.15217391304347799</v>
      </c>
      <c r="AD18" s="13">
        <v>7.69230769230769E-2</v>
      </c>
      <c r="AE18" s="13"/>
      <c r="AF18" s="13">
        <v>6.8535825545171306E-2</v>
      </c>
      <c r="AG18" s="13">
        <v>4.8484848484848499E-2</v>
      </c>
      <c r="AH18" s="13">
        <v>5.4545454545454501E-2</v>
      </c>
      <c r="AI18" s="13">
        <v>3.54609929078014E-2</v>
      </c>
      <c r="AJ18" s="13">
        <v>7.9207920792079195E-2</v>
      </c>
      <c r="AK18" s="13">
        <v>2.1505376344085999E-2</v>
      </c>
      <c r="AL18" s="13"/>
      <c r="AM18" s="13">
        <v>2.4844720496894401E-2</v>
      </c>
      <c r="AN18" s="13">
        <v>6.5989847715736002E-2</v>
      </c>
      <c r="AO18" s="13">
        <v>4.55927051671733E-2</v>
      </c>
      <c r="AP18" s="13">
        <v>7.4074074074074098E-2</v>
      </c>
      <c r="AQ18" s="13">
        <v>2.7777777777777801E-2</v>
      </c>
      <c r="AR18" s="13"/>
      <c r="AS18" s="13">
        <v>5.4054054054054099E-2</v>
      </c>
      <c r="AT18" s="13" t="s">
        <v>97</v>
      </c>
      <c r="AU18" s="13"/>
      <c r="AV18" s="13">
        <v>6.7500000000000004E-2</v>
      </c>
      <c r="AW18" s="13">
        <v>0.13829787234042601</v>
      </c>
      <c r="AX18" s="13">
        <v>2.8680688336520099E-2</v>
      </c>
      <c r="AY18" s="13"/>
      <c r="AZ18" s="13">
        <v>9.1743119266055106E-2</v>
      </c>
      <c r="BA18" s="13">
        <v>0.1</v>
      </c>
      <c r="BB18" s="13">
        <v>4.8458149779735699E-2</v>
      </c>
      <c r="BC18" s="13"/>
      <c r="BD18" s="13">
        <v>6.9659442724458204E-2</v>
      </c>
      <c r="BE18" s="13">
        <v>2.6041666666666699E-2</v>
      </c>
      <c r="BF18" s="13"/>
      <c r="BG18" s="13">
        <v>7.4534161490683204E-2</v>
      </c>
      <c r="BH18" s="13">
        <v>4.49438202247191E-2</v>
      </c>
      <c r="BI18" s="13"/>
      <c r="BJ18" s="13">
        <v>7.7419354838709695E-2</v>
      </c>
      <c r="BK18" s="13">
        <v>5.1222351571594903E-2</v>
      </c>
      <c r="BL18" s="13"/>
      <c r="BM18" s="13">
        <v>0.104477611940299</v>
      </c>
      <c r="BN18" s="13">
        <v>4.0293040293040303E-2</v>
      </c>
      <c r="BO18" s="13"/>
      <c r="BP18" s="13">
        <v>9.1575091575091597E-2</v>
      </c>
      <c r="BQ18" s="13">
        <v>4.0376850605652798E-2</v>
      </c>
      <c r="BR18" s="13"/>
      <c r="BS18" s="13">
        <v>8.5972850678733004E-2</v>
      </c>
      <c r="BT18" s="13">
        <v>2.4175824175824201E-2</v>
      </c>
      <c r="BU18" s="13"/>
      <c r="BV18" s="13">
        <v>0.10738255033557</v>
      </c>
      <c r="BW18" s="13">
        <v>7.5085324232081904E-2</v>
      </c>
      <c r="BX18" s="13"/>
      <c r="BY18" s="13">
        <v>7.69230769230769E-2</v>
      </c>
      <c r="BZ18" s="13">
        <v>5.0772626931567297E-2</v>
      </c>
      <c r="CA18" s="13"/>
      <c r="CB18" s="13">
        <v>5.6367432150313201E-2</v>
      </c>
      <c r="CC18" s="13">
        <v>5.0373134328358202E-2</v>
      </c>
    </row>
    <row r="19" spans="2:81" ht="28.8" x14ac:dyDescent="0.3">
      <c r="B19" s="14" t="s">
        <v>239</v>
      </c>
      <c r="C19" s="13">
        <v>4.5366795366795401E-2</v>
      </c>
      <c r="D19" s="13">
        <v>5.0583657587548597E-2</v>
      </c>
      <c r="E19" s="13">
        <v>4.0540540540540501E-2</v>
      </c>
      <c r="F19" s="13"/>
      <c r="G19" s="13">
        <v>5.8823529411764698E-2</v>
      </c>
      <c r="H19" s="13">
        <v>4.08921933085502E-2</v>
      </c>
      <c r="I19" s="13">
        <v>6.0913705583756299E-2</v>
      </c>
      <c r="J19" s="13">
        <v>6.7901234567901203E-2</v>
      </c>
      <c r="K19" s="13">
        <v>2.5641025641025599E-2</v>
      </c>
      <c r="L19" s="13">
        <v>7.2463768115942004E-3</v>
      </c>
      <c r="M19" s="13"/>
      <c r="N19" s="13">
        <v>5.1948051948052E-2</v>
      </c>
      <c r="O19" s="13">
        <v>4.0160642570281103E-2</v>
      </c>
      <c r="P19" s="13">
        <v>3.3898305084745797E-2</v>
      </c>
      <c r="Q19" s="13">
        <v>4.6082949308755797E-2</v>
      </c>
      <c r="R19" s="13"/>
      <c r="S19" s="13">
        <v>3.7234042553191501E-2</v>
      </c>
      <c r="T19" s="13">
        <v>4.2735042735042701E-2</v>
      </c>
      <c r="U19" s="13">
        <v>2.9850746268656699E-2</v>
      </c>
      <c r="V19" s="13">
        <v>6.5934065934065894E-2</v>
      </c>
      <c r="W19" s="13">
        <v>5.7471264367816098E-2</v>
      </c>
      <c r="X19" s="13">
        <v>5.6818181818181802E-2</v>
      </c>
      <c r="Y19" s="13">
        <v>1.1904761904761901E-2</v>
      </c>
      <c r="Z19" s="13">
        <v>7.3170731707317097E-2</v>
      </c>
      <c r="AA19" s="13">
        <v>2.2222222222222199E-2</v>
      </c>
      <c r="AB19" s="13">
        <v>5.0632911392405097E-2</v>
      </c>
      <c r="AC19" s="13">
        <v>8.6956521739130405E-2</v>
      </c>
      <c r="AD19" s="13">
        <v>0.15384615384615399</v>
      </c>
      <c r="AE19" s="13"/>
      <c r="AF19" s="13">
        <v>3.4267912772585701E-2</v>
      </c>
      <c r="AG19" s="13">
        <v>3.6363636363636397E-2</v>
      </c>
      <c r="AH19" s="13">
        <v>3.6363636363636397E-2</v>
      </c>
      <c r="AI19" s="13">
        <v>6.3829787234042507E-2</v>
      </c>
      <c r="AJ19" s="13">
        <v>5.9405940594059403E-2</v>
      </c>
      <c r="AK19" s="13">
        <v>2.1505376344085999E-2</v>
      </c>
      <c r="AL19" s="13"/>
      <c r="AM19" s="13">
        <v>4.3478260869565202E-2</v>
      </c>
      <c r="AN19" s="13">
        <v>2.5380710659898501E-2</v>
      </c>
      <c r="AO19" s="13">
        <v>5.4711246200607903E-2</v>
      </c>
      <c r="AP19" s="13">
        <v>4.7619047619047603E-2</v>
      </c>
      <c r="AQ19" s="13">
        <v>2.7777777777777801E-2</v>
      </c>
      <c r="AR19" s="13"/>
      <c r="AS19" s="13">
        <v>4.5366795366795401E-2</v>
      </c>
      <c r="AT19" s="13" t="s">
        <v>97</v>
      </c>
      <c r="AU19" s="13"/>
      <c r="AV19" s="13">
        <v>7.7499999999999999E-2</v>
      </c>
      <c r="AW19" s="13">
        <v>5.31914893617021E-2</v>
      </c>
      <c r="AX19" s="13">
        <v>2.1032504780114699E-2</v>
      </c>
      <c r="AY19" s="13"/>
      <c r="AZ19" s="13">
        <v>6.4220183486238494E-2</v>
      </c>
      <c r="BA19" s="13">
        <v>0.155555555555556</v>
      </c>
      <c r="BB19" s="13">
        <v>5.2863436123347998E-2</v>
      </c>
      <c r="BC19" s="13"/>
      <c r="BD19" s="13">
        <v>4.9535603715170302E-2</v>
      </c>
      <c r="BE19" s="13">
        <v>3.90625E-2</v>
      </c>
      <c r="BF19" s="13"/>
      <c r="BG19" s="13">
        <v>3.7267080745341602E-2</v>
      </c>
      <c r="BH19" s="13">
        <v>4.9157303370786498E-2</v>
      </c>
      <c r="BI19" s="13"/>
      <c r="BJ19" s="13">
        <v>2.5806451612903201E-2</v>
      </c>
      <c r="BK19" s="13">
        <v>4.7729918509895199E-2</v>
      </c>
      <c r="BL19" s="13"/>
      <c r="BM19" s="13">
        <v>4.9751243781094502E-2</v>
      </c>
      <c r="BN19" s="13">
        <v>4.5177045177045197E-2</v>
      </c>
      <c r="BO19" s="13"/>
      <c r="BP19" s="13">
        <v>7.3260073260073305E-2</v>
      </c>
      <c r="BQ19" s="13">
        <v>3.6339165545087503E-2</v>
      </c>
      <c r="BR19" s="13"/>
      <c r="BS19" s="13">
        <v>5.8823529411764698E-2</v>
      </c>
      <c r="BT19" s="13">
        <v>3.5164835164835199E-2</v>
      </c>
      <c r="BU19" s="13"/>
      <c r="BV19" s="13">
        <v>4.6979865771812103E-2</v>
      </c>
      <c r="BW19" s="13">
        <v>6.4846416382252595E-2</v>
      </c>
      <c r="BX19" s="13"/>
      <c r="BY19" s="13">
        <v>8.54700854700855E-2</v>
      </c>
      <c r="BZ19" s="13">
        <v>3.86313465783664E-2</v>
      </c>
      <c r="CA19" s="13"/>
      <c r="CB19" s="13">
        <v>5.6367432150313201E-2</v>
      </c>
      <c r="CC19" s="13">
        <v>3.54477611940298E-2</v>
      </c>
    </row>
    <row r="20" spans="2:81" x14ac:dyDescent="0.3">
      <c r="B20" s="14" t="s">
        <v>240</v>
      </c>
      <c r="C20" s="13">
        <v>2.2200772200772202E-2</v>
      </c>
      <c r="D20" s="13">
        <v>1.94552529182879E-2</v>
      </c>
      <c r="E20" s="13">
        <v>2.5096525096525098E-2</v>
      </c>
      <c r="F20" s="13"/>
      <c r="G20" s="13">
        <v>2.61437908496732E-2</v>
      </c>
      <c r="H20" s="13">
        <v>3.7174721189591101E-2</v>
      </c>
      <c r="I20" s="13">
        <v>2.5380710659898501E-2</v>
      </c>
      <c r="J20" s="13">
        <v>1.2345679012345699E-2</v>
      </c>
      <c r="K20" s="13">
        <v>1.7094017094017099E-2</v>
      </c>
      <c r="L20" s="13">
        <v>0</v>
      </c>
      <c r="M20" s="13"/>
      <c r="N20" s="13">
        <v>7.7922077922077896E-3</v>
      </c>
      <c r="O20" s="13">
        <v>1.20481927710843E-2</v>
      </c>
      <c r="P20" s="13">
        <v>2.82485875706215E-2</v>
      </c>
      <c r="Q20" s="13">
        <v>5.5299539170506902E-2</v>
      </c>
      <c r="R20" s="13"/>
      <c r="S20" s="13">
        <v>5.31914893617021E-3</v>
      </c>
      <c r="T20" s="13">
        <v>3.4188034188034198E-2</v>
      </c>
      <c r="U20" s="13">
        <v>1.49253731343284E-2</v>
      </c>
      <c r="V20" s="13">
        <v>3.2967032967033003E-2</v>
      </c>
      <c r="W20" s="13">
        <v>2.2988505747126398E-2</v>
      </c>
      <c r="X20" s="13">
        <v>1.13636363636364E-2</v>
      </c>
      <c r="Y20" s="13">
        <v>0</v>
      </c>
      <c r="Z20" s="13">
        <v>0</v>
      </c>
      <c r="AA20" s="13">
        <v>3.7037037037037E-2</v>
      </c>
      <c r="AB20" s="13">
        <v>5.0632911392405097E-2</v>
      </c>
      <c r="AC20" s="13">
        <v>4.3478260869565202E-2</v>
      </c>
      <c r="AD20" s="13">
        <v>0</v>
      </c>
      <c r="AE20" s="13"/>
      <c r="AF20" s="13">
        <v>1.5576323987538899E-2</v>
      </c>
      <c r="AG20" s="13">
        <v>1.21212121212121E-2</v>
      </c>
      <c r="AH20" s="13">
        <v>0</v>
      </c>
      <c r="AI20" s="13">
        <v>3.54609929078014E-2</v>
      </c>
      <c r="AJ20" s="13">
        <v>9.9009900990098994E-3</v>
      </c>
      <c r="AK20" s="13">
        <v>4.3010752688171998E-2</v>
      </c>
      <c r="AL20" s="13"/>
      <c r="AM20" s="13">
        <v>2.4844720496894401E-2</v>
      </c>
      <c r="AN20" s="13">
        <v>2.5380710659898501E-2</v>
      </c>
      <c r="AO20" s="13">
        <v>1.51975683890578E-2</v>
      </c>
      <c r="AP20" s="13">
        <v>3.1746031746031703E-2</v>
      </c>
      <c r="AQ20" s="13">
        <v>0</v>
      </c>
      <c r="AR20" s="13"/>
      <c r="AS20" s="13">
        <v>2.2200772200772202E-2</v>
      </c>
      <c r="AT20" s="13" t="s">
        <v>97</v>
      </c>
      <c r="AU20" s="13"/>
      <c r="AV20" s="13">
        <v>0.03</v>
      </c>
      <c r="AW20" s="13">
        <v>4.2553191489361701E-2</v>
      </c>
      <c r="AX20" s="13">
        <v>1.1472275334608E-2</v>
      </c>
      <c r="AY20" s="13"/>
      <c r="AZ20" s="13">
        <v>1.8348623853211E-2</v>
      </c>
      <c r="BA20" s="13">
        <v>2.2222222222222199E-2</v>
      </c>
      <c r="BB20" s="13">
        <v>2.6431718061673999E-2</v>
      </c>
      <c r="BC20" s="13"/>
      <c r="BD20" s="13">
        <v>2.32198142414861E-2</v>
      </c>
      <c r="BE20" s="13">
        <v>2.0833333333333301E-2</v>
      </c>
      <c r="BF20" s="13"/>
      <c r="BG20" s="13">
        <v>3.4161490683229802E-2</v>
      </c>
      <c r="BH20" s="13">
        <v>1.6853932584269701E-2</v>
      </c>
      <c r="BI20" s="13"/>
      <c r="BJ20" s="13">
        <v>3.8709677419354799E-2</v>
      </c>
      <c r="BK20" s="13">
        <v>1.9790454016298E-2</v>
      </c>
      <c r="BL20" s="13"/>
      <c r="BM20" s="13">
        <v>2.48756218905473E-2</v>
      </c>
      <c r="BN20" s="13">
        <v>2.0757020757020801E-2</v>
      </c>
      <c r="BO20" s="13"/>
      <c r="BP20" s="13">
        <v>2.5641025641025599E-2</v>
      </c>
      <c r="BQ20" s="13">
        <v>2.1534320323014802E-2</v>
      </c>
      <c r="BR20" s="13"/>
      <c r="BS20" s="13">
        <v>3.8461538461538498E-2</v>
      </c>
      <c r="BT20" s="13">
        <v>1.0989010989011E-2</v>
      </c>
      <c r="BU20" s="13"/>
      <c r="BV20" s="13">
        <v>4.0268456375838903E-2</v>
      </c>
      <c r="BW20" s="13">
        <v>3.7542662116041001E-2</v>
      </c>
      <c r="BX20" s="13"/>
      <c r="BY20" s="13">
        <v>7.69230769230769E-2</v>
      </c>
      <c r="BZ20" s="13">
        <v>1.4348785871964699E-2</v>
      </c>
      <c r="CA20" s="13"/>
      <c r="CB20" s="13">
        <v>1.67014613778706E-2</v>
      </c>
      <c r="CC20" s="13">
        <v>2.42537313432836E-2</v>
      </c>
    </row>
    <row r="21" spans="2:81" x14ac:dyDescent="0.3">
      <c r="B21" s="14" t="s">
        <v>106</v>
      </c>
      <c r="C21" s="13">
        <v>1.06177606177606E-2</v>
      </c>
      <c r="D21" s="13">
        <v>1.1673151750972799E-2</v>
      </c>
      <c r="E21" s="13">
        <v>9.6525096525096506E-3</v>
      </c>
      <c r="F21" s="13"/>
      <c r="G21" s="13">
        <v>1.30718954248366E-2</v>
      </c>
      <c r="H21" s="13">
        <v>1.11524163568773E-2</v>
      </c>
      <c r="I21" s="13">
        <v>1.01522842639594E-2</v>
      </c>
      <c r="J21" s="13">
        <v>1.85185185185185E-2</v>
      </c>
      <c r="K21" s="13">
        <v>8.5470085470085496E-3</v>
      </c>
      <c r="L21" s="13">
        <v>0</v>
      </c>
      <c r="M21" s="13"/>
      <c r="N21" s="13">
        <v>2.5974025974026E-3</v>
      </c>
      <c r="O21" s="13">
        <v>8.0321285140562207E-3</v>
      </c>
      <c r="P21" s="13">
        <v>5.6497175141242903E-3</v>
      </c>
      <c r="Q21" s="13">
        <v>3.2258064516128997E-2</v>
      </c>
      <c r="R21" s="13"/>
      <c r="S21" s="13">
        <v>2.1276595744680899E-2</v>
      </c>
      <c r="T21" s="13">
        <v>8.5470085470085496E-3</v>
      </c>
      <c r="U21" s="13">
        <v>0</v>
      </c>
      <c r="V21" s="13">
        <v>0</v>
      </c>
      <c r="W21" s="13">
        <v>1.1494252873563199E-2</v>
      </c>
      <c r="X21" s="13">
        <v>1.13636363636364E-2</v>
      </c>
      <c r="Y21" s="13">
        <v>2.3809523809523801E-2</v>
      </c>
      <c r="Z21" s="13">
        <v>2.4390243902439001E-2</v>
      </c>
      <c r="AA21" s="13">
        <v>7.4074074074074103E-3</v>
      </c>
      <c r="AB21" s="13">
        <v>0</v>
      </c>
      <c r="AC21" s="13">
        <v>0</v>
      </c>
      <c r="AD21" s="13">
        <v>0</v>
      </c>
      <c r="AE21" s="13"/>
      <c r="AF21" s="13">
        <v>1.2461059190031199E-2</v>
      </c>
      <c r="AG21" s="13">
        <v>6.0606060606060597E-3</v>
      </c>
      <c r="AH21" s="13">
        <v>0</v>
      </c>
      <c r="AI21" s="13">
        <v>1.41843971631206E-2</v>
      </c>
      <c r="AJ21" s="13">
        <v>0</v>
      </c>
      <c r="AK21" s="13">
        <v>1.0752688172042999E-2</v>
      </c>
      <c r="AL21" s="13"/>
      <c r="AM21" s="13">
        <v>1.2422360248447201E-2</v>
      </c>
      <c r="AN21" s="13">
        <v>1.01522842639594E-2</v>
      </c>
      <c r="AO21" s="13">
        <v>9.11854103343465E-3</v>
      </c>
      <c r="AP21" s="13">
        <v>5.2910052910052898E-3</v>
      </c>
      <c r="AQ21" s="13">
        <v>0</v>
      </c>
      <c r="AR21" s="13"/>
      <c r="AS21" s="13">
        <v>1.06177606177606E-2</v>
      </c>
      <c r="AT21" s="13" t="s">
        <v>97</v>
      </c>
      <c r="AU21" s="13"/>
      <c r="AV21" s="13">
        <v>5.0000000000000001E-3</v>
      </c>
      <c r="AW21" s="13">
        <v>0</v>
      </c>
      <c r="AX21" s="13">
        <v>1.1472275334608E-2</v>
      </c>
      <c r="AY21" s="13"/>
      <c r="AZ21" s="13">
        <v>0</v>
      </c>
      <c r="BA21" s="13">
        <v>0</v>
      </c>
      <c r="BB21" s="13">
        <v>4.4052863436123404E-3</v>
      </c>
      <c r="BC21" s="13"/>
      <c r="BD21" s="13">
        <v>1.7027863777089799E-2</v>
      </c>
      <c r="BE21" s="13">
        <v>0</v>
      </c>
      <c r="BF21" s="13"/>
      <c r="BG21" s="13">
        <v>2.1739130434782601E-2</v>
      </c>
      <c r="BH21" s="13">
        <v>4.21348314606742E-3</v>
      </c>
      <c r="BI21" s="13"/>
      <c r="BJ21" s="13">
        <v>3.2258064516128997E-2</v>
      </c>
      <c r="BK21" s="13">
        <v>6.9848661233992996E-3</v>
      </c>
      <c r="BL21" s="13"/>
      <c r="BM21" s="13">
        <v>1.49253731343284E-2</v>
      </c>
      <c r="BN21" s="13">
        <v>9.7680097680097697E-3</v>
      </c>
      <c r="BO21" s="13"/>
      <c r="BP21" s="13">
        <v>1.0989010989011E-2</v>
      </c>
      <c r="BQ21" s="13">
        <v>9.4212651413189807E-3</v>
      </c>
      <c r="BR21" s="13"/>
      <c r="BS21" s="13">
        <v>6.7873303167420799E-3</v>
      </c>
      <c r="BT21" s="13">
        <v>1.5384615384615399E-2</v>
      </c>
      <c r="BU21" s="13"/>
      <c r="BV21" s="13">
        <v>1.34228187919463E-2</v>
      </c>
      <c r="BW21" s="13">
        <v>3.4129692832764501E-3</v>
      </c>
      <c r="BX21" s="13"/>
      <c r="BY21" s="13">
        <v>8.5470085470085496E-3</v>
      </c>
      <c r="BZ21" s="13">
        <v>1.1037527593818999E-2</v>
      </c>
      <c r="CA21" s="13"/>
      <c r="CB21" s="13">
        <v>8.3507306889352793E-3</v>
      </c>
      <c r="CC21" s="13">
        <v>1.3059701492537301E-2</v>
      </c>
    </row>
    <row r="22" spans="2:81" x14ac:dyDescent="0.3">
      <c r="B22" s="14" t="s">
        <v>207</v>
      </c>
      <c r="C22" s="13">
        <v>3.5714285714285698E-2</v>
      </c>
      <c r="D22" s="13">
        <v>3.8910505836575897E-2</v>
      </c>
      <c r="E22" s="13">
        <v>3.2818532818532802E-2</v>
      </c>
      <c r="F22" s="13"/>
      <c r="G22" s="13">
        <v>1.30718954248366E-2</v>
      </c>
      <c r="H22" s="13">
        <v>1.8587360594795502E-2</v>
      </c>
      <c r="I22" s="13">
        <v>1.5228426395939101E-2</v>
      </c>
      <c r="J22" s="13">
        <v>3.7037037037037E-2</v>
      </c>
      <c r="K22" s="13">
        <v>6.8376068376068397E-2</v>
      </c>
      <c r="L22" s="13">
        <v>9.4202898550724598E-2</v>
      </c>
      <c r="M22" s="13"/>
      <c r="N22" s="13">
        <v>3.11688311688312E-2</v>
      </c>
      <c r="O22" s="13">
        <v>4.81927710843374E-2</v>
      </c>
      <c r="P22" s="13">
        <v>2.2598870056497199E-2</v>
      </c>
      <c r="Q22" s="13">
        <v>3.6866359447004601E-2</v>
      </c>
      <c r="R22" s="13"/>
      <c r="S22" s="13">
        <v>2.1276595744680899E-2</v>
      </c>
      <c r="T22" s="13">
        <v>5.9829059829059797E-2</v>
      </c>
      <c r="U22" s="13">
        <v>5.9701492537313397E-2</v>
      </c>
      <c r="V22" s="13">
        <v>2.1978021978022001E-2</v>
      </c>
      <c r="W22" s="13">
        <v>2.2988505747126398E-2</v>
      </c>
      <c r="X22" s="13">
        <v>4.5454545454545497E-2</v>
      </c>
      <c r="Y22" s="13">
        <v>2.3809523809523801E-2</v>
      </c>
      <c r="Z22" s="13">
        <v>4.8780487804878099E-2</v>
      </c>
      <c r="AA22" s="13">
        <v>3.7037037037037E-2</v>
      </c>
      <c r="AB22" s="13">
        <v>5.0632911392405097E-2</v>
      </c>
      <c r="AC22" s="13">
        <v>2.1739130434782601E-2</v>
      </c>
      <c r="AD22" s="13">
        <v>0</v>
      </c>
      <c r="AE22" s="13"/>
      <c r="AF22" s="13">
        <v>2.80373831775701E-2</v>
      </c>
      <c r="AG22" s="13">
        <v>4.2424242424242399E-2</v>
      </c>
      <c r="AH22" s="13">
        <v>6.3636363636363602E-2</v>
      </c>
      <c r="AI22" s="13">
        <v>4.2553191489361701E-2</v>
      </c>
      <c r="AJ22" s="13">
        <v>9.9009900990098994E-3</v>
      </c>
      <c r="AK22" s="13">
        <v>4.3010752688171998E-2</v>
      </c>
      <c r="AL22" s="13"/>
      <c r="AM22" s="13">
        <v>3.7267080745341602E-2</v>
      </c>
      <c r="AN22" s="13">
        <v>4.5685279187817299E-2</v>
      </c>
      <c r="AO22" s="13">
        <v>3.9513677811550199E-2</v>
      </c>
      <c r="AP22" s="13">
        <v>1.58730158730159E-2</v>
      </c>
      <c r="AQ22" s="13">
        <v>2.7777777777777801E-2</v>
      </c>
      <c r="AR22" s="13"/>
      <c r="AS22" s="13">
        <v>3.5714285714285698E-2</v>
      </c>
      <c r="AT22" s="13" t="s">
        <v>97</v>
      </c>
      <c r="AU22" s="13"/>
      <c r="AV22" s="13">
        <v>0.03</v>
      </c>
      <c r="AW22" s="13">
        <v>2.1276595744680899E-2</v>
      </c>
      <c r="AX22" s="13">
        <v>4.2065009560229398E-2</v>
      </c>
      <c r="AY22" s="13"/>
      <c r="AZ22" s="13">
        <v>1.8348623853211E-2</v>
      </c>
      <c r="BA22" s="13">
        <v>2.2222222222222199E-2</v>
      </c>
      <c r="BB22" s="13">
        <v>3.0837004405286299E-2</v>
      </c>
      <c r="BC22" s="13"/>
      <c r="BD22" s="13">
        <v>4.02476780185759E-2</v>
      </c>
      <c r="BE22" s="13">
        <v>2.8645833333333301E-2</v>
      </c>
      <c r="BF22" s="13"/>
      <c r="BG22" s="13">
        <v>2.4844720496894401E-2</v>
      </c>
      <c r="BH22" s="13">
        <v>4.0730337078651702E-2</v>
      </c>
      <c r="BI22" s="13"/>
      <c r="BJ22" s="13">
        <v>1.2903225806451601E-2</v>
      </c>
      <c r="BK22" s="13">
        <v>4.0745052386495902E-2</v>
      </c>
      <c r="BL22" s="13"/>
      <c r="BM22" s="13">
        <v>2.48756218905473E-2</v>
      </c>
      <c r="BN22" s="13">
        <v>3.78510378510378E-2</v>
      </c>
      <c r="BO22" s="13"/>
      <c r="BP22" s="13">
        <v>5.8608058608058601E-2</v>
      </c>
      <c r="BQ22" s="13">
        <v>2.8263795423956899E-2</v>
      </c>
      <c r="BR22" s="13"/>
      <c r="BS22" s="13">
        <v>2.2624434389140299E-2</v>
      </c>
      <c r="BT22" s="13">
        <v>3.7362637362637403E-2</v>
      </c>
      <c r="BU22" s="13"/>
      <c r="BV22" s="13">
        <v>4.0268456375838903E-2</v>
      </c>
      <c r="BW22" s="13">
        <v>1.36518771331058E-2</v>
      </c>
      <c r="BX22" s="13"/>
      <c r="BY22" s="13">
        <v>1.7094017094017099E-2</v>
      </c>
      <c r="BZ22" s="13">
        <v>3.86313465783664E-2</v>
      </c>
      <c r="CA22" s="13"/>
      <c r="CB22" s="13">
        <v>4.3841336116910198E-2</v>
      </c>
      <c r="CC22" s="13">
        <v>2.9850746268656699E-2</v>
      </c>
    </row>
    <row r="23" spans="2:81" x14ac:dyDescent="0.3">
      <c r="B23" s="14" t="s">
        <v>194</v>
      </c>
      <c r="C23" s="22">
        <v>5.7915057915057903E-3</v>
      </c>
      <c r="D23" s="22">
        <v>3.8910505836575902E-3</v>
      </c>
      <c r="E23" s="22">
        <v>7.7220077220077196E-3</v>
      </c>
      <c r="F23" s="22"/>
      <c r="G23" s="22">
        <v>0</v>
      </c>
      <c r="H23" s="22">
        <v>7.4349442379182196E-3</v>
      </c>
      <c r="I23" s="22">
        <v>0</v>
      </c>
      <c r="J23" s="22">
        <v>0</v>
      </c>
      <c r="K23" s="22">
        <v>8.5470085470085496E-3</v>
      </c>
      <c r="L23" s="22">
        <v>2.1739130434782601E-2</v>
      </c>
      <c r="M23" s="22"/>
      <c r="N23" s="22">
        <v>1.03896103896104E-2</v>
      </c>
      <c r="O23" s="22">
        <v>4.0160642570281103E-3</v>
      </c>
      <c r="P23" s="22">
        <v>0</v>
      </c>
      <c r="Q23" s="22">
        <v>4.6082949308755804E-3</v>
      </c>
      <c r="R23" s="22"/>
      <c r="S23" s="22">
        <v>5.31914893617021E-3</v>
      </c>
      <c r="T23" s="22">
        <v>1.7094017094017099E-2</v>
      </c>
      <c r="U23" s="22">
        <v>1.49253731343284E-2</v>
      </c>
      <c r="V23" s="22">
        <v>0</v>
      </c>
      <c r="W23" s="22">
        <v>1.1494252873563199E-2</v>
      </c>
      <c r="X23" s="22">
        <v>1.13636363636364E-2</v>
      </c>
      <c r="Y23" s="22">
        <v>0</v>
      </c>
      <c r="Z23" s="22">
        <v>0</v>
      </c>
      <c r="AA23" s="22">
        <v>0</v>
      </c>
      <c r="AB23" s="22">
        <v>0</v>
      </c>
      <c r="AC23" s="22">
        <v>0</v>
      </c>
      <c r="AD23" s="22">
        <v>0</v>
      </c>
      <c r="AE23" s="22"/>
      <c r="AF23" s="22">
        <v>0</v>
      </c>
      <c r="AG23" s="22">
        <v>1.21212121212121E-2</v>
      </c>
      <c r="AH23" s="22">
        <v>0</v>
      </c>
      <c r="AI23" s="22">
        <v>7.09219858156028E-3</v>
      </c>
      <c r="AJ23" s="22">
        <v>9.9009900990098994E-3</v>
      </c>
      <c r="AK23" s="22">
        <v>1.0752688172042999E-2</v>
      </c>
      <c r="AL23" s="22"/>
      <c r="AM23" s="22">
        <v>1.2422360248447201E-2</v>
      </c>
      <c r="AN23" s="22">
        <v>0</v>
      </c>
      <c r="AO23" s="22">
        <v>3.0395136778115501E-3</v>
      </c>
      <c r="AP23" s="22">
        <v>5.2910052910052898E-3</v>
      </c>
      <c r="AQ23" s="22">
        <v>0</v>
      </c>
      <c r="AR23" s="22"/>
      <c r="AS23" s="22">
        <v>5.7915057915057903E-3</v>
      </c>
      <c r="AT23" s="22" t="s">
        <v>97</v>
      </c>
      <c r="AU23" s="22"/>
      <c r="AV23" s="22">
        <v>7.4999999999999997E-3</v>
      </c>
      <c r="AW23" s="22">
        <v>1.0638297872340399E-2</v>
      </c>
      <c r="AX23" s="22">
        <v>3.8240917782026802E-3</v>
      </c>
      <c r="AY23" s="22"/>
      <c r="AZ23" s="22">
        <v>9.1743119266055103E-3</v>
      </c>
      <c r="BA23" s="22">
        <v>1.1111111111111099E-2</v>
      </c>
      <c r="BB23" s="22">
        <v>4.4052863436123404E-3</v>
      </c>
      <c r="BC23" s="22"/>
      <c r="BD23" s="22">
        <v>6.1919504643962904E-3</v>
      </c>
      <c r="BE23" s="22">
        <v>5.2083333333333296E-3</v>
      </c>
      <c r="BF23" s="22"/>
      <c r="BG23" s="22">
        <v>6.2111801242236003E-3</v>
      </c>
      <c r="BH23" s="22">
        <v>5.6179775280898901E-3</v>
      </c>
      <c r="BI23" s="22"/>
      <c r="BJ23" s="22">
        <v>0</v>
      </c>
      <c r="BK23" s="22">
        <v>4.6565774155995299E-3</v>
      </c>
      <c r="BL23" s="22"/>
      <c r="BM23" s="22">
        <v>4.97512437810945E-3</v>
      </c>
      <c r="BN23" s="22">
        <v>6.1050061050061102E-3</v>
      </c>
      <c r="BO23" s="22"/>
      <c r="BP23" s="22">
        <v>1.0989010989011E-2</v>
      </c>
      <c r="BQ23" s="22">
        <v>4.0376850605652803E-3</v>
      </c>
      <c r="BR23" s="22"/>
      <c r="BS23" s="22">
        <v>2.26244343891403E-3</v>
      </c>
      <c r="BT23" s="22">
        <v>1.0989010989011E-2</v>
      </c>
      <c r="BU23" s="22"/>
      <c r="BV23" s="22">
        <v>0</v>
      </c>
      <c r="BW23" s="22">
        <v>3.4129692832764501E-3</v>
      </c>
      <c r="BX23" s="22"/>
      <c r="BY23" s="22">
        <v>0</v>
      </c>
      <c r="BZ23" s="22">
        <v>5.5187637969094901E-3</v>
      </c>
      <c r="CA23" s="22"/>
      <c r="CB23" s="22">
        <v>4.1753653444676396E-3</v>
      </c>
      <c r="CC23" s="22">
        <v>5.5970149253731297E-3</v>
      </c>
    </row>
    <row r="24" spans="2:81" x14ac:dyDescent="0.3">
      <c r="B24" s="15"/>
    </row>
    <row r="25" spans="2:81" x14ac:dyDescent="0.3">
      <c r="B25" t="s">
        <v>93</v>
      </c>
    </row>
    <row r="26" spans="2:81" x14ac:dyDescent="0.3">
      <c r="B26" t="s">
        <v>94</v>
      </c>
    </row>
    <row r="28" spans="2:81" x14ac:dyDescent="0.3">
      <c r="B2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O20"/>
  <sheetViews>
    <sheetView showGridLines="0" workbookViewId="0">
      <pane xSplit="2" topLeftCell="C1" activePane="topRight" state="frozen"/>
      <selection pane="topRight" activeCell="B31" sqref="B31"/>
    </sheetView>
  </sheetViews>
  <sheetFormatPr defaultColWidth="10.88671875" defaultRowHeight="14.4" x14ac:dyDescent="0.3"/>
  <cols>
    <col min="2" max="2" width="25.77734375" customWidth="1"/>
    <col min="3" max="15" width="20.77734375" customWidth="1"/>
  </cols>
  <sheetData>
    <row r="2" spans="2:15" ht="40.049999999999997" customHeight="1" x14ac:dyDescent="0.3">
      <c r="D2" s="38" t="s">
        <v>252</v>
      </c>
      <c r="E2" s="35"/>
      <c r="F2" s="35"/>
      <c r="G2" s="35"/>
      <c r="H2" s="35"/>
      <c r="I2" s="35"/>
      <c r="J2" s="35"/>
      <c r="K2" s="35"/>
      <c r="L2" s="35"/>
      <c r="M2" s="35"/>
      <c r="N2" s="35"/>
      <c r="O2" s="35"/>
    </row>
    <row r="6" spans="2:15" ht="49.95" customHeight="1" x14ac:dyDescent="0.3">
      <c r="B6" s="16" t="s">
        <v>6</v>
      </c>
      <c r="C6" s="16" t="s">
        <v>119</v>
      </c>
      <c r="D6" s="16" t="s">
        <v>242</v>
      </c>
      <c r="E6" s="16" t="s">
        <v>243</v>
      </c>
      <c r="F6" s="16" t="s">
        <v>244</v>
      </c>
      <c r="G6" s="16" t="s">
        <v>122</v>
      </c>
      <c r="H6" s="16" t="s">
        <v>245</v>
      </c>
      <c r="I6" s="16" t="s">
        <v>246</v>
      </c>
      <c r="J6" s="16" t="s">
        <v>247</v>
      </c>
      <c r="K6" s="16" t="s">
        <v>248</v>
      </c>
      <c r="L6" s="16" t="s">
        <v>116</v>
      </c>
      <c r="M6" s="16" t="s">
        <v>249</v>
      </c>
      <c r="N6" s="16" t="s">
        <v>250</v>
      </c>
    </row>
    <row r="7" spans="2:15" x14ac:dyDescent="0.3">
      <c r="B7" s="14" t="s">
        <v>123</v>
      </c>
      <c r="C7" s="13">
        <v>0.62837837837837796</v>
      </c>
      <c r="D7" s="13">
        <v>0.65057915057915106</v>
      </c>
      <c r="E7" s="13">
        <v>0.38223938223938198</v>
      </c>
      <c r="F7" s="13">
        <v>0.34169884169884202</v>
      </c>
      <c r="G7" s="13">
        <v>0.41409266409266399</v>
      </c>
      <c r="H7" s="13">
        <v>0.40250965250965198</v>
      </c>
      <c r="I7" s="13">
        <v>0.27027027027027001</v>
      </c>
      <c r="J7" s="13">
        <v>0.304054054054054</v>
      </c>
      <c r="K7" s="13">
        <v>0.27702702702702697</v>
      </c>
      <c r="L7" s="13">
        <v>0.24324324324324301</v>
      </c>
      <c r="M7" s="13">
        <v>0.183397683397683</v>
      </c>
      <c r="N7" s="13">
        <v>0.12548262548262501</v>
      </c>
    </row>
    <row r="8" spans="2:15" x14ac:dyDescent="0.3">
      <c r="B8" s="14" t="s">
        <v>124</v>
      </c>
      <c r="C8" s="13">
        <v>0.22972972972972999</v>
      </c>
      <c r="D8" s="13">
        <v>0.21042471042471</v>
      </c>
      <c r="E8" s="13">
        <v>0.29729729729729698</v>
      </c>
      <c r="F8" s="13">
        <v>0.30308880308880298</v>
      </c>
      <c r="G8" s="13">
        <v>0.28474903474903501</v>
      </c>
      <c r="H8" s="13">
        <v>0.237451737451737</v>
      </c>
      <c r="I8" s="13">
        <v>0.27992277992277997</v>
      </c>
      <c r="J8" s="13">
        <v>0.28667953667953699</v>
      </c>
      <c r="K8" s="13">
        <v>0.25675675675675702</v>
      </c>
      <c r="L8" s="13">
        <v>0.29054054054054101</v>
      </c>
      <c r="M8" s="13">
        <v>0.19015444015444</v>
      </c>
      <c r="N8" s="13">
        <v>0.147683397683398</v>
      </c>
    </row>
    <row r="9" spans="2:15" x14ac:dyDescent="0.3">
      <c r="B9" s="14" t="s">
        <v>125</v>
      </c>
      <c r="C9" s="13">
        <v>5.1158301158301202E-2</v>
      </c>
      <c r="D9" s="13">
        <v>5.0193050193050197E-2</v>
      </c>
      <c r="E9" s="13">
        <v>0.138996138996139</v>
      </c>
      <c r="F9" s="13">
        <v>0.16409266409266399</v>
      </c>
      <c r="G9" s="13">
        <v>8.9768339768339797E-2</v>
      </c>
      <c r="H9" s="13">
        <v>0.111003861003861</v>
      </c>
      <c r="I9" s="13">
        <v>0.198841698841699</v>
      </c>
      <c r="J9" s="13">
        <v>0.14864864864864899</v>
      </c>
      <c r="K9" s="13">
        <v>0.17664092664092701</v>
      </c>
      <c r="L9" s="13">
        <v>0.16119691119691101</v>
      </c>
      <c r="M9" s="13">
        <v>0.20559845559845599</v>
      </c>
      <c r="N9" s="13">
        <v>0.22104247104247099</v>
      </c>
    </row>
    <row r="10" spans="2:15" x14ac:dyDescent="0.3">
      <c r="B10" s="14" t="s">
        <v>126</v>
      </c>
      <c r="C10" s="13">
        <v>2.31660231660232E-2</v>
      </c>
      <c r="D10" s="13">
        <v>3.2818532818532802E-2</v>
      </c>
      <c r="E10" s="13">
        <v>7.4324324324324301E-2</v>
      </c>
      <c r="F10" s="13">
        <v>0.10038610038610001</v>
      </c>
      <c r="G10" s="13">
        <v>5.6949806949806898E-2</v>
      </c>
      <c r="H10" s="13">
        <v>0.112934362934363</v>
      </c>
      <c r="I10" s="13">
        <v>0.150579150579151</v>
      </c>
      <c r="J10" s="13">
        <v>0.117760617760618</v>
      </c>
      <c r="K10" s="13">
        <v>0.16698841698841699</v>
      </c>
      <c r="L10" s="13">
        <v>0.126447876447876</v>
      </c>
      <c r="M10" s="13">
        <v>0.24517374517374499</v>
      </c>
      <c r="N10" s="13">
        <v>0.27027027027027001</v>
      </c>
    </row>
    <row r="11" spans="2:15" x14ac:dyDescent="0.3">
      <c r="B11" s="14" t="s">
        <v>251</v>
      </c>
      <c r="C11" s="13">
        <v>4.5366795366795401E-2</v>
      </c>
      <c r="D11" s="13">
        <v>4.2471042471042497E-2</v>
      </c>
      <c r="E11" s="13">
        <v>7.7220077220077205E-2</v>
      </c>
      <c r="F11" s="13">
        <v>5.3088803088803101E-2</v>
      </c>
      <c r="G11" s="13">
        <v>0.12741312741312699</v>
      </c>
      <c r="H11" s="13">
        <v>0.111003861003861</v>
      </c>
      <c r="I11" s="13">
        <v>7.6254826254826297E-2</v>
      </c>
      <c r="J11" s="13">
        <v>0.123552123552124</v>
      </c>
      <c r="K11" s="13">
        <v>8.8803088803088806E-2</v>
      </c>
      <c r="L11" s="13">
        <v>0.13610038610038599</v>
      </c>
      <c r="M11" s="13">
        <v>0.150579150579151</v>
      </c>
      <c r="N11" s="13">
        <v>0.20849420849420799</v>
      </c>
    </row>
    <row r="12" spans="2:15" x14ac:dyDescent="0.3">
      <c r="B12" s="14" t="s">
        <v>106</v>
      </c>
      <c r="C12" s="13">
        <v>2.2200772200772202E-2</v>
      </c>
      <c r="D12" s="13">
        <v>1.35135135135135E-2</v>
      </c>
      <c r="E12" s="13">
        <v>2.9922779922779901E-2</v>
      </c>
      <c r="F12" s="13">
        <v>3.7644787644787597E-2</v>
      </c>
      <c r="G12" s="13">
        <v>2.7027027027027001E-2</v>
      </c>
      <c r="H12" s="13">
        <v>2.5096525096525098E-2</v>
      </c>
      <c r="I12" s="13">
        <v>2.41312741312741E-2</v>
      </c>
      <c r="J12" s="13">
        <v>1.9305019305019301E-2</v>
      </c>
      <c r="K12" s="13">
        <v>3.37837837837838E-2</v>
      </c>
      <c r="L12" s="13">
        <v>4.2471042471042497E-2</v>
      </c>
      <c r="M12" s="13">
        <v>2.5096525096525098E-2</v>
      </c>
      <c r="N12" s="13">
        <v>2.7027027027027001E-2</v>
      </c>
    </row>
    <row r="13" spans="2:15" x14ac:dyDescent="0.3">
      <c r="B13" s="19" t="s">
        <v>127</v>
      </c>
      <c r="C13" s="17">
        <v>0.858108108108108</v>
      </c>
      <c r="D13" s="17">
        <v>0.86100386100386095</v>
      </c>
      <c r="E13" s="17">
        <v>0.67953667953667996</v>
      </c>
      <c r="F13" s="17">
        <v>0.64478764478764505</v>
      </c>
      <c r="G13" s="17">
        <v>0.698841698841699</v>
      </c>
      <c r="H13" s="17">
        <v>0.63996138996138996</v>
      </c>
      <c r="I13" s="17">
        <v>0.55019305019304998</v>
      </c>
      <c r="J13" s="17">
        <v>0.590733590733591</v>
      </c>
      <c r="K13" s="17">
        <v>0.53378378378378399</v>
      </c>
      <c r="L13" s="17">
        <v>0.53378378378378399</v>
      </c>
      <c r="M13" s="17">
        <v>0.37355212355212403</v>
      </c>
      <c r="N13" s="17">
        <v>0.27316602316602301</v>
      </c>
    </row>
    <row r="14" spans="2:15" x14ac:dyDescent="0.3">
      <c r="B14" s="15" t="s">
        <v>541</v>
      </c>
      <c r="C14" s="15"/>
      <c r="D14" s="15"/>
      <c r="E14" s="15"/>
      <c r="F14" s="15"/>
      <c r="G14" s="15"/>
      <c r="H14" s="15"/>
      <c r="I14" s="15"/>
      <c r="J14" s="15"/>
      <c r="K14" s="15"/>
      <c r="L14" s="15"/>
      <c r="M14" s="15"/>
      <c r="N14" s="15"/>
    </row>
    <row r="15" spans="2:15" x14ac:dyDescent="0.3">
      <c r="B15" t="s">
        <v>93</v>
      </c>
    </row>
    <row r="16" spans="2:15" x14ac:dyDescent="0.3">
      <c r="B16" t="s">
        <v>94</v>
      </c>
    </row>
    <row r="20" spans="2:2" x14ac:dyDescent="0.3">
      <c r="B20"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G21"/>
  <sheetViews>
    <sheetView showGridLines="0" workbookViewId="0">
      <pane xSplit="2" topLeftCell="C1" activePane="topRight" state="frozen"/>
      <selection activeCell="B25" sqref="B25"/>
      <selection pane="topRight" activeCell="D20" sqref="D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253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4" spans="2:85" x14ac:dyDescent="0.3">
      <c r="CD4" s="24"/>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D7" s="10"/>
      <c r="CE7" s="10">
        <v>255</v>
      </c>
      <c r="CF7" s="10">
        <v>172</v>
      </c>
      <c r="CG7" s="10">
        <v>427</v>
      </c>
    </row>
    <row r="8" spans="2:85" x14ac:dyDescent="0.3">
      <c r="B8" s="14" t="s">
        <v>123</v>
      </c>
      <c r="C8" s="13">
        <v>0.40250965250965198</v>
      </c>
      <c r="D8" s="13">
        <v>0.41050583657587503</v>
      </c>
      <c r="E8" s="13">
        <v>0.39575289575289602</v>
      </c>
      <c r="F8" s="13"/>
      <c r="G8" s="13">
        <v>0.28104575163398698</v>
      </c>
      <c r="H8" s="13">
        <v>0.42007434944237898</v>
      </c>
      <c r="I8" s="13">
        <v>0.42639593908629397</v>
      </c>
      <c r="J8" s="13">
        <v>0.42592592592592599</v>
      </c>
      <c r="K8" s="13">
        <v>0.43589743589743601</v>
      </c>
      <c r="L8" s="13">
        <v>0.41304347826087001</v>
      </c>
      <c r="M8" s="13"/>
      <c r="N8" s="13">
        <v>0.48051948051948101</v>
      </c>
      <c r="O8" s="13">
        <v>0.33333333333333298</v>
      </c>
      <c r="P8" s="13">
        <v>0.37853107344632803</v>
      </c>
      <c r="Q8" s="13">
        <v>0.35944700460829498</v>
      </c>
      <c r="R8" s="13"/>
      <c r="S8" s="13">
        <v>0.46808510638297901</v>
      </c>
      <c r="T8" s="13">
        <v>0.341880341880342</v>
      </c>
      <c r="U8" s="13">
        <v>0.37313432835820898</v>
      </c>
      <c r="V8" s="13">
        <v>0.43956043956044</v>
      </c>
      <c r="W8" s="13">
        <v>0.34482758620689702</v>
      </c>
      <c r="X8" s="13">
        <v>0.44318181818181801</v>
      </c>
      <c r="Y8" s="13">
        <v>0.41666666666666702</v>
      </c>
      <c r="Z8" s="13">
        <v>0.34146341463414598</v>
      </c>
      <c r="AA8" s="13">
        <v>0.34814814814814798</v>
      </c>
      <c r="AB8" s="13">
        <v>0.354430379746835</v>
      </c>
      <c r="AC8" s="13">
        <v>0.565217391304348</v>
      </c>
      <c r="AD8" s="13">
        <v>0.38461538461538503</v>
      </c>
      <c r="AE8" s="13"/>
      <c r="AF8" s="13">
        <v>0.39563862928348897</v>
      </c>
      <c r="AG8" s="13">
        <v>0.412121212121212</v>
      </c>
      <c r="AH8" s="13">
        <v>0.37272727272727302</v>
      </c>
      <c r="AI8" s="13">
        <v>0.48226950354609899</v>
      </c>
      <c r="AJ8" s="13">
        <v>0.32673267326732702</v>
      </c>
      <c r="AK8" s="13">
        <v>0.43010752688171999</v>
      </c>
      <c r="AL8" s="13"/>
      <c r="AM8" s="13">
        <v>0.36024844720496901</v>
      </c>
      <c r="AN8" s="13">
        <v>0.35532994923857902</v>
      </c>
      <c r="AO8" s="13">
        <v>0.407294832826748</v>
      </c>
      <c r="AP8" s="13">
        <v>0.476190476190476</v>
      </c>
      <c r="AQ8" s="13">
        <v>0.5</v>
      </c>
      <c r="AR8" s="13"/>
      <c r="AS8" s="13">
        <v>0.40250965250965198</v>
      </c>
      <c r="AT8" s="13" t="s">
        <v>97</v>
      </c>
      <c r="AU8" s="13"/>
      <c r="AV8" s="13">
        <v>0.68</v>
      </c>
      <c r="AW8" s="13">
        <v>0.40425531914893598</v>
      </c>
      <c r="AX8" s="13">
        <v>0.18929254302103299</v>
      </c>
      <c r="AY8" s="13"/>
      <c r="AZ8" s="13">
        <v>0.69724770642201805</v>
      </c>
      <c r="BA8" s="13">
        <v>0.52222222222222203</v>
      </c>
      <c r="BB8" s="13">
        <v>0.63876651982378896</v>
      </c>
      <c r="BC8" s="13"/>
      <c r="BD8" s="13">
        <v>0.40712074303405599</v>
      </c>
      <c r="BE8" s="13">
        <v>0.39583333333333298</v>
      </c>
      <c r="BF8" s="13"/>
      <c r="BG8" s="13">
        <v>0.42546583850931702</v>
      </c>
      <c r="BH8" s="13">
        <v>0.39325842696629199</v>
      </c>
      <c r="BI8" s="13"/>
      <c r="BJ8" s="13">
        <v>0.47741935483871001</v>
      </c>
      <c r="BK8" s="13">
        <v>0.38998835855646102</v>
      </c>
      <c r="BL8" s="13"/>
      <c r="BM8" s="13">
        <v>0.39303482587064698</v>
      </c>
      <c r="BN8" s="13">
        <v>0.40537240537240499</v>
      </c>
      <c r="BO8" s="13"/>
      <c r="BP8" s="13">
        <v>0.41025641025641002</v>
      </c>
      <c r="BQ8" s="13">
        <v>0.39838492597577402</v>
      </c>
      <c r="BR8" s="13"/>
      <c r="BS8" s="13">
        <v>0.39140271493212703</v>
      </c>
      <c r="BT8" s="13">
        <v>0.42197802197802198</v>
      </c>
      <c r="BU8" s="13"/>
      <c r="BV8" s="13">
        <v>0.48993288590604001</v>
      </c>
      <c r="BW8" s="13">
        <v>0.34129692832764502</v>
      </c>
      <c r="BX8" s="13"/>
      <c r="BY8" s="13">
        <v>0.401709401709402</v>
      </c>
      <c r="BZ8" s="13">
        <v>0.40838852097130202</v>
      </c>
      <c r="CA8" s="13"/>
      <c r="CB8" s="13">
        <v>0.388308977035491</v>
      </c>
      <c r="CC8" s="13">
        <v>0.421641791044776</v>
      </c>
      <c r="CE8" s="13">
        <v>0.21960784313725501</v>
      </c>
      <c r="CF8" s="13">
        <v>0.38953488372092998</v>
      </c>
      <c r="CG8" s="13">
        <v>0.28805620608899296</v>
      </c>
    </row>
    <row r="9" spans="2:85" x14ac:dyDescent="0.3">
      <c r="B9" s="14" t="s">
        <v>124</v>
      </c>
      <c r="C9" s="13">
        <v>0.237451737451737</v>
      </c>
      <c r="D9" s="13">
        <v>0.231517509727626</v>
      </c>
      <c r="E9" s="13">
        <v>0.24517374517374499</v>
      </c>
      <c r="F9" s="13"/>
      <c r="G9" s="13">
        <v>0.32026143790849698</v>
      </c>
      <c r="H9" s="13">
        <v>0.27509293680297398</v>
      </c>
      <c r="I9" s="13">
        <v>0.243654822335025</v>
      </c>
      <c r="J9" s="13">
        <v>0.203703703703704</v>
      </c>
      <c r="K9" s="13">
        <v>0.19658119658119699</v>
      </c>
      <c r="L9" s="13">
        <v>0.13768115942028999</v>
      </c>
      <c r="M9" s="13"/>
      <c r="N9" s="13">
        <v>0.218181818181818</v>
      </c>
      <c r="O9" s="13">
        <v>0.25301204819277101</v>
      </c>
      <c r="P9" s="13">
        <v>0.248587570621469</v>
      </c>
      <c r="Q9" s="13">
        <v>0.244239631336406</v>
      </c>
      <c r="R9" s="13"/>
      <c r="S9" s="13">
        <v>0.26063829787234</v>
      </c>
      <c r="T9" s="13">
        <v>0.26495726495726502</v>
      </c>
      <c r="U9" s="13">
        <v>0.238805970149254</v>
      </c>
      <c r="V9" s="13">
        <v>0.24175824175824201</v>
      </c>
      <c r="W9" s="13">
        <v>0.32183908045977</v>
      </c>
      <c r="X9" s="13">
        <v>0.204545454545455</v>
      </c>
      <c r="Y9" s="13">
        <v>0.238095238095238</v>
      </c>
      <c r="Z9" s="13">
        <v>0.219512195121951</v>
      </c>
      <c r="AA9" s="13">
        <v>0.2</v>
      </c>
      <c r="AB9" s="13">
        <v>0.151898734177215</v>
      </c>
      <c r="AC9" s="13">
        <v>0.19565217391304299</v>
      </c>
      <c r="AD9" s="13">
        <v>0.38461538461538503</v>
      </c>
      <c r="AE9" s="13"/>
      <c r="AF9" s="13">
        <v>0.274143302180685</v>
      </c>
      <c r="AG9" s="13">
        <v>0.28484848484848502</v>
      </c>
      <c r="AH9" s="13">
        <v>0.27272727272727298</v>
      </c>
      <c r="AI9" s="13">
        <v>0.184397163120567</v>
      </c>
      <c r="AJ9" s="13">
        <v>0.198019801980198</v>
      </c>
      <c r="AK9" s="13">
        <v>0.13978494623655899</v>
      </c>
      <c r="AL9" s="13"/>
      <c r="AM9" s="13">
        <v>0.21118012422360199</v>
      </c>
      <c r="AN9" s="13">
        <v>0.243654822335025</v>
      </c>
      <c r="AO9" s="13">
        <v>0.252279635258359</v>
      </c>
      <c r="AP9" s="13">
        <v>0.21164021164021199</v>
      </c>
      <c r="AQ9" s="13">
        <v>0.30555555555555602</v>
      </c>
      <c r="AR9" s="13"/>
      <c r="AS9" s="13">
        <v>0.237451737451737</v>
      </c>
      <c r="AT9" s="13" t="s">
        <v>97</v>
      </c>
      <c r="AU9" s="13"/>
      <c r="AV9" s="13">
        <v>0.2525</v>
      </c>
      <c r="AW9" s="13">
        <v>0.21276595744680901</v>
      </c>
      <c r="AX9" s="13">
        <v>0.227533460803059</v>
      </c>
      <c r="AY9" s="13"/>
      <c r="AZ9" s="13">
        <v>0.27522935779816499</v>
      </c>
      <c r="BA9" s="13">
        <v>0.33333333333333298</v>
      </c>
      <c r="BB9" s="13">
        <v>0.215859030837004</v>
      </c>
      <c r="BC9" s="13"/>
      <c r="BD9" s="13">
        <v>0.24767801857585101</v>
      </c>
      <c r="BE9" s="13">
        <v>0.21614583333333301</v>
      </c>
      <c r="BF9" s="13"/>
      <c r="BG9" s="13">
        <v>0.27329192546583903</v>
      </c>
      <c r="BH9" s="13">
        <v>0.22191011235955099</v>
      </c>
      <c r="BI9" s="13"/>
      <c r="BJ9" s="13">
        <v>0.2</v>
      </c>
      <c r="BK9" s="13">
        <v>0.23981373690337601</v>
      </c>
      <c r="BL9" s="13"/>
      <c r="BM9" s="13">
        <v>0.25870646766169197</v>
      </c>
      <c r="BN9" s="13">
        <v>0.23321123321123299</v>
      </c>
      <c r="BO9" s="13"/>
      <c r="BP9" s="13">
        <v>0.21978021978022</v>
      </c>
      <c r="BQ9" s="13">
        <v>0.24495289367429299</v>
      </c>
      <c r="BR9" s="13"/>
      <c r="BS9" s="13">
        <v>0.282805429864253</v>
      </c>
      <c r="BT9" s="13">
        <v>0.18901098901098901</v>
      </c>
      <c r="BU9" s="13"/>
      <c r="BV9" s="13">
        <v>0.25503355704698</v>
      </c>
      <c r="BW9" s="13">
        <v>0.296928327645051</v>
      </c>
      <c r="BX9" s="13"/>
      <c r="BY9" s="13">
        <v>0.23931623931623899</v>
      </c>
      <c r="BZ9" s="13">
        <v>0.236203090507726</v>
      </c>
      <c r="CA9" s="13"/>
      <c r="CB9" s="13">
        <v>0.21920668058455101</v>
      </c>
      <c r="CC9" s="13">
        <v>0.25</v>
      </c>
      <c r="CE9" s="13">
        <v>0.207843137254902</v>
      </c>
      <c r="CF9" s="13">
        <v>0.26162790697674398</v>
      </c>
      <c r="CG9" s="13">
        <v>0.2295081967213114</v>
      </c>
    </row>
    <row r="10" spans="2:85" x14ac:dyDescent="0.3">
      <c r="B10" s="14" t="s">
        <v>125</v>
      </c>
      <c r="C10" s="13">
        <v>0.111003861003861</v>
      </c>
      <c r="D10" s="13">
        <v>0.13229571984435801</v>
      </c>
      <c r="E10" s="13">
        <v>9.0733590733590705E-2</v>
      </c>
      <c r="F10" s="13"/>
      <c r="G10" s="13">
        <v>0.11764705882352899</v>
      </c>
      <c r="H10" s="13">
        <v>0.13382899628252801</v>
      </c>
      <c r="I10" s="13">
        <v>8.1218274111675107E-2</v>
      </c>
      <c r="J10" s="13">
        <v>0.141975308641975</v>
      </c>
      <c r="K10" s="13">
        <v>0.102564102564103</v>
      </c>
      <c r="L10" s="13">
        <v>7.2463768115942004E-2</v>
      </c>
      <c r="M10" s="13"/>
      <c r="N10" s="13">
        <v>0.11948051948051901</v>
      </c>
      <c r="O10" s="13">
        <v>0.116465863453815</v>
      </c>
      <c r="P10" s="13">
        <v>0.112994350282486</v>
      </c>
      <c r="Q10" s="13">
        <v>8.7557603686635899E-2</v>
      </c>
      <c r="R10" s="13"/>
      <c r="S10" s="13">
        <v>0.10106382978723399</v>
      </c>
      <c r="T10" s="13">
        <v>6.8376068376068397E-2</v>
      </c>
      <c r="U10" s="13">
        <v>0.17910447761194001</v>
      </c>
      <c r="V10" s="13">
        <v>0.120879120879121</v>
      </c>
      <c r="W10" s="13">
        <v>0.10344827586206901</v>
      </c>
      <c r="X10" s="13">
        <v>0.125</v>
      </c>
      <c r="Y10" s="13">
        <v>5.95238095238095E-2</v>
      </c>
      <c r="Z10" s="13">
        <v>0.12195121951219499</v>
      </c>
      <c r="AA10" s="13">
        <v>0.125925925925926</v>
      </c>
      <c r="AB10" s="13">
        <v>0.164556962025316</v>
      </c>
      <c r="AC10" s="13">
        <v>0.108695652173913</v>
      </c>
      <c r="AD10" s="13">
        <v>0</v>
      </c>
      <c r="AE10" s="13"/>
      <c r="AF10" s="13">
        <v>0.11526479750778799</v>
      </c>
      <c r="AG10" s="13">
        <v>9.0909090909090898E-2</v>
      </c>
      <c r="AH10" s="13">
        <v>0.12727272727272701</v>
      </c>
      <c r="AI10" s="13">
        <v>9.2198581560283696E-2</v>
      </c>
      <c r="AJ10" s="13">
        <v>0.17821782178217799</v>
      </c>
      <c r="AK10" s="13">
        <v>0.10752688172043</v>
      </c>
      <c r="AL10" s="13"/>
      <c r="AM10" s="13">
        <v>9.3167701863354005E-2</v>
      </c>
      <c r="AN10" s="13">
        <v>0.12690355329949199</v>
      </c>
      <c r="AO10" s="13">
        <v>0.10638297872340401</v>
      </c>
      <c r="AP10" s="13">
        <v>0.11111111111111099</v>
      </c>
      <c r="AQ10" s="13">
        <v>0.13888888888888901</v>
      </c>
      <c r="AR10" s="13"/>
      <c r="AS10" s="13">
        <v>0.111003861003861</v>
      </c>
      <c r="AT10" s="13" t="s">
        <v>97</v>
      </c>
      <c r="AU10" s="13"/>
      <c r="AV10" s="13">
        <v>3.7499999999999999E-2</v>
      </c>
      <c r="AW10" s="13">
        <v>0.19148936170212799</v>
      </c>
      <c r="AX10" s="13">
        <v>0.15678776290631</v>
      </c>
      <c r="AY10" s="13"/>
      <c r="AZ10" s="13">
        <v>9.1743119266055103E-3</v>
      </c>
      <c r="BA10" s="13">
        <v>8.8888888888888906E-2</v>
      </c>
      <c r="BB10" s="13">
        <v>7.4889867841409705E-2</v>
      </c>
      <c r="BC10" s="13"/>
      <c r="BD10" s="13">
        <v>0.105263157894737</v>
      </c>
      <c r="BE10" s="13">
        <v>0.122395833333333</v>
      </c>
      <c r="BF10" s="13"/>
      <c r="BG10" s="13">
        <v>0.111801242236025</v>
      </c>
      <c r="BH10" s="13">
        <v>0.10955056179775299</v>
      </c>
      <c r="BI10" s="13"/>
      <c r="BJ10" s="13">
        <v>0.103225806451613</v>
      </c>
      <c r="BK10" s="13">
        <v>0.115250291036088</v>
      </c>
      <c r="BL10" s="13"/>
      <c r="BM10" s="13">
        <v>8.9552238805970102E-2</v>
      </c>
      <c r="BN10" s="13">
        <v>0.114774114774115</v>
      </c>
      <c r="BO10" s="13"/>
      <c r="BP10" s="13">
        <v>9.8901098901098897E-2</v>
      </c>
      <c r="BQ10" s="13">
        <v>0.110363391655451</v>
      </c>
      <c r="BR10" s="13"/>
      <c r="BS10" s="13">
        <v>0.108597285067873</v>
      </c>
      <c r="BT10" s="13">
        <v>0.118681318681319</v>
      </c>
      <c r="BU10" s="13"/>
      <c r="BV10" s="13">
        <v>0.10738255033557</v>
      </c>
      <c r="BW10" s="13">
        <v>0.109215017064846</v>
      </c>
      <c r="BX10" s="13"/>
      <c r="BY10" s="13">
        <v>0.128205128205128</v>
      </c>
      <c r="BZ10" s="13">
        <v>0.10485651214128</v>
      </c>
      <c r="CA10" s="13"/>
      <c r="CB10" s="13">
        <v>0.11482254697286</v>
      </c>
      <c r="CC10" s="13">
        <v>0.10634328358209</v>
      </c>
      <c r="CE10" s="13">
        <v>0.152941176470588</v>
      </c>
      <c r="CF10" s="13">
        <v>0.122093023255814</v>
      </c>
      <c r="CG10" s="13">
        <v>0.14051522248243548</v>
      </c>
    </row>
    <row r="11" spans="2:85" x14ac:dyDescent="0.3">
      <c r="B11" s="14" t="s">
        <v>126</v>
      </c>
      <c r="C11" s="13">
        <v>0.112934362934363</v>
      </c>
      <c r="D11" s="13">
        <v>0.118677042801556</v>
      </c>
      <c r="E11" s="13">
        <v>0.10617760617760599</v>
      </c>
      <c r="F11" s="13"/>
      <c r="G11" s="13">
        <v>0.17647058823529399</v>
      </c>
      <c r="H11" s="13">
        <v>9.2936802973977703E-2</v>
      </c>
      <c r="I11" s="13">
        <v>0.131979695431472</v>
      </c>
      <c r="J11" s="13">
        <v>0.104938271604938</v>
      </c>
      <c r="K11" s="13">
        <v>8.54700854700855E-2</v>
      </c>
      <c r="L11" s="13">
        <v>8.6956521739130405E-2</v>
      </c>
      <c r="M11" s="13"/>
      <c r="N11" s="13">
        <v>6.4935064935064901E-2</v>
      </c>
      <c r="O11" s="13">
        <v>0.13654618473895599</v>
      </c>
      <c r="P11" s="13">
        <v>0.152542372881356</v>
      </c>
      <c r="Q11" s="13">
        <v>0.13824884792626699</v>
      </c>
      <c r="R11" s="13"/>
      <c r="S11" s="13">
        <v>9.5744680851063801E-2</v>
      </c>
      <c r="T11" s="13">
        <v>0.128205128205128</v>
      </c>
      <c r="U11" s="13">
        <v>8.9552238805970102E-2</v>
      </c>
      <c r="V11" s="13">
        <v>0.14285714285714299</v>
      </c>
      <c r="W11" s="13">
        <v>9.1954022988505704E-2</v>
      </c>
      <c r="X11" s="13">
        <v>6.8181818181818205E-2</v>
      </c>
      <c r="Y11" s="13">
        <v>0.14285714285714299</v>
      </c>
      <c r="Z11" s="13">
        <v>9.7560975609756101E-2</v>
      </c>
      <c r="AA11" s="13">
        <v>0.155555555555556</v>
      </c>
      <c r="AB11" s="13">
        <v>0.139240506329114</v>
      </c>
      <c r="AC11" s="13">
        <v>2.1739130434782601E-2</v>
      </c>
      <c r="AD11" s="13">
        <v>0.15384615384615399</v>
      </c>
      <c r="AE11" s="13"/>
      <c r="AF11" s="13">
        <v>0.11214953271028</v>
      </c>
      <c r="AG11" s="13">
        <v>7.8787878787878796E-2</v>
      </c>
      <c r="AH11" s="13">
        <v>8.1818181818181804E-2</v>
      </c>
      <c r="AI11" s="13">
        <v>9.2198581560283696E-2</v>
      </c>
      <c r="AJ11" s="13">
        <v>0.118811881188119</v>
      </c>
      <c r="AK11" s="13">
        <v>0.16129032258064499</v>
      </c>
      <c r="AL11" s="13"/>
      <c r="AM11" s="13">
        <v>0.14906832298136599</v>
      </c>
      <c r="AN11" s="13">
        <v>0.12690355329949199</v>
      </c>
      <c r="AO11" s="13">
        <v>0.10638297872340401</v>
      </c>
      <c r="AP11" s="13">
        <v>8.99470899470899E-2</v>
      </c>
      <c r="AQ11" s="13">
        <v>2.7777777777777801E-2</v>
      </c>
      <c r="AR11" s="13"/>
      <c r="AS11" s="13">
        <v>0.112934362934363</v>
      </c>
      <c r="AT11" s="13" t="s">
        <v>97</v>
      </c>
      <c r="AU11" s="13"/>
      <c r="AV11" s="13">
        <v>2.2499999999999999E-2</v>
      </c>
      <c r="AW11" s="13">
        <v>0.10638297872340401</v>
      </c>
      <c r="AX11" s="13">
        <v>0.18546845124283001</v>
      </c>
      <c r="AY11" s="13"/>
      <c r="AZ11" s="13">
        <v>9.1743119266055103E-3</v>
      </c>
      <c r="BA11" s="13">
        <v>3.3333333333333298E-2</v>
      </c>
      <c r="BB11" s="13">
        <v>5.2863436123347998E-2</v>
      </c>
      <c r="BC11" s="13"/>
      <c r="BD11" s="13">
        <v>0.114551083591331</v>
      </c>
      <c r="BE11" s="13">
        <v>0.109375</v>
      </c>
      <c r="BF11" s="13"/>
      <c r="BG11" s="13">
        <v>9.3167701863354005E-2</v>
      </c>
      <c r="BH11" s="13">
        <v>0.120786516853933</v>
      </c>
      <c r="BI11" s="13"/>
      <c r="BJ11" s="13">
        <v>0.103225806451613</v>
      </c>
      <c r="BK11" s="13">
        <v>0.112922002328289</v>
      </c>
      <c r="BL11" s="13"/>
      <c r="BM11" s="13">
        <v>0.12935323383084599</v>
      </c>
      <c r="BN11" s="13">
        <v>0.108669108669109</v>
      </c>
      <c r="BO11" s="13"/>
      <c r="BP11" s="13">
        <v>0.113553113553114</v>
      </c>
      <c r="BQ11" s="13">
        <v>0.115746971736205</v>
      </c>
      <c r="BR11" s="13"/>
      <c r="BS11" s="13">
        <v>0.115384615384615</v>
      </c>
      <c r="BT11" s="13">
        <v>9.4505494505494503E-2</v>
      </c>
      <c r="BU11" s="13"/>
      <c r="BV11" s="13">
        <v>6.0402684563758399E-2</v>
      </c>
      <c r="BW11" s="13">
        <v>0.143344709897611</v>
      </c>
      <c r="BX11" s="13"/>
      <c r="BY11" s="13">
        <v>0.102564102564103</v>
      </c>
      <c r="BZ11" s="13">
        <v>0.113686534216336</v>
      </c>
      <c r="CA11" s="13"/>
      <c r="CB11" s="13">
        <v>0.131524008350731</v>
      </c>
      <c r="CC11" s="13">
        <v>9.5149253731343295E-2</v>
      </c>
      <c r="CE11" s="13">
        <v>0.16470588235294101</v>
      </c>
      <c r="CF11" s="13">
        <v>9.3023255813953501E-2</v>
      </c>
      <c r="CG11" s="13">
        <v>0.13583138173302098</v>
      </c>
    </row>
    <row r="12" spans="2:85" x14ac:dyDescent="0.3">
      <c r="B12" s="14" t="s">
        <v>251</v>
      </c>
      <c r="C12" s="13">
        <v>0.111003861003861</v>
      </c>
      <c r="D12" s="13">
        <v>9.9221789883268505E-2</v>
      </c>
      <c r="E12" s="13">
        <v>0.11969111969111999</v>
      </c>
      <c r="F12" s="13"/>
      <c r="G12" s="13">
        <v>7.1895424836601302E-2</v>
      </c>
      <c r="H12" s="13">
        <v>6.6914498141263906E-2</v>
      </c>
      <c r="I12" s="13">
        <v>0.101522842639594</v>
      </c>
      <c r="J12" s="13">
        <v>9.2592592592592601E-2</v>
      </c>
      <c r="K12" s="13">
        <v>0.15384615384615399</v>
      </c>
      <c r="L12" s="13">
        <v>0.23913043478260901</v>
      </c>
      <c r="M12" s="13"/>
      <c r="N12" s="13">
        <v>0.106493506493506</v>
      </c>
      <c r="O12" s="13">
        <v>0.12449799196787099</v>
      </c>
      <c r="P12" s="13">
        <v>8.4745762711864403E-2</v>
      </c>
      <c r="Q12" s="13">
        <v>0.12903225806451599</v>
      </c>
      <c r="R12" s="13"/>
      <c r="S12" s="13">
        <v>5.31914893617021E-2</v>
      </c>
      <c r="T12" s="13">
        <v>0.15384615384615399</v>
      </c>
      <c r="U12" s="13">
        <v>5.9701492537313397E-2</v>
      </c>
      <c r="V12" s="13">
        <v>5.4945054945054903E-2</v>
      </c>
      <c r="W12" s="13">
        <v>0.114942528735632</v>
      </c>
      <c r="X12" s="13">
        <v>0.13636363636363599</v>
      </c>
      <c r="Y12" s="13">
        <v>0.119047619047619</v>
      </c>
      <c r="Z12" s="13">
        <v>0.19512195121951201</v>
      </c>
      <c r="AA12" s="13">
        <v>0.148148148148148</v>
      </c>
      <c r="AB12" s="13">
        <v>0.177215189873418</v>
      </c>
      <c r="AC12" s="13">
        <v>6.5217391304347797E-2</v>
      </c>
      <c r="AD12" s="13">
        <v>7.69230769230769E-2</v>
      </c>
      <c r="AE12" s="13"/>
      <c r="AF12" s="13">
        <v>9.0342679127725894E-2</v>
      </c>
      <c r="AG12" s="13">
        <v>0.12121212121212099</v>
      </c>
      <c r="AH12" s="13">
        <v>0.118181818181818</v>
      </c>
      <c r="AI12" s="13">
        <v>0.11347517730496499</v>
      </c>
      <c r="AJ12" s="13">
        <v>0.12871287128712899</v>
      </c>
      <c r="AK12" s="13">
        <v>0.12903225806451599</v>
      </c>
      <c r="AL12" s="13"/>
      <c r="AM12" s="13">
        <v>0.118012422360248</v>
      </c>
      <c r="AN12" s="13">
        <v>0.121827411167513</v>
      </c>
      <c r="AO12" s="13">
        <v>0.112462006079027</v>
      </c>
      <c r="AP12" s="13">
        <v>0.10582010582010599</v>
      </c>
      <c r="AQ12" s="13">
        <v>2.7777777777777801E-2</v>
      </c>
      <c r="AR12" s="13"/>
      <c r="AS12" s="13">
        <v>0.111003861003861</v>
      </c>
      <c r="AT12" s="13" t="s">
        <v>97</v>
      </c>
      <c r="AU12" s="13"/>
      <c r="AV12" s="13">
        <v>5.0000000000000001E-3</v>
      </c>
      <c r="AW12" s="13">
        <v>6.3829787234042507E-2</v>
      </c>
      <c r="AX12" s="13">
        <v>0.19885277246653901</v>
      </c>
      <c r="AY12" s="13"/>
      <c r="AZ12" s="13">
        <v>0</v>
      </c>
      <c r="BA12" s="13">
        <v>1.1111111111111099E-2</v>
      </c>
      <c r="BB12" s="13">
        <v>1.7621145374449299E-2</v>
      </c>
      <c r="BC12" s="13"/>
      <c r="BD12" s="13">
        <v>9.7523219814241502E-2</v>
      </c>
      <c r="BE12" s="13">
        <v>0.13541666666666699</v>
      </c>
      <c r="BF12" s="13"/>
      <c r="BG12" s="13">
        <v>7.1428571428571397E-2</v>
      </c>
      <c r="BH12" s="13">
        <v>0.12921348314606701</v>
      </c>
      <c r="BI12" s="13"/>
      <c r="BJ12" s="13">
        <v>8.3870967741935504E-2</v>
      </c>
      <c r="BK12" s="13">
        <v>0.11874272409778799</v>
      </c>
      <c r="BL12" s="13"/>
      <c r="BM12" s="13">
        <v>0.109452736318408</v>
      </c>
      <c r="BN12" s="13">
        <v>0.112332112332112</v>
      </c>
      <c r="BO12" s="13"/>
      <c r="BP12" s="13">
        <v>0.11721611721611699</v>
      </c>
      <c r="BQ12" s="13">
        <v>0.11170928667563899</v>
      </c>
      <c r="BR12" s="13"/>
      <c r="BS12" s="13">
        <v>7.9185520361990905E-2</v>
      </c>
      <c r="BT12" s="13">
        <v>0.14505494505494501</v>
      </c>
      <c r="BU12" s="13"/>
      <c r="BV12" s="13">
        <v>6.0402684563758399E-2</v>
      </c>
      <c r="BW12" s="13">
        <v>8.8737201365187701E-2</v>
      </c>
      <c r="BX12" s="13"/>
      <c r="BY12" s="13">
        <v>0.11111111111111099</v>
      </c>
      <c r="BZ12" s="13">
        <v>0.11037527593819001</v>
      </c>
      <c r="CA12" s="13"/>
      <c r="CB12" s="13">
        <v>0.11482254697286</v>
      </c>
      <c r="CC12" s="13">
        <v>0.10820895522388101</v>
      </c>
      <c r="CE12" s="13">
        <v>0.21960784313725501</v>
      </c>
      <c r="CF12" s="13">
        <v>0.127906976744186</v>
      </c>
      <c r="CG12" s="13">
        <v>0.18266978922716634</v>
      </c>
    </row>
    <row r="13" spans="2:85" x14ac:dyDescent="0.3">
      <c r="B13" s="14" t="s">
        <v>106</v>
      </c>
      <c r="C13" s="13">
        <v>2.5096525096525098E-2</v>
      </c>
      <c r="D13" s="13">
        <v>7.7821011673151804E-3</v>
      </c>
      <c r="E13" s="13">
        <v>4.2471042471042497E-2</v>
      </c>
      <c r="F13" s="13"/>
      <c r="G13" s="13">
        <v>3.2679738562091498E-2</v>
      </c>
      <c r="H13" s="13">
        <v>1.11524163568773E-2</v>
      </c>
      <c r="I13" s="13">
        <v>1.5228426395939101E-2</v>
      </c>
      <c r="J13" s="13">
        <v>3.0864197530864199E-2</v>
      </c>
      <c r="K13" s="13">
        <v>2.5641025641025599E-2</v>
      </c>
      <c r="L13" s="13">
        <v>5.0724637681159403E-2</v>
      </c>
      <c r="M13" s="13"/>
      <c r="N13" s="13">
        <v>1.03896103896104E-2</v>
      </c>
      <c r="O13" s="13">
        <v>3.6144578313252997E-2</v>
      </c>
      <c r="P13" s="13">
        <v>2.2598870056497199E-2</v>
      </c>
      <c r="Q13" s="13">
        <v>4.1474654377880199E-2</v>
      </c>
      <c r="R13" s="13"/>
      <c r="S13" s="13">
        <v>2.1276595744680899E-2</v>
      </c>
      <c r="T13" s="13">
        <v>4.2735042735042701E-2</v>
      </c>
      <c r="U13" s="13">
        <v>5.9701492537313397E-2</v>
      </c>
      <c r="V13" s="13">
        <v>0</v>
      </c>
      <c r="W13" s="13">
        <v>2.2988505747126398E-2</v>
      </c>
      <c r="X13" s="13">
        <v>2.27272727272727E-2</v>
      </c>
      <c r="Y13" s="13">
        <v>2.3809523809523801E-2</v>
      </c>
      <c r="Z13" s="13">
        <v>2.4390243902439001E-2</v>
      </c>
      <c r="AA13" s="13">
        <v>2.2222222222222199E-2</v>
      </c>
      <c r="AB13" s="13">
        <v>1.26582278481013E-2</v>
      </c>
      <c r="AC13" s="13">
        <v>4.3478260869565202E-2</v>
      </c>
      <c r="AD13" s="13">
        <v>0</v>
      </c>
      <c r="AE13" s="13"/>
      <c r="AF13" s="13">
        <v>1.2461059190031199E-2</v>
      </c>
      <c r="AG13" s="13">
        <v>1.21212121212121E-2</v>
      </c>
      <c r="AH13" s="13">
        <v>2.7272727272727299E-2</v>
      </c>
      <c r="AI13" s="13">
        <v>3.54609929078014E-2</v>
      </c>
      <c r="AJ13" s="13">
        <v>4.95049504950495E-2</v>
      </c>
      <c r="AK13" s="13">
        <v>3.2258064516128997E-2</v>
      </c>
      <c r="AL13" s="13"/>
      <c r="AM13" s="13">
        <v>6.8322981366459604E-2</v>
      </c>
      <c r="AN13" s="13">
        <v>2.5380710659898501E-2</v>
      </c>
      <c r="AO13" s="13">
        <v>1.51975683890578E-2</v>
      </c>
      <c r="AP13" s="13">
        <v>5.2910052910052898E-3</v>
      </c>
      <c r="AQ13" s="13">
        <v>0</v>
      </c>
      <c r="AR13" s="13"/>
      <c r="AS13" s="13">
        <v>2.5096525096525098E-2</v>
      </c>
      <c r="AT13" s="13" t="s">
        <v>97</v>
      </c>
      <c r="AU13" s="13"/>
      <c r="AV13" s="13">
        <v>2.5000000000000001E-3</v>
      </c>
      <c r="AW13" s="13">
        <v>2.1276595744680899E-2</v>
      </c>
      <c r="AX13" s="13">
        <v>4.2065009560229398E-2</v>
      </c>
      <c r="AY13" s="13"/>
      <c r="AZ13" s="13">
        <v>9.1743119266055103E-3</v>
      </c>
      <c r="BA13" s="13">
        <v>1.1111111111111099E-2</v>
      </c>
      <c r="BB13" s="13">
        <v>0</v>
      </c>
      <c r="BC13" s="13"/>
      <c r="BD13" s="13">
        <v>2.7863777089783302E-2</v>
      </c>
      <c r="BE13" s="13">
        <v>2.0833333333333301E-2</v>
      </c>
      <c r="BF13" s="13"/>
      <c r="BG13" s="13">
        <v>2.4844720496894401E-2</v>
      </c>
      <c r="BH13" s="13">
        <v>2.5280898876404501E-2</v>
      </c>
      <c r="BI13" s="13"/>
      <c r="BJ13" s="13">
        <v>3.2258064516128997E-2</v>
      </c>
      <c r="BK13" s="13">
        <v>2.3282887077997701E-2</v>
      </c>
      <c r="BL13" s="13"/>
      <c r="BM13" s="13">
        <v>1.99004975124378E-2</v>
      </c>
      <c r="BN13" s="13">
        <v>2.5641025641025599E-2</v>
      </c>
      <c r="BO13" s="13"/>
      <c r="BP13" s="13">
        <v>4.0293040293040303E-2</v>
      </c>
      <c r="BQ13" s="13">
        <v>1.8842530282638E-2</v>
      </c>
      <c r="BR13" s="13"/>
      <c r="BS13" s="13">
        <v>2.2624434389140299E-2</v>
      </c>
      <c r="BT13" s="13">
        <v>3.0769230769230799E-2</v>
      </c>
      <c r="BU13" s="13"/>
      <c r="BV13" s="13">
        <v>2.68456375838926E-2</v>
      </c>
      <c r="BW13" s="13">
        <v>2.0477815699658699E-2</v>
      </c>
      <c r="BX13" s="13"/>
      <c r="BY13" s="13">
        <v>1.7094017094017099E-2</v>
      </c>
      <c r="BZ13" s="13">
        <v>2.6490066225165601E-2</v>
      </c>
      <c r="CA13" s="13"/>
      <c r="CB13" s="13">
        <v>3.1315240083507299E-2</v>
      </c>
      <c r="CC13" s="13">
        <v>1.8656716417910401E-2</v>
      </c>
      <c r="CE13" s="13">
        <v>3.5294117647058802E-2</v>
      </c>
      <c r="CF13" s="13">
        <v>5.8139534883720903E-3</v>
      </c>
      <c r="CG13" s="13">
        <v>2.3419203747072587E-2</v>
      </c>
    </row>
    <row r="14" spans="2:85" x14ac:dyDescent="0.3">
      <c r="B14" s="26" t="s">
        <v>127</v>
      </c>
      <c r="C14" s="27">
        <v>0.63996138996138996</v>
      </c>
      <c r="D14" s="27">
        <v>0.642023346303502</v>
      </c>
      <c r="E14" s="27">
        <v>0.64092664092664098</v>
      </c>
      <c r="F14" s="27"/>
      <c r="G14" s="27">
        <v>0.60130718954248397</v>
      </c>
      <c r="H14" s="27">
        <v>0.69516728624535296</v>
      </c>
      <c r="I14" s="27">
        <v>0.67005076142132003</v>
      </c>
      <c r="J14" s="27">
        <v>0.62962962962962998</v>
      </c>
      <c r="K14" s="27">
        <v>0.63247863247863201</v>
      </c>
      <c r="L14" s="27">
        <v>0.55072463768115898</v>
      </c>
      <c r="M14" s="27"/>
      <c r="N14" s="27">
        <v>0.69870129870129905</v>
      </c>
      <c r="O14" s="27">
        <v>0.58634538152610405</v>
      </c>
      <c r="P14" s="27">
        <v>0.62711864406779705</v>
      </c>
      <c r="Q14" s="27">
        <v>0.60368663594469996</v>
      </c>
      <c r="R14" s="27"/>
      <c r="S14" s="27">
        <v>0.72872340425531901</v>
      </c>
      <c r="T14" s="27">
        <v>0.60683760683760701</v>
      </c>
      <c r="U14" s="27">
        <v>0.61194029850746301</v>
      </c>
      <c r="V14" s="27">
        <v>0.68131868131868101</v>
      </c>
      <c r="W14" s="27">
        <v>0.66666666666666696</v>
      </c>
      <c r="X14" s="27">
        <v>0.64772727272727304</v>
      </c>
      <c r="Y14" s="27">
        <v>0.65476190476190499</v>
      </c>
      <c r="Z14" s="27">
        <v>0.56097560975609795</v>
      </c>
      <c r="AA14" s="27">
        <v>0.54814814814814805</v>
      </c>
      <c r="AB14" s="27">
        <v>0.506329113924051</v>
      </c>
      <c r="AC14" s="27">
        <v>0.76086956521739102</v>
      </c>
      <c r="AD14" s="27">
        <v>0.76923076923076905</v>
      </c>
      <c r="AE14" s="27"/>
      <c r="AF14" s="27">
        <v>0.66978193146417397</v>
      </c>
      <c r="AG14" s="27">
        <v>0.69696969696969702</v>
      </c>
      <c r="AH14" s="27">
        <v>0.64545454545454595</v>
      </c>
      <c r="AI14" s="27">
        <v>0.66666666666666696</v>
      </c>
      <c r="AJ14" s="27">
        <v>0.524752475247525</v>
      </c>
      <c r="AK14" s="27">
        <v>0.56989247311827995</v>
      </c>
      <c r="AL14" s="27"/>
      <c r="AM14" s="27">
        <v>0.57142857142857095</v>
      </c>
      <c r="AN14" s="27">
        <v>0.59898477157360397</v>
      </c>
      <c r="AO14" s="27">
        <v>0.659574468085106</v>
      </c>
      <c r="AP14" s="27">
        <v>0.68783068783068801</v>
      </c>
      <c r="AQ14" s="27">
        <v>0.80555555555555602</v>
      </c>
      <c r="AR14" s="27"/>
      <c r="AS14" s="27">
        <v>0.63996138996138996</v>
      </c>
      <c r="AT14" s="27" t="s">
        <v>97</v>
      </c>
      <c r="AU14" s="27"/>
      <c r="AV14" s="27">
        <v>0.9325</v>
      </c>
      <c r="AW14" s="27">
        <v>0.61702127659574502</v>
      </c>
      <c r="AX14" s="27">
        <v>0.41682600382409202</v>
      </c>
      <c r="AY14" s="27"/>
      <c r="AZ14" s="27">
        <v>0.97247706422018398</v>
      </c>
      <c r="BA14" s="27">
        <v>0.85555555555555596</v>
      </c>
      <c r="BB14" s="27">
        <v>0.85462555066079304</v>
      </c>
      <c r="BC14" s="27"/>
      <c r="BD14" s="27">
        <v>0.65479876160990702</v>
      </c>
      <c r="BE14" s="27">
        <v>0.61197916666666696</v>
      </c>
      <c r="BF14" s="27"/>
      <c r="BG14" s="27">
        <v>0.69875776397515499</v>
      </c>
      <c r="BH14" s="27">
        <v>0.61516853932584303</v>
      </c>
      <c r="BI14" s="27"/>
      <c r="BJ14" s="27">
        <v>0.67741935483870996</v>
      </c>
      <c r="BK14" s="27">
        <v>0.62980209545983701</v>
      </c>
      <c r="BL14" s="27"/>
      <c r="BM14" s="27">
        <v>0.65174129353233801</v>
      </c>
      <c r="BN14" s="27">
        <v>0.63858363858363898</v>
      </c>
      <c r="BO14" s="27"/>
      <c r="BP14" s="27">
        <v>0.63003663003663002</v>
      </c>
      <c r="BQ14" s="27">
        <v>0.64333781965006698</v>
      </c>
      <c r="BR14" s="27"/>
      <c r="BS14" s="27">
        <v>0.67420814479638003</v>
      </c>
      <c r="BT14" s="27">
        <v>0.61098901098901104</v>
      </c>
      <c r="BU14" s="27"/>
      <c r="BV14" s="27">
        <v>0.74496644295301995</v>
      </c>
      <c r="BW14" s="27">
        <v>0.63822525597269597</v>
      </c>
      <c r="BX14" s="27"/>
      <c r="BY14" s="27">
        <v>0.64102564102564097</v>
      </c>
      <c r="BZ14" s="27">
        <v>0.64459161147902899</v>
      </c>
      <c r="CA14" s="27"/>
      <c r="CB14" s="27">
        <v>0.607515657620042</v>
      </c>
      <c r="CC14" s="27">
        <v>0.67164179104477595</v>
      </c>
      <c r="CD14" s="24"/>
      <c r="CE14" s="27">
        <v>0.42745098039215701</v>
      </c>
      <c r="CF14" s="27">
        <v>0.65116279069767402</v>
      </c>
      <c r="CG14" s="32">
        <v>0.51756440281030436</v>
      </c>
    </row>
    <row r="15" spans="2:85" x14ac:dyDescent="0.3">
      <c r="B15" s="33"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G21"/>
  <sheetViews>
    <sheetView showGridLines="0" workbookViewId="0">
      <pane xSplit="2" topLeftCell="C1" activePane="topRight" state="frozen"/>
      <selection activeCell="E13" sqref="E13"/>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254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0.27027027027027001</v>
      </c>
      <c r="D8" s="13">
        <v>0.23929961089494201</v>
      </c>
      <c r="E8" s="13">
        <v>0.301158301158301</v>
      </c>
      <c r="F8" s="13"/>
      <c r="G8" s="13">
        <v>0.24836601307189499</v>
      </c>
      <c r="H8" s="13">
        <v>0.28996282527881001</v>
      </c>
      <c r="I8" s="13">
        <v>0.269035532994924</v>
      </c>
      <c r="J8" s="13">
        <v>0.240740740740741</v>
      </c>
      <c r="K8" s="13">
        <v>0.30769230769230799</v>
      </c>
      <c r="L8" s="13">
        <v>0.26086956521739102</v>
      </c>
      <c r="M8" s="13"/>
      <c r="N8" s="13">
        <v>0.29870129870129902</v>
      </c>
      <c r="O8" s="13">
        <v>0.24497991967871499</v>
      </c>
      <c r="P8" s="13">
        <v>0.23163841807909599</v>
      </c>
      <c r="Q8" s="13">
        <v>0.27649769585253497</v>
      </c>
      <c r="R8" s="13"/>
      <c r="S8" s="13">
        <v>0.27659574468085102</v>
      </c>
      <c r="T8" s="13">
        <v>0.20512820512820501</v>
      </c>
      <c r="U8" s="13">
        <v>0.25373134328358199</v>
      </c>
      <c r="V8" s="13">
        <v>0.30769230769230799</v>
      </c>
      <c r="W8" s="13">
        <v>0.26436781609195398</v>
      </c>
      <c r="X8" s="13">
        <v>0.27272727272727298</v>
      </c>
      <c r="Y8" s="13">
        <v>0.28571428571428598</v>
      </c>
      <c r="Z8" s="13">
        <v>0.219512195121951</v>
      </c>
      <c r="AA8" s="13">
        <v>0.296296296296296</v>
      </c>
      <c r="AB8" s="13">
        <v>0.227848101265823</v>
      </c>
      <c r="AC8" s="13">
        <v>0.36956521739130399</v>
      </c>
      <c r="AD8" s="13">
        <v>0.30769230769230799</v>
      </c>
      <c r="AE8" s="13"/>
      <c r="AF8" s="13">
        <v>0.30841121495327101</v>
      </c>
      <c r="AG8" s="13">
        <v>0.30909090909090903</v>
      </c>
      <c r="AH8" s="13">
        <v>0.2</v>
      </c>
      <c r="AI8" s="13">
        <v>0.25531914893617003</v>
      </c>
      <c r="AJ8" s="13">
        <v>0.22772277227722801</v>
      </c>
      <c r="AK8" s="13">
        <v>0.247311827956989</v>
      </c>
      <c r="AL8" s="13"/>
      <c r="AM8" s="13">
        <v>0.217391304347826</v>
      </c>
      <c r="AN8" s="13">
        <v>0.22842639593908601</v>
      </c>
      <c r="AO8" s="13">
        <v>0.26139817629179302</v>
      </c>
      <c r="AP8" s="13">
        <v>0.34391534391534401</v>
      </c>
      <c r="AQ8" s="13">
        <v>0.5</v>
      </c>
      <c r="AR8" s="13"/>
      <c r="AS8" s="13">
        <v>0.27027027027027001</v>
      </c>
      <c r="AT8" s="13" t="s">
        <v>97</v>
      </c>
      <c r="AU8" s="13"/>
      <c r="AV8" s="13">
        <v>0.32250000000000001</v>
      </c>
      <c r="AW8" s="13">
        <v>0.35106382978723399</v>
      </c>
      <c r="AX8" s="13">
        <v>0.217973231357553</v>
      </c>
      <c r="AY8" s="13"/>
      <c r="AZ8" s="13">
        <v>0.44036697247706402</v>
      </c>
      <c r="BA8" s="13">
        <v>0.31111111111111101</v>
      </c>
      <c r="BB8" s="13">
        <v>0.29515418502202601</v>
      </c>
      <c r="BC8" s="13"/>
      <c r="BD8" s="13">
        <v>0.28173374613003099</v>
      </c>
      <c r="BE8" s="13">
        <v>0.25520833333333298</v>
      </c>
      <c r="BF8" s="13"/>
      <c r="BG8" s="13">
        <v>0.31987577639751602</v>
      </c>
      <c r="BH8" s="13">
        <v>0.248595505617978</v>
      </c>
      <c r="BI8" s="13"/>
      <c r="BJ8" s="13">
        <v>0.29677419354838702</v>
      </c>
      <c r="BK8" s="13">
        <v>0.26542491268917301</v>
      </c>
      <c r="BL8" s="13"/>
      <c r="BM8" s="13">
        <v>0.24378109452736299</v>
      </c>
      <c r="BN8" s="13">
        <v>0.28205128205128199</v>
      </c>
      <c r="BO8" s="13"/>
      <c r="BP8" s="13">
        <v>0.27472527472527503</v>
      </c>
      <c r="BQ8" s="13">
        <v>0.27187079407806197</v>
      </c>
      <c r="BR8" s="13"/>
      <c r="BS8" s="13">
        <v>0.29185520361991002</v>
      </c>
      <c r="BT8" s="13">
        <v>0.27032967032966998</v>
      </c>
      <c r="BU8" s="13"/>
      <c r="BV8" s="13">
        <v>0.32885906040268498</v>
      </c>
      <c r="BW8" s="13">
        <v>0.273037542662116</v>
      </c>
      <c r="BX8" s="13"/>
      <c r="BY8" s="13">
        <v>0.256410256410256</v>
      </c>
      <c r="BZ8" s="13">
        <v>0.27373068432671099</v>
      </c>
      <c r="CA8" s="13"/>
      <c r="CB8" s="13">
        <v>0.263048016701461</v>
      </c>
      <c r="CC8" s="13">
        <v>0.27985074626865702</v>
      </c>
      <c r="CE8" s="13">
        <v>0.243137254901961</v>
      </c>
      <c r="CF8" s="13">
        <v>0.30813953488372098</v>
      </c>
      <c r="CG8" s="13">
        <v>0.26932084309133503</v>
      </c>
    </row>
    <row r="9" spans="2:85" x14ac:dyDescent="0.3">
      <c r="B9" s="14" t="s">
        <v>124</v>
      </c>
      <c r="C9" s="13">
        <v>0.27992277992277997</v>
      </c>
      <c r="D9" s="13">
        <v>0.30155642023346302</v>
      </c>
      <c r="E9" s="13">
        <v>0.25675675675675702</v>
      </c>
      <c r="F9" s="13"/>
      <c r="G9" s="13">
        <v>0.29411764705882398</v>
      </c>
      <c r="H9" s="13">
        <v>0.30483271375464699</v>
      </c>
      <c r="I9" s="13">
        <v>0.27411167512690399</v>
      </c>
      <c r="J9" s="13">
        <v>0.27160493827160498</v>
      </c>
      <c r="K9" s="13">
        <v>0.27350427350427398</v>
      </c>
      <c r="L9" s="13">
        <v>0.23913043478260901</v>
      </c>
      <c r="M9" s="13"/>
      <c r="N9" s="13">
        <v>0.25714285714285701</v>
      </c>
      <c r="O9" s="13">
        <v>0.29317269076305202</v>
      </c>
      <c r="P9" s="13">
        <v>0.29943502824858798</v>
      </c>
      <c r="Q9" s="13">
        <v>0.29493087557603698</v>
      </c>
      <c r="R9" s="13"/>
      <c r="S9" s="13">
        <v>0.30319148936170198</v>
      </c>
      <c r="T9" s="13">
        <v>0.30769230769230799</v>
      </c>
      <c r="U9" s="13">
        <v>0.29850746268656703</v>
      </c>
      <c r="V9" s="13">
        <v>0.21978021978022</v>
      </c>
      <c r="W9" s="13">
        <v>0.32183908045977</v>
      </c>
      <c r="X9" s="13">
        <v>0.18181818181818199</v>
      </c>
      <c r="Y9" s="13">
        <v>0.297619047619048</v>
      </c>
      <c r="Z9" s="13">
        <v>0.26829268292682901</v>
      </c>
      <c r="AA9" s="13">
        <v>0.30370370370370398</v>
      </c>
      <c r="AB9" s="13">
        <v>0.265822784810127</v>
      </c>
      <c r="AC9" s="13">
        <v>0.23913043478260901</v>
      </c>
      <c r="AD9" s="13">
        <v>0.30769230769230799</v>
      </c>
      <c r="AE9" s="13"/>
      <c r="AF9" s="13">
        <v>0.30841121495327101</v>
      </c>
      <c r="AG9" s="13">
        <v>0.26060606060606101</v>
      </c>
      <c r="AH9" s="13">
        <v>0.33636363636363598</v>
      </c>
      <c r="AI9" s="13">
        <v>0.219858156028369</v>
      </c>
      <c r="AJ9" s="13">
        <v>0.287128712871287</v>
      </c>
      <c r="AK9" s="13">
        <v>0.25806451612903197</v>
      </c>
      <c r="AL9" s="13"/>
      <c r="AM9" s="13">
        <v>0.24844720496894401</v>
      </c>
      <c r="AN9" s="13">
        <v>0.32487309644669998</v>
      </c>
      <c r="AO9" s="13">
        <v>0.26747720364741601</v>
      </c>
      <c r="AP9" s="13">
        <v>0.28571428571428598</v>
      </c>
      <c r="AQ9" s="13">
        <v>0.25</v>
      </c>
      <c r="AR9" s="13"/>
      <c r="AS9" s="13">
        <v>0.27992277992277997</v>
      </c>
      <c r="AT9" s="13" t="s">
        <v>97</v>
      </c>
      <c r="AU9" s="13"/>
      <c r="AV9" s="13">
        <v>0.245</v>
      </c>
      <c r="AW9" s="13">
        <v>0.26595744680851102</v>
      </c>
      <c r="AX9" s="13">
        <v>0.30975143403441702</v>
      </c>
      <c r="AY9" s="13"/>
      <c r="AZ9" s="13">
        <v>0.18348623853210999</v>
      </c>
      <c r="BA9" s="13">
        <v>0.31111111111111101</v>
      </c>
      <c r="BB9" s="13">
        <v>0.22466960352422899</v>
      </c>
      <c r="BC9" s="13"/>
      <c r="BD9" s="13">
        <v>0.30185758513931898</v>
      </c>
      <c r="BE9" s="13">
        <v>0.23697916666666699</v>
      </c>
      <c r="BF9" s="13"/>
      <c r="BG9" s="13">
        <v>0.29813664596273298</v>
      </c>
      <c r="BH9" s="13">
        <v>0.27106741573033699</v>
      </c>
      <c r="BI9" s="13"/>
      <c r="BJ9" s="13">
        <v>0.309677419354839</v>
      </c>
      <c r="BK9" s="13">
        <v>0.271245634458673</v>
      </c>
      <c r="BL9" s="13"/>
      <c r="BM9" s="13">
        <v>0.28358208955223901</v>
      </c>
      <c r="BN9" s="13">
        <v>0.27472527472527503</v>
      </c>
      <c r="BO9" s="13"/>
      <c r="BP9" s="13">
        <v>0.30769230769230799</v>
      </c>
      <c r="BQ9" s="13">
        <v>0.26917900403768502</v>
      </c>
      <c r="BR9" s="13"/>
      <c r="BS9" s="13">
        <v>0.31447963800904999</v>
      </c>
      <c r="BT9" s="13">
        <v>0.23736263736263699</v>
      </c>
      <c r="BU9" s="13"/>
      <c r="BV9" s="13">
        <v>0.34228187919463099</v>
      </c>
      <c r="BW9" s="13">
        <v>0.30034129692832801</v>
      </c>
      <c r="BX9" s="13"/>
      <c r="BY9" s="13">
        <v>0.316239316239316</v>
      </c>
      <c r="BZ9" s="13">
        <v>0.278145695364238</v>
      </c>
      <c r="CA9" s="13"/>
      <c r="CB9" s="13">
        <v>0.26096033402922802</v>
      </c>
      <c r="CC9" s="13">
        <v>0.29291044776119401</v>
      </c>
      <c r="CE9" s="13">
        <v>0.29411764705882398</v>
      </c>
      <c r="CF9" s="13">
        <v>0.26162790697674398</v>
      </c>
      <c r="CG9" s="13">
        <v>0.2810304449648714</v>
      </c>
    </row>
    <row r="10" spans="2:85" x14ac:dyDescent="0.3">
      <c r="B10" s="14" t="s">
        <v>125</v>
      </c>
      <c r="C10" s="13">
        <v>0.198841698841699</v>
      </c>
      <c r="D10" s="13">
        <v>0.20622568093385199</v>
      </c>
      <c r="E10" s="13">
        <v>0.193050193050193</v>
      </c>
      <c r="F10" s="13"/>
      <c r="G10" s="13">
        <v>0.20261437908496699</v>
      </c>
      <c r="H10" s="13">
        <v>0.21189591078066899</v>
      </c>
      <c r="I10" s="13">
        <v>0.18781725888324899</v>
      </c>
      <c r="J10" s="13">
        <v>0.22222222222222199</v>
      </c>
      <c r="K10" s="13">
        <v>0.11965811965812</v>
      </c>
      <c r="L10" s="13">
        <v>0.22463768115942001</v>
      </c>
      <c r="M10" s="13"/>
      <c r="N10" s="13">
        <v>0.18441558441558401</v>
      </c>
      <c r="O10" s="13">
        <v>0.20481927710843401</v>
      </c>
      <c r="P10" s="13">
        <v>0.22033898305084701</v>
      </c>
      <c r="Q10" s="13">
        <v>0.19815668202764999</v>
      </c>
      <c r="R10" s="13"/>
      <c r="S10" s="13">
        <v>0.18617021276595699</v>
      </c>
      <c r="T10" s="13">
        <v>0.19658119658119699</v>
      </c>
      <c r="U10" s="13">
        <v>0.20895522388059701</v>
      </c>
      <c r="V10" s="13">
        <v>0.20879120879120899</v>
      </c>
      <c r="W10" s="13">
        <v>0.18390804597701099</v>
      </c>
      <c r="X10" s="13">
        <v>0.204545454545455</v>
      </c>
      <c r="Y10" s="13">
        <v>0.25</v>
      </c>
      <c r="Z10" s="13">
        <v>0.219512195121951</v>
      </c>
      <c r="AA10" s="13">
        <v>0.18518518518518501</v>
      </c>
      <c r="AB10" s="13">
        <v>0.215189873417722</v>
      </c>
      <c r="AC10" s="13">
        <v>0.15217391304347799</v>
      </c>
      <c r="AD10" s="13">
        <v>0.15384615384615399</v>
      </c>
      <c r="AE10" s="13"/>
      <c r="AF10" s="13">
        <v>0.16510903426791301</v>
      </c>
      <c r="AG10" s="13">
        <v>0.206060606060606</v>
      </c>
      <c r="AH10" s="13">
        <v>0.263636363636364</v>
      </c>
      <c r="AI10" s="13">
        <v>0.22695035460992899</v>
      </c>
      <c r="AJ10" s="13">
        <v>0.21782178217821799</v>
      </c>
      <c r="AK10" s="13">
        <v>0.17204301075268799</v>
      </c>
      <c r="AL10" s="13"/>
      <c r="AM10" s="13">
        <v>0.19875776397515499</v>
      </c>
      <c r="AN10" s="13">
        <v>0.17258883248731</v>
      </c>
      <c r="AO10" s="13">
        <v>0.221884498480243</v>
      </c>
      <c r="AP10" s="13">
        <v>0.17460317460317501</v>
      </c>
      <c r="AQ10" s="13">
        <v>0.16666666666666699</v>
      </c>
      <c r="AR10" s="13"/>
      <c r="AS10" s="13">
        <v>0.198841698841699</v>
      </c>
      <c r="AT10" s="13" t="s">
        <v>97</v>
      </c>
      <c r="AU10" s="13"/>
      <c r="AV10" s="13">
        <v>0.215</v>
      </c>
      <c r="AW10" s="13">
        <v>0.24468085106383</v>
      </c>
      <c r="AX10" s="13">
        <v>0.17782026768642401</v>
      </c>
      <c r="AY10" s="13"/>
      <c r="AZ10" s="13">
        <v>0.23853211009174299</v>
      </c>
      <c r="BA10" s="13">
        <v>0.25555555555555598</v>
      </c>
      <c r="BB10" s="13">
        <v>0.21145374449339199</v>
      </c>
      <c r="BC10" s="13"/>
      <c r="BD10" s="13">
        <v>0.17337461300309601</v>
      </c>
      <c r="BE10" s="13">
        <v>0.2421875</v>
      </c>
      <c r="BF10" s="13"/>
      <c r="BG10" s="13">
        <v>0.170807453416149</v>
      </c>
      <c r="BH10" s="13">
        <v>0.210674157303371</v>
      </c>
      <c r="BI10" s="13"/>
      <c r="BJ10" s="13">
        <v>0.21290322580645199</v>
      </c>
      <c r="BK10" s="13">
        <v>0.19790454016298001</v>
      </c>
      <c r="BL10" s="13"/>
      <c r="BM10" s="13">
        <v>0.19402985074626899</v>
      </c>
      <c r="BN10" s="13">
        <v>0.2002442002442</v>
      </c>
      <c r="BO10" s="13"/>
      <c r="BP10" s="13">
        <v>0.15384615384615399</v>
      </c>
      <c r="BQ10" s="13">
        <v>0.21265141318977099</v>
      </c>
      <c r="BR10" s="13"/>
      <c r="BS10" s="13">
        <v>0.18552036199095001</v>
      </c>
      <c r="BT10" s="13">
        <v>0.20879120879120899</v>
      </c>
      <c r="BU10" s="13"/>
      <c r="BV10" s="13">
        <v>0.161073825503356</v>
      </c>
      <c r="BW10" s="13">
        <v>0.19795221843003399</v>
      </c>
      <c r="BX10" s="13"/>
      <c r="BY10" s="13">
        <v>0.19658119658119699</v>
      </c>
      <c r="BZ10" s="13">
        <v>0.195364238410596</v>
      </c>
      <c r="CA10" s="13"/>
      <c r="CB10" s="13">
        <v>0.194154488517745</v>
      </c>
      <c r="CC10" s="13">
        <v>0.19776119402985101</v>
      </c>
      <c r="CE10" s="13">
        <v>0.21568627450980399</v>
      </c>
      <c r="CF10" s="13">
        <v>0.168604651162791</v>
      </c>
      <c r="CG10" s="13">
        <v>0.19672131147540997</v>
      </c>
    </row>
    <row r="11" spans="2:85" x14ac:dyDescent="0.3">
      <c r="B11" s="14" t="s">
        <v>126</v>
      </c>
      <c r="C11" s="13">
        <v>0.150579150579151</v>
      </c>
      <c r="D11" s="13">
        <v>0.16536964980544699</v>
      </c>
      <c r="E11" s="13">
        <v>0.13706563706563701</v>
      </c>
      <c r="F11" s="13"/>
      <c r="G11" s="13">
        <v>0.17647058823529399</v>
      </c>
      <c r="H11" s="13">
        <v>0.130111524163569</v>
      </c>
      <c r="I11" s="13">
        <v>0.182741116751269</v>
      </c>
      <c r="J11" s="13">
        <v>0.16049382716049401</v>
      </c>
      <c r="K11" s="13">
        <v>0.13675213675213699</v>
      </c>
      <c r="L11" s="13">
        <v>0.115942028985507</v>
      </c>
      <c r="M11" s="13"/>
      <c r="N11" s="13">
        <v>0.17142857142857101</v>
      </c>
      <c r="O11" s="13">
        <v>0.14859437751004001</v>
      </c>
      <c r="P11" s="13">
        <v>0.14124293785310699</v>
      </c>
      <c r="Q11" s="13">
        <v>0.119815668202765</v>
      </c>
      <c r="R11" s="13"/>
      <c r="S11" s="13">
        <v>0.159574468085106</v>
      </c>
      <c r="T11" s="13">
        <v>0.145299145299145</v>
      </c>
      <c r="U11" s="13">
        <v>0.104477611940299</v>
      </c>
      <c r="V11" s="13">
        <v>0.15384615384615399</v>
      </c>
      <c r="W11" s="13">
        <v>0.14942528735632199</v>
      </c>
      <c r="X11" s="13">
        <v>0.22727272727272699</v>
      </c>
      <c r="Y11" s="13">
        <v>9.5238095238095205E-2</v>
      </c>
      <c r="Z11" s="13">
        <v>0.17073170731707299</v>
      </c>
      <c r="AA11" s="13">
        <v>0.10370370370370401</v>
      </c>
      <c r="AB11" s="13">
        <v>0.215189873417722</v>
      </c>
      <c r="AC11" s="13">
        <v>0.15217391304347799</v>
      </c>
      <c r="AD11" s="13">
        <v>0.15384615384615399</v>
      </c>
      <c r="AE11" s="13"/>
      <c r="AF11" s="13">
        <v>0.121495327102804</v>
      </c>
      <c r="AG11" s="13">
        <v>0.12121212121212099</v>
      </c>
      <c r="AH11" s="13">
        <v>0.12727272727272701</v>
      </c>
      <c r="AI11" s="13">
        <v>0.15602836879432599</v>
      </c>
      <c r="AJ11" s="13">
        <v>0.198019801980198</v>
      </c>
      <c r="AK11" s="13">
        <v>0.21505376344086</v>
      </c>
      <c r="AL11" s="13"/>
      <c r="AM11" s="13">
        <v>0.173913043478261</v>
      </c>
      <c r="AN11" s="13">
        <v>0.18781725888324899</v>
      </c>
      <c r="AO11" s="13">
        <v>0.151975683890578</v>
      </c>
      <c r="AP11" s="13">
        <v>0.148148148148148</v>
      </c>
      <c r="AQ11" s="13">
        <v>8.3333333333333301E-2</v>
      </c>
      <c r="AR11" s="13"/>
      <c r="AS11" s="13">
        <v>0.150579150579151</v>
      </c>
      <c r="AT11" s="13" t="s">
        <v>97</v>
      </c>
      <c r="AU11" s="13"/>
      <c r="AV11" s="13">
        <v>0.1525</v>
      </c>
      <c r="AW11" s="13">
        <v>6.3829787234042507E-2</v>
      </c>
      <c r="AX11" s="13">
        <v>0.16252390057361399</v>
      </c>
      <c r="AY11" s="13"/>
      <c r="AZ11" s="13">
        <v>0.11009174311926601</v>
      </c>
      <c r="BA11" s="13">
        <v>0.11111111111111099</v>
      </c>
      <c r="BB11" s="13">
        <v>0.154185022026432</v>
      </c>
      <c r="BC11" s="13"/>
      <c r="BD11" s="13">
        <v>0.15479876160990699</v>
      </c>
      <c r="BE11" s="13">
        <v>0.14322916666666699</v>
      </c>
      <c r="BF11" s="13"/>
      <c r="BG11" s="13">
        <v>0.13975155279503099</v>
      </c>
      <c r="BH11" s="13">
        <v>0.15589887640449401</v>
      </c>
      <c r="BI11" s="13"/>
      <c r="BJ11" s="13">
        <v>0.11612903225806499</v>
      </c>
      <c r="BK11" s="13">
        <v>0.159487776484284</v>
      </c>
      <c r="BL11" s="13"/>
      <c r="BM11" s="13">
        <v>0.17910447761194001</v>
      </c>
      <c r="BN11" s="13">
        <v>0.14407814407814401</v>
      </c>
      <c r="BO11" s="13"/>
      <c r="BP11" s="13">
        <v>0.16117216117216099</v>
      </c>
      <c r="BQ11" s="13">
        <v>0.14670255720053799</v>
      </c>
      <c r="BR11" s="13"/>
      <c r="BS11" s="13">
        <v>0.12895927601810001</v>
      </c>
      <c r="BT11" s="13">
        <v>0.151648351648352</v>
      </c>
      <c r="BU11" s="13"/>
      <c r="BV11" s="13">
        <v>0.100671140939597</v>
      </c>
      <c r="BW11" s="13">
        <v>0.143344709897611</v>
      </c>
      <c r="BX11" s="13"/>
      <c r="BY11" s="13">
        <v>0.170940170940171</v>
      </c>
      <c r="BZ11" s="13">
        <v>0.146799116997792</v>
      </c>
      <c r="CA11" s="13"/>
      <c r="CB11" s="13">
        <v>0.164926931106472</v>
      </c>
      <c r="CC11" s="13">
        <v>0.13992537313432801</v>
      </c>
      <c r="CE11" s="13">
        <v>0.129411764705882</v>
      </c>
      <c r="CF11" s="13">
        <v>0.15116279069767399</v>
      </c>
      <c r="CG11" s="13">
        <v>0.13817330210772794</v>
      </c>
    </row>
    <row r="12" spans="2:85" x14ac:dyDescent="0.3">
      <c r="B12" s="14" t="s">
        <v>251</v>
      </c>
      <c r="C12" s="13">
        <v>7.6254826254826297E-2</v>
      </c>
      <c r="D12" s="13">
        <v>7.0038910505836605E-2</v>
      </c>
      <c r="E12" s="13">
        <v>8.1081081081081099E-2</v>
      </c>
      <c r="F12" s="13"/>
      <c r="G12" s="13">
        <v>5.8823529411764698E-2</v>
      </c>
      <c r="H12" s="13">
        <v>4.8327137546468397E-2</v>
      </c>
      <c r="I12" s="13">
        <v>6.0913705583756299E-2</v>
      </c>
      <c r="J12" s="13">
        <v>8.0246913580246895E-2</v>
      </c>
      <c r="K12" s="13">
        <v>0.128205128205128</v>
      </c>
      <c r="L12" s="13">
        <v>0.123188405797101</v>
      </c>
      <c r="M12" s="13"/>
      <c r="N12" s="13">
        <v>6.4935064935064901E-2</v>
      </c>
      <c r="O12" s="13">
        <v>9.2369477911646597E-2</v>
      </c>
      <c r="P12" s="13">
        <v>7.9096045197740106E-2</v>
      </c>
      <c r="Q12" s="13">
        <v>7.83410138248848E-2</v>
      </c>
      <c r="R12" s="13"/>
      <c r="S12" s="13">
        <v>5.85106382978723E-2</v>
      </c>
      <c r="T12" s="13">
        <v>9.4017094017094002E-2</v>
      </c>
      <c r="U12" s="13">
        <v>8.9552238805970102E-2</v>
      </c>
      <c r="V12" s="13">
        <v>8.7912087912087905E-2</v>
      </c>
      <c r="W12" s="13">
        <v>4.5977011494252901E-2</v>
      </c>
      <c r="X12" s="13">
        <v>7.9545454545454503E-2</v>
      </c>
      <c r="Y12" s="13">
        <v>4.7619047619047603E-2</v>
      </c>
      <c r="Z12" s="13">
        <v>0.12195121951219499</v>
      </c>
      <c r="AA12" s="13">
        <v>9.6296296296296297E-2</v>
      </c>
      <c r="AB12" s="13">
        <v>7.5949367088607597E-2</v>
      </c>
      <c r="AC12" s="13">
        <v>6.5217391304347797E-2</v>
      </c>
      <c r="AD12" s="13">
        <v>7.69230769230769E-2</v>
      </c>
      <c r="AE12" s="13"/>
      <c r="AF12" s="13">
        <v>8.4112149532710304E-2</v>
      </c>
      <c r="AG12" s="13">
        <v>7.8787878787878796E-2</v>
      </c>
      <c r="AH12" s="13">
        <v>5.4545454545454501E-2</v>
      </c>
      <c r="AI12" s="13">
        <v>0.10638297872340401</v>
      </c>
      <c r="AJ12" s="13">
        <v>3.9603960396039598E-2</v>
      </c>
      <c r="AK12" s="13">
        <v>8.6021505376344107E-2</v>
      </c>
      <c r="AL12" s="13"/>
      <c r="AM12" s="13">
        <v>0.105590062111801</v>
      </c>
      <c r="AN12" s="13">
        <v>6.5989847715736002E-2</v>
      </c>
      <c r="AO12" s="13">
        <v>7.29483282674772E-2</v>
      </c>
      <c r="AP12" s="13">
        <v>4.7619047619047603E-2</v>
      </c>
      <c r="AQ12" s="13">
        <v>0</v>
      </c>
      <c r="AR12" s="13"/>
      <c r="AS12" s="13">
        <v>7.6254826254826297E-2</v>
      </c>
      <c r="AT12" s="13" t="s">
        <v>97</v>
      </c>
      <c r="AU12" s="13"/>
      <c r="AV12" s="13">
        <v>0.05</v>
      </c>
      <c r="AW12" s="13">
        <v>5.31914893617021E-2</v>
      </c>
      <c r="AX12" s="13">
        <v>0.10133843212237099</v>
      </c>
      <c r="AY12" s="13"/>
      <c r="AZ12" s="13">
        <v>1.8348623853211E-2</v>
      </c>
      <c r="BA12" s="13">
        <v>1.1111111111111099E-2</v>
      </c>
      <c r="BB12" s="13">
        <v>8.3700440528634401E-2</v>
      </c>
      <c r="BC12" s="13"/>
      <c r="BD12" s="13">
        <v>5.8823529411764698E-2</v>
      </c>
      <c r="BE12" s="13">
        <v>0.106770833333333</v>
      </c>
      <c r="BF12" s="13"/>
      <c r="BG12" s="13">
        <v>4.3478260869565202E-2</v>
      </c>
      <c r="BH12" s="13">
        <v>9.1292134831460703E-2</v>
      </c>
      <c r="BI12" s="13"/>
      <c r="BJ12" s="13">
        <v>2.5806451612903201E-2</v>
      </c>
      <c r="BK12" s="13">
        <v>8.4982537834691493E-2</v>
      </c>
      <c r="BL12" s="13"/>
      <c r="BM12" s="13">
        <v>6.4676616915422896E-2</v>
      </c>
      <c r="BN12" s="13">
        <v>7.9365079365079402E-2</v>
      </c>
      <c r="BO12" s="13"/>
      <c r="BP12" s="13">
        <v>6.22710622710623E-2</v>
      </c>
      <c r="BQ12" s="13">
        <v>8.3445491251682394E-2</v>
      </c>
      <c r="BR12" s="13"/>
      <c r="BS12" s="13">
        <v>5.65610859728507E-2</v>
      </c>
      <c r="BT12" s="13">
        <v>0.10549450549450499</v>
      </c>
      <c r="BU12" s="13"/>
      <c r="BV12" s="13">
        <v>4.0268456375838903E-2</v>
      </c>
      <c r="BW12" s="13">
        <v>6.4846416382252595E-2</v>
      </c>
      <c r="BX12" s="13"/>
      <c r="BY12" s="13">
        <v>5.9829059829059797E-2</v>
      </c>
      <c r="BZ12" s="13">
        <v>7.8366445916114802E-2</v>
      </c>
      <c r="CA12" s="13"/>
      <c r="CB12" s="13">
        <v>9.8121085594989596E-2</v>
      </c>
      <c r="CC12" s="13">
        <v>5.9701492537313397E-2</v>
      </c>
      <c r="CE12" s="13">
        <v>9.0196078431372506E-2</v>
      </c>
      <c r="CF12" s="13">
        <v>9.8837209302325604E-2</v>
      </c>
      <c r="CG12" s="13">
        <v>9.3676814988290377E-2</v>
      </c>
    </row>
    <row r="13" spans="2:85" x14ac:dyDescent="0.3">
      <c r="B13" s="14" t="s">
        <v>106</v>
      </c>
      <c r="C13" s="13">
        <v>2.41312741312741E-2</v>
      </c>
      <c r="D13" s="13">
        <v>1.7509727626459099E-2</v>
      </c>
      <c r="E13" s="13">
        <v>3.0888030888030899E-2</v>
      </c>
      <c r="F13" s="13"/>
      <c r="G13" s="13">
        <v>1.9607843137254902E-2</v>
      </c>
      <c r="H13" s="13">
        <v>1.4869888475836399E-2</v>
      </c>
      <c r="I13" s="13">
        <v>2.5380710659898501E-2</v>
      </c>
      <c r="J13" s="13">
        <v>2.4691358024691398E-2</v>
      </c>
      <c r="K13" s="13">
        <v>3.4188034188034198E-2</v>
      </c>
      <c r="L13" s="13">
        <v>3.6231884057971002E-2</v>
      </c>
      <c r="M13" s="13"/>
      <c r="N13" s="13">
        <v>2.3376623376623398E-2</v>
      </c>
      <c r="O13" s="13">
        <v>1.60642570281124E-2</v>
      </c>
      <c r="P13" s="13">
        <v>2.82485875706215E-2</v>
      </c>
      <c r="Q13" s="13">
        <v>3.2258064516128997E-2</v>
      </c>
      <c r="R13" s="13"/>
      <c r="S13" s="13">
        <v>1.5957446808510599E-2</v>
      </c>
      <c r="T13" s="13">
        <v>5.1282051282051301E-2</v>
      </c>
      <c r="U13" s="13">
        <v>4.47761194029851E-2</v>
      </c>
      <c r="V13" s="13">
        <v>2.1978021978022001E-2</v>
      </c>
      <c r="W13" s="13">
        <v>3.4482758620689703E-2</v>
      </c>
      <c r="X13" s="13">
        <v>3.4090909090909102E-2</v>
      </c>
      <c r="Y13" s="13">
        <v>2.3809523809523801E-2</v>
      </c>
      <c r="Z13" s="13">
        <v>0</v>
      </c>
      <c r="AA13" s="13">
        <v>1.48148148148148E-2</v>
      </c>
      <c r="AB13" s="13">
        <v>0</v>
      </c>
      <c r="AC13" s="13">
        <v>2.1739130434782601E-2</v>
      </c>
      <c r="AD13" s="13">
        <v>0</v>
      </c>
      <c r="AE13" s="13"/>
      <c r="AF13" s="13">
        <v>1.2461059190031199E-2</v>
      </c>
      <c r="AG13" s="13">
        <v>2.4242424242424201E-2</v>
      </c>
      <c r="AH13" s="13">
        <v>1.8181818181818198E-2</v>
      </c>
      <c r="AI13" s="13">
        <v>3.54609929078014E-2</v>
      </c>
      <c r="AJ13" s="13">
        <v>2.9702970297029702E-2</v>
      </c>
      <c r="AK13" s="13">
        <v>2.1505376344085999E-2</v>
      </c>
      <c r="AL13" s="13"/>
      <c r="AM13" s="13">
        <v>5.5900621118012403E-2</v>
      </c>
      <c r="AN13" s="13">
        <v>2.0304568527918801E-2</v>
      </c>
      <c r="AO13" s="13">
        <v>2.4316109422492401E-2</v>
      </c>
      <c r="AP13" s="13">
        <v>0</v>
      </c>
      <c r="AQ13" s="13">
        <v>0</v>
      </c>
      <c r="AR13" s="13"/>
      <c r="AS13" s="13">
        <v>2.41312741312741E-2</v>
      </c>
      <c r="AT13" s="13" t="s">
        <v>97</v>
      </c>
      <c r="AU13" s="13"/>
      <c r="AV13" s="13">
        <v>1.4999999999999999E-2</v>
      </c>
      <c r="AW13" s="13">
        <v>2.1276595744680899E-2</v>
      </c>
      <c r="AX13" s="13">
        <v>3.05927342256214E-2</v>
      </c>
      <c r="AY13" s="13"/>
      <c r="AZ13" s="13">
        <v>9.1743119266055103E-3</v>
      </c>
      <c r="BA13" s="13">
        <v>0</v>
      </c>
      <c r="BB13" s="13">
        <v>3.0837004405286299E-2</v>
      </c>
      <c r="BC13" s="13"/>
      <c r="BD13" s="13">
        <v>2.9411764705882401E-2</v>
      </c>
      <c r="BE13" s="13">
        <v>1.5625E-2</v>
      </c>
      <c r="BF13" s="13"/>
      <c r="BG13" s="13">
        <v>2.7950310559006201E-2</v>
      </c>
      <c r="BH13" s="13">
        <v>2.2471910112359501E-2</v>
      </c>
      <c r="BI13" s="13"/>
      <c r="BJ13" s="13">
        <v>3.8709677419354799E-2</v>
      </c>
      <c r="BK13" s="13">
        <v>2.0954598370197901E-2</v>
      </c>
      <c r="BL13" s="13"/>
      <c r="BM13" s="13">
        <v>3.4825870646766198E-2</v>
      </c>
      <c r="BN13" s="13">
        <v>1.9536019536019501E-2</v>
      </c>
      <c r="BO13" s="13"/>
      <c r="BP13" s="13">
        <v>4.0293040293040303E-2</v>
      </c>
      <c r="BQ13" s="13">
        <v>1.61507402422611E-2</v>
      </c>
      <c r="BR13" s="13"/>
      <c r="BS13" s="13">
        <v>2.2624434389140299E-2</v>
      </c>
      <c r="BT13" s="13">
        <v>2.6373626373626401E-2</v>
      </c>
      <c r="BU13" s="13"/>
      <c r="BV13" s="13">
        <v>2.68456375838926E-2</v>
      </c>
      <c r="BW13" s="13">
        <v>2.0477815699658699E-2</v>
      </c>
      <c r="BX13" s="13"/>
      <c r="BY13" s="13">
        <v>0</v>
      </c>
      <c r="BZ13" s="13">
        <v>2.7593818984547502E-2</v>
      </c>
      <c r="CA13" s="13"/>
      <c r="CB13" s="13">
        <v>1.87891440501044E-2</v>
      </c>
      <c r="CC13" s="13">
        <v>2.9850746268656699E-2</v>
      </c>
      <c r="CE13" s="13">
        <v>2.7450980392156901E-2</v>
      </c>
      <c r="CF13" s="13">
        <v>1.16279069767442E-2</v>
      </c>
      <c r="CG13" s="13">
        <v>2.107728337236537E-2</v>
      </c>
    </row>
    <row r="14" spans="2:85" x14ac:dyDescent="0.3">
      <c r="B14" s="26" t="s">
        <v>127</v>
      </c>
      <c r="C14" s="27">
        <v>0.55019305019304998</v>
      </c>
      <c r="D14" s="27">
        <v>0.54085603112840497</v>
      </c>
      <c r="E14" s="27">
        <v>0.55791505791505802</v>
      </c>
      <c r="F14" s="27"/>
      <c r="G14" s="27">
        <v>0.54248366013071903</v>
      </c>
      <c r="H14" s="27">
        <v>0.59479553903345705</v>
      </c>
      <c r="I14" s="27">
        <v>0.54314720812182704</v>
      </c>
      <c r="J14" s="27">
        <v>0.51234567901234596</v>
      </c>
      <c r="K14" s="27">
        <v>0.58119658119658102</v>
      </c>
      <c r="L14" s="27">
        <v>0.5</v>
      </c>
      <c r="M14" s="27"/>
      <c r="N14" s="27">
        <v>0.55584415584415603</v>
      </c>
      <c r="O14" s="27">
        <v>0.53815261044176699</v>
      </c>
      <c r="P14" s="27">
        <v>0.53107344632768405</v>
      </c>
      <c r="Q14" s="27">
        <v>0.57142857142857095</v>
      </c>
      <c r="R14" s="27"/>
      <c r="S14" s="27">
        <v>0.57978723404255295</v>
      </c>
      <c r="T14" s="27">
        <v>0.512820512820513</v>
      </c>
      <c r="U14" s="27">
        <v>0.55223880597014896</v>
      </c>
      <c r="V14" s="27">
        <v>0.52747252747252704</v>
      </c>
      <c r="W14" s="27">
        <v>0.58620689655172398</v>
      </c>
      <c r="X14" s="27">
        <v>0.45454545454545497</v>
      </c>
      <c r="Y14" s="27">
        <v>0.58333333333333304</v>
      </c>
      <c r="Z14" s="27">
        <v>0.48780487804877998</v>
      </c>
      <c r="AA14" s="27">
        <v>0.6</v>
      </c>
      <c r="AB14" s="27">
        <v>0.493670886075949</v>
      </c>
      <c r="AC14" s="27">
        <v>0.60869565217391297</v>
      </c>
      <c r="AD14" s="27">
        <v>0.61538461538461497</v>
      </c>
      <c r="AE14" s="27"/>
      <c r="AF14" s="27">
        <v>0.61682242990654201</v>
      </c>
      <c r="AG14" s="27">
        <v>0.56969696969697003</v>
      </c>
      <c r="AH14" s="27">
        <v>0.53636363636363604</v>
      </c>
      <c r="AI14" s="27">
        <v>0.47517730496453903</v>
      </c>
      <c r="AJ14" s="27">
        <v>0.51485148514851498</v>
      </c>
      <c r="AK14" s="27">
        <v>0.50537634408602194</v>
      </c>
      <c r="AL14" s="27"/>
      <c r="AM14" s="27">
        <v>0.46583850931677001</v>
      </c>
      <c r="AN14" s="27">
        <v>0.55329949238578702</v>
      </c>
      <c r="AO14" s="27">
        <v>0.52887537993920997</v>
      </c>
      <c r="AP14" s="27">
        <v>0.62962962962962998</v>
      </c>
      <c r="AQ14" s="27">
        <v>0.75</v>
      </c>
      <c r="AR14" s="27"/>
      <c r="AS14" s="27">
        <v>0.55019305019304998</v>
      </c>
      <c r="AT14" s="27" t="s">
        <v>97</v>
      </c>
      <c r="AU14" s="27"/>
      <c r="AV14" s="27">
        <v>0.5675</v>
      </c>
      <c r="AW14" s="27">
        <v>0.61702127659574502</v>
      </c>
      <c r="AX14" s="27">
        <v>0.52772466539196905</v>
      </c>
      <c r="AY14" s="27"/>
      <c r="AZ14" s="27">
        <v>0.62385321100917401</v>
      </c>
      <c r="BA14" s="27">
        <v>0.62222222222222201</v>
      </c>
      <c r="BB14" s="27">
        <v>0.51982378854625599</v>
      </c>
      <c r="BC14" s="27"/>
      <c r="BD14" s="27">
        <v>0.58359133126935003</v>
      </c>
      <c r="BE14" s="27">
        <v>0.4921875</v>
      </c>
      <c r="BF14" s="27"/>
      <c r="BG14" s="27">
        <v>0.618012422360248</v>
      </c>
      <c r="BH14" s="27">
        <v>0.51966292134831504</v>
      </c>
      <c r="BI14" s="27"/>
      <c r="BJ14" s="27">
        <v>0.60645161290322602</v>
      </c>
      <c r="BK14" s="27">
        <v>0.53667054714784601</v>
      </c>
      <c r="BL14" s="27"/>
      <c r="BM14" s="27">
        <v>0.52736318407960203</v>
      </c>
      <c r="BN14" s="27">
        <v>0.55677655677655702</v>
      </c>
      <c r="BO14" s="27"/>
      <c r="BP14" s="27">
        <v>0.58241758241758201</v>
      </c>
      <c r="BQ14" s="27">
        <v>0.54104979811574705</v>
      </c>
      <c r="BR14" s="27"/>
      <c r="BS14" s="27">
        <v>0.60633484162895901</v>
      </c>
      <c r="BT14" s="27">
        <v>0.507692307692308</v>
      </c>
      <c r="BU14" s="27"/>
      <c r="BV14" s="27">
        <v>0.67114093959731502</v>
      </c>
      <c r="BW14" s="27">
        <v>0.573378839590444</v>
      </c>
      <c r="BX14" s="27"/>
      <c r="BY14" s="27">
        <v>0.57264957264957295</v>
      </c>
      <c r="BZ14" s="27">
        <v>0.55187637969094905</v>
      </c>
      <c r="CA14" s="27"/>
      <c r="CB14" s="27">
        <v>0.52400835073068897</v>
      </c>
      <c r="CC14" s="27">
        <v>0.57276119402985104</v>
      </c>
      <c r="CD14" s="24"/>
      <c r="CE14" s="27">
        <v>0.53725490196078396</v>
      </c>
      <c r="CF14" s="27">
        <v>0.56976744186046502</v>
      </c>
      <c r="CG14" s="32">
        <v>0.55035128805620581</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G21"/>
  <sheetViews>
    <sheetView showGridLines="0" workbookViewId="0">
      <pane xSplit="2" topLeftCell="C1" activePane="topRight" state="frozen"/>
      <selection activeCell="CG1" sqref="CG1:CG1048576"/>
      <selection pane="topRight" activeCell="CG8" sqref="CG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255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0.183397683397683</v>
      </c>
      <c r="D8" s="13">
        <v>0.20428015564202301</v>
      </c>
      <c r="E8" s="13">
        <v>0.162162162162162</v>
      </c>
      <c r="F8" s="13"/>
      <c r="G8" s="13">
        <v>0.16993464052287599</v>
      </c>
      <c r="H8" s="13">
        <v>0.23420074349442399</v>
      </c>
      <c r="I8" s="13">
        <v>0.19796954314720799</v>
      </c>
      <c r="J8" s="13">
        <v>0.141975308641975</v>
      </c>
      <c r="K8" s="13">
        <v>0.170940170940171</v>
      </c>
      <c r="L8" s="13">
        <v>0.13768115942028999</v>
      </c>
      <c r="M8" s="13"/>
      <c r="N8" s="13">
        <v>0.20519480519480501</v>
      </c>
      <c r="O8" s="13">
        <v>0.16465863453815299</v>
      </c>
      <c r="P8" s="13">
        <v>0.15819209039547999</v>
      </c>
      <c r="Q8" s="13">
        <v>0.17511520737327199</v>
      </c>
      <c r="R8" s="13"/>
      <c r="S8" s="13">
        <v>0.22872340425531901</v>
      </c>
      <c r="T8" s="13">
        <v>0.145299145299145</v>
      </c>
      <c r="U8" s="13">
        <v>0.134328358208955</v>
      </c>
      <c r="V8" s="13">
        <v>0.19780219780219799</v>
      </c>
      <c r="W8" s="13">
        <v>0.18390804597701099</v>
      </c>
      <c r="X8" s="13">
        <v>0.21590909090909099</v>
      </c>
      <c r="Y8" s="13">
        <v>0.119047619047619</v>
      </c>
      <c r="Z8" s="13">
        <v>0.219512195121951</v>
      </c>
      <c r="AA8" s="13">
        <v>0.19259259259259301</v>
      </c>
      <c r="AB8" s="13">
        <v>0.113924050632911</v>
      </c>
      <c r="AC8" s="13">
        <v>0.23913043478260901</v>
      </c>
      <c r="AD8" s="13">
        <v>0.230769230769231</v>
      </c>
      <c r="AE8" s="13"/>
      <c r="AF8" s="13">
        <v>0.18691588785046701</v>
      </c>
      <c r="AG8" s="13">
        <v>0.23030303030303001</v>
      </c>
      <c r="AH8" s="13">
        <v>0.190909090909091</v>
      </c>
      <c r="AI8" s="13">
        <v>0.205673758865248</v>
      </c>
      <c r="AJ8" s="13">
        <v>0.13861386138613899</v>
      </c>
      <c r="AK8" s="13">
        <v>0.16129032258064499</v>
      </c>
      <c r="AL8" s="13"/>
      <c r="AM8" s="13">
        <v>0.18633540372670801</v>
      </c>
      <c r="AN8" s="13">
        <v>0.13705583756345199</v>
      </c>
      <c r="AO8" s="13">
        <v>0.17629179331306999</v>
      </c>
      <c r="AP8" s="13">
        <v>0.24338624338624301</v>
      </c>
      <c r="AQ8" s="13">
        <v>0.22222222222222199</v>
      </c>
      <c r="AR8" s="13"/>
      <c r="AS8" s="13">
        <v>0.183397683397683</v>
      </c>
      <c r="AT8" s="13" t="s">
        <v>97</v>
      </c>
      <c r="AU8" s="13"/>
      <c r="AV8" s="13">
        <v>0.28749999999999998</v>
      </c>
      <c r="AW8" s="13">
        <v>0.170212765957447</v>
      </c>
      <c r="AX8" s="13">
        <v>0.10133843212237099</v>
      </c>
      <c r="AY8" s="13"/>
      <c r="AZ8" s="13">
        <v>0.33944954128440402</v>
      </c>
      <c r="BA8" s="13">
        <v>0.25555555555555598</v>
      </c>
      <c r="BB8" s="13">
        <v>0.26431718061673998</v>
      </c>
      <c r="BC8" s="13"/>
      <c r="BD8" s="13">
        <v>0.185758513931889</v>
      </c>
      <c r="BE8" s="13">
        <v>0.18229166666666699</v>
      </c>
      <c r="BF8" s="13"/>
      <c r="BG8" s="13">
        <v>0.217391304347826</v>
      </c>
      <c r="BH8" s="13">
        <v>0.16853932584269701</v>
      </c>
      <c r="BI8" s="13"/>
      <c r="BJ8" s="13">
        <v>0.23225806451612899</v>
      </c>
      <c r="BK8" s="13">
        <v>0.17578579743888201</v>
      </c>
      <c r="BL8" s="13"/>
      <c r="BM8" s="13">
        <v>0.15920398009950201</v>
      </c>
      <c r="BN8" s="13">
        <v>0.19169719169719199</v>
      </c>
      <c r="BO8" s="13"/>
      <c r="BP8" s="13">
        <v>0.16849816849816901</v>
      </c>
      <c r="BQ8" s="13">
        <v>0.18842530282638001</v>
      </c>
      <c r="BR8" s="13"/>
      <c r="BS8" s="13">
        <v>0.16289592760180999</v>
      </c>
      <c r="BT8" s="13">
        <v>0.191208791208791</v>
      </c>
      <c r="BU8" s="13"/>
      <c r="BV8" s="13">
        <v>0.12751677852349</v>
      </c>
      <c r="BW8" s="13">
        <v>0.18088737201365199</v>
      </c>
      <c r="BX8" s="13"/>
      <c r="BY8" s="13">
        <v>0.213675213675214</v>
      </c>
      <c r="BZ8" s="13">
        <v>0.18101545253863099</v>
      </c>
      <c r="CA8" s="13"/>
      <c r="CB8" s="13">
        <v>0.162839248434238</v>
      </c>
      <c r="CC8" s="13">
        <v>0.20522388059701499</v>
      </c>
      <c r="CE8" s="13">
        <v>6.2745098039215699E-2</v>
      </c>
      <c r="CF8" s="13">
        <v>0.226744186046512</v>
      </c>
      <c r="CG8" s="13">
        <v>0.12880562060889947</v>
      </c>
    </row>
    <row r="9" spans="2:85" x14ac:dyDescent="0.3">
      <c r="B9" s="14" t="s">
        <v>124</v>
      </c>
      <c r="C9" s="13">
        <v>0.19015444015444</v>
      </c>
      <c r="D9" s="13">
        <v>0.20038910505836599</v>
      </c>
      <c r="E9" s="13">
        <v>0.18146718146718099</v>
      </c>
      <c r="F9" s="13"/>
      <c r="G9" s="13">
        <v>0.24183006535947699</v>
      </c>
      <c r="H9" s="13">
        <v>0.23420074349442399</v>
      </c>
      <c r="I9" s="13">
        <v>0.18781725888324899</v>
      </c>
      <c r="J9" s="13">
        <v>0.16049382716049401</v>
      </c>
      <c r="K9" s="13">
        <v>0.11111111111111099</v>
      </c>
      <c r="L9" s="13">
        <v>0.15217391304347799</v>
      </c>
      <c r="M9" s="13"/>
      <c r="N9" s="13">
        <v>0.17662337662337699</v>
      </c>
      <c r="O9" s="13">
        <v>0.21285140562249</v>
      </c>
      <c r="P9" s="13">
        <v>0.19774011299434999</v>
      </c>
      <c r="Q9" s="13">
        <v>0.18433179723502299</v>
      </c>
      <c r="R9" s="13"/>
      <c r="S9" s="13">
        <v>0.23404255319148901</v>
      </c>
      <c r="T9" s="13">
        <v>0.11965811965812</v>
      </c>
      <c r="U9" s="13">
        <v>0.14925373134328401</v>
      </c>
      <c r="V9" s="13">
        <v>0.21978021978022</v>
      </c>
      <c r="W9" s="13">
        <v>0.26436781609195398</v>
      </c>
      <c r="X9" s="13">
        <v>0.15909090909090901</v>
      </c>
      <c r="Y9" s="13">
        <v>0.25</v>
      </c>
      <c r="Z9" s="13">
        <v>0.12195121951219499</v>
      </c>
      <c r="AA9" s="13">
        <v>0.17777777777777801</v>
      </c>
      <c r="AB9" s="13">
        <v>0.151898734177215</v>
      </c>
      <c r="AC9" s="13">
        <v>0.15217391304347799</v>
      </c>
      <c r="AD9" s="13">
        <v>0.230769230769231</v>
      </c>
      <c r="AE9" s="13"/>
      <c r="AF9" s="13">
        <v>0.23052959501557599</v>
      </c>
      <c r="AG9" s="13">
        <v>0.133333333333333</v>
      </c>
      <c r="AH9" s="13">
        <v>0.18181818181818199</v>
      </c>
      <c r="AI9" s="13">
        <v>0.17730496453900699</v>
      </c>
      <c r="AJ9" s="13">
        <v>0.17821782178217799</v>
      </c>
      <c r="AK9" s="13">
        <v>0.21505376344086</v>
      </c>
      <c r="AL9" s="13"/>
      <c r="AM9" s="13">
        <v>0.14285714285714299</v>
      </c>
      <c r="AN9" s="13">
        <v>0.22842639593908601</v>
      </c>
      <c r="AO9" s="13">
        <v>0.167173252279635</v>
      </c>
      <c r="AP9" s="13">
        <v>0.227513227513228</v>
      </c>
      <c r="AQ9" s="13">
        <v>0.27777777777777801</v>
      </c>
      <c r="AR9" s="13"/>
      <c r="AS9" s="13">
        <v>0.19015444015444</v>
      </c>
      <c r="AT9" s="13" t="s">
        <v>97</v>
      </c>
      <c r="AU9" s="13"/>
      <c r="AV9" s="13">
        <v>0.25750000000000001</v>
      </c>
      <c r="AW9" s="13">
        <v>0.20212765957446799</v>
      </c>
      <c r="AX9" s="13">
        <v>0.133843212237094</v>
      </c>
      <c r="AY9" s="13"/>
      <c r="AZ9" s="13">
        <v>0.18348623853210999</v>
      </c>
      <c r="BA9" s="13">
        <v>0.3</v>
      </c>
      <c r="BB9" s="13">
        <v>0.246696035242291</v>
      </c>
      <c r="BC9" s="13"/>
      <c r="BD9" s="13">
        <v>0.185758513931889</v>
      </c>
      <c r="BE9" s="13">
        <v>0.1953125</v>
      </c>
      <c r="BF9" s="13"/>
      <c r="BG9" s="13">
        <v>0.217391304347826</v>
      </c>
      <c r="BH9" s="13">
        <v>0.176966292134831</v>
      </c>
      <c r="BI9" s="13"/>
      <c r="BJ9" s="13">
        <v>0.24516129032258099</v>
      </c>
      <c r="BK9" s="13">
        <v>0.17694994179278201</v>
      </c>
      <c r="BL9" s="13"/>
      <c r="BM9" s="13">
        <v>0.20895522388059701</v>
      </c>
      <c r="BN9" s="13">
        <v>0.183150183150183</v>
      </c>
      <c r="BO9" s="13"/>
      <c r="BP9" s="13">
        <v>0.13553113553113599</v>
      </c>
      <c r="BQ9" s="13">
        <v>0.21130551816958301</v>
      </c>
      <c r="BR9" s="13"/>
      <c r="BS9" s="13">
        <v>0.22850678733031701</v>
      </c>
      <c r="BT9" s="13">
        <v>0.16923076923076899</v>
      </c>
      <c r="BU9" s="13"/>
      <c r="BV9" s="13">
        <v>0.26845637583892601</v>
      </c>
      <c r="BW9" s="13">
        <v>0.208191126279863</v>
      </c>
      <c r="BX9" s="13"/>
      <c r="BY9" s="13">
        <v>0.230769230769231</v>
      </c>
      <c r="BZ9" s="13">
        <v>0.18432671081677701</v>
      </c>
      <c r="CA9" s="13"/>
      <c r="CB9" s="13">
        <v>0.162839248434238</v>
      </c>
      <c r="CC9" s="13">
        <v>0.210820895522388</v>
      </c>
      <c r="CE9" s="13">
        <v>9.8039215686274495E-2</v>
      </c>
      <c r="CF9" s="13">
        <v>0.27325581395348802</v>
      </c>
      <c r="CG9" s="13">
        <v>0.16861826697892257</v>
      </c>
    </row>
    <row r="10" spans="2:85" x14ac:dyDescent="0.3">
      <c r="B10" s="14" t="s">
        <v>125</v>
      </c>
      <c r="C10" s="13">
        <v>0.20559845559845599</v>
      </c>
      <c r="D10" s="13">
        <v>0.22178988326848201</v>
      </c>
      <c r="E10" s="13">
        <v>0.19111969111969099</v>
      </c>
      <c r="F10" s="13"/>
      <c r="G10" s="13">
        <v>0.19607843137254899</v>
      </c>
      <c r="H10" s="13">
        <v>0.226765799256506</v>
      </c>
      <c r="I10" s="13">
        <v>0.22335025380710699</v>
      </c>
      <c r="J10" s="13">
        <v>0.234567901234568</v>
      </c>
      <c r="K10" s="13">
        <v>0.170940170940171</v>
      </c>
      <c r="L10" s="13">
        <v>0.14492753623188401</v>
      </c>
      <c r="M10" s="13"/>
      <c r="N10" s="13">
        <v>0.241558441558442</v>
      </c>
      <c r="O10" s="13">
        <v>0.20481927710843401</v>
      </c>
      <c r="P10" s="13">
        <v>0.169491525423729</v>
      </c>
      <c r="Q10" s="13">
        <v>0.17511520737327199</v>
      </c>
      <c r="R10" s="13"/>
      <c r="S10" s="13">
        <v>0.23936170212766</v>
      </c>
      <c r="T10" s="13">
        <v>0.17948717948717899</v>
      </c>
      <c r="U10" s="13">
        <v>0.26865671641791</v>
      </c>
      <c r="V10" s="13">
        <v>0.164835164835165</v>
      </c>
      <c r="W10" s="13">
        <v>0.13793103448275901</v>
      </c>
      <c r="X10" s="13">
        <v>0.27272727272727298</v>
      </c>
      <c r="Y10" s="13">
        <v>0.119047619047619</v>
      </c>
      <c r="Z10" s="13">
        <v>0.19512195121951201</v>
      </c>
      <c r="AA10" s="13">
        <v>0.17777777777777801</v>
      </c>
      <c r="AB10" s="13">
        <v>0.265822784810127</v>
      </c>
      <c r="AC10" s="13">
        <v>0.23913043478260901</v>
      </c>
      <c r="AD10" s="13">
        <v>0.30769230769230799</v>
      </c>
      <c r="AE10" s="13"/>
      <c r="AF10" s="13">
        <v>0.22118380062305301</v>
      </c>
      <c r="AG10" s="13">
        <v>0.25454545454545502</v>
      </c>
      <c r="AH10" s="13">
        <v>0.17272727272727301</v>
      </c>
      <c r="AI10" s="13">
        <v>0.184397163120567</v>
      </c>
      <c r="AJ10" s="13">
        <v>0.17821782178217799</v>
      </c>
      <c r="AK10" s="13">
        <v>0.16129032258064499</v>
      </c>
      <c r="AL10" s="13"/>
      <c r="AM10" s="13">
        <v>0.14906832298136599</v>
      </c>
      <c r="AN10" s="13">
        <v>0.208121827411168</v>
      </c>
      <c r="AO10" s="13">
        <v>0.218844984802432</v>
      </c>
      <c r="AP10" s="13">
        <v>0.216931216931217</v>
      </c>
      <c r="AQ10" s="13">
        <v>0.22222222222222199</v>
      </c>
      <c r="AR10" s="13"/>
      <c r="AS10" s="13">
        <v>0.20559845559845599</v>
      </c>
      <c r="AT10" s="13" t="s">
        <v>97</v>
      </c>
      <c r="AU10" s="13"/>
      <c r="AV10" s="13">
        <v>0.2175</v>
      </c>
      <c r="AW10" s="13">
        <v>0.26595744680851102</v>
      </c>
      <c r="AX10" s="13">
        <v>0.191204588910134</v>
      </c>
      <c r="AY10" s="13"/>
      <c r="AZ10" s="13">
        <v>0.21100917431192701</v>
      </c>
      <c r="BA10" s="13">
        <v>0.24444444444444399</v>
      </c>
      <c r="BB10" s="13">
        <v>0.21145374449339199</v>
      </c>
      <c r="BC10" s="13"/>
      <c r="BD10" s="13">
        <v>0.21826625386996901</v>
      </c>
      <c r="BE10" s="13">
        <v>0.18229166666666699</v>
      </c>
      <c r="BF10" s="13"/>
      <c r="BG10" s="13">
        <v>0.25465838509316802</v>
      </c>
      <c r="BH10" s="13">
        <v>0.18258426966292099</v>
      </c>
      <c r="BI10" s="13"/>
      <c r="BJ10" s="13">
        <v>0.225806451612903</v>
      </c>
      <c r="BK10" s="13">
        <v>0.20023282887078001</v>
      </c>
      <c r="BL10" s="13"/>
      <c r="BM10" s="13">
        <v>0.22388059701492499</v>
      </c>
      <c r="BN10" s="13">
        <v>0.19902319902319901</v>
      </c>
      <c r="BO10" s="13"/>
      <c r="BP10" s="13">
        <v>0.164835164835165</v>
      </c>
      <c r="BQ10" s="13">
        <v>0.22072678331090201</v>
      </c>
      <c r="BR10" s="13"/>
      <c r="BS10" s="13">
        <v>0.20588235294117599</v>
      </c>
      <c r="BT10" s="13">
        <v>0.21538461538461501</v>
      </c>
      <c r="BU10" s="13"/>
      <c r="BV10" s="13">
        <v>0.29530201342281898</v>
      </c>
      <c r="BW10" s="13">
        <v>0.16040955631399301</v>
      </c>
      <c r="BX10" s="13"/>
      <c r="BY10" s="13">
        <v>0.17948717948717899</v>
      </c>
      <c r="BZ10" s="13">
        <v>0.20860927152317901</v>
      </c>
      <c r="CA10" s="13"/>
      <c r="CB10" s="13">
        <v>0.194154488517745</v>
      </c>
      <c r="CC10" s="13">
        <v>0.210820895522388</v>
      </c>
      <c r="CE10" s="13">
        <v>0.19607843137254899</v>
      </c>
      <c r="CF10" s="13">
        <v>0.20348837209302301</v>
      </c>
      <c r="CG10" s="13">
        <v>0.19906323185011696</v>
      </c>
    </row>
    <row r="11" spans="2:85" x14ac:dyDescent="0.3">
      <c r="B11" s="14" t="s">
        <v>126</v>
      </c>
      <c r="C11" s="13">
        <v>0.24517374517374499</v>
      </c>
      <c r="D11" s="13">
        <v>0.231517509727626</v>
      </c>
      <c r="E11" s="13">
        <v>0.258687258687259</v>
      </c>
      <c r="F11" s="13"/>
      <c r="G11" s="13">
        <v>0.22222222222222199</v>
      </c>
      <c r="H11" s="13">
        <v>0.20817843866171001</v>
      </c>
      <c r="I11" s="13">
        <v>0.23857868020304601</v>
      </c>
      <c r="J11" s="13">
        <v>0.27160493827160498</v>
      </c>
      <c r="K11" s="13">
        <v>0.316239316239316</v>
      </c>
      <c r="L11" s="13">
        <v>0.26086956521739102</v>
      </c>
      <c r="M11" s="13"/>
      <c r="N11" s="13">
        <v>0.231168831168831</v>
      </c>
      <c r="O11" s="13">
        <v>0.24497991967871499</v>
      </c>
      <c r="P11" s="13">
        <v>0.26553672316384203</v>
      </c>
      <c r="Q11" s="13">
        <v>0.25345622119815697</v>
      </c>
      <c r="R11" s="13"/>
      <c r="S11" s="13">
        <v>0.170212765957447</v>
      </c>
      <c r="T11" s="13">
        <v>0.30769230769230799</v>
      </c>
      <c r="U11" s="13">
        <v>0.238805970149254</v>
      </c>
      <c r="V11" s="13">
        <v>0.24175824175824201</v>
      </c>
      <c r="W11" s="13">
        <v>0.24137931034482801</v>
      </c>
      <c r="X11" s="13">
        <v>0.204545454545455</v>
      </c>
      <c r="Y11" s="13">
        <v>0.36904761904761901</v>
      </c>
      <c r="Z11" s="13">
        <v>0.219512195121951</v>
      </c>
      <c r="AA11" s="13">
        <v>0.25185185185185199</v>
      </c>
      <c r="AB11" s="13">
        <v>0.253164556962025</v>
      </c>
      <c r="AC11" s="13">
        <v>0.282608695652174</v>
      </c>
      <c r="AD11" s="13">
        <v>0.15384615384615399</v>
      </c>
      <c r="AE11" s="13"/>
      <c r="AF11" s="13">
        <v>0.22429906542056099</v>
      </c>
      <c r="AG11" s="13">
        <v>0.19393939393939399</v>
      </c>
      <c r="AH11" s="13">
        <v>0.263636363636364</v>
      </c>
      <c r="AI11" s="13">
        <v>0.27659574468085102</v>
      </c>
      <c r="AJ11" s="13">
        <v>0.316831683168317</v>
      </c>
      <c r="AK11" s="13">
        <v>0.21505376344086</v>
      </c>
      <c r="AL11" s="13"/>
      <c r="AM11" s="13">
        <v>0.335403726708075</v>
      </c>
      <c r="AN11" s="13">
        <v>0.20304568527918801</v>
      </c>
      <c r="AO11" s="13">
        <v>0.27963525835866299</v>
      </c>
      <c r="AP11" s="13">
        <v>0.19047619047618999</v>
      </c>
      <c r="AQ11" s="13">
        <v>0.27777777777777801</v>
      </c>
      <c r="AR11" s="13"/>
      <c r="AS11" s="13">
        <v>0.24517374517374499</v>
      </c>
      <c r="AT11" s="13" t="s">
        <v>97</v>
      </c>
      <c r="AU11" s="13"/>
      <c r="AV11" s="13">
        <v>0.16</v>
      </c>
      <c r="AW11" s="13">
        <v>0.23404255319148901</v>
      </c>
      <c r="AX11" s="13">
        <v>0.31166347992351801</v>
      </c>
      <c r="AY11" s="13"/>
      <c r="AZ11" s="13">
        <v>0.18348623853210999</v>
      </c>
      <c r="BA11" s="13">
        <v>0.14444444444444399</v>
      </c>
      <c r="BB11" s="13">
        <v>0.185022026431718</v>
      </c>
      <c r="BC11" s="13"/>
      <c r="BD11" s="13">
        <v>0.246130030959752</v>
      </c>
      <c r="BE11" s="13">
        <v>0.2421875</v>
      </c>
      <c r="BF11" s="13"/>
      <c r="BG11" s="13">
        <v>0.18633540372670801</v>
      </c>
      <c r="BH11" s="13">
        <v>0.27247191011235999</v>
      </c>
      <c r="BI11" s="13"/>
      <c r="BJ11" s="13">
        <v>0.16774193548387101</v>
      </c>
      <c r="BK11" s="13">
        <v>0.26076833527357401</v>
      </c>
      <c r="BL11" s="13"/>
      <c r="BM11" s="13">
        <v>0.27363184079601999</v>
      </c>
      <c r="BN11" s="13">
        <v>0.24175824175824201</v>
      </c>
      <c r="BO11" s="13"/>
      <c r="BP11" s="13">
        <v>0.304029304029304</v>
      </c>
      <c r="BQ11" s="13">
        <v>0.22207267833109001</v>
      </c>
      <c r="BR11" s="13"/>
      <c r="BS11" s="13">
        <v>0.25791855203619901</v>
      </c>
      <c r="BT11" s="13">
        <v>0.20879120879120899</v>
      </c>
      <c r="BU11" s="13"/>
      <c r="BV11" s="13">
        <v>0.194630872483221</v>
      </c>
      <c r="BW11" s="13">
        <v>0.290102389078498</v>
      </c>
      <c r="BX11" s="13"/>
      <c r="BY11" s="13">
        <v>0.230769230769231</v>
      </c>
      <c r="BZ11" s="13">
        <v>0.246136865342163</v>
      </c>
      <c r="CA11" s="13"/>
      <c r="CB11" s="13">
        <v>0.290187891440501</v>
      </c>
      <c r="CC11" s="13">
        <v>0.212686567164179</v>
      </c>
      <c r="CE11" s="13">
        <v>0.34901960784313701</v>
      </c>
      <c r="CF11" s="13">
        <v>0.15697674418604701</v>
      </c>
      <c r="CG11" s="13">
        <v>0.27166276346604223</v>
      </c>
    </row>
    <row r="12" spans="2:85" x14ac:dyDescent="0.3">
      <c r="B12" s="14" t="s">
        <v>251</v>
      </c>
      <c r="C12" s="13">
        <v>0.150579150579151</v>
      </c>
      <c r="D12" s="13">
        <v>0.122568093385214</v>
      </c>
      <c r="E12" s="13">
        <v>0.17567567567567599</v>
      </c>
      <c r="F12" s="13"/>
      <c r="G12" s="13">
        <v>0.13071895424836599</v>
      </c>
      <c r="H12" s="13">
        <v>8.5501858736059505E-2</v>
      </c>
      <c r="I12" s="13">
        <v>0.131979695431472</v>
      </c>
      <c r="J12" s="13">
        <v>0.148148148148148</v>
      </c>
      <c r="K12" s="13">
        <v>0.20512820512820501</v>
      </c>
      <c r="L12" s="13">
        <v>0.282608695652174</v>
      </c>
      <c r="M12" s="13"/>
      <c r="N12" s="13">
        <v>0.13246753246753201</v>
      </c>
      <c r="O12" s="13">
        <v>0.1285140562249</v>
      </c>
      <c r="P12" s="13">
        <v>0.17514124293785299</v>
      </c>
      <c r="Q12" s="13">
        <v>0.19354838709677399</v>
      </c>
      <c r="R12" s="13"/>
      <c r="S12" s="13">
        <v>0.10106382978723399</v>
      </c>
      <c r="T12" s="13">
        <v>0.22222222222222199</v>
      </c>
      <c r="U12" s="13">
        <v>0.14925373134328401</v>
      </c>
      <c r="V12" s="13">
        <v>0.164835164835165</v>
      </c>
      <c r="W12" s="13">
        <v>0.13793103448275901</v>
      </c>
      <c r="X12" s="13">
        <v>0.125</v>
      </c>
      <c r="Y12" s="13">
        <v>0.13095238095238099</v>
      </c>
      <c r="Z12" s="13">
        <v>0.24390243902438999</v>
      </c>
      <c r="AA12" s="13">
        <v>0.19259259259259301</v>
      </c>
      <c r="AB12" s="13">
        <v>0.151898734177215</v>
      </c>
      <c r="AC12" s="13">
        <v>6.5217391304347797E-2</v>
      </c>
      <c r="AD12" s="13">
        <v>7.69230769230769E-2</v>
      </c>
      <c r="AE12" s="13"/>
      <c r="AF12" s="13">
        <v>0.121495327102804</v>
      </c>
      <c r="AG12" s="13">
        <v>0.16969696969697001</v>
      </c>
      <c r="AH12" s="13">
        <v>0.18181818181818199</v>
      </c>
      <c r="AI12" s="13">
        <v>0.12765957446808501</v>
      </c>
      <c r="AJ12" s="13">
        <v>0.17821782178217799</v>
      </c>
      <c r="AK12" s="13">
        <v>0.18279569892473099</v>
      </c>
      <c r="AL12" s="13"/>
      <c r="AM12" s="13">
        <v>0.13664596273291901</v>
      </c>
      <c r="AN12" s="13">
        <v>0.19796954314720799</v>
      </c>
      <c r="AO12" s="13">
        <v>0.13677811550152</v>
      </c>
      <c r="AP12" s="13">
        <v>0.11111111111111099</v>
      </c>
      <c r="AQ12" s="13">
        <v>0</v>
      </c>
      <c r="AR12" s="13"/>
      <c r="AS12" s="13">
        <v>0.150579150579151</v>
      </c>
      <c r="AT12" s="13" t="s">
        <v>97</v>
      </c>
      <c r="AU12" s="13"/>
      <c r="AV12" s="13">
        <v>6.5000000000000002E-2</v>
      </c>
      <c r="AW12" s="13">
        <v>0.117021276595745</v>
      </c>
      <c r="AX12" s="13">
        <v>0.227533460803059</v>
      </c>
      <c r="AY12" s="13"/>
      <c r="AZ12" s="13">
        <v>7.3394495412843999E-2</v>
      </c>
      <c r="BA12" s="13">
        <v>2.2222222222222199E-2</v>
      </c>
      <c r="BB12" s="13">
        <v>8.3700440528634401E-2</v>
      </c>
      <c r="BC12" s="13"/>
      <c r="BD12" s="13">
        <v>0.13312693498452</v>
      </c>
      <c r="BE12" s="13">
        <v>0.18229166666666699</v>
      </c>
      <c r="BF12" s="13"/>
      <c r="BG12" s="13">
        <v>9.9378881987577605E-2</v>
      </c>
      <c r="BH12" s="13">
        <v>0.174157303370787</v>
      </c>
      <c r="BI12" s="13"/>
      <c r="BJ12" s="13">
        <v>9.0322580645161299E-2</v>
      </c>
      <c r="BK12" s="13">
        <v>0.162980209545984</v>
      </c>
      <c r="BL12" s="13"/>
      <c r="BM12" s="13">
        <v>0.114427860696517</v>
      </c>
      <c r="BN12" s="13">
        <v>0.15995115995115999</v>
      </c>
      <c r="BO12" s="13"/>
      <c r="BP12" s="13">
        <v>0.17948717948717899</v>
      </c>
      <c r="BQ12" s="13">
        <v>0.142664872139973</v>
      </c>
      <c r="BR12" s="13"/>
      <c r="BS12" s="13">
        <v>0.12669683257918599</v>
      </c>
      <c r="BT12" s="13">
        <v>0.18021978021978</v>
      </c>
      <c r="BU12" s="13"/>
      <c r="BV12" s="13">
        <v>0.100671140939597</v>
      </c>
      <c r="BW12" s="13">
        <v>0.139931740614334</v>
      </c>
      <c r="BX12" s="13"/>
      <c r="BY12" s="13">
        <v>0.128205128205128</v>
      </c>
      <c r="BZ12" s="13">
        <v>0.15452538631346599</v>
      </c>
      <c r="CA12" s="13"/>
      <c r="CB12" s="13">
        <v>0.17118997912317299</v>
      </c>
      <c r="CC12" s="13">
        <v>0.13246268656716401</v>
      </c>
      <c r="CE12" s="13">
        <v>0.26274509803921597</v>
      </c>
      <c r="CF12" s="13">
        <v>0.122093023255814</v>
      </c>
      <c r="CG12" s="13">
        <v>0.20608899297423908</v>
      </c>
    </row>
    <row r="13" spans="2:85" x14ac:dyDescent="0.3">
      <c r="B13" s="14" t="s">
        <v>106</v>
      </c>
      <c r="C13" s="13">
        <v>2.5096525096525098E-2</v>
      </c>
      <c r="D13" s="13">
        <v>1.94552529182879E-2</v>
      </c>
      <c r="E13" s="13">
        <v>3.0888030888030899E-2</v>
      </c>
      <c r="F13" s="13"/>
      <c r="G13" s="13">
        <v>3.9215686274509803E-2</v>
      </c>
      <c r="H13" s="13">
        <v>1.11524163568773E-2</v>
      </c>
      <c r="I13" s="13">
        <v>2.0304568527918801E-2</v>
      </c>
      <c r="J13" s="13">
        <v>4.3209876543209902E-2</v>
      </c>
      <c r="K13" s="13">
        <v>2.5641025641025599E-2</v>
      </c>
      <c r="L13" s="13">
        <v>2.1739130434782601E-2</v>
      </c>
      <c r="M13" s="13"/>
      <c r="N13" s="13">
        <v>1.2987012987013E-2</v>
      </c>
      <c r="O13" s="13">
        <v>4.4176706827309203E-2</v>
      </c>
      <c r="P13" s="13">
        <v>3.3898305084745797E-2</v>
      </c>
      <c r="Q13" s="13">
        <v>1.8433179723502301E-2</v>
      </c>
      <c r="R13" s="13"/>
      <c r="S13" s="13">
        <v>2.6595744680851099E-2</v>
      </c>
      <c r="T13" s="13">
        <v>2.5641025641025599E-2</v>
      </c>
      <c r="U13" s="13">
        <v>5.9701492537313397E-2</v>
      </c>
      <c r="V13" s="13">
        <v>1.0989010989011E-2</v>
      </c>
      <c r="W13" s="13">
        <v>3.4482758620689703E-2</v>
      </c>
      <c r="X13" s="13">
        <v>2.27272727272727E-2</v>
      </c>
      <c r="Y13" s="13">
        <v>1.1904761904761901E-2</v>
      </c>
      <c r="Z13" s="13">
        <v>0</v>
      </c>
      <c r="AA13" s="13">
        <v>7.4074074074074103E-3</v>
      </c>
      <c r="AB13" s="13">
        <v>6.3291139240506306E-2</v>
      </c>
      <c r="AC13" s="13">
        <v>2.1739130434782601E-2</v>
      </c>
      <c r="AD13" s="13">
        <v>0</v>
      </c>
      <c r="AE13" s="13"/>
      <c r="AF13" s="13">
        <v>1.5576323987538899E-2</v>
      </c>
      <c r="AG13" s="13">
        <v>1.8181818181818198E-2</v>
      </c>
      <c r="AH13" s="13">
        <v>9.0909090909090905E-3</v>
      </c>
      <c r="AI13" s="13">
        <v>2.8368794326241099E-2</v>
      </c>
      <c r="AJ13" s="13">
        <v>9.9009900990098994E-3</v>
      </c>
      <c r="AK13" s="13">
        <v>6.4516129032258104E-2</v>
      </c>
      <c r="AL13" s="13"/>
      <c r="AM13" s="13">
        <v>4.9689440993788803E-2</v>
      </c>
      <c r="AN13" s="13">
        <v>2.5380710659898501E-2</v>
      </c>
      <c r="AO13" s="13">
        <v>2.1276595744680899E-2</v>
      </c>
      <c r="AP13" s="13">
        <v>1.0582010582010601E-2</v>
      </c>
      <c r="AQ13" s="13">
        <v>0</v>
      </c>
      <c r="AR13" s="13"/>
      <c r="AS13" s="13">
        <v>2.5096525096525098E-2</v>
      </c>
      <c r="AT13" s="13" t="s">
        <v>97</v>
      </c>
      <c r="AU13" s="13"/>
      <c r="AV13" s="13">
        <v>1.2500000000000001E-2</v>
      </c>
      <c r="AW13" s="13">
        <v>1.0638297872340399E-2</v>
      </c>
      <c r="AX13" s="13">
        <v>3.4416826003824098E-2</v>
      </c>
      <c r="AY13" s="13"/>
      <c r="AZ13" s="13">
        <v>9.1743119266055103E-3</v>
      </c>
      <c r="BA13" s="13">
        <v>3.3333333333333298E-2</v>
      </c>
      <c r="BB13" s="13">
        <v>8.8105726872246704E-3</v>
      </c>
      <c r="BC13" s="13"/>
      <c r="BD13" s="13">
        <v>3.09597523219814E-2</v>
      </c>
      <c r="BE13" s="13">
        <v>1.5625E-2</v>
      </c>
      <c r="BF13" s="13"/>
      <c r="BG13" s="13">
        <v>2.4844720496894401E-2</v>
      </c>
      <c r="BH13" s="13">
        <v>2.5280898876404501E-2</v>
      </c>
      <c r="BI13" s="13"/>
      <c r="BJ13" s="13">
        <v>3.8709677419354799E-2</v>
      </c>
      <c r="BK13" s="13">
        <v>2.3282887077997701E-2</v>
      </c>
      <c r="BL13" s="13"/>
      <c r="BM13" s="13">
        <v>1.99004975124378E-2</v>
      </c>
      <c r="BN13" s="13">
        <v>2.4420024420024399E-2</v>
      </c>
      <c r="BO13" s="13"/>
      <c r="BP13" s="13">
        <v>4.7619047619047603E-2</v>
      </c>
      <c r="BQ13" s="13">
        <v>1.4804845222072699E-2</v>
      </c>
      <c r="BR13" s="13"/>
      <c r="BS13" s="13">
        <v>1.8099547511312201E-2</v>
      </c>
      <c r="BT13" s="13">
        <v>3.5164835164835199E-2</v>
      </c>
      <c r="BU13" s="13"/>
      <c r="BV13" s="13">
        <v>1.34228187919463E-2</v>
      </c>
      <c r="BW13" s="13">
        <v>2.0477815699658699E-2</v>
      </c>
      <c r="BX13" s="13"/>
      <c r="BY13" s="13">
        <v>1.7094017094017099E-2</v>
      </c>
      <c r="BZ13" s="13">
        <v>2.53863134657837E-2</v>
      </c>
      <c r="CA13" s="13"/>
      <c r="CB13" s="13">
        <v>1.87891440501044E-2</v>
      </c>
      <c r="CC13" s="13">
        <v>2.79850746268657E-2</v>
      </c>
      <c r="CE13" s="13">
        <v>3.1372549019607801E-2</v>
      </c>
      <c r="CF13" s="13">
        <v>1.74418604651163E-2</v>
      </c>
      <c r="CG13" s="13">
        <v>2.5761124121779843E-2</v>
      </c>
    </row>
    <row r="14" spans="2:85" x14ac:dyDescent="0.3">
      <c r="B14" s="26" t="s">
        <v>127</v>
      </c>
      <c r="C14" s="27">
        <v>0.37355212355212403</v>
      </c>
      <c r="D14" s="27">
        <v>0.404669260700389</v>
      </c>
      <c r="E14" s="27">
        <v>0.343629343629344</v>
      </c>
      <c r="F14" s="27"/>
      <c r="G14" s="27">
        <v>0.41176470588235298</v>
      </c>
      <c r="H14" s="27">
        <v>0.46840148698884798</v>
      </c>
      <c r="I14" s="27">
        <v>0.38578680203045701</v>
      </c>
      <c r="J14" s="27">
        <v>0.30246913580246898</v>
      </c>
      <c r="K14" s="27">
        <v>0.28205128205128199</v>
      </c>
      <c r="L14" s="27">
        <v>0.28985507246376802</v>
      </c>
      <c r="M14" s="27"/>
      <c r="N14" s="27">
        <v>0.381818181818182</v>
      </c>
      <c r="O14" s="27">
        <v>0.37751004016064299</v>
      </c>
      <c r="P14" s="27">
        <v>0.355932203389831</v>
      </c>
      <c r="Q14" s="27">
        <v>0.35944700460829498</v>
      </c>
      <c r="R14" s="27"/>
      <c r="S14" s="27">
        <v>0.46276595744680799</v>
      </c>
      <c r="T14" s="27">
        <v>0.26495726495726502</v>
      </c>
      <c r="U14" s="27">
        <v>0.28358208955223901</v>
      </c>
      <c r="V14" s="27">
        <v>0.41758241758241799</v>
      </c>
      <c r="W14" s="27">
        <v>0.44827586206896602</v>
      </c>
      <c r="X14" s="27">
        <v>0.375</v>
      </c>
      <c r="Y14" s="27">
        <v>0.36904761904761901</v>
      </c>
      <c r="Z14" s="27">
        <v>0.34146341463414598</v>
      </c>
      <c r="AA14" s="27">
        <v>0.37037037037037002</v>
      </c>
      <c r="AB14" s="27">
        <v>0.265822784810127</v>
      </c>
      <c r="AC14" s="27">
        <v>0.39130434782608697</v>
      </c>
      <c r="AD14" s="27">
        <v>0.46153846153846201</v>
      </c>
      <c r="AE14" s="27"/>
      <c r="AF14" s="27">
        <v>0.41744548286604399</v>
      </c>
      <c r="AG14" s="27">
        <v>0.36363636363636398</v>
      </c>
      <c r="AH14" s="27">
        <v>0.37272727272727302</v>
      </c>
      <c r="AI14" s="27">
        <v>0.38297872340425498</v>
      </c>
      <c r="AJ14" s="27">
        <v>0.316831683168317</v>
      </c>
      <c r="AK14" s="27">
        <v>0.37634408602150499</v>
      </c>
      <c r="AL14" s="27"/>
      <c r="AM14" s="27">
        <v>0.329192546583851</v>
      </c>
      <c r="AN14" s="27">
        <v>0.365482233502538</v>
      </c>
      <c r="AO14" s="27">
        <v>0.34346504559270502</v>
      </c>
      <c r="AP14" s="27">
        <v>0.47089947089947098</v>
      </c>
      <c r="AQ14" s="27">
        <v>0.5</v>
      </c>
      <c r="AR14" s="27"/>
      <c r="AS14" s="27">
        <v>0.37355212355212403</v>
      </c>
      <c r="AT14" s="27" t="s">
        <v>97</v>
      </c>
      <c r="AU14" s="27"/>
      <c r="AV14" s="27">
        <v>0.54500000000000004</v>
      </c>
      <c r="AW14" s="27">
        <v>0.37234042553191499</v>
      </c>
      <c r="AX14" s="27">
        <v>0.23518164435946501</v>
      </c>
      <c r="AY14" s="27"/>
      <c r="AZ14" s="27">
        <v>0.52293577981651396</v>
      </c>
      <c r="BA14" s="27">
        <v>0.55555555555555602</v>
      </c>
      <c r="BB14" s="27">
        <v>0.51101321585903103</v>
      </c>
      <c r="BC14" s="27"/>
      <c r="BD14" s="27">
        <v>0.37151702786377699</v>
      </c>
      <c r="BE14" s="27">
        <v>0.37760416666666702</v>
      </c>
      <c r="BF14" s="27"/>
      <c r="BG14" s="27">
        <v>0.434782608695652</v>
      </c>
      <c r="BH14" s="27">
        <v>0.34550561797752799</v>
      </c>
      <c r="BI14" s="27"/>
      <c r="BJ14" s="27">
        <v>0.47741935483871001</v>
      </c>
      <c r="BK14" s="27">
        <v>0.35273573923166501</v>
      </c>
      <c r="BL14" s="27"/>
      <c r="BM14" s="27">
        <v>0.36815920398009899</v>
      </c>
      <c r="BN14" s="27">
        <v>0.37484737484737501</v>
      </c>
      <c r="BO14" s="27"/>
      <c r="BP14" s="27">
        <v>0.304029304029304</v>
      </c>
      <c r="BQ14" s="27">
        <v>0.39973082099596202</v>
      </c>
      <c r="BR14" s="27"/>
      <c r="BS14" s="27">
        <v>0.39140271493212703</v>
      </c>
      <c r="BT14" s="27">
        <v>0.36043956043955999</v>
      </c>
      <c r="BU14" s="27"/>
      <c r="BV14" s="27">
        <v>0.39597315436241598</v>
      </c>
      <c r="BW14" s="27">
        <v>0.38907849829351498</v>
      </c>
      <c r="BX14" s="27"/>
      <c r="BY14" s="27">
        <v>0.44444444444444398</v>
      </c>
      <c r="BZ14" s="27">
        <v>0.36534216335540798</v>
      </c>
      <c r="CA14" s="27"/>
      <c r="CB14" s="27">
        <v>0.325678496868476</v>
      </c>
      <c r="CC14" s="27">
        <v>0.41604477611940299</v>
      </c>
      <c r="CD14" s="24"/>
      <c r="CE14" s="27">
        <v>0.16078431372549001</v>
      </c>
      <c r="CF14" s="27">
        <v>0.5</v>
      </c>
      <c r="CG14" s="32">
        <v>0.2974238875878219</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G21"/>
  <sheetViews>
    <sheetView showGridLines="0" workbookViewId="0">
      <pane xSplit="2" topLeftCell="BG1" activePane="topRight" state="frozen"/>
      <selection activeCell="CG8" sqref="CG8"/>
      <selection pane="topRight" activeCell="CG8" sqref="CG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256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0.38223938223938198</v>
      </c>
      <c r="D8" s="13">
        <v>0.381322957198444</v>
      </c>
      <c r="E8" s="13">
        <v>0.38416988416988401</v>
      </c>
      <c r="F8" s="13"/>
      <c r="G8" s="13">
        <v>0.35294117647058798</v>
      </c>
      <c r="H8" s="13">
        <v>0.427509293680297</v>
      </c>
      <c r="I8" s="13">
        <v>0.39593908629441599</v>
      </c>
      <c r="J8" s="13">
        <v>0.438271604938272</v>
      </c>
      <c r="K8" s="13">
        <v>0.33333333333333298</v>
      </c>
      <c r="L8" s="13">
        <v>0.282608695652174</v>
      </c>
      <c r="M8" s="13"/>
      <c r="N8" s="13">
        <v>0.41298701298701301</v>
      </c>
      <c r="O8" s="13">
        <v>0.317269076305221</v>
      </c>
      <c r="P8" s="13">
        <v>0.37853107344632803</v>
      </c>
      <c r="Q8" s="13">
        <v>0.39170506912442399</v>
      </c>
      <c r="R8" s="13"/>
      <c r="S8" s="13">
        <v>0.430851063829787</v>
      </c>
      <c r="T8" s="13">
        <v>0.29914529914529903</v>
      </c>
      <c r="U8" s="13">
        <v>0.35820895522388102</v>
      </c>
      <c r="V8" s="13">
        <v>0.37362637362637402</v>
      </c>
      <c r="W8" s="13">
        <v>0.37931034482758602</v>
      </c>
      <c r="X8" s="13">
        <v>0.47727272727272702</v>
      </c>
      <c r="Y8" s="13">
        <v>0.39285714285714302</v>
      </c>
      <c r="Z8" s="13">
        <v>0.31707317073170699</v>
      </c>
      <c r="AA8" s="13">
        <v>0.36296296296296299</v>
      </c>
      <c r="AB8" s="13">
        <v>0.278481012658228</v>
      </c>
      <c r="AC8" s="13">
        <v>0.54347826086956497</v>
      </c>
      <c r="AD8" s="13">
        <v>0.38461538461538503</v>
      </c>
      <c r="AE8" s="13"/>
      <c r="AF8" s="13">
        <v>0.38317757009345799</v>
      </c>
      <c r="AG8" s="13">
        <v>0.38787878787878799</v>
      </c>
      <c r="AH8" s="13">
        <v>0.36363636363636398</v>
      </c>
      <c r="AI8" s="13">
        <v>0.47517730496453903</v>
      </c>
      <c r="AJ8" s="13">
        <v>0.30693069306930698</v>
      </c>
      <c r="AK8" s="13">
        <v>0.34408602150537598</v>
      </c>
      <c r="AL8" s="13"/>
      <c r="AM8" s="13">
        <v>0.39130434782608697</v>
      </c>
      <c r="AN8" s="13">
        <v>0.35025380710659898</v>
      </c>
      <c r="AO8" s="13">
        <v>0.38905775075987797</v>
      </c>
      <c r="AP8" s="13">
        <v>0.41269841269841301</v>
      </c>
      <c r="AQ8" s="13">
        <v>0.41666666666666702</v>
      </c>
      <c r="AR8" s="13"/>
      <c r="AS8" s="13">
        <v>0.38223938223938198</v>
      </c>
      <c r="AT8" s="13" t="s">
        <v>97</v>
      </c>
      <c r="AU8" s="13"/>
      <c r="AV8" s="13">
        <v>0.56999999999999995</v>
      </c>
      <c r="AW8" s="13">
        <v>0.38297872340425498</v>
      </c>
      <c r="AX8" s="13">
        <v>0.23518164435946501</v>
      </c>
      <c r="AY8" s="13"/>
      <c r="AZ8" s="13">
        <v>0.63302752293578002</v>
      </c>
      <c r="BA8" s="13">
        <v>0.57777777777777795</v>
      </c>
      <c r="BB8" s="13">
        <v>0.48017621145374501</v>
      </c>
      <c r="BC8" s="13"/>
      <c r="BD8" s="13">
        <v>0.394736842105263</v>
      </c>
      <c r="BE8" s="13">
        <v>0.36458333333333298</v>
      </c>
      <c r="BF8" s="13"/>
      <c r="BG8" s="13">
        <v>0.42236024844720499</v>
      </c>
      <c r="BH8" s="13">
        <v>0.36516853932584298</v>
      </c>
      <c r="BI8" s="13"/>
      <c r="BJ8" s="13">
        <v>0.41935483870967699</v>
      </c>
      <c r="BK8" s="13">
        <v>0.37369033760186299</v>
      </c>
      <c r="BL8" s="13"/>
      <c r="BM8" s="13">
        <v>0.35820895522388102</v>
      </c>
      <c r="BN8" s="13">
        <v>0.38705738705738701</v>
      </c>
      <c r="BO8" s="13"/>
      <c r="BP8" s="13">
        <v>0.39194139194139199</v>
      </c>
      <c r="BQ8" s="13">
        <v>0.37685060565275902</v>
      </c>
      <c r="BR8" s="13"/>
      <c r="BS8" s="13">
        <v>0.38235294117647101</v>
      </c>
      <c r="BT8" s="13">
        <v>0.382417582417582</v>
      </c>
      <c r="BU8" s="13"/>
      <c r="BV8" s="13">
        <v>0.42953020134228198</v>
      </c>
      <c r="BW8" s="13">
        <v>0.35836177474402697</v>
      </c>
      <c r="BX8" s="13"/>
      <c r="BY8" s="13">
        <v>0.41025641025641002</v>
      </c>
      <c r="BZ8" s="13">
        <v>0.38189845474613698</v>
      </c>
      <c r="CA8" s="13"/>
      <c r="CB8" s="13">
        <v>0.37160751565762001</v>
      </c>
      <c r="CC8" s="13">
        <v>0.39925373134328401</v>
      </c>
      <c r="CE8" s="13">
        <v>0.19607843137254899</v>
      </c>
      <c r="CF8" s="13">
        <v>0.34883720930232598</v>
      </c>
      <c r="CG8" s="13">
        <v>0.25761124121779871</v>
      </c>
    </row>
    <row r="9" spans="2:85" x14ac:dyDescent="0.3">
      <c r="B9" s="14" t="s">
        <v>124</v>
      </c>
      <c r="C9" s="13">
        <v>0.29729729729729698</v>
      </c>
      <c r="D9" s="13">
        <v>0.29571984435797699</v>
      </c>
      <c r="E9" s="13">
        <v>0.29922779922779902</v>
      </c>
      <c r="F9" s="13"/>
      <c r="G9" s="13">
        <v>0.29411764705882398</v>
      </c>
      <c r="H9" s="13">
        <v>0.30111524163568798</v>
      </c>
      <c r="I9" s="13">
        <v>0.32994923857868003</v>
      </c>
      <c r="J9" s="13">
        <v>0.265432098765432</v>
      </c>
      <c r="K9" s="13">
        <v>0.316239316239316</v>
      </c>
      <c r="L9" s="13">
        <v>0.26811594202898598</v>
      </c>
      <c r="M9" s="13"/>
      <c r="N9" s="13">
        <v>0.31948051948051898</v>
      </c>
      <c r="O9" s="13">
        <v>0.29317269076305202</v>
      </c>
      <c r="P9" s="13">
        <v>0.26553672316384203</v>
      </c>
      <c r="Q9" s="13">
        <v>0.29953917050691198</v>
      </c>
      <c r="R9" s="13"/>
      <c r="S9" s="13">
        <v>0.35638297872340402</v>
      </c>
      <c r="T9" s="13">
        <v>0.32478632478632502</v>
      </c>
      <c r="U9" s="13">
        <v>0.25373134328358199</v>
      </c>
      <c r="V9" s="13">
        <v>0.30769230769230799</v>
      </c>
      <c r="W9" s="13">
        <v>0.33333333333333298</v>
      </c>
      <c r="X9" s="13">
        <v>0.22727272727272699</v>
      </c>
      <c r="Y9" s="13">
        <v>0.28571428571428598</v>
      </c>
      <c r="Z9" s="13">
        <v>0.292682926829268</v>
      </c>
      <c r="AA9" s="13">
        <v>0.281481481481481</v>
      </c>
      <c r="AB9" s="13">
        <v>0.189873417721519</v>
      </c>
      <c r="AC9" s="13">
        <v>0.30434782608695699</v>
      </c>
      <c r="AD9" s="13">
        <v>0.46153846153846201</v>
      </c>
      <c r="AE9" s="13"/>
      <c r="AF9" s="13">
        <v>0.305295950155763</v>
      </c>
      <c r="AG9" s="13">
        <v>0.30303030303030298</v>
      </c>
      <c r="AH9" s="13">
        <v>0.27272727272727298</v>
      </c>
      <c r="AI9" s="13">
        <v>0.27659574468085102</v>
      </c>
      <c r="AJ9" s="13">
        <v>0.316831683168317</v>
      </c>
      <c r="AK9" s="13">
        <v>0.30107526881720398</v>
      </c>
      <c r="AL9" s="13"/>
      <c r="AM9" s="13">
        <v>0.25465838509316802</v>
      </c>
      <c r="AN9" s="13">
        <v>0.294416243654822</v>
      </c>
      <c r="AO9" s="13">
        <v>0.30699088145896702</v>
      </c>
      <c r="AP9" s="13">
        <v>0.30687830687830697</v>
      </c>
      <c r="AQ9" s="13">
        <v>0.41666666666666702</v>
      </c>
      <c r="AR9" s="13"/>
      <c r="AS9" s="13">
        <v>0.29729729729729698</v>
      </c>
      <c r="AT9" s="13" t="s">
        <v>97</v>
      </c>
      <c r="AU9" s="13"/>
      <c r="AV9" s="13">
        <v>0.29749999999999999</v>
      </c>
      <c r="AW9" s="13">
        <v>0.36170212765957399</v>
      </c>
      <c r="AX9" s="13">
        <v>0.28680688336520099</v>
      </c>
      <c r="AY9" s="13"/>
      <c r="AZ9" s="13">
        <v>0.28440366972477099</v>
      </c>
      <c r="BA9" s="13">
        <v>0.28888888888888897</v>
      </c>
      <c r="BB9" s="13">
        <v>0.3215859030837</v>
      </c>
      <c r="BC9" s="13"/>
      <c r="BD9" s="13">
        <v>0.29876160990712097</v>
      </c>
      <c r="BE9" s="13">
        <v>0.28645833333333298</v>
      </c>
      <c r="BF9" s="13"/>
      <c r="BG9" s="13">
        <v>0.32608695652173902</v>
      </c>
      <c r="BH9" s="13">
        <v>0.28370786516853902</v>
      </c>
      <c r="BI9" s="13"/>
      <c r="BJ9" s="13">
        <v>0.31612903225806399</v>
      </c>
      <c r="BK9" s="13">
        <v>0.29220023282887098</v>
      </c>
      <c r="BL9" s="13"/>
      <c r="BM9" s="13">
        <v>0.29353233830845799</v>
      </c>
      <c r="BN9" s="13">
        <v>0.29670329670329698</v>
      </c>
      <c r="BO9" s="13"/>
      <c r="BP9" s="13">
        <v>0.27838827838827801</v>
      </c>
      <c r="BQ9" s="13">
        <v>0.30686406460296101</v>
      </c>
      <c r="BR9" s="13"/>
      <c r="BS9" s="13">
        <v>0.30769230769230799</v>
      </c>
      <c r="BT9" s="13">
        <v>0.29230769230769199</v>
      </c>
      <c r="BU9" s="13"/>
      <c r="BV9" s="13">
        <v>0.31543624161073802</v>
      </c>
      <c r="BW9" s="13">
        <v>0.30375426621160401</v>
      </c>
      <c r="BX9" s="13"/>
      <c r="BY9" s="13">
        <v>0.29059829059829101</v>
      </c>
      <c r="BZ9" s="13">
        <v>0.29690949227373098</v>
      </c>
      <c r="CA9" s="13"/>
      <c r="CB9" s="13">
        <v>0.28183716075156601</v>
      </c>
      <c r="CC9" s="13">
        <v>0.30223880597014902</v>
      </c>
      <c r="CE9" s="13">
        <v>0.25882352941176501</v>
      </c>
      <c r="CF9" s="13">
        <v>0.34302325581395299</v>
      </c>
      <c r="CG9" s="13">
        <v>0.29274004683840749</v>
      </c>
    </row>
    <row r="10" spans="2:85" x14ac:dyDescent="0.3">
      <c r="B10" s="14" t="s">
        <v>125</v>
      </c>
      <c r="C10" s="13">
        <v>0.138996138996139</v>
      </c>
      <c r="D10" s="13">
        <v>0.16147859922179</v>
      </c>
      <c r="E10" s="13">
        <v>0.117760617760618</v>
      </c>
      <c r="F10" s="13"/>
      <c r="G10" s="13">
        <v>0.18300653594771199</v>
      </c>
      <c r="H10" s="13">
        <v>0.156133828996283</v>
      </c>
      <c r="I10" s="13">
        <v>0.116751269035533</v>
      </c>
      <c r="J10" s="13">
        <v>0.117283950617284</v>
      </c>
      <c r="K10" s="13">
        <v>0.13675213675213699</v>
      </c>
      <c r="L10" s="13">
        <v>0.115942028985507</v>
      </c>
      <c r="M10" s="13"/>
      <c r="N10" s="13">
        <v>0.11688311688311701</v>
      </c>
      <c r="O10" s="13">
        <v>0.17670682730923701</v>
      </c>
      <c r="P10" s="13">
        <v>0.13559322033898299</v>
      </c>
      <c r="Q10" s="13">
        <v>0.13824884792626699</v>
      </c>
      <c r="R10" s="13"/>
      <c r="S10" s="13">
        <v>0.10106382978723399</v>
      </c>
      <c r="T10" s="13">
        <v>0.128205128205128</v>
      </c>
      <c r="U10" s="13">
        <v>0.164179104477612</v>
      </c>
      <c r="V10" s="13">
        <v>0.14285714285714299</v>
      </c>
      <c r="W10" s="13">
        <v>0.13793103448275901</v>
      </c>
      <c r="X10" s="13">
        <v>0.125</v>
      </c>
      <c r="Y10" s="13">
        <v>0.15476190476190499</v>
      </c>
      <c r="Z10" s="13">
        <v>0.12195121951219499</v>
      </c>
      <c r="AA10" s="13">
        <v>0.140740740740741</v>
      </c>
      <c r="AB10" s="13">
        <v>0.291139240506329</v>
      </c>
      <c r="AC10" s="13">
        <v>4.3478260869565202E-2</v>
      </c>
      <c r="AD10" s="13">
        <v>7.69230769230769E-2</v>
      </c>
      <c r="AE10" s="13"/>
      <c r="AF10" s="13">
        <v>0.14953271028037399</v>
      </c>
      <c r="AG10" s="13">
        <v>0.12727272727272701</v>
      </c>
      <c r="AH10" s="13">
        <v>0.18181818181818199</v>
      </c>
      <c r="AI10" s="13">
        <v>0.10638297872340401</v>
      </c>
      <c r="AJ10" s="13">
        <v>0.13861386138613899</v>
      </c>
      <c r="AK10" s="13">
        <v>0.12903225806451599</v>
      </c>
      <c r="AL10" s="13"/>
      <c r="AM10" s="13">
        <v>0.12422360248447201</v>
      </c>
      <c r="AN10" s="13">
        <v>0.13705583756345199</v>
      </c>
      <c r="AO10" s="13">
        <v>0.13677811550152</v>
      </c>
      <c r="AP10" s="13">
        <v>0.14285714285714299</v>
      </c>
      <c r="AQ10" s="13">
        <v>0.13888888888888901</v>
      </c>
      <c r="AR10" s="13"/>
      <c r="AS10" s="13">
        <v>0.138996138996139</v>
      </c>
      <c r="AT10" s="13" t="s">
        <v>97</v>
      </c>
      <c r="AU10" s="13"/>
      <c r="AV10" s="13">
        <v>6.7500000000000004E-2</v>
      </c>
      <c r="AW10" s="13">
        <v>0.159574468085106</v>
      </c>
      <c r="AX10" s="13">
        <v>0.19311663479923499</v>
      </c>
      <c r="AY10" s="13"/>
      <c r="AZ10" s="13">
        <v>4.5871559633027498E-2</v>
      </c>
      <c r="BA10" s="13">
        <v>0.1</v>
      </c>
      <c r="BB10" s="13">
        <v>9.2511013215859E-2</v>
      </c>
      <c r="BC10" s="13"/>
      <c r="BD10" s="13">
        <v>0.148606811145511</v>
      </c>
      <c r="BE10" s="13">
        <v>0.125</v>
      </c>
      <c r="BF10" s="13"/>
      <c r="BG10" s="13">
        <v>0.13975155279503099</v>
      </c>
      <c r="BH10" s="13">
        <v>0.137640449438202</v>
      </c>
      <c r="BI10" s="13"/>
      <c r="BJ10" s="13">
        <v>0.16774193548387101</v>
      </c>
      <c r="BK10" s="13">
        <v>0.136204889406286</v>
      </c>
      <c r="BL10" s="13"/>
      <c r="BM10" s="13">
        <v>0.18407960199005</v>
      </c>
      <c r="BN10" s="13">
        <v>0.128205128205128</v>
      </c>
      <c r="BO10" s="13"/>
      <c r="BP10" s="13">
        <v>0.15018315018315001</v>
      </c>
      <c r="BQ10" s="13">
        <v>0.130551816958277</v>
      </c>
      <c r="BR10" s="13"/>
      <c r="BS10" s="13">
        <v>0.15384615384615399</v>
      </c>
      <c r="BT10" s="13">
        <v>0.114285714285714</v>
      </c>
      <c r="BU10" s="13"/>
      <c r="BV10" s="13">
        <v>0.16778523489932901</v>
      </c>
      <c r="BW10" s="13">
        <v>0.146757679180887</v>
      </c>
      <c r="BX10" s="13"/>
      <c r="BY10" s="13">
        <v>0.145299145299145</v>
      </c>
      <c r="BZ10" s="13">
        <v>0.13576158940397401</v>
      </c>
      <c r="CA10" s="13"/>
      <c r="CB10" s="13">
        <v>0.127348643006263</v>
      </c>
      <c r="CC10" s="13">
        <v>0.14738805970149299</v>
      </c>
      <c r="CE10" s="13">
        <v>0.21960784313725501</v>
      </c>
      <c r="CF10" s="13">
        <v>0.13372093023255799</v>
      </c>
      <c r="CG10" s="13">
        <v>0.18501170960187355</v>
      </c>
    </row>
    <row r="11" spans="2:85" x14ac:dyDescent="0.3">
      <c r="B11" s="14" t="s">
        <v>126</v>
      </c>
      <c r="C11" s="13">
        <v>7.4324324324324301E-2</v>
      </c>
      <c r="D11" s="13">
        <v>7.0038910505836605E-2</v>
      </c>
      <c r="E11" s="13">
        <v>7.9150579150579103E-2</v>
      </c>
      <c r="F11" s="13"/>
      <c r="G11" s="13">
        <v>7.8431372549019607E-2</v>
      </c>
      <c r="H11" s="13">
        <v>5.9479553903345701E-2</v>
      </c>
      <c r="I11" s="13">
        <v>7.6142131979695396E-2</v>
      </c>
      <c r="J11" s="13">
        <v>7.4074074074074098E-2</v>
      </c>
      <c r="K11" s="13">
        <v>6.8376068376068397E-2</v>
      </c>
      <c r="L11" s="13">
        <v>0.101449275362319</v>
      </c>
      <c r="M11" s="13"/>
      <c r="N11" s="13">
        <v>5.7142857142857099E-2</v>
      </c>
      <c r="O11" s="13">
        <v>7.63052208835341E-2</v>
      </c>
      <c r="P11" s="13">
        <v>0.112994350282486</v>
      </c>
      <c r="Q11" s="13">
        <v>6.9124423963133605E-2</v>
      </c>
      <c r="R11" s="13"/>
      <c r="S11" s="13">
        <v>4.2553191489361701E-2</v>
      </c>
      <c r="T11" s="13">
        <v>9.4017094017094002E-2</v>
      </c>
      <c r="U11" s="13">
        <v>7.4626865671641798E-2</v>
      </c>
      <c r="V11" s="13">
        <v>5.4945054945054903E-2</v>
      </c>
      <c r="W11" s="13">
        <v>6.8965517241379296E-2</v>
      </c>
      <c r="X11" s="13">
        <v>5.6818181818181802E-2</v>
      </c>
      <c r="Y11" s="13">
        <v>5.95238095238095E-2</v>
      </c>
      <c r="Z11" s="13">
        <v>0.146341463414634</v>
      </c>
      <c r="AA11" s="13">
        <v>0.10370370370370401</v>
      </c>
      <c r="AB11" s="13">
        <v>0.113924050632911</v>
      </c>
      <c r="AC11" s="13">
        <v>4.3478260869565202E-2</v>
      </c>
      <c r="AD11" s="13">
        <v>7.69230769230769E-2</v>
      </c>
      <c r="AE11" s="13"/>
      <c r="AF11" s="13">
        <v>9.0342679127725894E-2</v>
      </c>
      <c r="AG11" s="13">
        <v>3.6363636363636397E-2</v>
      </c>
      <c r="AH11" s="13">
        <v>7.2727272727272696E-2</v>
      </c>
      <c r="AI11" s="13">
        <v>2.8368794326241099E-2</v>
      </c>
      <c r="AJ11" s="13">
        <v>9.9009900990099001E-2</v>
      </c>
      <c r="AK11" s="13">
        <v>0.10752688172043</v>
      </c>
      <c r="AL11" s="13"/>
      <c r="AM11" s="13">
        <v>6.8322981366459604E-2</v>
      </c>
      <c r="AN11" s="13">
        <v>8.6294416243654803E-2</v>
      </c>
      <c r="AO11" s="13">
        <v>6.9908814589665594E-2</v>
      </c>
      <c r="AP11" s="13">
        <v>8.99470899470899E-2</v>
      </c>
      <c r="AQ11" s="13">
        <v>0</v>
      </c>
      <c r="AR11" s="13"/>
      <c r="AS11" s="13">
        <v>7.4324324324324301E-2</v>
      </c>
      <c r="AT11" s="13" t="s">
        <v>97</v>
      </c>
      <c r="AU11" s="13"/>
      <c r="AV11" s="13">
        <v>3.7499999999999999E-2</v>
      </c>
      <c r="AW11" s="13">
        <v>5.31914893617021E-2</v>
      </c>
      <c r="AX11" s="13">
        <v>0.105162523900574</v>
      </c>
      <c r="AY11" s="13"/>
      <c r="AZ11" s="13">
        <v>3.6697247706422E-2</v>
      </c>
      <c r="BA11" s="13">
        <v>3.3333333333333298E-2</v>
      </c>
      <c r="BB11" s="13">
        <v>4.8458149779735699E-2</v>
      </c>
      <c r="BC11" s="13"/>
      <c r="BD11" s="13">
        <v>6.9659442724458204E-2</v>
      </c>
      <c r="BE11" s="13">
        <v>8.3333333333333301E-2</v>
      </c>
      <c r="BF11" s="13"/>
      <c r="BG11" s="13">
        <v>6.2111801242236003E-2</v>
      </c>
      <c r="BH11" s="13">
        <v>8.00561797752809E-2</v>
      </c>
      <c r="BI11" s="13"/>
      <c r="BJ11" s="13">
        <v>5.16129032258065E-2</v>
      </c>
      <c r="BK11" s="13">
        <v>7.9161816065192098E-2</v>
      </c>
      <c r="BL11" s="13"/>
      <c r="BM11" s="13">
        <v>6.4676616915422896E-2</v>
      </c>
      <c r="BN11" s="13">
        <v>7.8144078144078102E-2</v>
      </c>
      <c r="BO11" s="13"/>
      <c r="BP11" s="13">
        <v>6.22710622710623E-2</v>
      </c>
      <c r="BQ11" s="13">
        <v>8.0753701211305498E-2</v>
      </c>
      <c r="BR11" s="13"/>
      <c r="BS11" s="13">
        <v>7.0135746606334801E-2</v>
      </c>
      <c r="BT11" s="13">
        <v>7.4725274725274696E-2</v>
      </c>
      <c r="BU11" s="13"/>
      <c r="BV11" s="13">
        <v>2.68456375838926E-2</v>
      </c>
      <c r="BW11" s="13">
        <v>9.2150170648464202E-2</v>
      </c>
      <c r="BX11" s="13"/>
      <c r="BY11" s="13">
        <v>0.102564102564103</v>
      </c>
      <c r="BZ11" s="13">
        <v>6.9536423841059597E-2</v>
      </c>
      <c r="CA11" s="13"/>
      <c r="CB11" s="13">
        <v>8.1419624217118999E-2</v>
      </c>
      <c r="CC11" s="13">
        <v>6.7164179104477598E-2</v>
      </c>
      <c r="CE11" s="13">
        <v>0.129411764705882</v>
      </c>
      <c r="CF11" s="13">
        <v>6.9767441860465101E-2</v>
      </c>
      <c r="CG11" s="13">
        <v>0.10538641686182648</v>
      </c>
    </row>
    <row r="12" spans="2:85" x14ac:dyDescent="0.3">
      <c r="B12" s="14" t="s">
        <v>251</v>
      </c>
      <c r="C12" s="13">
        <v>7.7220077220077205E-2</v>
      </c>
      <c r="D12" s="13">
        <v>7.5875486381323007E-2</v>
      </c>
      <c r="E12" s="13">
        <v>7.5289575289575306E-2</v>
      </c>
      <c r="F12" s="13"/>
      <c r="G12" s="13">
        <v>5.8823529411764698E-2</v>
      </c>
      <c r="H12" s="13">
        <v>2.60223048327138E-2</v>
      </c>
      <c r="I12" s="13">
        <v>6.5989847715736002E-2</v>
      </c>
      <c r="J12" s="13">
        <v>8.0246913580246895E-2</v>
      </c>
      <c r="K12" s="13">
        <v>0.11111111111111099</v>
      </c>
      <c r="L12" s="13">
        <v>0.18115942028985499</v>
      </c>
      <c r="M12" s="13"/>
      <c r="N12" s="13">
        <v>8.3116883116883103E-2</v>
      </c>
      <c r="O12" s="13">
        <v>9.2369477911646597E-2</v>
      </c>
      <c r="P12" s="13">
        <v>6.7796610169491497E-2</v>
      </c>
      <c r="Q12" s="13">
        <v>5.99078341013825E-2</v>
      </c>
      <c r="R12" s="13"/>
      <c r="S12" s="13">
        <v>4.2553191489361701E-2</v>
      </c>
      <c r="T12" s="13">
        <v>0.11965811965812</v>
      </c>
      <c r="U12" s="13">
        <v>7.4626865671641798E-2</v>
      </c>
      <c r="V12" s="13">
        <v>8.7912087912087905E-2</v>
      </c>
      <c r="W12" s="13">
        <v>5.7471264367816098E-2</v>
      </c>
      <c r="X12" s="13">
        <v>7.9545454545454503E-2</v>
      </c>
      <c r="Y12" s="13">
        <v>4.7619047619047603E-2</v>
      </c>
      <c r="Z12" s="13">
        <v>0.12195121951219499</v>
      </c>
      <c r="AA12" s="13">
        <v>0.10370370370370401</v>
      </c>
      <c r="AB12" s="13">
        <v>0.113924050632911</v>
      </c>
      <c r="AC12" s="13">
        <v>2.1739130434782601E-2</v>
      </c>
      <c r="AD12" s="13">
        <v>0</v>
      </c>
      <c r="AE12" s="13"/>
      <c r="AF12" s="13">
        <v>6.2305295950155798E-2</v>
      </c>
      <c r="AG12" s="13">
        <v>0.115151515151515</v>
      </c>
      <c r="AH12" s="13">
        <v>9.0909090909090898E-2</v>
      </c>
      <c r="AI12" s="13">
        <v>9.2198581560283696E-2</v>
      </c>
      <c r="AJ12" s="13">
        <v>6.9306930693069299E-2</v>
      </c>
      <c r="AK12" s="13">
        <v>7.5268817204301106E-2</v>
      </c>
      <c r="AL12" s="13"/>
      <c r="AM12" s="13">
        <v>8.6956521739130405E-2</v>
      </c>
      <c r="AN12" s="13">
        <v>9.13705583756345E-2</v>
      </c>
      <c r="AO12" s="13">
        <v>7.29483282674772E-2</v>
      </c>
      <c r="AP12" s="13">
        <v>4.2328042328042298E-2</v>
      </c>
      <c r="AQ12" s="13">
        <v>2.7777777777777801E-2</v>
      </c>
      <c r="AR12" s="13"/>
      <c r="AS12" s="13">
        <v>7.7220077220077205E-2</v>
      </c>
      <c r="AT12" s="13" t="s">
        <v>97</v>
      </c>
      <c r="AU12" s="13"/>
      <c r="AV12" s="13">
        <v>1.7500000000000002E-2</v>
      </c>
      <c r="AW12" s="13">
        <v>4.2553191489361701E-2</v>
      </c>
      <c r="AX12" s="13">
        <v>0.130019120458891</v>
      </c>
      <c r="AY12" s="13"/>
      <c r="AZ12" s="13">
        <v>0</v>
      </c>
      <c r="BA12" s="13">
        <v>0</v>
      </c>
      <c r="BB12" s="13">
        <v>3.9647577092511002E-2</v>
      </c>
      <c r="BC12" s="13"/>
      <c r="BD12" s="13">
        <v>5.7275541795665602E-2</v>
      </c>
      <c r="BE12" s="13">
        <v>0.111979166666667</v>
      </c>
      <c r="BF12" s="13"/>
      <c r="BG12" s="13">
        <v>2.7950310559006201E-2</v>
      </c>
      <c r="BH12" s="13">
        <v>9.9719101123595499E-2</v>
      </c>
      <c r="BI12" s="13"/>
      <c r="BJ12" s="13">
        <v>1.2903225806451601E-2</v>
      </c>
      <c r="BK12" s="13">
        <v>8.8474970896391197E-2</v>
      </c>
      <c r="BL12" s="13"/>
      <c r="BM12" s="13">
        <v>7.9601990049751201E-2</v>
      </c>
      <c r="BN12" s="13">
        <v>7.8144078144078102E-2</v>
      </c>
      <c r="BO12" s="13"/>
      <c r="BP12" s="13">
        <v>6.5934065934065894E-2</v>
      </c>
      <c r="BQ12" s="13">
        <v>8.3445491251682394E-2</v>
      </c>
      <c r="BR12" s="13"/>
      <c r="BS12" s="13">
        <v>6.1085972850678703E-2</v>
      </c>
      <c r="BT12" s="13">
        <v>0.101098901098901</v>
      </c>
      <c r="BU12" s="13"/>
      <c r="BV12" s="13">
        <v>3.35570469798658E-2</v>
      </c>
      <c r="BW12" s="13">
        <v>7.5085324232081904E-2</v>
      </c>
      <c r="BX12" s="13"/>
      <c r="BY12" s="13">
        <v>3.4188034188034198E-2</v>
      </c>
      <c r="BZ12" s="13">
        <v>8.3885209713024295E-2</v>
      </c>
      <c r="CA12" s="13"/>
      <c r="CB12" s="13">
        <v>0.102296450939457</v>
      </c>
      <c r="CC12" s="13">
        <v>5.7835820895522402E-2</v>
      </c>
      <c r="CE12" s="13">
        <v>0.14509803921568601</v>
      </c>
      <c r="CF12" s="13">
        <v>6.9767441860465101E-2</v>
      </c>
      <c r="CG12" s="13">
        <v>0.11475409836065557</v>
      </c>
    </row>
    <row r="13" spans="2:85" x14ac:dyDescent="0.3">
      <c r="B13" s="14" t="s">
        <v>106</v>
      </c>
      <c r="C13" s="13">
        <v>2.9922779922779901E-2</v>
      </c>
      <c r="D13" s="13">
        <v>1.5564202334630401E-2</v>
      </c>
      <c r="E13" s="13">
        <v>4.4401544401544403E-2</v>
      </c>
      <c r="F13" s="13"/>
      <c r="G13" s="13">
        <v>3.2679738562091498E-2</v>
      </c>
      <c r="H13" s="13">
        <v>2.9739776951672899E-2</v>
      </c>
      <c r="I13" s="13">
        <v>1.5228426395939101E-2</v>
      </c>
      <c r="J13" s="13">
        <v>2.4691358024691398E-2</v>
      </c>
      <c r="K13" s="13">
        <v>3.4188034188034198E-2</v>
      </c>
      <c r="L13" s="13">
        <v>5.0724637681159403E-2</v>
      </c>
      <c r="M13" s="13"/>
      <c r="N13" s="13">
        <v>1.03896103896104E-2</v>
      </c>
      <c r="O13" s="13">
        <v>4.4176706827309203E-2</v>
      </c>
      <c r="P13" s="13">
        <v>3.9548022598870101E-2</v>
      </c>
      <c r="Q13" s="13">
        <v>4.1474654377880199E-2</v>
      </c>
      <c r="R13" s="13"/>
      <c r="S13" s="13">
        <v>2.6595744680851099E-2</v>
      </c>
      <c r="T13" s="13">
        <v>3.4188034188034198E-2</v>
      </c>
      <c r="U13" s="13">
        <v>7.4626865671641798E-2</v>
      </c>
      <c r="V13" s="13">
        <v>3.2967032967033003E-2</v>
      </c>
      <c r="W13" s="13">
        <v>2.2988505747126398E-2</v>
      </c>
      <c r="X13" s="13">
        <v>3.4090909090909102E-2</v>
      </c>
      <c r="Y13" s="13">
        <v>5.95238095238095E-2</v>
      </c>
      <c r="Z13" s="13">
        <v>0</v>
      </c>
      <c r="AA13" s="13">
        <v>7.4074074074074103E-3</v>
      </c>
      <c r="AB13" s="13">
        <v>1.26582278481013E-2</v>
      </c>
      <c r="AC13" s="13">
        <v>4.3478260869565202E-2</v>
      </c>
      <c r="AD13" s="13">
        <v>0</v>
      </c>
      <c r="AE13" s="13"/>
      <c r="AF13" s="13">
        <v>9.3457943925233603E-3</v>
      </c>
      <c r="AG13" s="13">
        <v>3.03030303030303E-2</v>
      </c>
      <c r="AH13" s="13">
        <v>1.8181818181818198E-2</v>
      </c>
      <c r="AI13" s="13">
        <v>2.1276595744680899E-2</v>
      </c>
      <c r="AJ13" s="13">
        <v>6.9306930693069299E-2</v>
      </c>
      <c r="AK13" s="13">
        <v>4.3010752688171998E-2</v>
      </c>
      <c r="AL13" s="13"/>
      <c r="AM13" s="13">
        <v>7.4534161490683204E-2</v>
      </c>
      <c r="AN13" s="13">
        <v>4.0609137055837602E-2</v>
      </c>
      <c r="AO13" s="13">
        <v>2.4316109422492401E-2</v>
      </c>
      <c r="AP13" s="13">
        <v>5.2910052910052898E-3</v>
      </c>
      <c r="AQ13" s="13">
        <v>0</v>
      </c>
      <c r="AR13" s="13"/>
      <c r="AS13" s="13">
        <v>2.9922779922779901E-2</v>
      </c>
      <c r="AT13" s="13" t="s">
        <v>97</v>
      </c>
      <c r="AU13" s="13"/>
      <c r="AV13" s="13">
        <v>0.01</v>
      </c>
      <c r="AW13" s="13">
        <v>0</v>
      </c>
      <c r="AX13" s="13">
        <v>4.9713193116634802E-2</v>
      </c>
      <c r="AY13" s="13"/>
      <c r="AZ13" s="13">
        <v>0</v>
      </c>
      <c r="BA13" s="13">
        <v>0</v>
      </c>
      <c r="BB13" s="13">
        <v>1.7621145374449299E-2</v>
      </c>
      <c r="BC13" s="13"/>
      <c r="BD13" s="13">
        <v>3.09597523219814E-2</v>
      </c>
      <c r="BE13" s="13">
        <v>2.8645833333333301E-2</v>
      </c>
      <c r="BF13" s="13"/>
      <c r="BG13" s="13">
        <v>2.1739130434782601E-2</v>
      </c>
      <c r="BH13" s="13">
        <v>3.3707865168539297E-2</v>
      </c>
      <c r="BI13" s="13"/>
      <c r="BJ13" s="13">
        <v>3.2258064516128997E-2</v>
      </c>
      <c r="BK13" s="13">
        <v>3.0267753201397001E-2</v>
      </c>
      <c r="BL13" s="13"/>
      <c r="BM13" s="13">
        <v>1.99004975124378E-2</v>
      </c>
      <c r="BN13" s="13">
        <v>3.1746031746031703E-2</v>
      </c>
      <c r="BO13" s="13"/>
      <c r="BP13" s="13">
        <v>5.1282051282051301E-2</v>
      </c>
      <c r="BQ13" s="13">
        <v>2.1534320323014802E-2</v>
      </c>
      <c r="BR13" s="13"/>
      <c r="BS13" s="13">
        <v>2.48868778280543E-2</v>
      </c>
      <c r="BT13" s="13">
        <v>3.5164835164835199E-2</v>
      </c>
      <c r="BU13" s="13"/>
      <c r="BV13" s="13">
        <v>2.68456375838926E-2</v>
      </c>
      <c r="BW13" s="13">
        <v>2.38907849829352E-2</v>
      </c>
      <c r="BX13" s="13"/>
      <c r="BY13" s="13">
        <v>1.7094017094017099E-2</v>
      </c>
      <c r="BZ13" s="13">
        <v>3.2008830022075101E-2</v>
      </c>
      <c r="CA13" s="13"/>
      <c r="CB13" s="13">
        <v>3.54906054279749E-2</v>
      </c>
      <c r="CC13" s="13">
        <v>2.6119402985074602E-2</v>
      </c>
      <c r="CE13" s="13">
        <v>5.0980392156862703E-2</v>
      </c>
      <c r="CF13" s="13">
        <v>3.4883720930232599E-2</v>
      </c>
      <c r="CG13" s="13">
        <v>4.4496487119437933E-2</v>
      </c>
    </row>
    <row r="14" spans="2:85" x14ac:dyDescent="0.3">
      <c r="B14" s="26" t="s">
        <v>127</v>
      </c>
      <c r="C14" s="27">
        <v>0.67953667953667996</v>
      </c>
      <c r="D14" s="27">
        <v>0.67704280155642005</v>
      </c>
      <c r="E14" s="27">
        <v>0.68339768339768303</v>
      </c>
      <c r="F14" s="27"/>
      <c r="G14" s="27">
        <v>0.64705882352941202</v>
      </c>
      <c r="H14" s="27">
        <v>0.72862453531598503</v>
      </c>
      <c r="I14" s="27">
        <v>0.72588832487309696</v>
      </c>
      <c r="J14" s="27">
        <v>0.70370370370370405</v>
      </c>
      <c r="K14" s="27">
        <v>0.64957264957264904</v>
      </c>
      <c r="L14" s="27">
        <v>0.55072463768115898</v>
      </c>
      <c r="M14" s="27"/>
      <c r="N14" s="27">
        <v>0.73246753246753205</v>
      </c>
      <c r="O14" s="27">
        <v>0.61044176706827302</v>
      </c>
      <c r="P14" s="27">
        <v>0.64406779661017</v>
      </c>
      <c r="Q14" s="27">
        <v>0.69124423963133597</v>
      </c>
      <c r="R14" s="27"/>
      <c r="S14" s="27">
        <v>0.78723404255319096</v>
      </c>
      <c r="T14" s="27">
        <v>0.62393162393162405</v>
      </c>
      <c r="U14" s="27">
        <v>0.61194029850746301</v>
      </c>
      <c r="V14" s="27">
        <v>0.68131868131868101</v>
      </c>
      <c r="W14" s="27">
        <v>0.71264367816092</v>
      </c>
      <c r="X14" s="27">
        <v>0.70454545454545503</v>
      </c>
      <c r="Y14" s="27">
        <v>0.67857142857142905</v>
      </c>
      <c r="Z14" s="27">
        <v>0.60975609756097604</v>
      </c>
      <c r="AA14" s="27">
        <v>0.64444444444444404</v>
      </c>
      <c r="AB14" s="27">
        <v>0.468354430379747</v>
      </c>
      <c r="AC14" s="27">
        <v>0.84782608695652195</v>
      </c>
      <c r="AD14" s="27">
        <v>0.84615384615384603</v>
      </c>
      <c r="AE14" s="27"/>
      <c r="AF14" s="27">
        <v>0.68847352024922104</v>
      </c>
      <c r="AG14" s="27">
        <v>0.69090909090909103</v>
      </c>
      <c r="AH14" s="27">
        <v>0.63636363636363602</v>
      </c>
      <c r="AI14" s="27">
        <v>0.75177304964539005</v>
      </c>
      <c r="AJ14" s="27">
        <v>0.62376237623762398</v>
      </c>
      <c r="AK14" s="27">
        <v>0.64516129032258096</v>
      </c>
      <c r="AL14" s="27"/>
      <c r="AM14" s="27">
        <v>0.64596273291925499</v>
      </c>
      <c r="AN14" s="27">
        <v>0.64467005076142103</v>
      </c>
      <c r="AO14" s="27">
        <v>0.69604863221884505</v>
      </c>
      <c r="AP14" s="27">
        <v>0.71957671957671998</v>
      </c>
      <c r="AQ14" s="27">
        <v>0.83333333333333304</v>
      </c>
      <c r="AR14" s="27"/>
      <c r="AS14" s="27">
        <v>0.67953667953667996</v>
      </c>
      <c r="AT14" s="27" t="s">
        <v>97</v>
      </c>
      <c r="AU14" s="27"/>
      <c r="AV14" s="27">
        <v>0.86750000000000005</v>
      </c>
      <c r="AW14" s="27">
        <v>0.74468085106382997</v>
      </c>
      <c r="AX14" s="27">
        <v>0.52198852772466497</v>
      </c>
      <c r="AY14" s="27"/>
      <c r="AZ14" s="27">
        <v>0.91743119266055095</v>
      </c>
      <c r="BA14" s="27">
        <v>0.86666666666666703</v>
      </c>
      <c r="BB14" s="27">
        <v>0.80176211453744495</v>
      </c>
      <c r="BC14" s="27"/>
      <c r="BD14" s="27">
        <v>0.69349845201238403</v>
      </c>
      <c r="BE14" s="27">
        <v>0.65104166666666696</v>
      </c>
      <c r="BF14" s="27"/>
      <c r="BG14" s="27">
        <v>0.74844720496894401</v>
      </c>
      <c r="BH14" s="27">
        <v>0.648876404494382</v>
      </c>
      <c r="BI14" s="27"/>
      <c r="BJ14" s="27">
        <v>0.73548387096774204</v>
      </c>
      <c r="BK14" s="27">
        <v>0.66589057043073296</v>
      </c>
      <c r="BL14" s="27"/>
      <c r="BM14" s="27">
        <v>0.65174129353233801</v>
      </c>
      <c r="BN14" s="27">
        <v>0.683760683760684</v>
      </c>
      <c r="BO14" s="27"/>
      <c r="BP14" s="27">
        <v>0.67032967032966995</v>
      </c>
      <c r="BQ14" s="27">
        <v>0.68371467025571997</v>
      </c>
      <c r="BR14" s="27"/>
      <c r="BS14" s="27">
        <v>0.69004524886877805</v>
      </c>
      <c r="BT14" s="27">
        <v>0.67472527472527499</v>
      </c>
      <c r="BU14" s="27"/>
      <c r="BV14" s="27">
        <v>0.74496644295301995</v>
      </c>
      <c r="BW14" s="27">
        <v>0.66211604095563104</v>
      </c>
      <c r="BX14" s="27"/>
      <c r="BY14" s="27">
        <v>0.70085470085470103</v>
      </c>
      <c r="BZ14" s="27">
        <v>0.67880794701986802</v>
      </c>
      <c r="CA14" s="27"/>
      <c r="CB14" s="27">
        <v>0.65344467640918602</v>
      </c>
      <c r="CC14" s="27">
        <v>0.70149253731343297</v>
      </c>
      <c r="CD14" s="24"/>
      <c r="CE14" s="27">
        <v>0.454901960784314</v>
      </c>
      <c r="CF14" s="27">
        <v>0.69186046511627897</v>
      </c>
      <c r="CG14" s="32">
        <v>0.55035128805620626</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G21"/>
  <sheetViews>
    <sheetView showGridLines="0" workbookViewId="0">
      <pane xSplit="2" topLeftCell="C1" activePane="topRight" state="frozen"/>
      <selection activeCell="CG8" sqref="CG8"/>
      <selection pane="topRight" activeCell="CG8" sqref="CG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257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0.34169884169884202</v>
      </c>
      <c r="D8" s="13">
        <v>0.31128404669260701</v>
      </c>
      <c r="E8" s="13">
        <v>0.37258687258687301</v>
      </c>
      <c r="F8" s="13"/>
      <c r="G8" s="13">
        <v>0.34640522875816998</v>
      </c>
      <c r="H8" s="13">
        <v>0.32713754646840099</v>
      </c>
      <c r="I8" s="13">
        <v>0.40609137055837602</v>
      </c>
      <c r="J8" s="13">
        <v>0.34567901234567899</v>
      </c>
      <c r="K8" s="13">
        <v>0.33333333333333298</v>
      </c>
      <c r="L8" s="13">
        <v>0.27536231884057999</v>
      </c>
      <c r="M8" s="13"/>
      <c r="N8" s="13">
        <v>0.35064935064935099</v>
      </c>
      <c r="O8" s="13">
        <v>0.32128514056224899</v>
      </c>
      <c r="P8" s="13">
        <v>0.36158192090395502</v>
      </c>
      <c r="Q8" s="13">
        <v>0.34101382488479298</v>
      </c>
      <c r="R8" s="13"/>
      <c r="S8" s="13">
        <v>0.32446808510638298</v>
      </c>
      <c r="T8" s="13">
        <v>0.32478632478632502</v>
      </c>
      <c r="U8" s="13">
        <v>0.41791044776119401</v>
      </c>
      <c r="V8" s="13">
        <v>0.29670329670329698</v>
      </c>
      <c r="W8" s="13">
        <v>0.32183908045977</v>
      </c>
      <c r="X8" s="13">
        <v>0.27272727272727298</v>
      </c>
      <c r="Y8" s="13">
        <v>0.35714285714285698</v>
      </c>
      <c r="Z8" s="13">
        <v>0.26829268292682901</v>
      </c>
      <c r="AA8" s="13">
        <v>0.38518518518518502</v>
      </c>
      <c r="AB8" s="13">
        <v>0.354430379746835</v>
      </c>
      <c r="AC8" s="13">
        <v>0.5</v>
      </c>
      <c r="AD8" s="13">
        <v>0.30769230769230799</v>
      </c>
      <c r="AE8" s="13"/>
      <c r="AF8" s="13">
        <v>0.33644859813084099</v>
      </c>
      <c r="AG8" s="13">
        <v>0.34545454545454501</v>
      </c>
      <c r="AH8" s="13">
        <v>0.44545454545454499</v>
      </c>
      <c r="AI8" s="13">
        <v>0.32624113475177302</v>
      </c>
      <c r="AJ8" s="13">
        <v>0.34653465346534701</v>
      </c>
      <c r="AK8" s="13">
        <v>0.247311827956989</v>
      </c>
      <c r="AL8" s="13"/>
      <c r="AM8" s="13">
        <v>0.322981366459627</v>
      </c>
      <c r="AN8" s="13">
        <v>0.34517766497461899</v>
      </c>
      <c r="AO8" s="13">
        <v>0.319148936170213</v>
      </c>
      <c r="AP8" s="13">
        <v>0.42328042328042298</v>
      </c>
      <c r="AQ8" s="13">
        <v>0.25</v>
      </c>
      <c r="AR8" s="13"/>
      <c r="AS8" s="13">
        <v>0.34169884169884202</v>
      </c>
      <c r="AT8" s="13" t="s">
        <v>97</v>
      </c>
      <c r="AU8" s="13"/>
      <c r="AV8" s="13">
        <v>0.315</v>
      </c>
      <c r="AW8" s="13">
        <v>0.30851063829787201</v>
      </c>
      <c r="AX8" s="13">
        <v>0.37284894837476101</v>
      </c>
      <c r="AY8" s="13"/>
      <c r="AZ8" s="13">
        <v>0.44954128440367003</v>
      </c>
      <c r="BA8" s="13">
        <v>0.38888888888888901</v>
      </c>
      <c r="BB8" s="13">
        <v>0.21145374449339199</v>
      </c>
      <c r="BC8" s="13"/>
      <c r="BD8" s="13">
        <v>0.35603715170278599</v>
      </c>
      <c r="BE8" s="13">
        <v>0.3203125</v>
      </c>
      <c r="BF8" s="13"/>
      <c r="BG8" s="13">
        <v>0.36956521739130399</v>
      </c>
      <c r="BH8" s="13">
        <v>0.33005617977528101</v>
      </c>
      <c r="BI8" s="13"/>
      <c r="BJ8" s="13">
        <v>0.30322580645161301</v>
      </c>
      <c r="BK8" s="13">
        <v>0.34458672875436602</v>
      </c>
      <c r="BL8" s="13"/>
      <c r="BM8" s="13">
        <v>0.37810945273631802</v>
      </c>
      <c r="BN8" s="13">
        <v>0.33699633699633702</v>
      </c>
      <c r="BO8" s="13"/>
      <c r="BP8" s="13">
        <v>0.377289377289377</v>
      </c>
      <c r="BQ8" s="13">
        <v>0.33378196500672902</v>
      </c>
      <c r="BR8" s="13"/>
      <c r="BS8" s="13">
        <v>0.38009049773755699</v>
      </c>
      <c r="BT8" s="13">
        <v>0.30989010989011001</v>
      </c>
      <c r="BU8" s="13"/>
      <c r="BV8" s="13">
        <v>0.37583892617449699</v>
      </c>
      <c r="BW8" s="13">
        <v>0.38225255972696198</v>
      </c>
      <c r="BX8" s="13"/>
      <c r="BY8" s="13">
        <v>0.33333333333333298</v>
      </c>
      <c r="BZ8" s="13">
        <v>0.34437086092715202</v>
      </c>
      <c r="CA8" s="13"/>
      <c r="CB8" s="13">
        <v>0.34864300626304801</v>
      </c>
      <c r="CC8" s="13">
        <v>0.33582089552238797</v>
      </c>
      <c r="CE8" s="13">
        <v>0.376470588235294</v>
      </c>
      <c r="CF8" s="13">
        <v>0.25</v>
      </c>
      <c r="CG8" s="13">
        <v>0.32552693208430905</v>
      </c>
    </row>
    <row r="9" spans="2:85" x14ac:dyDescent="0.3">
      <c r="B9" s="14" t="s">
        <v>124</v>
      </c>
      <c r="C9" s="13">
        <v>0.30308880308880298</v>
      </c>
      <c r="D9" s="13">
        <v>0.28404669260700399</v>
      </c>
      <c r="E9" s="13">
        <v>0.32046332046331999</v>
      </c>
      <c r="F9" s="13"/>
      <c r="G9" s="13">
        <v>0.31372549019607798</v>
      </c>
      <c r="H9" s="13">
        <v>0.32342007434944198</v>
      </c>
      <c r="I9" s="13">
        <v>0.33502538071066001</v>
      </c>
      <c r="J9" s="13">
        <v>0.29012345679012302</v>
      </c>
      <c r="K9" s="13">
        <v>0.28205128205128199</v>
      </c>
      <c r="L9" s="13">
        <v>0.23913043478260901</v>
      </c>
      <c r="M9" s="13"/>
      <c r="N9" s="13">
        <v>0.280519480519481</v>
      </c>
      <c r="O9" s="13">
        <v>0.313253012048193</v>
      </c>
      <c r="P9" s="13">
        <v>0.31638418079095998</v>
      </c>
      <c r="Q9" s="13">
        <v>0.32258064516128998</v>
      </c>
      <c r="R9" s="13"/>
      <c r="S9" s="13">
        <v>0.35638297872340402</v>
      </c>
      <c r="T9" s="13">
        <v>0.256410256410256</v>
      </c>
      <c r="U9" s="13">
        <v>0.328358208955224</v>
      </c>
      <c r="V9" s="13">
        <v>0.30769230769230799</v>
      </c>
      <c r="W9" s="13">
        <v>0.34482758620689702</v>
      </c>
      <c r="X9" s="13">
        <v>0.34090909090909099</v>
      </c>
      <c r="Y9" s="13">
        <v>0.25</v>
      </c>
      <c r="Z9" s="13">
        <v>0.41463414634146301</v>
      </c>
      <c r="AA9" s="13">
        <v>0.266666666666667</v>
      </c>
      <c r="AB9" s="13">
        <v>0.278481012658228</v>
      </c>
      <c r="AC9" s="13">
        <v>0.173913043478261</v>
      </c>
      <c r="AD9" s="13">
        <v>0.230769230769231</v>
      </c>
      <c r="AE9" s="13"/>
      <c r="AF9" s="13">
        <v>0.31464174454828697</v>
      </c>
      <c r="AG9" s="13">
        <v>0.31515151515151502</v>
      </c>
      <c r="AH9" s="13">
        <v>0.2</v>
      </c>
      <c r="AI9" s="13">
        <v>0.31205673758865199</v>
      </c>
      <c r="AJ9" s="13">
        <v>0.34653465346534701</v>
      </c>
      <c r="AK9" s="13">
        <v>0.236559139784946</v>
      </c>
      <c r="AL9" s="13"/>
      <c r="AM9" s="13">
        <v>0.31677018633540399</v>
      </c>
      <c r="AN9" s="13">
        <v>0.29949238578680198</v>
      </c>
      <c r="AO9" s="13">
        <v>0.30091185410334298</v>
      </c>
      <c r="AP9" s="13">
        <v>0.248677248677249</v>
      </c>
      <c r="AQ9" s="13">
        <v>0.41666666666666702</v>
      </c>
      <c r="AR9" s="13"/>
      <c r="AS9" s="13">
        <v>0.30308880308880298</v>
      </c>
      <c r="AT9" s="13" t="s">
        <v>97</v>
      </c>
      <c r="AU9" s="13"/>
      <c r="AV9" s="13">
        <v>0.3075</v>
      </c>
      <c r="AW9" s="13">
        <v>0.340425531914894</v>
      </c>
      <c r="AX9" s="13">
        <v>0.29254302103250501</v>
      </c>
      <c r="AY9" s="13"/>
      <c r="AZ9" s="13">
        <v>0.302752293577982</v>
      </c>
      <c r="BA9" s="13">
        <v>0.35555555555555601</v>
      </c>
      <c r="BB9" s="13">
        <v>0.28634361233480199</v>
      </c>
      <c r="BC9" s="13"/>
      <c r="BD9" s="13">
        <v>0.28792569659442702</v>
      </c>
      <c r="BE9" s="13">
        <v>0.328125</v>
      </c>
      <c r="BF9" s="13"/>
      <c r="BG9" s="13">
        <v>0.29813664596273298</v>
      </c>
      <c r="BH9" s="13">
        <v>0.30617977528089901</v>
      </c>
      <c r="BI9" s="13"/>
      <c r="BJ9" s="13">
        <v>0.31612903225806399</v>
      </c>
      <c r="BK9" s="13">
        <v>0.30034924330617002</v>
      </c>
      <c r="BL9" s="13"/>
      <c r="BM9" s="13">
        <v>0.26368159203980102</v>
      </c>
      <c r="BN9" s="13">
        <v>0.31013431013430998</v>
      </c>
      <c r="BO9" s="13"/>
      <c r="BP9" s="13">
        <v>0.27472527472527503</v>
      </c>
      <c r="BQ9" s="13">
        <v>0.31090174966352602</v>
      </c>
      <c r="BR9" s="13"/>
      <c r="BS9" s="13">
        <v>0.30090497737556599</v>
      </c>
      <c r="BT9" s="13">
        <v>0.28351648351648401</v>
      </c>
      <c r="BU9" s="13"/>
      <c r="BV9" s="13">
        <v>0.27516778523489899</v>
      </c>
      <c r="BW9" s="13">
        <v>0.31399317406143301</v>
      </c>
      <c r="BX9" s="13"/>
      <c r="BY9" s="13">
        <v>0.30769230769230799</v>
      </c>
      <c r="BZ9" s="13">
        <v>0.30353200883002202</v>
      </c>
      <c r="CA9" s="13"/>
      <c r="CB9" s="13">
        <v>0.29645093945720302</v>
      </c>
      <c r="CC9" s="13">
        <v>0.30783582089552203</v>
      </c>
      <c r="CE9" s="13">
        <v>0.30196078431372497</v>
      </c>
      <c r="CF9" s="13">
        <v>0.31395348837209303</v>
      </c>
      <c r="CG9" s="13">
        <v>0.30679156908665078</v>
      </c>
    </row>
    <row r="10" spans="2:85" x14ac:dyDescent="0.3">
      <c r="B10" s="14" t="s">
        <v>125</v>
      </c>
      <c r="C10" s="13">
        <v>0.16409266409266399</v>
      </c>
      <c r="D10" s="13">
        <v>0.19844357976653701</v>
      </c>
      <c r="E10" s="13">
        <v>0.129343629343629</v>
      </c>
      <c r="F10" s="13"/>
      <c r="G10" s="13">
        <v>0.18300653594771199</v>
      </c>
      <c r="H10" s="13">
        <v>0.178438661710037</v>
      </c>
      <c r="I10" s="13">
        <v>0.121827411167513</v>
      </c>
      <c r="J10" s="13">
        <v>0.141975308641975</v>
      </c>
      <c r="K10" s="13">
        <v>0.15384615384615399</v>
      </c>
      <c r="L10" s="13">
        <v>0.21014492753623201</v>
      </c>
      <c r="M10" s="13"/>
      <c r="N10" s="13">
        <v>0.18181818181818199</v>
      </c>
      <c r="O10" s="13">
        <v>0.156626506024096</v>
      </c>
      <c r="P10" s="13">
        <v>0.14689265536723201</v>
      </c>
      <c r="Q10" s="13">
        <v>0.14746543778801799</v>
      </c>
      <c r="R10" s="13"/>
      <c r="S10" s="13">
        <v>0.164893617021277</v>
      </c>
      <c r="T10" s="13">
        <v>0.19658119658119699</v>
      </c>
      <c r="U10" s="13">
        <v>0.119402985074627</v>
      </c>
      <c r="V10" s="13">
        <v>0.13186813186813201</v>
      </c>
      <c r="W10" s="13">
        <v>0.17241379310344801</v>
      </c>
      <c r="X10" s="13">
        <v>0.14772727272727301</v>
      </c>
      <c r="Y10" s="13">
        <v>0.238095238095238</v>
      </c>
      <c r="Z10" s="13">
        <v>0.17073170731707299</v>
      </c>
      <c r="AA10" s="13">
        <v>0.140740740740741</v>
      </c>
      <c r="AB10" s="13">
        <v>0.139240506329114</v>
      </c>
      <c r="AC10" s="13">
        <v>0.173913043478261</v>
      </c>
      <c r="AD10" s="13">
        <v>0.230769230769231</v>
      </c>
      <c r="AE10" s="13"/>
      <c r="AF10" s="13">
        <v>0.146417445482866</v>
      </c>
      <c r="AG10" s="13">
        <v>0.16969696969697001</v>
      </c>
      <c r="AH10" s="13">
        <v>0.17272727272727301</v>
      </c>
      <c r="AI10" s="13">
        <v>0.15602836879432599</v>
      </c>
      <c r="AJ10" s="13">
        <v>0.16831683168316799</v>
      </c>
      <c r="AK10" s="13">
        <v>0.29032258064516098</v>
      </c>
      <c r="AL10" s="13"/>
      <c r="AM10" s="13">
        <v>0.15527950310558999</v>
      </c>
      <c r="AN10" s="13">
        <v>0.157360406091371</v>
      </c>
      <c r="AO10" s="13">
        <v>0.167173252279635</v>
      </c>
      <c r="AP10" s="13">
        <v>0.15343915343915299</v>
      </c>
      <c r="AQ10" s="13">
        <v>0.194444444444444</v>
      </c>
      <c r="AR10" s="13"/>
      <c r="AS10" s="13">
        <v>0.16409266409266399</v>
      </c>
      <c r="AT10" s="13" t="s">
        <v>97</v>
      </c>
      <c r="AU10" s="13"/>
      <c r="AV10" s="13">
        <v>0.17</v>
      </c>
      <c r="AW10" s="13">
        <v>0.19148936170212799</v>
      </c>
      <c r="AX10" s="13">
        <v>0.15487571701720801</v>
      </c>
      <c r="AY10" s="13"/>
      <c r="AZ10" s="13">
        <v>0.12844036697247699</v>
      </c>
      <c r="BA10" s="13">
        <v>0.14444444444444399</v>
      </c>
      <c r="BB10" s="13">
        <v>0.229074889867841</v>
      </c>
      <c r="BC10" s="13"/>
      <c r="BD10" s="13">
        <v>0.15944272445820401</v>
      </c>
      <c r="BE10" s="13">
        <v>0.16666666666666699</v>
      </c>
      <c r="BF10" s="13"/>
      <c r="BG10" s="13">
        <v>0.167701863354037</v>
      </c>
      <c r="BH10" s="13">
        <v>0.16011235955056199</v>
      </c>
      <c r="BI10" s="13"/>
      <c r="BJ10" s="13">
        <v>0.174193548387097</v>
      </c>
      <c r="BK10" s="13">
        <v>0.162980209545984</v>
      </c>
      <c r="BL10" s="13"/>
      <c r="BM10" s="13">
        <v>0.13930348258706499</v>
      </c>
      <c r="BN10" s="13">
        <v>0.16849816849816901</v>
      </c>
      <c r="BO10" s="13"/>
      <c r="BP10" s="13">
        <v>0.13553113553113599</v>
      </c>
      <c r="BQ10" s="13">
        <v>0.173620457604307</v>
      </c>
      <c r="BR10" s="13"/>
      <c r="BS10" s="13">
        <v>0.12895927601810001</v>
      </c>
      <c r="BT10" s="13">
        <v>0.206593406593407</v>
      </c>
      <c r="BU10" s="13"/>
      <c r="BV10" s="13">
        <v>0.17449664429530201</v>
      </c>
      <c r="BW10" s="13">
        <v>0.10580204778157</v>
      </c>
      <c r="BX10" s="13"/>
      <c r="BY10" s="13">
        <v>0.17948717948717899</v>
      </c>
      <c r="BZ10" s="13">
        <v>0.16004415011037501</v>
      </c>
      <c r="CA10" s="13"/>
      <c r="CB10" s="13">
        <v>0.15240083507306901</v>
      </c>
      <c r="CC10" s="13">
        <v>0.171641791044776</v>
      </c>
      <c r="CE10" s="13">
        <v>0.12156862745098</v>
      </c>
      <c r="CF10" s="13">
        <v>0.24418604651162801</v>
      </c>
      <c r="CG10" s="13">
        <v>0.17096018735362978</v>
      </c>
    </row>
    <row r="11" spans="2:85" x14ac:dyDescent="0.3">
      <c r="B11" s="14" t="s">
        <v>126</v>
      </c>
      <c r="C11" s="13">
        <v>0.10038610038610001</v>
      </c>
      <c r="D11" s="13">
        <v>0.118677042801556</v>
      </c>
      <c r="E11" s="13">
        <v>8.3011583011582998E-2</v>
      </c>
      <c r="F11" s="13"/>
      <c r="G11" s="13">
        <v>9.8039215686274495E-2</v>
      </c>
      <c r="H11" s="13">
        <v>0.100371747211896</v>
      </c>
      <c r="I11" s="13">
        <v>9.13705583756345E-2</v>
      </c>
      <c r="J11" s="13">
        <v>9.8765432098765399E-2</v>
      </c>
      <c r="K11" s="13">
        <v>9.4017094017094002E-2</v>
      </c>
      <c r="L11" s="13">
        <v>0.123188405797101</v>
      </c>
      <c r="M11" s="13"/>
      <c r="N11" s="13">
        <v>9.6103896103896094E-2</v>
      </c>
      <c r="O11" s="13">
        <v>0.120481927710843</v>
      </c>
      <c r="P11" s="13">
        <v>6.7796610169491497E-2</v>
      </c>
      <c r="Q11" s="13">
        <v>0.110599078341014</v>
      </c>
      <c r="R11" s="13"/>
      <c r="S11" s="13">
        <v>9.0425531914893595E-2</v>
      </c>
      <c r="T11" s="13">
        <v>0.11965811965812</v>
      </c>
      <c r="U11" s="13">
        <v>5.9701492537313397E-2</v>
      </c>
      <c r="V11" s="13">
        <v>0.120879120879121</v>
      </c>
      <c r="W11" s="13">
        <v>8.04597701149425E-2</v>
      </c>
      <c r="X11" s="13">
        <v>0.13636363636363599</v>
      </c>
      <c r="Y11" s="13">
        <v>7.1428571428571397E-2</v>
      </c>
      <c r="Z11" s="13">
        <v>4.8780487804878099E-2</v>
      </c>
      <c r="AA11" s="13">
        <v>0.125925925925926</v>
      </c>
      <c r="AB11" s="13">
        <v>0.126582278481013</v>
      </c>
      <c r="AC11" s="13">
        <v>4.3478260869565202E-2</v>
      </c>
      <c r="AD11" s="13">
        <v>0.15384615384615399</v>
      </c>
      <c r="AE11" s="13"/>
      <c r="AF11" s="13">
        <v>0.127725856697819</v>
      </c>
      <c r="AG11" s="13">
        <v>9.6969696969696997E-2</v>
      </c>
      <c r="AH11" s="13">
        <v>5.4545454545454501E-2</v>
      </c>
      <c r="AI11" s="13">
        <v>7.8014184397163094E-2</v>
      </c>
      <c r="AJ11" s="13">
        <v>7.9207920792079195E-2</v>
      </c>
      <c r="AK11" s="13">
        <v>8.6021505376344107E-2</v>
      </c>
      <c r="AL11" s="13"/>
      <c r="AM11" s="13">
        <v>9.3167701863354005E-2</v>
      </c>
      <c r="AN11" s="13">
        <v>0.111675126903553</v>
      </c>
      <c r="AO11" s="13">
        <v>0.11550151975683901</v>
      </c>
      <c r="AP11" s="13">
        <v>0.100529100529101</v>
      </c>
      <c r="AQ11" s="13">
        <v>0.11111111111111099</v>
      </c>
      <c r="AR11" s="13"/>
      <c r="AS11" s="13">
        <v>0.10038610038610001</v>
      </c>
      <c r="AT11" s="13" t="s">
        <v>97</v>
      </c>
      <c r="AU11" s="13"/>
      <c r="AV11" s="13">
        <v>0.11749999999999999</v>
      </c>
      <c r="AW11" s="13">
        <v>0.10638297872340401</v>
      </c>
      <c r="AX11" s="13">
        <v>8.2217973231357599E-2</v>
      </c>
      <c r="AY11" s="13"/>
      <c r="AZ11" s="13">
        <v>5.5045871559633003E-2</v>
      </c>
      <c r="BA11" s="13">
        <v>7.7777777777777807E-2</v>
      </c>
      <c r="BB11" s="13">
        <v>0.167400881057269</v>
      </c>
      <c r="BC11" s="13"/>
      <c r="BD11" s="13">
        <v>0.105263157894737</v>
      </c>
      <c r="BE11" s="13">
        <v>9.375E-2</v>
      </c>
      <c r="BF11" s="13"/>
      <c r="BG11" s="13">
        <v>0.108695652173913</v>
      </c>
      <c r="BH11" s="13">
        <v>9.6910112359550604E-2</v>
      </c>
      <c r="BI11" s="13"/>
      <c r="BJ11" s="13">
        <v>0.12903225806451599</v>
      </c>
      <c r="BK11" s="13">
        <v>9.77881257275902E-2</v>
      </c>
      <c r="BL11" s="13"/>
      <c r="BM11" s="13">
        <v>0.109452736318408</v>
      </c>
      <c r="BN11" s="13">
        <v>9.8901098901098897E-2</v>
      </c>
      <c r="BO11" s="13"/>
      <c r="BP11" s="13">
        <v>9.1575091575091597E-2</v>
      </c>
      <c r="BQ11" s="13">
        <v>0.103633916554509</v>
      </c>
      <c r="BR11" s="13"/>
      <c r="BS11" s="13">
        <v>0.113122171945701</v>
      </c>
      <c r="BT11" s="13">
        <v>8.5714285714285701E-2</v>
      </c>
      <c r="BU11" s="13"/>
      <c r="BV11" s="13">
        <v>0.10738255033557</v>
      </c>
      <c r="BW11" s="13">
        <v>0.116040955631399</v>
      </c>
      <c r="BX11" s="13"/>
      <c r="BY11" s="13">
        <v>0.11111111111111099</v>
      </c>
      <c r="BZ11" s="13">
        <v>9.9337748344370896E-2</v>
      </c>
      <c r="CA11" s="13"/>
      <c r="CB11" s="13">
        <v>0.112734864300626</v>
      </c>
      <c r="CC11" s="13">
        <v>9.1417910447761194E-2</v>
      </c>
      <c r="CE11" s="13">
        <v>9.41176470588235E-2</v>
      </c>
      <c r="CF11" s="13">
        <v>0.104651162790698</v>
      </c>
      <c r="CG11" s="13">
        <v>9.8360655737705041E-2</v>
      </c>
    </row>
    <row r="12" spans="2:85" x14ac:dyDescent="0.3">
      <c r="B12" s="14" t="s">
        <v>251</v>
      </c>
      <c r="C12" s="13">
        <v>5.3088803088803101E-2</v>
      </c>
      <c r="D12" s="13">
        <v>6.4202334630350202E-2</v>
      </c>
      <c r="E12" s="13">
        <v>4.2471042471042497E-2</v>
      </c>
      <c r="F12" s="13"/>
      <c r="G12" s="13">
        <v>2.61437908496732E-2</v>
      </c>
      <c r="H12" s="13">
        <v>3.7174721189591101E-2</v>
      </c>
      <c r="I12" s="13">
        <v>3.5532994923857898E-2</v>
      </c>
      <c r="J12" s="13">
        <v>4.9382716049382699E-2</v>
      </c>
      <c r="K12" s="13">
        <v>8.54700854700855E-2</v>
      </c>
      <c r="L12" s="13">
        <v>0.115942028985507</v>
      </c>
      <c r="M12" s="13"/>
      <c r="N12" s="13">
        <v>5.4545454545454501E-2</v>
      </c>
      <c r="O12" s="13">
        <v>4.81927710843374E-2</v>
      </c>
      <c r="P12" s="13">
        <v>6.21468926553672E-2</v>
      </c>
      <c r="Q12" s="13">
        <v>5.0691244239631297E-2</v>
      </c>
      <c r="R12" s="13"/>
      <c r="S12" s="13">
        <v>3.7234042553191501E-2</v>
      </c>
      <c r="T12" s="13">
        <v>5.9829059829059797E-2</v>
      </c>
      <c r="U12" s="13">
        <v>1.49253731343284E-2</v>
      </c>
      <c r="V12" s="13">
        <v>0.10989010989011</v>
      </c>
      <c r="W12" s="13">
        <v>4.5977011494252901E-2</v>
      </c>
      <c r="X12" s="13">
        <v>5.6818181818181802E-2</v>
      </c>
      <c r="Y12" s="13">
        <v>4.7619047619047603E-2</v>
      </c>
      <c r="Z12" s="13">
        <v>9.7560975609756101E-2</v>
      </c>
      <c r="AA12" s="13">
        <v>3.7037037037037E-2</v>
      </c>
      <c r="AB12" s="13">
        <v>6.3291139240506306E-2</v>
      </c>
      <c r="AC12" s="13">
        <v>4.3478260869565202E-2</v>
      </c>
      <c r="AD12" s="13">
        <v>7.69230769230769E-2</v>
      </c>
      <c r="AE12" s="13"/>
      <c r="AF12" s="13">
        <v>4.0498442367601202E-2</v>
      </c>
      <c r="AG12" s="13">
        <v>4.2424242424242399E-2</v>
      </c>
      <c r="AH12" s="13">
        <v>7.2727272727272696E-2</v>
      </c>
      <c r="AI12" s="13">
        <v>0.10638297872340401</v>
      </c>
      <c r="AJ12" s="13">
        <v>9.9009900990098994E-3</v>
      </c>
      <c r="AK12" s="13">
        <v>7.5268817204301106E-2</v>
      </c>
      <c r="AL12" s="13"/>
      <c r="AM12" s="13">
        <v>4.9689440993788803E-2</v>
      </c>
      <c r="AN12" s="13">
        <v>4.5685279187817299E-2</v>
      </c>
      <c r="AO12" s="13">
        <v>6.3829787234042507E-2</v>
      </c>
      <c r="AP12" s="13">
        <v>3.7037037037037E-2</v>
      </c>
      <c r="AQ12" s="13">
        <v>2.7777777777777801E-2</v>
      </c>
      <c r="AR12" s="13"/>
      <c r="AS12" s="13">
        <v>5.3088803088803101E-2</v>
      </c>
      <c r="AT12" s="13" t="s">
        <v>97</v>
      </c>
      <c r="AU12" s="13"/>
      <c r="AV12" s="13">
        <v>5.2499999999999998E-2</v>
      </c>
      <c r="AW12" s="13">
        <v>5.31914893617021E-2</v>
      </c>
      <c r="AX12" s="13">
        <v>5.35372848948375E-2</v>
      </c>
      <c r="AY12" s="13"/>
      <c r="AZ12" s="13">
        <v>4.5871559633027498E-2</v>
      </c>
      <c r="BA12" s="13">
        <v>1.1111111111111099E-2</v>
      </c>
      <c r="BB12" s="13">
        <v>6.1674008810572702E-2</v>
      </c>
      <c r="BC12" s="13"/>
      <c r="BD12" s="13">
        <v>4.3343653250774002E-2</v>
      </c>
      <c r="BE12" s="13">
        <v>7.03125E-2</v>
      </c>
      <c r="BF12" s="13"/>
      <c r="BG12" s="13">
        <v>2.4844720496894401E-2</v>
      </c>
      <c r="BH12" s="13">
        <v>6.6011235955056202E-2</v>
      </c>
      <c r="BI12" s="13"/>
      <c r="BJ12" s="13">
        <v>1.2903225806451601E-2</v>
      </c>
      <c r="BK12" s="13">
        <v>6.0535506402793898E-2</v>
      </c>
      <c r="BL12" s="13"/>
      <c r="BM12" s="13">
        <v>4.9751243781094502E-2</v>
      </c>
      <c r="BN12" s="13">
        <v>5.37240537240537E-2</v>
      </c>
      <c r="BO12" s="13"/>
      <c r="BP12" s="13">
        <v>4.7619047619047603E-2</v>
      </c>
      <c r="BQ12" s="13">
        <v>5.6527590847913901E-2</v>
      </c>
      <c r="BR12" s="13"/>
      <c r="BS12" s="13">
        <v>4.52488687782805E-2</v>
      </c>
      <c r="BT12" s="13">
        <v>6.8131868131868098E-2</v>
      </c>
      <c r="BU12" s="13"/>
      <c r="BV12" s="13">
        <v>4.6979865771812103E-2</v>
      </c>
      <c r="BW12" s="13">
        <v>4.4368600682593899E-2</v>
      </c>
      <c r="BX12" s="13"/>
      <c r="BY12" s="13">
        <v>5.1282051282051301E-2</v>
      </c>
      <c r="BZ12" s="13">
        <v>5.2980132450331098E-2</v>
      </c>
      <c r="CA12" s="13"/>
      <c r="CB12" s="13">
        <v>5.01043841336117E-2</v>
      </c>
      <c r="CC12" s="13">
        <v>5.7835820895522402E-2</v>
      </c>
      <c r="CE12" s="13">
        <v>6.6666666666666693E-2</v>
      </c>
      <c r="CF12" s="13">
        <v>6.3953488372092998E-2</v>
      </c>
      <c r="CG12" s="13">
        <v>6.5573770491803282E-2</v>
      </c>
    </row>
    <row r="13" spans="2:85" x14ac:dyDescent="0.3">
      <c r="B13" s="14" t="s">
        <v>106</v>
      </c>
      <c r="C13" s="13">
        <v>3.7644787644787597E-2</v>
      </c>
      <c r="D13" s="13">
        <v>2.3346303501945501E-2</v>
      </c>
      <c r="E13" s="13">
        <v>5.2123552123552103E-2</v>
      </c>
      <c r="F13" s="13"/>
      <c r="G13" s="13">
        <v>3.2679738562091498E-2</v>
      </c>
      <c r="H13" s="13">
        <v>3.3457249070632002E-2</v>
      </c>
      <c r="I13" s="13">
        <v>1.01522842639594E-2</v>
      </c>
      <c r="J13" s="13">
        <v>7.4074074074074098E-2</v>
      </c>
      <c r="K13" s="13">
        <v>5.1282051282051301E-2</v>
      </c>
      <c r="L13" s="13">
        <v>3.6231884057971002E-2</v>
      </c>
      <c r="M13" s="13"/>
      <c r="N13" s="13">
        <v>3.6363636363636397E-2</v>
      </c>
      <c r="O13" s="13">
        <v>4.0160642570281103E-2</v>
      </c>
      <c r="P13" s="13">
        <v>4.5197740112994399E-2</v>
      </c>
      <c r="Q13" s="13">
        <v>2.76497695852535E-2</v>
      </c>
      <c r="R13" s="13"/>
      <c r="S13" s="13">
        <v>2.6595744680851099E-2</v>
      </c>
      <c r="T13" s="13">
        <v>4.2735042735042701E-2</v>
      </c>
      <c r="U13" s="13">
        <v>5.9701492537313397E-2</v>
      </c>
      <c r="V13" s="13">
        <v>3.2967032967033003E-2</v>
      </c>
      <c r="W13" s="13">
        <v>3.4482758620689703E-2</v>
      </c>
      <c r="X13" s="13">
        <v>4.5454545454545497E-2</v>
      </c>
      <c r="Y13" s="13">
        <v>3.5714285714285698E-2</v>
      </c>
      <c r="Z13" s="13">
        <v>0</v>
      </c>
      <c r="AA13" s="13">
        <v>4.4444444444444398E-2</v>
      </c>
      <c r="AB13" s="13">
        <v>3.7974683544303799E-2</v>
      </c>
      <c r="AC13" s="13">
        <v>6.5217391304347797E-2</v>
      </c>
      <c r="AD13" s="13">
        <v>0</v>
      </c>
      <c r="AE13" s="13"/>
      <c r="AF13" s="13">
        <v>3.4267912772585701E-2</v>
      </c>
      <c r="AG13" s="13">
        <v>3.03030303030303E-2</v>
      </c>
      <c r="AH13" s="13">
        <v>5.4545454545454501E-2</v>
      </c>
      <c r="AI13" s="13">
        <v>2.1276595744680899E-2</v>
      </c>
      <c r="AJ13" s="13">
        <v>4.95049504950495E-2</v>
      </c>
      <c r="AK13" s="13">
        <v>6.4516129032258104E-2</v>
      </c>
      <c r="AL13" s="13"/>
      <c r="AM13" s="13">
        <v>6.2111801242236003E-2</v>
      </c>
      <c r="AN13" s="13">
        <v>4.0609137055837602E-2</v>
      </c>
      <c r="AO13" s="13">
        <v>3.3434650455927001E-2</v>
      </c>
      <c r="AP13" s="13">
        <v>3.7037037037037E-2</v>
      </c>
      <c r="AQ13" s="13">
        <v>0</v>
      </c>
      <c r="AR13" s="13"/>
      <c r="AS13" s="13">
        <v>3.7644787644787597E-2</v>
      </c>
      <c r="AT13" s="13" t="s">
        <v>97</v>
      </c>
      <c r="AU13" s="13"/>
      <c r="AV13" s="13">
        <v>3.7499999999999999E-2</v>
      </c>
      <c r="AW13" s="13">
        <v>0</v>
      </c>
      <c r="AX13" s="13">
        <v>4.3977055449330803E-2</v>
      </c>
      <c r="AY13" s="13"/>
      <c r="AZ13" s="13">
        <v>1.8348623853211E-2</v>
      </c>
      <c r="BA13" s="13">
        <v>2.2222222222222199E-2</v>
      </c>
      <c r="BB13" s="13">
        <v>4.4052863436123399E-2</v>
      </c>
      <c r="BC13" s="13"/>
      <c r="BD13" s="13">
        <v>4.7987616099071199E-2</v>
      </c>
      <c r="BE13" s="13">
        <v>2.0833333333333301E-2</v>
      </c>
      <c r="BF13" s="13"/>
      <c r="BG13" s="13">
        <v>3.1055900621118002E-2</v>
      </c>
      <c r="BH13" s="13">
        <v>4.0730337078651702E-2</v>
      </c>
      <c r="BI13" s="13"/>
      <c r="BJ13" s="13">
        <v>6.4516129032258104E-2</v>
      </c>
      <c r="BK13" s="13">
        <v>3.3760186263096598E-2</v>
      </c>
      <c r="BL13" s="13"/>
      <c r="BM13" s="13">
        <v>5.9701492537313397E-2</v>
      </c>
      <c r="BN13" s="13">
        <v>3.1746031746031703E-2</v>
      </c>
      <c r="BO13" s="13"/>
      <c r="BP13" s="13">
        <v>7.3260073260073305E-2</v>
      </c>
      <c r="BQ13" s="13">
        <v>2.1534320323014802E-2</v>
      </c>
      <c r="BR13" s="13"/>
      <c r="BS13" s="13">
        <v>3.1674208144796399E-2</v>
      </c>
      <c r="BT13" s="13">
        <v>4.6153846153846198E-2</v>
      </c>
      <c r="BU13" s="13"/>
      <c r="BV13" s="13">
        <v>2.01342281879195E-2</v>
      </c>
      <c r="BW13" s="13">
        <v>3.7542662116041001E-2</v>
      </c>
      <c r="BX13" s="13"/>
      <c r="BY13" s="13">
        <v>1.7094017094017099E-2</v>
      </c>
      <c r="BZ13" s="13">
        <v>3.9735099337748297E-2</v>
      </c>
      <c r="CA13" s="13"/>
      <c r="CB13" s="13">
        <v>3.9665970772442598E-2</v>
      </c>
      <c r="CC13" s="13">
        <v>3.54477611940298E-2</v>
      </c>
      <c r="CE13" s="13">
        <v>3.9215686274509803E-2</v>
      </c>
      <c r="CF13" s="13">
        <v>2.32558139534884E-2</v>
      </c>
      <c r="CG13" s="13">
        <v>3.2786885245901648E-2</v>
      </c>
    </row>
    <row r="14" spans="2:85" x14ac:dyDescent="0.3">
      <c r="B14" s="26" t="s">
        <v>127</v>
      </c>
      <c r="C14" s="27">
        <v>0.64478764478764505</v>
      </c>
      <c r="D14" s="27">
        <v>0.595330739299611</v>
      </c>
      <c r="E14" s="27">
        <v>0.693050193050193</v>
      </c>
      <c r="F14" s="27"/>
      <c r="G14" s="27">
        <v>0.66013071895424802</v>
      </c>
      <c r="H14" s="27">
        <v>0.65055762081784396</v>
      </c>
      <c r="I14" s="27">
        <v>0.74111675126903598</v>
      </c>
      <c r="J14" s="27">
        <v>0.63580246913580196</v>
      </c>
      <c r="K14" s="27">
        <v>0.61538461538461497</v>
      </c>
      <c r="L14" s="27">
        <v>0.51449275362318803</v>
      </c>
      <c r="M14" s="27"/>
      <c r="N14" s="27">
        <v>0.63116883116883105</v>
      </c>
      <c r="O14" s="27">
        <v>0.634538152610442</v>
      </c>
      <c r="P14" s="27">
        <v>0.677966101694915</v>
      </c>
      <c r="Q14" s="27">
        <v>0.66359447004608296</v>
      </c>
      <c r="R14" s="27"/>
      <c r="S14" s="27">
        <v>0.680851063829787</v>
      </c>
      <c r="T14" s="27">
        <v>0.58119658119658102</v>
      </c>
      <c r="U14" s="27">
        <v>0.74626865671641796</v>
      </c>
      <c r="V14" s="27">
        <v>0.60439560439560402</v>
      </c>
      <c r="W14" s="27">
        <v>0.66666666666666696</v>
      </c>
      <c r="X14" s="27">
        <v>0.61363636363636398</v>
      </c>
      <c r="Y14" s="27">
        <v>0.60714285714285698</v>
      </c>
      <c r="Z14" s="27">
        <v>0.68292682926829296</v>
      </c>
      <c r="AA14" s="27">
        <v>0.65185185185185202</v>
      </c>
      <c r="AB14" s="27">
        <v>0.632911392405063</v>
      </c>
      <c r="AC14" s="27">
        <v>0.67391304347826098</v>
      </c>
      <c r="AD14" s="27">
        <v>0.53846153846153899</v>
      </c>
      <c r="AE14" s="27"/>
      <c r="AF14" s="27">
        <v>0.65109034267912802</v>
      </c>
      <c r="AG14" s="27">
        <v>0.66060606060606097</v>
      </c>
      <c r="AH14" s="27">
        <v>0.64545454545454595</v>
      </c>
      <c r="AI14" s="27">
        <v>0.63829787234042601</v>
      </c>
      <c r="AJ14" s="27">
        <v>0.69306930693069302</v>
      </c>
      <c r="AK14" s="27">
        <v>0.483870967741935</v>
      </c>
      <c r="AL14" s="27"/>
      <c r="AM14" s="27">
        <v>0.63975155279503104</v>
      </c>
      <c r="AN14" s="27">
        <v>0.64467005076142103</v>
      </c>
      <c r="AO14" s="27">
        <v>0.62006079027355598</v>
      </c>
      <c r="AP14" s="27">
        <v>0.67195767195767198</v>
      </c>
      <c r="AQ14" s="27">
        <v>0.66666666666666696</v>
      </c>
      <c r="AR14" s="27"/>
      <c r="AS14" s="27">
        <v>0.64478764478764505</v>
      </c>
      <c r="AT14" s="27" t="s">
        <v>97</v>
      </c>
      <c r="AU14" s="27"/>
      <c r="AV14" s="27">
        <v>0.62250000000000005</v>
      </c>
      <c r="AW14" s="27">
        <v>0.64893617021276595</v>
      </c>
      <c r="AX14" s="27">
        <v>0.66539196940726597</v>
      </c>
      <c r="AY14" s="27"/>
      <c r="AZ14" s="27">
        <v>0.75229357798165097</v>
      </c>
      <c r="BA14" s="27">
        <v>0.74444444444444402</v>
      </c>
      <c r="BB14" s="27">
        <v>0.49779735682819398</v>
      </c>
      <c r="BC14" s="27"/>
      <c r="BD14" s="27">
        <v>0.64396284829721395</v>
      </c>
      <c r="BE14" s="27">
        <v>0.6484375</v>
      </c>
      <c r="BF14" s="27"/>
      <c r="BG14" s="27">
        <v>0.66770186335403703</v>
      </c>
      <c r="BH14" s="27">
        <v>0.63623595505618002</v>
      </c>
      <c r="BI14" s="27"/>
      <c r="BJ14" s="27">
        <v>0.619354838709677</v>
      </c>
      <c r="BK14" s="27">
        <v>0.64493597206053499</v>
      </c>
      <c r="BL14" s="27"/>
      <c r="BM14" s="27">
        <v>0.64179104477611904</v>
      </c>
      <c r="BN14" s="27">
        <v>0.64713064713064705</v>
      </c>
      <c r="BO14" s="27"/>
      <c r="BP14" s="27">
        <v>0.65201465201465203</v>
      </c>
      <c r="BQ14" s="27">
        <v>0.64468371467025598</v>
      </c>
      <c r="BR14" s="27"/>
      <c r="BS14" s="27">
        <v>0.68099547511312197</v>
      </c>
      <c r="BT14" s="27">
        <v>0.59340659340659296</v>
      </c>
      <c r="BU14" s="27"/>
      <c r="BV14" s="27">
        <v>0.65100671140939603</v>
      </c>
      <c r="BW14" s="27">
        <v>0.69624573378839605</v>
      </c>
      <c r="BX14" s="27"/>
      <c r="BY14" s="27">
        <v>0.64102564102564097</v>
      </c>
      <c r="BZ14" s="27">
        <v>0.64790286975717404</v>
      </c>
      <c r="CA14" s="27"/>
      <c r="CB14" s="27">
        <v>0.64509394572025003</v>
      </c>
      <c r="CC14" s="27">
        <v>0.64365671641791</v>
      </c>
      <c r="CD14" s="24"/>
      <c r="CE14" s="27">
        <v>0.67843137254901997</v>
      </c>
      <c r="CF14" s="27">
        <v>0.56395348837209303</v>
      </c>
      <c r="CG14" s="32">
        <v>0.63231850117096045</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G21"/>
  <sheetViews>
    <sheetView showGridLines="0" workbookViewId="0">
      <pane xSplit="2" topLeftCell="C1" activePane="topRight" state="frozen"/>
      <selection activeCell="CG8" sqref="CG8"/>
      <selection pane="topRight" activeCell="CG8" sqref="CG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258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0.65057915057915106</v>
      </c>
      <c r="D8" s="13">
        <v>0.60894941634241195</v>
      </c>
      <c r="E8" s="13">
        <v>0.69111969111969096</v>
      </c>
      <c r="F8" s="13"/>
      <c r="G8" s="13">
        <v>0.58823529411764697</v>
      </c>
      <c r="H8" s="13">
        <v>0.66171003717472099</v>
      </c>
      <c r="I8" s="13">
        <v>0.66497461928933999</v>
      </c>
      <c r="J8" s="13">
        <v>0.66666666666666696</v>
      </c>
      <c r="K8" s="13">
        <v>0.67521367521367504</v>
      </c>
      <c r="L8" s="13">
        <v>0.63768115942029002</v>
      </c>
      <c r="M8" s="13"/>
      <c r="N8" s="13">
        <v>0.71428571428571397</v>
      </c>
      <c r="O8" s="13">
        <v>0.61445783132530096</v>
      </c>
      <c r="P8" s="13">
        <v>0.59887005649717495</v>
      </c>
      <c r="Q8" s="13">
        <v>0.62211981566820296</v>
      </c>
      <c r="R8" s="13"/>
      <c r="S8" s="13">
        <v>0.659574468085106</v>
      </c>
      <c r="T8" s="13">
        <v>0.60683760683760701</v>
      </c>
      <c r="U8" s="13">
        <v>0.68656716417910402</v>
      </c>
      <c r="V8" s="13">
        <v>0.62637362637362604</v>
      </c>
      <c r="W8" s="13">
        <v>0.63218390804597702</v>
      </c>
      <c r="X8" s="13">
        <v>0.63636363636363602</v>
      </c>
      <c r="Y8" s="13">
        <v>0.71428571428571397</v>
      </c>
      <c r="Z8" s="13">
        <v>0.56097560975609795</v>
      </c>
      <c r="AA8" s="13">
        <v>0.63703703703703696</v>
      </c>
      <c r="AB8" s="13">
        <v>0.645569620253165</v>
      </c>
      <c r="AC8" s="13">
        <v>0.73913043478260898</v>
      </c>
      <c r="AD8" s="13">
        <v>0.84615384615384603</v>
      </c>
      <c r="AE8" s="13"/>
      <c r="AF8" s="13">
        <v>0.61993769470405002</v>
      </c>
      <c r="AG8" s="13">
        <v>0.66060606060606097</v>
      </c>
      <c r="AH8" s="13">
        <v>0.63636363636363602</v>
      </c>
      <c r="AI8" s="13">
        <v>0.66666666666666696</v>
      </c>
      <c r="AJ8" s="13">
        <v>0.66336633663366296</v>
      </c>
      <c r="AK8" s="13">
        <v>0.66666666666666696</v>
      </c>
      <c r="AL8" s="13"/>
      <c r="AM8" s="13">
        <v>0.58385093167701896</v>
      </c>
      <c r="AN8" s="13">
        <v>0.63451776649746205</v>
      </c>
      <c r="AO8" s="13">
        <v>0.63525835866261404</v>
      </c>
      <c r="AP8" s="13">
        <v>0.75132275132275095</v>
      </c>
      <c r="AQ8" s="13">
        <v>0.83333333333333304</v>
      </c>
      <c r="AR8" s="13"/>
      <c r="AS8" s="13">
        <v>0.65057915057915106</v>
      </c>
      <c r="AT8" s="13" t="s">
        <v>97</v>
      </c>
      <c r="AU8" s="13"/>
      <c r="AV8" s="13">
        <v>0.74250000000000005</v>
      </c>
      <c r="AW8" s="13">
        <v>0.659574468085106</v>
      </c>
      <c r="AX8" s="13">
        <v>0.58508604206501003</v>
      </c>
      <c r="AY8" s="13"/>
      <c r="AZ8" s="13">
        <v>0.88990825688073405</v>
      </c>
      <c r="BA8" s="13">
        <v>0.57777777777777795</v>
      </c>
      <c r="BB8" s="13">
        <v>0.71365638766519801</v>
      </c>
      <c r="BC8" s="13"/>
      <c r="BD8" s="13">
        <v>0.67801857585139302</v>
      </c>
      <c r="BE8" s="13">
        <v>0.59895833333333304</v>
      </c>
      <c r="BF8" s="13"/>
      <c r="BG8" s="13">
        <v>0.68944099378881996</v>
      </c>
      <c r="BH8" s="13">
        <v>0.63342696629213502</v>
      </c>
      <c r="BI8" s="13"/>
      <c r="BJ8" s="13">
        <v>0.63225806451612898</v>
      </c>
      <c r="BK8" s="13">
        <v>0.64959254947613498</v>
      </c>
      <c r="BL8" s="13"/>
      <c r="BM8" s="13">
        <v>0.65174129353233801</v>
      </c>
      <c r="BN8" s="13">
        <v>0.64713064713064705</v>
      </c>
      <c r="BO8" s="13"/>
      <c r="BP8" s="13">
        <v>0.69597069597069605</v>
      </c>
      <c r="BQ8" s="13">
        <v>0.62987886944818305</v>
      </c>
      <c r="BR8" s="13"/>
      <c r="BS8" s="13">
        <v>0.658371040723982</v>
      </c>
      <c r="BT8" s="13">
        <v>0.61538461538461497</v>
      </c>
      <c r="BU8" s="13"/>
      <c r="BV8" s="13">
        <v>0.711409395973154</v>
      </c>
      <c r="BW8" s="13">
        <v>0.63139931740614297</v>
      </c>
      <c r="BX8" s="13"/>
      <c r="BY8" s="13">
        <v>0.54700854700854695</v>
      </c>
      <c r="BZ8" s="13">
        <v>0.66887417218542999</v>
      </c>
      <c r="CA8" s="13"/>
      <c r="CB8" s="13">
        <v>0.66805845511482298</v>
      </c>
      <c r="CC8" s="13">
        <v>0.64179104477611904</v>
      </c>
      <c r="CE8" s="13">
        <v>0.55294117647058805</v>
      </c>
      <c r="CF8" s="13">
        <v>0.60465116279069797</v>
      </c>
      <c r="CG8" s="13">
        <v>0.57377049180327866</v>
      </c>
    </row>
    <row r="9" spans="2:85" x14ac:dyDescent="0.3">
      <c r="B9" s="14" t="s">
        <v>124</v>
      </c>
      <c r="C9" s="13">
        <v>0.21042471042471</v>
      </c>
      <c r="D9" s="13">
        <v>0.237354085603113</v>
      </c>
      <c r="E9" s="13">
        <v>0.183397683397683</v>
      </c>
      <c r="F9" s="13"/>
      <c r="G9" s="13">
        <v>0.28104575163398698</v>
      </c>
      <c r="H9" s="13">
        <v>0.19330855018587401</v>
      </c>
      <c r="I9" s="13">
        <v>0.22335025380710699</v>
      </c>
      <c r="J9" s="13">
        <v>0.179012345679012</v>
      </c>
      <c r="K9" s="13">
        <v>0.19658119658119699</v>
      </c>
      <c r="L9" s="13">
        <v>0.19565217391304299</v>
      </c>
      <c r="M9" s="13"/>
      <c r="N9" s="13">
        <v>0.17662337662337699</v>
      </c>
      <c r="O9" s="13">
        <v>0.22891566265060201</v>
      </c>
      <c r="P9" s="13">
        <v>0.248587570621469</v>
      </c>
      <c r="Q9" s="13">
        <v>0.216589861751152</v>
      </c>
      <c r="R9" s="13"/>
      <c r="S9" s="13">
        <v>0.22340425531914901</v>
      </c>
      <c r="T9" s="13">
        <v>0.213675213675214</v>
      </c>
      <c r="U9" s="13">
        <v>0.22388059701492499</v>
      </c>
      <c r="V9" s="13">
        <v>0.24175824175824201</v>
      </c>
      <c r="W9" s="13">
        <v>0.229885057471264</v>
      </c>
      <c r="X9" s="13">
        <v>0.23863636363636401</v>
      </c>
      <c r="Y9" s="13">
        <v>0.17857142857142899</v>
      </c>
      <c r="Z9" s="13">
        <v>0.24390243902438999</v>
      </c>
      <c r="AA9" s="13">
        <v>0.17777777777777801</v>
      </c>
      <c r="AB9" s="13">
        <v>0.177215189873418</v>
      </c>
      <c r="AC9" s="13">
        <v>0.19565217391304299</v>
      </c>
      <c r="AD9" s="13">
        <v>7.69230769230769E-2</v>
      </c>
      <c r="AE9" s="13"/>
      <c r="AF9" s="13">
        <v>0.23987538940809999</v>
      </c>
      <c r="AG9" s="13">
        <v>0.16969696969697001</v>
      </c>
      <c r="AH9" s="13">
        <v>0.25454545454545502</v>
      </c>
      <c r="AI9" s="13">
        <v>0.219858156028369</v>
      </c>
      <c r="AJ9" s="13">
        <v>0.16831683168316799</v>
      </c>
      <c r="AK9" s="13">
        <v>0.21505376344086</v>
      </c>
      <c r="AL9" s="13"/>
      <c r="AM9" s="13">
        <v>0.22360248447205</v>
      </c>
      <c r="AN9" s="13">
        <v>0.22842639593908601</v>
      </c>
      <c r="AO9" s="13">
        <v>0.24620060790273601</v>
      </c>
      <c r="AP9" s="13">
        <v>0.14285714285714299</v>
      </c>
      <c r="AQ9" s="13">
        <v>0.11111111111111099</v>
      </c>
      <c r="AR9" s="13"/>
      <c r="AS9" s="13">
        <v>0.21042471042471</v>
      </c>
      <c r="AT9" s="13" t="s">
        <v>97</v>
      </c>
      <c r="AU9" s="13"/>
      <c r="AV9" s="13">
        <v>0.17249999999999999</v>
      </c>
      <c r="AW9" s="13">
        <v>0.21276595744680901</v>
      </c>
      <c r="AX9" s="13">
        <v>0.23518164435946501</v>
      </c>
      <c r="AY9" s="13"/>
      <c r="AZ9" s="13">
        <v>8.2568807339449504E-2</v>
      </c>
      <c r="BA9" s="13">
        <v>0.27777777777777801</v>
      </c>
      <c r="BB9" s="13">
        <v>0.18061674008810599</v>
      </c>
      <c r="BC9" s="13"/>
      <c r="BD9" s="13">
        <v>0.19195046439628499</v>
      </c>
      <c r="BE9" s="13">
        <v>0.24479166666666699</v>
      </c>
      <c r="BF9" s="13"/>
      <c r="BG9" s="13">
        <v>0.18633540372670801</v>
      </c>
      <c r="BH9" s="13">
        <v>0.22191011235955099</v>
      </c>
      <c r="BI9" s="13"/>
      <c r="BJ9" s="13">
        <v>0.238709677419355</v>
      </c>
      <c r="BK9" s="13">
        <v>0.20954598370197899</v>
      </c>
      <c r="BL9" s="13"/>
      <c r="BM9" s="13">
        <v>0.19402985074626899</v>
      </c>
      <c r="BN9" s="13">
        <v>0.21611721611721599</v>
      </c>
      <c r="BO9" s="13"/>
      <c r="BP9" s="13">
        <v>0.194139194139194</v>
      </c>
      <c r="BQ9" s="13">
        <v>0.216689098250336</v>
      </c>
      <c r="BR9" s="13"/>
      <c r="BS9" s="13">
        <v>0.223981900452489</v>
      </c>
      <c r="BT9" s="13">
        <v>0.217582417582418</v>
      </c>
      <c r="BU9" s="13"/>
      <c r="BV9" s="13">
        <v>0.194630872483221</v>
      </c>
      <c r="BW9" s="13">
        <v>0.23890784982935201</v>
      </c>
      <c r="BX9" s="13"/>
      <c r="BY9" s="13">
        <v>0.29914529914529903</v>
      </c>
      <c r="BZ9" s="13">
        <v>0.19867549668874199</v>
      </c>
      <c r="CA9" s="13"/>
      <c r="CB9" s="13">
        <v>0.187891440501044</v>
      </c>
      <c r="CC9" s="13">
        <v>0.229477611940299</v>
      </c>
      <c r="CE9" s="13">
        <v>0.23137254901960799</v>
      </c>
      <c r="CF9" s="13">
        <v>0.25581395348837199</v>
      </c>
      <c r="CG9" s="13">
        <v>0.24121779859484785</v>
      </c>
    </row>
    <row r="10" spans="2:85" x14ac:dyDescent="0.3">
      <c r="B10" s="14" t="s">
        <v>125</v>
      </c>
      <c r="C10" s="13">
        <v>5.0193050193050197E-2</v>
      </c>
      <c r="D10" s="13">
        <v>6.2256809338521402E-2</v>
      </c>
      <c r="E10" s="13">
        <v>3.8610038610038602E-2</v>
      </c>
      <c r="F10" s="13"/>
      <c r="G10" s="13">
        <v>5.22875816993464E-2</v>
      </c>
      <c r="H10" s="13">
        <v>6.6914498141263906E-2</v>
      </c>
      <c r="I10" s="13">
        <v>4.0609137055837602E-2</v>
      </c>
      <c r="J10" s="13">
        <v>4.3209876543209902E-2</v>
      </c>
      <c r="K10" s="13">
        <v>2.5641025641025599E-2</v>
      </c>
      <c r="L10" s="13">
        <v>5.7971014492753603E-2</v>
      </c>
      <c r="M10" s="13"/>
      <c r="N10" s="13">
        <v>4.15584415584416E-2</v>
      </c>
      <c r="O10" s="13">
        <v>5.62248995983936E-2</v>
      </c>
      <c r="P10" s="13">
        <v>5.0847457627118599E-2</v>
      </c>
      <c r="Q10" s="13">
        <v>5.5299539170506902E-2</v>
      </c>
      <c r="R10" s="13"/>
      <c r="S10" s="13">
        <v>5.31914893617021E-2</v>
      </c>
      <c r="T10" s="13">
        <v>7.69230769230769E-2</v>
      </c>
      <c r="U10" s="13">
        <v>2.9850746268656699E-2</v>
      </c>
      <c r="V10" s="13">
        <v>4.3956043956044001E-2</v>
      </c>
      <c r="W10" s="13">
        <v>6.8965517241379296E-2</v>
      </c>
      <c r="X10" s="13">
        <v>0</v>
      </c>
      <c r="Y10" s="13">
        <v>3.5714285714285698E-2</v>
      </c>
      <c r="Z10" s="13">
        <v>2.4390243902439001E-2</v>
      </c>
      <c r="AA10" s="13">
        <v>8.1481481481481502E-2</v>
      </c>
      <c r="AB10" s="13">
        <v>3.7974683544303799E-2</v>
      </c>
      <c r="AC10" s="13">
        <v>4.3478260869565202E-2</v>
      </c>
      <c r="AD10" s="13">
        <v>7.69230769230769E-2</v>
      </c>
      <c r="AE10" s="13"/>
      <c r="AF10" s="13">
        <v>4.9844236760124602E-2</v>
      </c>
      <c r="AG10" s="13">
        <v>8.4848484848484895E-2</v>
      </c>
      <c r="AH10" s="13">
        <v>3.6363636363636397E-2</v>
      </c>
      <c r="AI10" s="13">
        <v>4.2553191489361701E-2</v>
      </c>
      <c r="AJ10" s="13">
        <v>3.9603960396039598E-2</v>
      </c>
      <c r="AK10" s="13">
        <v>1.0752688172042999E-2</v>
      </c>
      <c r="AL10" s="13"/>
      <c r="AM10" s="13">
        <v>4.9689440993788803E-2</v>
      </c>
      <c r="AN10" s="13">
        <v>5.5837563451776699E-2</v>
      </c>
      <c r="AO10" s="13">
        <v>4.8632218844984802E-2</v>
      </c>
      <c r="AP10" s="13">
        <v>3.7037037037037E-2</v>
      </c>
      <c r="AQ10" s="13">
        <v>5.5555555555555601E-2</v>
      </c>
      <c r="AR10" s="13"/>
      <c r="AS10" s="13">
        <v>5.0193050193050197E-2</v>
      </c>
      <c r="AT10" s="13" t="s">
        <v>97</v>
      </c>
      <c r="AU10" s="13"/>
      <c r="AV10" s="13">
        <v>4.4999999999999998E-2</v>
      </c>
      <c r="AW10" s="13">
        <v>4.2553191489361701E-2</v>
      </c>
      <c r="AX10" s="13">
        <v>5.5449330783938801E-2</v>
      </c>
      <c r="AY10" s="13"/>
      <c r="AZ10" s="13">
        <v>9.1743119266055103E-3</v>
      </c>
      <c r="BA10" s="13">
        <v>0.11111111111111099</v>
      </c>
      <c r="BB10" s="13">
        <v>3.5242290748898703E-2</v>
      </c>
      <c r="BC10" s="13"/>
      <c r="BD10" s="13">
        <v>4.3343653250774002E-2</v>
      </c>
      <c r="BE10" s="13">
        <v>6.25E-2</v>
      </c>
      <c r="BF10" s="13"/>
      <c r="BG10" s="13">
        <v>4.0372670807453402E-2</v>
      </c>
      <c r="BH10" s="13">
        <v>5.3370786516853903E-2</v>
      </c>
      <c r="BI10" s="13"/>
      <c r="BJ10" s="13">
        <v>5.16129032258065E-2</v>
      </c>
      <c r="BK10" s="13">
        <v>4.7729918509895199E-2</v>
      </c>
      <c r="BL10" s="13"/>
      <c r="BM10" s="13">
        <v>6.4676616915422896E-2</v>
      </c>
      <c r="BN10" s="13">
        <v>4.7619047619047603E-2</v>
      </c>
      <c r="BO10" s="13"/>
      <c r="BP10" s="13">
        <v>3.6630036630036597E-2</v>
      </c>
      <c r="BQ10" s="13">
        <v>5.6527590847913901E-2</v>
      </c>
      <c r="BR10" s="13"/>
      <c r="BS10" s="13">
        <v>4.7511312217194603E-2</v>
      </c>
      <c r="BT10" s="13">
        <v>5.7142857142857099E-2</v>
      </c>
      <c r="BU10" s="13"/>
      <c r="BV10" s="13">
        <v>4.0268456375838903E-2</v>
      </c>
      <c r="BW10" s="13">
        <v>5.1194539249146798E-2</v>
      </c>
      <c r="BX10" s="13"/>
      <c r="BY10" s="13">
        <v>5.9829059829059797E-2</v>
      </c>
      <c r="BZ10" s="13">
        <v>4.7461368653421598E-2</v>
      </c>
      <c r="CA10" s="13"/>
      <c r="CB10" s="13">
        <v>4.8016701461377903E-2</v>
      </c>
      <c r="CC10" s="13">
        <v>4.85074626865672E-2</v>
      </c>
      <c r="CE10" s="13">
        <v>8.2352941176470601E-2</v>
      </c>
      <c r="CF10" s="13">
        <v>2.9069767441860499E-2</v>
      </c>
      <c r="CG10" s="13">
        <v>6.0889929742388785E-2</v>
      </c>
    </row>
    <row r="11" spans="2:85" x14ac:dyDescent="0.3">
      <c r="B11" s="14" t="s">
        <v>126</v>
      </c>
      <c r="C11" s="13">
        <v>3.2818532818532802E-2</v>
      </c>
      <c r="D11" s="13">
        <v>4.4747081712062299E-2</v>
      </c>
      <c r="E11" s="13">
        <v>2.12355212355212E-2</v>
      </c>
      <c r="F11" s="13"/>
      <c r="G11" s="13">
        <v>2.61437908496732E-2</v>
      </c>
      <c r="H11" s="13">
        <v>4.4609665427509299E-2</v>
      </c>
      <c r="I11" s="13">
        <v>3.5532994923857898E-2</v>
      </c>
      <c r="J11" s="13">
        <v>4.9382716049382699E-2</v>
      </c>
      <c r="K11" s="13">
        <v>8.5470085470085496E-3</v>
      </c>
      <c r="L11" s="13">
        <v>1.4492753623188401E-2</v>
      </c>
      <c r="M11" s="13"/>
      <c r="N11" s="13">
        <v>2.3376623376623398E-2</v>
      </c>
      <c r="O11" s="13">
        <v>4.4176706827309203E-2</v>
      </c>
      <c r="P11" s="13">
        <v>2.2598870056497199E-2</v>
      </c>
      <c r="Q11" s="13">
        <v>4.6082949308755797E-2</v>
      </c>
      <c r="R11" s="13"/>
      <c r="S11" s="13">
        <v>1.5957446808510599E-2</v>
      </c>
      <c r="T11" s="13">
        <v>3.4188034188034198E-2</v>
      </c>
      <c r="U11" s="13">
        <v>1.49253731343284E-2</v>
      </c>
      <c r="V11" s="13">
        <v>3.2967032967033003E-2</v>
      </c>
      <c r="W11" s="13">
        <v>3.4482758620689703E-2</v>
      </c>
      <c r="X11" s="13">
        <v>3.4090909090909102E-2</v>
      </c>
      <c r="Y11" s="13">
        <v>4.7619047619047603E-2</v>
      </c>
      <c r="Z11" s="13">
        <v>2.4390243902439001E-2</v>
      </c>
      <c r="AA11" s="13">
        <v>2.96296296296296E-2</v>
      </c>
      <c r="AB11" s="13">
        <v>8.8607594936708903E-2</v>
      </c>
      <c r="AC11" s="13">
        <v>2.1739130434782601E-2</v>
      </c>
      <c r="AD11" s="13">
        <v>0</v>
      </c>
      <c r="AE11" s="13"/>
      <c r="AF11" s="13">
        <v>3.7383177570093497E-2</v>
      </c>
      <c r="AG11" s="13">
        <v>3.6363636363636397E-2</v>
      </c>
      <c r="AH11" s="13">
        <v>1.8181818181818198E-2</v>
      </c>
      <c r="AI11" s="13">
        <v>2.8368794326241099E-2</v>
      </c>
      <c r="AJ11" s="13">
        <v>3.9603960396039598E-2</v>
      </c>
      <c r="AK11" s="13">
        <v>2.1505376344085999E-2</v>
      </c>
      <c r="AL11" s="13"/>
      <c r="AM11" s="13">
        <v>4.9689440993788803E-2</v>
      </c>
      <c r="AN11" s="13">
        <v>2.5380710659898501E-2</v>
      </c>
      <c r="AO11" s="13">
        <v>3.0395136778115499E-2</v>
      </c>
      <c r="AP11" s="13">
        <v>2.6455026455026499E-2</v>
      </c>
      <c r="AQ11" s="13">
        <v>0</v>
      </c>
      <c r="AR11" s="13"/>
      <c r="AS11" s="13">
        <v>3.2818532818532802E-2</v>
      </c>
      <c r="AT11" s="13" t="s">
        <v>97</v>
      </c>
      <c r="AU11" s="13"/>
      <c r="AV11" s="13">
        <v>1.7500000000000002E-2</v>
      </c>
      <c r="AW11" s="13">
        <v>7.4468085106383003E-2</v>
      </c>
      <c r="AX11" s="13">
        <v>3.6328871892925399E-2</v>
      </c>
      <c r="AY11" s="13"/>
      <c r="AZ11" s="13">
        <v>9.1743119266055103E-3</v>
      </c>
      <c r="BA11" s="13">
        <v>3.3333333333333298E-2</v>
      </c>
      <c r="BB11" s="13">
        <v>3.9647577092511002E-2</v>
      </c>
      <c r="BC11" s="13"/>
      <c r="BD11" s="13">
        <v>4.02476780185759E-2</v>
      </c>
      <c r="BE11" s="13">
        <v>2.0833333333333301E-2</v>
      </c>
      <c r="BF11" s="13"/>
      <c r="BG11" s="13">
        <v>4.0372670807453402E-2</v>
      </c>
      <c r="BH11" s="13">
        <v>2.9494382022471899E-2</v>
      </c>
      <c r="BI11" s="13"/>
      <c r="BJ11" s="13">
        <v>4.5161290322580601E-2</v>
      </c>
      <c r="BK11" s="13">
        <v>3.1431897555296899E-2</v>
      </c>
      <c r="BL11" s="13"/>
      <c r="BM11" s="13">
        <v>4.47761194029851E-2</v>
      </c>
      <c r="BN11" s="13">
        <v>3.05250305250305E-2</v>
      </c>
      <c r="BO11" s="13"/>
      <c r="BP11" s="13">
        <v>2.1978021978022001E-2</v>
      </c>
      <c r="BQ11" s="13">
        <v>3.7685060565275902E-2</v>
      </c>
      <c r="BR11" s="13"/>
      <c r="BS11" s="13">
        <v>3.3936651583710398E-2</v>
      </c>
      <c r="BT11" s="13">
        <v>2.8571428571428598E-2</v>
      </c>
      <c r="BU11" s="13"/>
      <c r="BV11" s="13">
        <v>2.01342281879195E-2</v>
      </c>
      <c r="BW11" s="13">
        <v>4.0955631399317398E-2</v>
      </c>
      <c r="BX11" s="13"/>
      <c r="BY11" s="13">
        <v>6.8376068376068397E-2</v>
      </c>
      <c r="BZ11" s="13">
        <v>2.42825607064018E-2</v>
      </c>
      <c r="CA11" s="13"/>
      <c r="CB11" s="13">
        <v>3.1315240083507299E-2</v>
      </c>
      <c r="CC11" s="13">
        <v>2.9850746268656699E-2</v>
      </c>
      <c r="CE11" s="13">
        <v>4.7058823529411799E-2</v>
      </c>
      <c r="CF11" s="13">
        <v>2.9069767441860499E-2</v>
      </c>
      <c r="CG11" s="13">
        <v>3.981264637002345E-2</v>
      </c>
    </row>
    <row r="12" spans="2:85" x14ac:dyDescent="0.3">
      <c r="B12" s="14" t="s">
        <v>251</v>
      </c>
      <c r="C12" s="13">
        <v>4.2471042471042497E-2</v>
      </c>
      <c r="D12" s="13">
        <v>3.8910505836575897E-2</v>
      </c>
      <c r="E12" s="13">
        <v>4.6332046332046302E-2</v>
      </c>
      <c r="F12" s="13"/>
      <c r="G12" s="13">
        <v>3.2679738562091498E-2</v>
      </c>
      <c r="H12" s="13">
        <v>1.8587360594795502E-2</v>
      </c>
      <c r="I12" s="13">
        <v>3.5532994923857898E-2</v>
      </c>
      <c r="J12" s="13">
        <v>4.9382716049382699E-2</v>
      </c>
      <c r="K12" s="13">
        <v>7.69230769230769E-2</v>
      </c>
      <c r="L12" s="13">
        <v>7.2463768115942004E-2</v>
      </c>
      <c r="M12" s="13"/>
      <c r="N12" s="13">
        <v>4.15584415584416E-2</v>
      </c>
      <c r="O12" s="13">
        <v>3.6144578313252997E-2</v>
      </c>
      <c r="P12" s="13">
        <v>6.21468926553672E-2</v>
      </c>
      <c r="Q12" s="13">
        <v>3.6866359447004601E-2</v>
      </c>
      <c r="R12" s="13"/>
      <c r="S12" s="13">
        <v>3.1914893617021302E-2</v>
      </c>
      <c r="T12" s="13">
        <v>5.1282051282051301E-2</v>
      </c>
      <c r="U12" s="13">
        <v>1.49253731343284E-2</v>
      </c>
      <c r="V12" s="13">
        <v>4.3956043956044001E-2</v>
      </c>
      <c r="W12" s="13">
        <v>2.2988505747126398E-2</v>
      </c>
      <c r="X12" s="13">
        <v>6.8181818181818205E-2</v>
      </c>
      <c r="Y12" s="13">
        <v>2.3809523809523801E-2</v>
      </c>
      <c r="Z12" s="13">
        <v>0.146341463414634</v>
      </c>
      <c r="AA12" s="13">
        <v>5.9259259259259303E-2</v>
      </c>
      <c r="AB12" s="13">
        <v>3.7974683544303799E-2</v>
      </c>
      <c r="AC12" s="13">
        <v>0</v>
      </c>
      <c r="AD12" s="13">
        <v>0</v>
      </c>
      <c r="AE12" s="13"/>
      <c r="AF12" s="13">
        <v>4.9844236760124602E-2</v>
      </c>
      <c r="AG12" s="13">
        <v>4.2424242424242399E-2</v>
      </c>
      <c r="AH12" s="13">
        <v>3.6363636363636397E-2</v>
      </c>
      <c r="AI12" s="13">
        <v>2.8368794326241099E-2</v>
      </c>
      <c r="AJ12" s="13">
        <v>4.95049504950495E-2</v>
      </c>
      <c r="AK12" s="13">
        <v>6.4516129032258104E-2</v>
      </c>
      <c r="AL12" s="13"/>
      <c r="AM12" s="13">
        <v>5.5900621118012403E-2</v>
      </c>
      <c r="AN12" s="13">
        <v>3.5532994923857898E-2</v>
      </c>
      <c r="AO12" s="13">
        <v>3.3434650455927001E-2</v>
      </c>
      <c r="AP12" s="13">
        <v>4.2328042328042298E-2</v>
      </c>
      <c r="AQ12" s="13">
        <v>0</v>
      </c>
      <c r="AR12" s="13"/>
      <c r="AS12" s="13">
        <v>4.2471042471042497E-2</v>
      </c>
      <c r="AT12" s="13" t="s">
        <v>97</v>
      </c>
      <c r="AU12" s="13"/>
      <c r="AV12" s="13">
        <v>2.2499999999999999E-2</v>
      </c>
      <c r="AW12" s="13">
        <v>1.0638297872340399E-2</v>
      </c>
      <c r="AX12" s="13">
        <v>6.3097514340344205E-2</v>
      </c>
      <c r="AY12" s="13"/>
      <c r="AZ12" s="13">
        <v>9.1743119266055103E-3</v>
      </c>
      <c r="BA12" s="13">
        <v>0</v>
      </c>
      <c r="BB12" s="13">
        <v>3.0837004405286299E-2</v>
      </c>
      <c r="BC12" s="13"/>
      <c r="BD12" s="13">
        <v>2.9411764705882401E-2</v>
      </c>
      <c r="BE12" s="13">
        <v>6.5104166666666699E-2</v>
      </c>
      <c r="BF12" s="13"/>
      <c r="BG12" s="13">
        <v>2.7950310559006201E-2</v>
      </c>
      <c r="BH12" s="13">
        <v>4.9157303370786498E-2</v>
      </c>
      <c r="BI12" s="13"/>
      <c r="BJ12" s="13">
        <v>1.9354838709677399E-2</v>
      </c>
      <c r="BK12" s="13">
        <v>4.7729918509895199E-2</v>
      </c>
      <c r="BL12" s="13"/>
      <c r="BM12" s="13">
        <v>2.9850746268656699E-2</v>
      </c>
      <c r="BN12" s="13">
        <v>4.63980463980464E-2</v>
      </c>
      <c r="BO12" s="13"/>
      <c r="BP12" s="13">
        <v>2.5641025641025599E-2</v>
      </c>
      <c r="BQ12" s="13">
        <v>4.9798115746971697E-2</v>
      </c>
      <c r="BR12" s="13"/>
      <c r="BS12" s="13">
        <v>2.48868778280543E-2</v>
      </c>
      <c r="BT12" s="13">
        <v>6.3736263736263704E-2</v>
      </c>
      <c r="BU12" s="13"/>
      <c r="BV12" s="13">
        <v>2.68456375838926E-2</v>
      </c>
      <c r="BW12" s="13">
        <v>2.38907849829352E-2</v>
      </c>
      <c r="BX12" s="13"/>
      <c r="BY12" s="13">
        <v>2.5641025641025599E-2</v>
      </c>
      <c r="BZ12" s="13">
        <v>4.5253863134657797E-2</v>
      </c>
      <c r="CA12" s="13"/>
      <c r="CB12" s="13">
        <v>5.6367432150313201E-2</v>
      </c>
      <c r="CC12" s="13">
        <v>3.1716417910447797E-2</v>
      </c>
      <c r="CE12" s="13">
        <v>7.0588235294117604E-2</v>
      </c>
      <c r="CF12" s="13">
        <v>6.3953488372092998E-2</v>
      </c>
      <c r="CG12" s="13">
        <v>6.7915690866510503E-2</v>
      </c>
    </row>
    <row r="13" spans="2:85" x14ac:dyDescent="0.3">
      <c r="B13" s="14" t="s">
        <v>106</v>
      </c>
      <c r="C13" s="13">
        <v>1.35135135135135E-2</v>
      </c>
      <c r="D13" s="13">
        <v>7.7821011673151804E-3</v>
      </c>
      <c r="E13" s="13">
        <v>1.9305019305019301E-2</v>
      </c>
      <c r="F13" s="13"/>
      <c r="G13" s="13">
        <v>1.9607843137254902E-2</v>
      </c>
      <c r="H13" s="13">
        <v>1.4869888475836399E-2</v>
      </c>
      <c r="I13" s="13">
        <v>0</v>
      </c>
      <c r="J13" s="13">
        <v>1.2345679012345699E-2</v>
      </c>
      <c r="K13" s="13">
        <v>1.7094017094017099E-2</v>
      </c>
      <c r="L13" s="13">
        <v>2.1739130434782601E-2</v>
      </c>
      <c r="M13" s="13"/>
      <c r="N13" s="13">
        <v>2.5974025974026E-3</v>
      </c>
      <c r="O13" s="13">
        <v>2.00803212851406E-2</v>
      </c>
      <c r="P13" s="13">
        <v>1.6949152542372899E-2</v>
      </c>
      <c r="Q13" s="13">
        <v>2.3041474654377898E-2</v>
      </c>
      <c r="R13" s="13"/>
      <c r="S13" s="13">
        <v>1.5957446808510599E-2</v>
      </c>
      <c r="T13" s="13">
        <v>1.7094017094017099E-2</v>
      </c>
      <c r="U13" s="13">
        <v>2.9850746268656699E-2</v>
      </c>
      <c r="V13" s="13">
        <v>1.0989010989011E-2</v>
      </c>
      <c r="W13" s="13">
        <v>1.1494252873563199E-2</v>
      </c>
      <c r="X13" s="13">
        <v>2.27272727272727E-2</v>
      </c>
      <c r="Y13" s="13">
        <v>0</v>
      </c>
      <c r="Z13" s="13">
        <v>0</v>
      </c>
      <c r="AA13" s="13">
        <v>1.48148148148148E-2</v>
      </c>
      <c r="AB13" s="13">
        <v>1.26582278481013E-2</v>
      </c>
      <c r="AC13" s="13">
        <v>0</v>
      </c>
      <c r="AD13" s="13">
        <v>0</v>
      </c>
      <c r="AE13" s="13"/>
      <c r="AF13" s="13">
        <v>3.1152647975077898E-3</v>
      </c>
      <c r="AG13" s="13">
        <v>6.0606060606060597E-3</v>
      </c>
      <c r="AH13" s="13">
        <v>1.8181818181818198E-2</v>
      </c>
      <c r="AI13" s="13">
        <v>1.41843971631206E-2</v>
      </c>
      <c r="AJ13" s="13">
        <v>3.9603960396039598E-2</v>
      </c>
      <c r="AK13" s="13">
        <v>2.1505376344085999E-2</v>
      </c>
      <c r="AL13" s="13"/>
      <c r="AM13" s="13">
        <v>3.7267080745341602E-2</v>
      </c>
      <c r="AN13" s="13">
        <v>2.0304568527918801E-2</v>
      </c>
      <c r="AO13" s="13">
        <v>6.0790273556231003E-3</v>
      </c>
      <c r="AP13" s="13">
        <v>0</v>
      </c>
      <c r="AQ13" s="13">
        <v>0</v>
      </c>
      <c r="AR13" s="13"/>
      <c r="AS13" s="13">
        <v>1.35135135135135E-2</v>
      </c>
      <c r="AT13" s="13" t="s">
        <v>97</v>
      </c>
      <c r="AU13" s="13"/>
      <c r="AV13" s="13">
        <v>0</v>
      </c>
      <c r="AW13" s="13">
        <v>0</v>
      </c>
      <c r="AX13" s="13">
        <v>2.4856596558317401E-2</v>
      </c>
      <c r="AY13" s="13"/>
      <c r="AZ13" s="13">
        <v>0</v>
      </c>
      <c r="BA13" s="13">
        <v>0</v>
      </c>
      <c r="BB13" s="13">
        <v>0</v>
      </c>
      <c r="BC13" s="13"/>
      <c r="BD13" s="13">
        <v>1.7027863777089799E-2</v>
      </c>
      <c r="BE13" s="13">
        <v>7.8125E-3</v>
      </c>
      <c r="BF13" s="13"/>
      <c r="BG13" s="13">
        <v>1.5527950310559001E-2</v>
      </c>
      <c r="BH13" s="13">
        <v>1.26404494382022E-2</v>
      </c>
      <c r="BI13" s="13"/>
      <c r="BJ13" s="13">
        <v>1.2903225806451601E-2</v>
      </c>
      <c r="BK13" s="13">
        <v>1.3969732246798599E-2</v>
      </c>
      <c r="BL13" s="13"/>
      <c r="BM13" s="13">
        <v>1.49253731343284E-2</v>
      </c>
      <c r="BN13" s="13">
        <v>1.22100122100122E-2</v>
      </c>
      <c r="BO13" s="13"/>
      <c r="BP13" s="13">
        <v>2.5641025641025599E-2</v>
      </c>
      <c r="BQ13" s="13">
        <v>9.4212651413189807E-3</v>
      </c>
      <c r="BR13" s="13"/>
      <c r="BS13" s="13">
        <v>1.1312217194570101E-2</v>
      </c>
      <c r="BT13" s="13">
        <v>1.75824175824176E-2</v>
      </c>
      <c r="BU13" s="13"/>
      <c r="BV13" s="13">
        <v>6.7114093959731499E-3</v>
      </c>
      <c r="BW13" s="13">
        <v>1.36518771331058E-2</v>
      </c>
      <c r="BX13" s="13"/>
      <c r="BY13" s="13">
        <v>0</v>
      </c>
      <c r="BZ13" s="13">
        <v>1.54525386313466E-2</v>
      </c>
      <c r="CA13" s="13"/>
      <c r="CB13" s="13">
        <v>8.3507306889352793E-3</v>
      </c>
      <c r="CC13" s="13">
        <v>1.8656716417910401E-2</v>
      </c>
      <c r="CE13" s="13">
        <v>1.5686274509803901E-2</v>
      </c>
      <c r="CF13" s="13">
        <v>1.74418604651163E-2</v>
      </c>
      <c r="CG13" s="13">
        <v>1.6393442622950817E-2</v>
      </c>
    </row>
    <row r="14" spans="2:85" x14ac:dyDescent="0.3">
      <c r="B14" s="26" t="s">
        <v>127</v>
      </c>
      <c r="C14" s="27">
        <v>0.86100386100386095</v>
      </c>
      <c r="D14" s="27">
        <v>0.84630350194552495</v>
      </c>
      <c r="E14" s="27">
        <v>0.87451737451737399</v>
      </c>
      <c r="F14" s="27"/>
      <c r="G14" s="27">
        <v>0.86928104575163401</v>
      </c>
      <c r="H14" s="27">
        <v>0.85501858736059499</v>
      </c>
      <c r="I14" s="27">
        <v>0.88832487309644703</v>
      </c>
      <c r="J14" s="27">
        <v>0.84567901234567899</v>
      </c>
      <c r="K14" s="27">
        <v>0.87179487179487203</v>
      </c>
      <c r="L14" s="27">
        <v>0.83333333333333304</v>
      </c>
      <c r="M14" s="27"/>
      <c r="N14" s="27">
        <v>0.89090909090909098</v>
      </c>
      <c r="O14" s="27">
        <v>0.843373493975904</v>
      </c>
      <c r="P14" s="27">
        <v>0.84745762711864403</v>
      </c>
      <c r="Q14" s="27">
        <v>0.83870967741935498</v>
      </c>
      <c r="R14" s="27"/>
      <c r="S14" s="27">
        <v>0.88297872340425498</v>
      </c>
      <c r="T14" s="27">
        <v>0.82051282051282004</v>
      </c>
      <c r="U14" s="27">
        <v>0.91044776119403004</v>
      </c>
      <c r="V14" s="27">
        <v>0.86813186813186805</v>
      </c>
      <c r="W14" s="27">
        <v>0.86206896551724099</v>
      </c>
      <c r="X14" s="27">
        <v>0.875</v>
      </c>
      <c r="Y14" s="27">
        <v>0.89285714285714302</v>
      </c>
      <c r="Z14" s="27">
        <v>0.80487804878048796</v>
      </c>
      <c r="AA14" s="27">
        <v>0.81481481481481499</v>
      </c>
      <c r="AB14" s="27">
        <v>0.822784810126582</v>
      </c>
      <c r="AC14" s="27">
        <v>0.934782608695652</v>
      </c>
      <c r="AD14" s="27">
        <v>0.92307692307692302</v>
      </c>
      <c r="AE14" s="27"/>
      <c r="AF14" s="27">
        <v>0.85981308411214996</v>
      </c>
      <c r="AG14" s="27">
        <v>0.83030303030302999</v>
      </c>
      <c r="AH14" s="27">
        <v>0.89090909090909098</v>
      </c>
      <c r="AI14" s="27">
        <v>0.88652482269503496</v>
      </c>
      <c r="AJ14" s="27">
        <v>0.83168316831683198</v>
      </c>
      <c r="AK14" s="27">
        <v>0.88172043010752699</v>
      </c>
      <c r="AL14" s="27"/>
      <c r="AM14" s="27">
        <v>0.80745341614906796</v>
      </c>
      <c r="AN14" s="27">
        <v>0.86294416243654803</v>
      </c>
      <c r="AO14" s="27">
        <v>0.88145896656534894</v>
      </c>
      <c r="AP14" s="27">
        <v>0.89417989417989396</v>
      </c>
      <c r="AQ14" s="27">
        <v>0.94444444444444398</v>
      </c>
      <c r="AR14" s="27"/>
      <c r="AS14" s="27">
        <v>0.86100386100386095</v>
      </c>
      <c r="AT14" s="27" t="s">
        <v>97</v>
      </c>
      <c r="AU14" s="27"/>
      <c r="AV14" s="27">
        <v>0.91500000000000004</v>
      </c>
      <c r="AW14" s="27">
        <v>0.87234042553191504</v>
      </c>
      <c r="AX14" s="27">
        <v>0.82026768642447401</v>
      </c>
      <c r="AY14" s="27"/>
      <c r="AZ14" s="27">
        <v>0.97247706422018299</v>
      </c>
      <c r="BA14" s="27">
        <v>0.85555555555555596</v>
      </c>
      <c r="BB14" s="27">
        <v>0.89427312775330403</v>
      </c>
      <c r="BC14" s="27"/>
      <c r="BD14" s="27">
        <v>0.86996904024767796</v>
      </c>
      <c r="BE14" s="27">
        <v>0.84375</v>
      </c>
      <c r="BF14" s="27"/>
      <c r="BG14" s="27">
        <v>0.87577639751552805</v>
      </c>
      <c r="BH14" s="27">
        <v>0.85533707865168496</v>
      </c>
      <c r="BI14" s="27"/>
      <c r="BJ14" s="27">
        <v>0.87096774193548399</v>
      </c>
      <c r="BK14" s="27">
        <v>0.85913853317811395</v>
      </c>
      <c r="BL14" s="27"/>
      <c r="BM14" s="27">
        <v>0.845771144278607</v>
      </c>
      <c r="BN14" s="27">
        <v>0.86324786324786296</v>
      </c>
      <c r="BO14" s="27"/>
      <c r="BP14" s="27">
        <v>0.89010989010988995</v>
      </c>
      <c r="BQ14" s="27">
        <v>0.84656796769851905</v>
      </c>
      <c r="BR14" s="27"/>
      <c r="BS14" s="27">
        <v>0.88235294117647101</v>
      </c>
      <c r="BT14" s="27">
        <v>0.83296703296703301</v>
      </c>
      <c r="BU14" s="27"/>
      <c r="BV14" s="27">
        <v>0.90604026845637597</v>
      </c>
      <c r="BW14" s="27">
        <v>0.87030716723549495</v>
      </c>
      <c r="BX14" s="27"/>
      <c r="BY14" s="27">
        <v>0.84615384615384603</v>
      </c>
      <c r="BZ14" s="27">
        <v>0.86754966887417195</v>
      </c>
      <c r="CA14" s="27"/>
      <c r="CB14" s="27">
        <v>0.85594989561586599</v>
      </c>
      <c r="CC14" s="27">
        <v>0.87126865671641796</v>
      </c>
      <c r="CD14" s="24"/>
      <c r="CE14" s="27">
        <v>0.78431372549019596</v>
      </c>
      <c r="CF14" s="27">
        <v>0.86046511627906996</v>
      </c>
      <c r="CG14" s="32">
        <v>0.81498829039812648</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G21"/>
  <sheetViews>
    <sheetView showGridLines="0" workbookViewId="0">
      <pane xSplit="2" topLeftCell="C1" activePane="topRight" state="frozen"/>
      <selection activeCell="CG8" sqref="CG8"/>
      <selection pane="topRight" activeCell="CG8" sqref="CG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259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0.62837837837837796</v>
      </c>
      <c r="D8" s="13">
        <v>0.58754863813229596</v>
      </c>
      <c r="E8" s="13">
        <v>0.66795366795366795</v>
      </c>
      <c r="F8" s="13"/>
      <c r="G8" s="13">
        <v>0.56209150326797397</v>
      </c>
      <c r="H8" s="13">
        <v>0.63197026022304803</v>
      </c>
      <c r="I8" s="13">
        <v>0.68527918781725905</v>
      </c>
      <c r="J8" s="13">
        <v>0.65432098765432101</v>
      </c>
      <c r="K8" s="13">
        <v>0.64957264957265004</v>
      </c>
      <c r="L8" s="13">
        <v>0.565217391304348</v>
      </c>
      <c r="M8" s="13"/>
      <c r="N8" s="13">
        <v>0.66753246753246798</v>
      </c>
      <c r="O8" s="13">
        <v>0.64658634538152604</v>
      </c>
      <c r="P8" s="13">
        <v>0.58757062146892702</v>
      </c>
      <c r="Q8" s="13">
        <v>0.56682027649769595</v>
      </c>
      <c r="R8" s="13"/>
      <c r="S8" s="13">
        <v>0.62765957446808496</v>
      </c>
      <c r="T8" s="13">
        <v>0.61538461538461497</v>
      </c>
      <c r="U8" s="13">
        <v>0.61194029850746301</v>
      </c>
      <c r="V8" s="13">
        <v>0.659340659340659</v>
      </c>
      <c r="W8" s="13">
        <v>0.56321839080459801</v>
      </c>
      <c r="X8" s="13">
        <v>0.64772727272727304</v>
      </c>
      <c r="Y8" s="13">
        <v>0.69047619047619002</v>
      </c>
      <c r="Z8" s="13">
        <v>0.53658536585365901</v>
      </c>
      <c r="AA8" s="13">
        <v>0.62222222222222201</v>
      </c>
      <c r="AB8" s="13">
        <v>0.569620253164557</v>
      </c>
      <c r="AC8" s="13">
        <v>0.76086956521739102</v>
      </c>
      <c r="AD8" s="13">
        <v>0.76923076923076905</v>
      </c>
      <c r="AE8" s="13"/>
      <c r="AF8" s="13">
        <v>0.63862928348909698</v>
      </c>
      <c r="AG8" s="13">
        <v>0.56969696969697003</v>
      </c>
      <c r="AH8" s="13">
        <v>0.60909090909090902</v>
      </c>
      <c r="AI8" s="13">
        <v>0.68794326241134796</v>
      </c>
      <c r="AJ8" s="13">
        <v>0.633663366336634</v>
      </c>
      <c r="AK8" s="13">
        <v>0.65591397849462396</v>
      </c>
      <c r="AL8" s="13"/>
      <c r="AM8" s="13">
        <v>0.54658385093167705</v>
      </c>
      <c r="AN8" s="13">
        <v>0.63959390862944199</v>
      </c>
      <c r="AO8" s="13">
        <v>0.60182370820668696</v>
      </c>
      <c r="AP8" s="13">
        <v>0.71428571428571397</v>
      </c>
      <c r="AQ8" s="13">
        <v>0.86111111111111105</v>
      </c>
      <c r="AR8" s="13"/>
      <c r="AS8" s="13">
        <v>0.62837837837837796</v>
      </c>
      <c r="AT8" s="13" t="s">
        <v>97</v>
      </c>
      <c r="AU8" s="13"/>
      <c r="AV8" s="13">
        <v>0.72</v>
      </c>
      <c r="AW8" s="13">
        <v>0.67021276595744705</v>
      </c>
      <c r="AX8" s="13">
        <v>0.55831739961759097</v>
      </c>
      <c r="AY8" s="13"/>
      <c r="AZ8" s="13">
        <v>0.85321100917431203</v>
      </c>
      <c r="BA8" s="13">
        <v>0.6</v>
      </c>
      <c r="BB8" s="13">
        <v>0.67400881057268702</v>
      </c>
      <c r="BC8" s="13"/>
      <c r="BD8" s="13">
        <v>0.65015479876160998</v>
      </c>
      <c r="BE8" s="13">
        <v>0.59375</v>
      </c>
      <c r="BF8" s="13"/>
      <c r="BG8" s="13">
        <v>0.64906832298136596</v>
      </c>
      <c r="BH8" s="13">
        <v>0.61938202247190999</v>
      </c>
      <c r="BI8" s="13"/>
      <c r="BJ8" s="13">
        <v>0.58064516129032295</v>
      </c>
      <c r="BK8" s="13">
        <v>0.634458672875437</v>
      </c>
      <c r="BL8" s="13"/>
      <c r="BM8" s="13">
        <v>0.63681592039801005</v>
      </c>
      <c r="BN8" s="13">
        <v>0.62271062271062305</v>
      </c>
      <c r="BO8" s="13"/>
      <c r="BP8" s="13">
        <v>0.659340659340659</v>
      </c>
      <c r="BQ8" s="13">
        <v>0.61776581426648702</v>
      </c>
      <c r="BR8" s="13"/>
      <c r="BS8" s="13">
        <v>0.644796380090498</v>
      </c>
      <c r="BT8" s="13">
        <v>0.61758241758241805</v>
      </c>
      <c r="BU8" s="13"/>
      <c r="BV8" s="13">
        <v>0.69798657718120805</v>
      </c>
      <c r="BW8" s="13">
        <v>0.61774744027303796</v>
      </c>
      <c r="BX8" s="13"/>
      <c r="BY8" s="13">
        <v>0.53846153846153799</v>
      </c>
      <c r="BZ8" s="13">
        <v>0.64459161147902899</v>
      </c>
      <c r="CA8" s="13"/>
      <c r="CB8" s="13">
        <v>0.63256784968684798</v>
      </c>
      <c r="CC8" s="13">
        <v>0.63432835820895495</v>
      </c>
      <c r="CE8" s="13">
        <v>0.56078431372548998</v>
      </c>
      <c r="CF8" s="13">
        <v>0.55232558139534904</v>
      </c>
      <c r="CG8" s="13">
        <v>0.55737704918032782</v>
      </c>
    </row>
    <row r="9" spans="2:85" x14ac:dyDescent="0.3">
      <c r="B9" s="14" t="s">
        <v>124</v>
      </c>
      <c r="C9" s="13">
        <v>0.22972972972972999</v>
      </c>
      <c r="D9" s="13">
        <v>0.250972762645914</v>
      </c>
      <c r="E9" s="13">
        <v>0.21042471042471</v>
      </c>
      <c r="F9" s="13"/>
      <c r="G9" s="13">
        <v>0.31372549019607798</v>
      </c>
      <c r="H9" s="13">
        <v>0.226765799256506</v>
      </c>
      <c r="I9" s="13">
        <v>0.19289340101522801</v>
      </c>
      <c r="J9" s="13">
        <v>0.172839506172839</v>
      </c>
      <c r="K9" s="13">
        <v>0.230769230769231</v>
      </c>
      <c r="L9" s="13">
        <v>0.26086956521739102</v>
      </c>
      <c r="M9" s="13"/>
      <c r="N9" s="13">
        <v>0.19480519480519501</v>
      </c>
      <c r="O9" s="13">
        <v>0.19678714859437799</v>
      </c>
      <c r="P9" s="13">
        <v>0.28248587570621497</v>
      </c>
      <c r="Q9" s="13">
        <v>0.28571428571428598</v>
      </c>
      <c r="R9" s="13"/>
      <c r="S9" s="13">
        <v>0.23404255319148901</v>
      </c>
      <c r="T9" s="13">
        <v>0.20512820512820501</v>
      </c>
      <c r="U9" s="13">
        <v>0.26865671641791</v>
      </c>
      <c r="V9" s="13">
        <v>0.26373626373626402</v>
      </c>
      <c r="W9" s="13">
        <v>0.26436781609195398</v>
      </c>
      <c r="X9" s="13">
        <v>0.21590909090909099</v>
      </c>
      <c r="Y9" s="13">
        <v>0.17857142857142899</v>
      </c>
      <c r="Z9" s="13">
        <v>0.292682926829268</v>
      </c>
      <c r="AA9" s="13">
        <v>0.23703703703703699</v>
      </c>
      <c r="AB9" s="13">
        <v>0.215189873417722</v>
      </c>
      <c r="AC9" s="13">
        <v>0.173913043478261</v>
      </c>
      <c r="AD9" s="13">
        <v>0.15384615384615399</v>
      </c>
      <c r="AE9" s="13"/>
      <c r="AF9" s="13">
        <v>0.218068535825545</v>
      </c>
      <c r="AG9" s="13">
        <v>0.27272727272727298</v>
      </c>
      <c r="AH9" s="13">
        <v>0.25454545454545502</v>
      </c>
      <c r="AI9" s="13">
        <v>0.19858156028368801</v>
      </c>
      <c r="AJ9" s="13">
        <v>0.17821782178217799</v>
      </c>
      <c r="AK9" s="13">
        <v>0.225806451612903</v>
      </c>
      <c r="AL9" s="13"/>
      <c r="AM9" s="13">
        <v>0.27950310559006197</v>
      </c>
      <c r="AN9" s="13">
        <v>0.22335025380710699</v>
      </c>
      <c r="AO9" s="13">
        <v>0.27051671732522797</v>
      </c>
      <c r="AP9" s="13">
        <v>0.158730158730159</v>
      </c>
      <c r="AQ9" s="13">
        <v>5.5555555555555601E-2</v>
      </c>
      <c r="AR9" s="13"/>
      <c r="AS9" s="13">
        <v>0.22972972972972999</v>
      </c>
      <c r="AT9" s="13" t="s">
        <v>97</v>
      </c>
      <c r="AU9" s="13"/>
      <c r="AV9" s="13">
        <v>0.1925</v>
      </c>
      <c r="AW9" s="13">
        <v>0.23404255319148901</v>
      </c>
      <c r="AX9" s="13">
        <v>0.25621414913957902</v>
      </c>
      <c r="AY9" s="13"/>
      <c r="AZ9" s="13">
        <v>0.119266055045872</v>
      </c>
      <c r="BA9" s="13">
        <v>0.25555555555555598</v>
      </c>
      <c r="BB9" s="13">
        <v>0.215859030837004</v>
      </c>
      <c r="BC9" s="13"/>
      <c r="BD9" s="13">
        <v>0.21981424148606801</v>
      </c>
      <c r="BE9" s="13">
        <v>0.2421875</v>
      </c>
      <c r="BF9" s="13"/>
      <c r="BG9" s="13">
        <v>0.229813664596273</v>
      </c>
      <c r="BH9" s="13">
        <v>0.23033707865168501</v>
      </c>
      <c r="BI9" s="13"/>
      <c r="BJ9" s="13">
        <v>0.28387096774193499</v>
      </c>
      <c r="BK9" s="13">
        <v>0.224679860302678</v>
      </c>
      <c r="BL9" s="13"/>
      <c r="BM9" s="13">
        <v>0.22885572139303501</v>
      </c>
      <c r="BN9" s="13">
        <v>0.231990231990232</v>
      </c>
      <c r="BO9" s="13"/>
      <c r="BP9" s="13">
        <v>0.20512820512820501</v>
      </c>
      <c r="BQ9" s="13">
        <v>0.238223418573351</v>
      </c>
      <c r="BR9" s="13"/>
      <c r="BS9" s="13">
        <v>0.233031674208145</v>
      </c>
      <c r="BT9" s="13">
        <v>0.22417582417582399</v>
      </c>
      <c r="BU9" s="13"/>
      <c r="BV9" s="13">
        <v>0.25503355704698</v>
      </c>
      <c r="BW9" s="13">
        <v>0.221843003412969</v>
      </c>
      <c r="BX9" s="13"/>
      <c r="BY9" s="13">
        <v>0.29914529914529903</v>
      </c>
      <c r="BZ9" s="13">
        <v>0.22075055187638001</v>
      </c>
      <c r="CA9" s="13"/>
      <c r="CB9" s="13">
        <v>0.20668058455114799</v>
      </c>
      <c r="CC9" s="13">
        <v>0.24626865671641801</v>
      </c>
      <c r="CE9" s="13">
        <v>0.25098039215686302</v>
      </c>
      <c r="CF9" s="13">
        <v>0.27325581395348802</v>
      </c>
      <c r="CG9" s="13">
        <v>0.25995316159250587</v>
      </c>
    </row>
    <row r="10" spans="2:85" x14ac:dyDescent="0.3">
      <c r="B10" s="14" t="s">
        <v>125</v>
      </c>
      <c r="C10" s="13">
        <v>5.1158301158301202E-2</v>
      </c>
      <c r="D10" s="13">
        <v>6.2256809338521402E-2</v>
      </c>
      <c r="E10" s="13">
        <v>4.0540540540540501E-2</v>
      </c>
      <c r="F10" s="13"/>
      <c r="G10" s="13">
        <v>3.9215686274509803E-2</v>
      </c>
      <c r="H10" s="13">
        <v>7.4349442379182201E-2</v>
      </c>
      <c r="I10" s="13">
        <v>4.0609137055837602E-2</v>
      </c>
      <c r="J10" s="13">
        <v>6.1728395061728399E-2</v>
      </c>
      <c r="K10" s="13">
        <v>1.7094017094017099E-2</v>
      </c>
      <c r="L10" s="13">
        <v>5.0724637681159403E-2</v>
      </c>
      <c r="M10" s="13"/>
      <c r="N10" s="13">
        <v>4.9350649350649402E-2</v>
      </c>
      <c r="O10" s="13">
        <v>6.02409638554217E-2</v>
      </c>
      <c r="P10" s="13">
        <v>4.5197740112994399E-2</v>
      </c>
      <c r="Q10" s="13">
        <v>5.0691244239631297E-2</v>
      </c>
      <c r="R10" s="13"/>
      <c r="S10" s="13">
        <v>6.3829787234042507E-2</v>
      </c>
      <c r="T10" s="13">
        <v>4.2735042735042701E-2</v>
      </c>
      <c r="U10" s="13">
        <v>4.47761194029851E-2</v>
      </c>
      <c r="V10" s="13">
        <v>2.1978021978022001E-2</v>
      </c>
      <c r="W10" s="13">
        <v>9.1954022988505704E-2</v>
      </c>
      <c r="X10" s="13">
        <v>2.27272727272727E-2</v>
      </c>
      <c r="Y10" s="13">
        <v>4.7619047619047603E-2</v>
      </c>
      <c r="Z10" s="13">
        <v>7.3170731707317097E-2</v>
      </c>
      <c r="AA10" s="13">
        <v>5.1851851851851899E-2</v>
      </c>
      <c r="AB10" s="13">
        <v>6.3291139240506306E-2</v>
      </c>
      <c r="AC10" s="13">
        <v>2.1739130434782601E-2</v>
      </c>
      <c r="AD10" s="13">
        <v>7.69230769230769E-2</v>
      </c>
      <c r="AE10" s="13"/>
      <c r="AF10" s="13">
        <v>5.60747663551402E-2</v>
      </c>
      <c r="AG10" s="13">
        <v>7.2727272727272696E-2</v>
      </c>
      <c r="AH10" s="13">
        <v>5.4545454545454501E-2</v>
      </c>
      <c r="AI10" s="13">
        <v>3.54609929078014E-2</v>
      </c>
      <c r="AJ10" s="13">
        <v>5.9405940594059403E-2</v>
      </c>
      <c r="AK10" s="13">
        <v>2.1505376344085999E-2</v>
      </c>
      <c r="AL10" s="13"/>
      <c r="AM10" s="13">
        <v>3.7267080745341602E-2</v>
      </c>
      <c r="AN10" s="13">
        <v>5.0761421319797002E-2</v>
      </c>
      <c r="AO10" s="13">
        <v>3.9513677811550199E-2</v>
      </c>
      <c r="AP10" s="13">
        <v>6.3492063492063502E-2</v>
      </c>
      <c r="AQ10" s="13">
        <v>8.3333333333333301E-2</v>
      </c>
      <c r="AR10" s="13"/>
      <c r="AS10" s="13">
        <v>5.1158301158301202E-2</v>
      </c>
      <c r="AT10" s="13" t="s">
        <v>97</v>
      </c>
      <c r="AU10" s="13"/>
      <c r="AV10" s="13">
        <v>0.05</v>
      </c>
      <c r="AW10" s="13">
        <v>4.2553191489361701E-2</v>
      </c>
      <c r="AX10" s="13">
        <v>5.1625239005736102E-2</v>
      </c>
      <c r="AY10" s="13"/>
      <c r="AZ10" s="13">
        <v>9.1743119266055103E-3</v>
      </c>
      <c r="BA10" s="13">
        <v>7.7777777777777807E-2</v>
      </c>
      <c r="BB10" s="13">
        <v>5.7268722466960402E-2</v>
      </c>
      <c r="BC10" s="13"/>
      <c r="BD10" s="13">
        <v>4.3343653250774002E-2</v>
      </c>
      <c r="BE10" s="13">
        <v>6.5104166666666699E-2</v>
      </c>
      <c r="BF10" s="13"/>
      <c r="BG10" s="13">
        <v>4.3478260869565202E-2</v>
      </c>
      <c r="BH10" s="13">
        <v>5.3370786516853903E-2</v>
      </c>
      <c r="BI10" s="13"/>
      <c r="BJ10" s="13">
        <v>5.8064516129032302E-2</v>
      </c>
      <c r="BK10" s="13">
        <v>4.6565774155995297E-2</v>
      </c>
      <c r="BL10" s="13"/>
      <c r="BM10" s="13">
        <v>4.9751243781094502E-2</v>
      </c>
      <c r="BN10" s="13">
        <v>5.2503052503052497E-2</v>
      </c>
      <c r="BO10" s="13"/>
      <c r="BP10" s="13">
        <v>3.6630036630036597E-2</v>
      </c>
      <c r="BQ10" s="13">
        <v>5.6527590847913901E-2</v>
      </c>
      <c r="BR10" s="13"/>
      <c r="BS10" s="13">
        <v>4.2986425339366502E-2</v>
      </c>
      <c r="BT10" s="13">
        <v>6.3736263736263704E-2</v>
      </c>
      <c r="BU10" s="13"/>
      <c r="BV10" s="13">
        <v>2.68456375838926E-2</v>
      </c>
      <c r="BW10" s="13">
        <v>5.1194539249146798E-2</v>
      </c>
      <c r="BX10" s="13"/>
      <c r="BY10" s="13">
        <v>8.54700854700855E-2</v>
      </c>
      <c r="BZ10" s="13">
        <v>4.1942604856512099E-2</v>
      </c>
      <c r="CA10" s="13"/>
      <c r="CB10" s="13">
        <v>5.2192066805845497E-2</v>
      </c>
      <c r="CC10" s="13">
        <v>4.2910447761194001E-2</v>
      </c>
      <c r="CE10" s="13">
        <v>5.8823529411764698E-2</v>
      </c>
      <c r="CF10" s="13">
        <v>7.5581395348837205E-2</v>
      </c>
      <c r="CG10" s="13">
        <v>6.5573770491803282E-2</v>
      </c>
    </row>
    <row r="11" spans="2:85" x14ac:dyDescent="0.3">
      <c r="B11" s="14" t="s">
        <v>126</v>
      </c>
      <c r="C11" s="13">
        <v>2.31660231660232E-2</v>
      </c>
      <c r="D11" s="13">
        <v>3.6964980544747103E-2</v>
      </c>
      <c r="E11" s="13">
        <v>9.6525096525096506E-3</v>
      </c>
      <c r="F11" s="13"/>
      <c r="G11" s="13">
        <v>1.30718954248366E-2</v>
      </c>
      <c r="H11" s="13">
        <v>1.8587360594795502E-2</v>
      </c>
      <c r="I11" s="13">
        <v>2.5380710659898501E-2</v>
      </c>
      <c r="J11" s="13">
        <v>3.7037037037037E-2</v>
      </c>
      <c r="K11" s="13">
        <v>3.4188034188034198E-2</v>
      </c>
      <c r="L11" s="13">
        <v>1.4492753623188401E-2</v>
      </c>
      <c r="M11" s="13"/>
      <c r="N11" s="13">
        <v>2.5974025974026E-2</v>
      </c>
      <c r="O11" s="13">
        <v>2.81124497991968E-2</v>
      </c>
      <c r="P11" s="13">
        <v>1.12994350282486E-2</v>
      </c>
      <c r="Q11" s="13">
        <v>2.3041474654377898E-2</v>
      </c>
      <c r="R11" s="13"/>
      <c r="S11" s="13">
        <v>1.5957446808510599E-2</v>
      </c>
      <c r="T11" s="13">
        <v>2.5641025641025599E-2</v>
      </c>
      <c r="U11" s="13">
        <v>1.49253731343284E-2</v>
      </c>
      <c r="V11" s="13">
        <v>0</v>
      </c>
      <c r="W11" s="13">
        <v>3.4482758620689703E-2</v>
      </c>
      <c r="X11" s="13">
        <v>1.13636363636364E-2</v>
      </c>
      <c r="Y11" s="13">
        <v>4.7619047619047603E-2</v>
      </c>
      <c r="Z11" s="13">
        <v>4.8780487804878099E-2</v>
      </c>
      <c r="AA11" s="13">
        <v>1.48148148148148E-2</v>
      </c>
      <c r="AB11" s="13">
        <v>6.3291139240506306E-2</v>
      </c>
      <c r="AC11" s="13">
        <v>0</v>
      </c>
      <c r="AD11" s="13">
        <v>0</v>
      </c>
      <c r="AE11" s="13"/>
      <c r="AF11" s="13">
        <v>2.1806853582554499E-2</v>
      </c>
      <c r="AG11" s="13">
        <v>2.4242424242424201E-2</v>
      </c>
      <c r="AH11" s="13">
        <v>1.8181818181818198E-2</v>
      </c>
      <c r="AI11" s="13">
        <v>1.41843971631206E-2</v>
      </c>
      <c r="AJ11" s="13">
        <v>1.9801980198019799E-2</v>
      </c>
      <c r="AK11" s="13">
        <v>2.1505376344085999E-2</v>
      </c>
      <c r="AL11" s="13"/>
      <c r="AM11" s="13">
        <v>4.3478260869565202E-2</v>
      </c>
      <c r="AN11" s="13">
        <v>2.5380710659898501E-2</v>
      </c>
      <c r="AO11" s="13">
        <v>2.1276595744680899E-2</v>
      </c>
      <c r="AP11" s="13">
        <v>2.1164021164021201E-2</v>
      </c>
      <c r="AQ11" s="13">
        <v>0</v>
      </c>
      <c r="AR11" s="13"/>
      <c r="AS11" s="13">
        <v>2.31660231660232E-2</v>
      </c>
      <c r="AT11" s="13" t="s">
        <v>97</v>
      </c>
      <c r="AU11" s="13"/>
      <c r="AV11" s="13">
        <v>1.4999999999999999E-2</v>
      </c>
      <c r="AW11" s="13">
        <v>3.1914893617021302E-2</v>
      </c>
      <c r="AX11" s="13">
        <v>2.6768642447418702E-2</v>
      </c>
      <c r="AY11" s="13"/>
      <c r="AZ11" s="13">
        <v>0</v>
      </c>
      <c r="BA11" s="13">
        <v>4.4444444444444398E-2</v>
      </c>
      <c r="BB11" s="13">
        <v>2.2026431718061699E-2</v>
      </c>
      <c r="BC11" s="13"/>
      <c r="BD11" s="13">
        <v>2.32198142414861E-2</v>
      </c>
      <c r="BE11" s="13">
        <v>2.34375E-2</v>
      </c>
      <c r="BF11" s="13"/>
      <c r="BG11" s="13">
        <v>2.4844720496894401E-2</v>
      </c>
      <c r="BH11" s="13">
        <v>2.2471910112359501E-2</v>
      </c>
      <c r="BI11" s="13"/>
      <c r="BJ11" s="13">
        <v>1.9354838709677399E-2</v>
      </c>
      <c r="BK11" s="13">
        <v>2.4447031431897599E-2</v>
      </c>
      <c r="BL11" s="13"/>
      <c r="BM11" s="13">
        <v>2.48756218905473E-2</v>
      </c>
      <c r="BN11" s="13">
        <v>2.31990231990232E-2</v>
      </c>
      <c r="BO11" s="13"/>
      <c r="BP11" s="13">
        <v>1.4652014652014701E-2</v>
      </c>
      <c r="BQ11" s="13">
        <v>2.6917900403768499E-2</v>
      </c>
      <c r="BR11" s="13"/>
      <c r="BS11" s="13">
        <v>2.7149321266968299E-2</v>
      </c>
      <c r="BT11" s="13">
        <v>1.75824175824176E-2</v>
      </c>
      <c r="BU11" s="13"/>
      <c r="BV11" s="13">
        <v>0</v>
      </c>
      <c r="BW11" s="13">
        <v>4.0955631399317398E-2</v>
      </c>
      <c r="BX11" s="13"/>
      <c r="BY11" s="13">
        <v>3.4188034188034198E-2</v>
      </c>
      <c r="BZ11" s="13">
        <v>2.0971302428256101E-2</v>
      </c>
      <c r="CA11" s="13"/>
      <c r="CB11" s="13">
        <v>3.1315240083507299E-2</v>
      </c>
      <c r="CC11" s="13">
        <v>1.49253731343284E-2</v>
      </c>
      <c r="CE11" s="13">
        <v>4.3137254901960798E-2</v>
      </c>
      <c r="CF11" s="13">
        <v>5.8139534883720903E-3</v>
      </c>
      <c r="CG11" s="13">
        <v>2.8103044496487126E-2</v>
      </c>
    </row>
    <row r="12" spans="2:85" x14ac:dyDescent="0.3">
      <c r="B12" s="14" t="s">
        <v>251</v>
      </c>
      <c r="C12" s="13">
        <v>4.5366795366795401E-2</v>
      </c>
      <c r="D12" s="13">
        <v>4.2801556420233498E-2</v>
      </c>
      <c r="E12" s="13">
        <v>4.6332046332046302E-2</v>
      </c>
      <c r="F12" s="13"/>
      <c r="G12" s="13">
        <v>5.22875816993464E-2</v>
      </c>
      <c r="H12" s="13">
        <v>2.9739776951672899E-2</v>
      </c>
      <c r="I12" s="13">
        <v>3.0456852791878201E-2</v>
      </c>
      <c r="J12" s="13">
        <v>4.9382716049382699E-2</v>
      </c>
      <c r="K12" s="13">
        <v>5.9829059829059797E-2</v>
      </c>
      <c r="L12" s="13">
        <v>7.2463768115942004E-2</v>
      </c>
      <c r="M12" s="13"/>
      <c r="N12" s="13">
        <v>4.4155844155844198E-2</v>
      </c>
      <c r="O12" s="13">
        <v>4.81927710843374E-2</v>
      </c>
      <c r="P12" s="13">
        <v>3.9548022598870101E-2</v>
      </c>
      <c r="Q12" s="13">
        <v>5.0691244239631297E-2</v>
      </c>
      <c r="R12" s="13"/>
      <c r="S12" s="13">
        <v>4.2553191489361701E-2</v>
      </c>
      <c r="T12" s="13">
        <v>6.8376068376068397E-2</v>
      </c>
      <c r="U12" s="13">
        <v>1.49253731343284E-2</v>
      </c>
      <c r="V12" s="13">
        <v>3.2967032967033003E-2</v>
      </c>
      <c r="W12" s="13">
        <v>2.2988505747126398E-2</v>
      </c>
      <c r="X12" s="13">
        <v>7.9545454545454503E-2</v>
      </c>
      <c r="Y12" s="13">
        <v>0</v>
      </c>
      <c r="Z12" s="13">
        <v>4.8780487804878099E-2</v>
      </c>
      <c r="AA12" s="13">
        <v>6.6666666666666693E-2</v>
      </c>
      <c r="AB12" s="13">
        <v>7.5949367088607597E-2</v>
      </c>
      <c r="AC12" s="13">
        <v>2.1739130434782601E-2</v>
      </c>
      <c r="AD12" s="13">
        <v>0</v>
      </c>
      <c r="AE12" s="13"/>
      <c r="AF12" s="13">
        <v>4.3613707165108997E-2</v>
      </c>
      <c r="AG12" s="13">
        <v>4.2424242424242399E-2</v>
      </c>
      <c r="AH12" s="13">
        <v>3.6363636363636397E-2</v>
      </c>
      <c r="AI12" s="13">
        <v>4.2553191489361701E-2</v>
      </c>
      <c r="AJ12" s="13">
        <v>6.9306930693069299E-2</v>
      </c>
      <c r="AK12" s="13">
        <v>5.3763440860215103E-2</v>
      </c>
      <c r="AL12" s="13"/>
      <c r="AM12" s="13">
        <v>4.9689440993788803E-2</v>
      </c>
      <c r="AN12" s="13">
        <v>3.5532994923857898E-2</v>
      </c>
      <c r="AO12" s="13">
        <v>5.4711246200607903E-2</v>
      </c>
      <c r="AP12" s="13">
        <v>2.6455026455026499E-2</v>
      </c>
      <c r="AQ12" s="13">
        <v>0</v>
      </c>
      <c r="AR12" s="13"/>
      <c r="AS12" s="13">
        <v>4.5366795366795401E-2</v>
      </c>
      <c r="AT12" s="13" t="s">
        <v>97</v>
      </c>
      <c r="AU12" s="13"/>
      <c r="AV12" s="13">
        <v>0.02</v>
      </c>
      <c r="AW12" s="13">
        <v>2.1276595744680899E-2</v>
      </c>
      <c r="AX12" s="13">
        <v>6.8833652007648197E-2</v>
      </c>
      <c r="AY12" s="13"/>
      <c r="AZ12" s="13">
        <v>1.8348623853211E-2</v>
      </c>
      <c r="BA12" s="13">
        <v>2.2222222222222199E-2</v>
      </c>
      <c r="BB12" s="13">
        <v>2.6431718061673999E-2</v>
      </c>
      <c r="BC12" s="13"/>
      <c r="BD12" s="13">
        <v>3.7151702786377701E-2</v>
      </c>
      <c r="BE12" s="13">
        <v>5.9895833333333301E-2</v>
      </c>
      <c r="BF12" s="13"/>
      <c r="BG12" s="13">
        <v>3.1055900621118002E-2</v>
      </c>
      <c r="BH12" s="13">
        <v>5.1966292134831497E-2</v>
      </c>
      <c r="BI12" s="13"/>
      <c r="BJ12" s="13">
        <v>3.2258064516128997E-2</v>
      </c>
      <c r="BK12" s="13">
        <v>4.7729918509895199E-2</v>
      </c>
      <c r="BL12" s="13"/>
      <c r="BM12" s="13">
        <v>2.9850746268656699E-2</v>
      </c>
      <c r="BN12" s="13">
        <v>5.0061050061050098E-2</v>
      </c>
      <c r="BO12" s="13"/>
      <c r="BP12" s="13">
        <v>4.7619047619047603E-2</v>
      </c>
      <c r="BQ12" s="13">
        <v>4.4414535666218002E-2</v>
      </c>
      <c r="BR12" s="13"/>
      <c r="BS12" s="13">
        <v>2.9411764705882401E-2</v>
      </c>
      <c r="BT12" s="13">
        <v>5.9340659340659303E-2</v>
      </c>
      <c r="BU12" s="13"/>
      <c r="BV12" s="13">
        <v>1.34228187919463E-2</v>
      </c>
      <c r="BW12" s="13">
        <v>3.7542662116041001E-2</v>
      </c>
      <c r="BX12" s="13"/>
      <c r="BY12" s="13">
        <v>3.4188034188034198E-2</v>
      </c>
      <c r="BZ12" s="13">
        <v>4.7461368653421598E-2</v>
      </c>
      <c r="CA12" s="13"/>
      <c r="CB12" s="13">
        <v>5.01043841336117E-2</v>
      </c>
      <c r="CC12" s="13">
        <v>4.2910447761194001E-2</v>
      </c>
      <c r="CE12" s="13">
        <v>6.2745098039215699E-2</v>
      </c>
      <c r="CF12" s="13">
        <v>7.5581395348837205E-2</v>
      </c>
      <c r="CG12" s="13">
        <v>6.7915690866510545E-2</v>
      </c>
    </row>
    <row r="13" spans="2:85" x14ac:dyDescent="0.3">
      <c r="B13" s="14" t="s">
        <v>106</v>
      </c>
      <c r="C13" s="13">
        <v>2.2200772200772202E-2</v>
      </c>
      <c r="D13" s="13">
        <v>1.94552529182879E-2</v>
      </c>
      <c r="E13" s="13">
        <v>2.5096525096525098E-2</v>
      </c>
      <c r="F13" s="13"/>
      <c r="G13" s="13">
        <v>1.9607843137254902E-2</v>
      </c>
      <c r="H13" s="13">
        <v>1.8587360594795502E-2</v>
      </c>
      <c r="I13" s="13">
        <v>2.5380710659898501E-2</v>
      </c>
      <c r="J13" s="13">
        <v>2.4691358024691398E-2</v>
      </c>
      <c r="K13" s="13">
        <v>8.5470085470085496E-3</v>
      </c>
      <c r="L13" s="13">
        <v>3.6231884057971002E-2</v>
      </c>
      <c r="M13" s="13"/>
      <c r="N13" s="13">
        <v>1.8181818181818198E-2</v>
      </c>
      <c r="O13" s="13">
        <v>2.00803212851406E-2</v>
      </c>
      <c r="P13" s="13">
        <v>3.3898305084745797E-2</v>
      </c>
      <c r="Q13" s="13">
        <v>2.3041474654377898E-2</v>
      </c>
      <c r="R13" s="13"/>
      <c r="S13" s="13">
        <v>1.5957446808510599E-2</v>
      </c>
      <c r="T13" s="13">
        <v>4.2735042735042701E-2</v>
      </c>
      <c r="U13" s="13">
        <v>4.47761194029851E-2</v>
      </c>
      <c r="V13" s="13">
        <v>2.1978021978022001E-2</v>
      </c>
      <c r="W13" s="13">
        <v>2.2988505747126398E-2</v>
      </c>
      <c r="X13" s="13">
        <v>2.27272727272727E-2</v>
      </c>
      <c r="Y13" s="13">
        <v>3.5714285714285698E-2</v>
      </c>
      <c r="Z13" s="13">
        <v>0</v>
      </c>
      <c r="AA13" s="13">
        <v>7.4074074074074103E-3</v>
      </c>
      <c r="AB13" s="13">
        <v>1.26582278481013E-2</v>
      </c>
      <c r="AC13" s="13">
        <v>2.1739130434782601E-2</v>
      </c>
      <c r="AD13" s="13">
        <v>0</v>
      </c>
      <c r="AE13" s="13"/>
      <c r="AF13" s="13">
        <v>2.1806853582554499E-2</v>
      </c>
      <c r="AG13" s="13">
        <v>1.8181818181818198E-2</v>
      </c>
      <c r="AH13" s="13">
        <v>2.7272727272727299E-2</v>
      </c>
      <c r="AI13" s="13">
        <v>2.1276595744680899E-2</v>
      </c>
      <c r="AJ13" s="13">
        <v>3.9603960396039598E-2</v>
      </c>
      <c r="AK13" s="13">
        <v>2.1505376344085999E-2</v>
      </c>
      <c r="AL13" s="13"/>
      <c r="AM13" s="13">
        <v>4.3478260869565202E-2</v>
      </c>
      <c r="AN13" s="13">
        <v>2.5380710659898501E-2</v>
      </c>
      <c r="AO13" s="13">
        <v>1.2158054711246201E-2</v>
      </c>
      <c r="AP13" s="13">
        <v>1.58730158730159E-2</v>
      </c>
      <c r="AQ13" s="13">
        <v>0</v>
      </c>
      <c r="AR13" s="13"/>
      <c r="AS13" s="13">
        <v>2.2200772200772202E-2</v>
      </c>
      <c r="AT13" s="13" t="s">
        <v>97</v>
      </c>
      <c r="AU13" s="13"/>
      <c r="AV13" s="13">
        <v>2.5000000000000001E-3</v>
      </c>
      <c r="AW13" s="13">
        <v>0</v>
      </c>
      <c r="AX13" s="13">
        <v>3.8240917782026797E-2</v>
      </c>
      <c r="AY13" s="13"/>
      <c r="AZ13" s="13">
        <v>0</v>
      </c>
      <c r="BA13" s="13">
        <v>0</v>
      </c>
      <c r="BB13" s="13">
        <v>4.4052863436123404E-3</v>
      </c>
      <c r="BC13" s="13"/>
      <c r="BD13" s="13">
        <v>2.6315789473684199E-2</v>
      </c>
      <c r="BE13" s="13">
        <v>1.5625E-2</v>
      </c>
      <c r="BF13" s="13"/>
      <c r="BG13" s="13">
        <v>2.1739130434782601E-2</v>
      </c>
      <c r="BH13" s="13">
        <v>2.2471910112359501E-2</v>
      </c>
      <c r="BI13" s="13"/>
      <c r="BJ13" s="13">
        <v>2.5806451612903201E-2</v>
      </c>
      <c r="BK13" s="13">
        <v>2.2118742724097799E-2</v>
      </c>
      <c r="BL13" s="13"/>
      <c r="BM13" s="13">
        <v>2.9850746268656699E-2</v>
      </c>
      <c r="BN13" s="13">
        <v>1.9536019536019501E-2</v>
      </c>
      <c r="BO13" s="13"/>
      <c r="BP13" s="13">
        <v>3.6630036630036597E-2</v>
      </c>
      <c r="BQ13" s="13">
        <v>1.61507402422611E-2</v>
      </c>
      <c r="BR13" s="13"/>
      <c r="BS13" s="13">
        <v>2.2624434389140299E-2</v>
      </c>
      <c r="BT13" s="13">
        <v>1.75824175824176E-2</v>
      </c>
      <c r="BU13" s="13"/>
      <c r="BV13" s="13">
        <v>6.7114093959731499E-3</v>
      </c>
      <c r="BW13" s="13">
        <v>3.0716723549488099E-2</v>
      </c>
      <c r="BX13" s="13"/>
      <c r="BY13" s="13">
        <v>8.5470085470085496E-3</v>
      </c>
      <c r="BZ13" s="13">
        <v>2.42825607064018E-2</v>
      </c>
      <c r="CA13" s="13"/>
      <c r="CB13" s="13">
        <v>2.7139874739039699E-2</v>
      </c>
      <c r="CC13" s="13">
        <v>1.8656716417910401E-2</v>
      </c>
      <c r="CE13" s="13">
        <v>2.3529411764705899E-2</v>
      </c>
      <c r="CF13" s="13">
        <v>1.74418604651163E-2</v>
      </c>
      <c r="CG13" s="13">
        <v>2.1077283372365356E-2</v>
      </c>
    </row>
    <row r="14" spans="2:85" x14ac:dyDescent="0.3">
      <c r="B14" s="26" t="s">
        <v>127</v>
      </c>
      <c r="C14" s="27">
        <v>0.858108108108108</v>
      </c>
      <c r="D14" s="27">
        <v>0.83852140077821002</v>
      </c>
      <c r="E14" s="27">
        <v>0.87837837837837796</v>
      </c>
      <c r="F14" s="27"/>
      <c r="G14" s="27">
        <v>0.87581699346405195</v>
      </c>
      <c r="H14" s="27">
        <v>0.858736059479554</v>
      </c>
      <c r="I14" s="27">
        <v>0.87817258883248706</v>
      </c>
      <c r="J14" s="27">
        <v>0.82716049382716095</v>
      </c>
      <c r="K14" s="27">
        <v>0.88034188034187999</v>
      </c>
      <c r="L14" s="27">
        <v>0.82608695652173902</v>
      </c>
      <c r="M14" s="27"/>
      <c r="N14" s="27">
        <v>0.86233766233766196</v>
      </c>
      <c r="O14" s="27">
        <v>0.843373493975904</v>
      </c>
      <c r="P14" s="27">
        <v>0.870056497175141</v>
      </c>
      <c r="Q14" s="27">
        <v>0.85253456221198198</v>
      </c>
      <c r="R14" s="27"/>
      <c r="S14" s="27">
        <v>0.86170212765957399</v>
      </c>
      <c r="T14" s="27">
        <v>0.82051282051282004</v>
      </c>
      <c r="U14" s="27">
        <v>0.88059701492537301</v>
      </c>
      <c r="V14" s="27">
        <v>0.92307692307692302</v>
      </c>
      <c r="W14" s="27">
        <v>0.82758620689655205</v>
      </c>
      <c r="X14" s="27">
        <v>0.86363636363636398</v>
      </c>
      <c r="Y14" s="27">
        <v>0.86904761904761896</v>
      </c>
      <c r="Z14" s="27">
        <v>0.82926829268292701</v>
      </c>
      <c r="AA14" s="27">
        <v>0.85925925925925895</v>
      </c>
      <c r="AB14" s="27">
        <v>0.784810126582279</v>
      </c>
      <c r="AC14" s="27">
        <v>0.934782608695652</v>
      </c>
      <c r="AD14" s="27">
        <v>0.92307692307692302</v>
      </c>
      <c r="AE14" s="27"/>
      <c r="AF14" s="27">
        <v>0.85669781931464195</v>
      </c>
      <c r="AG14" s="27">
        <v>0.84242424242424196</v>
      </c>
      <c r="AH14" s="27">
        <v>0.86363636363636398</v>
      </c>
      <c r="AI14" s="27">
        <v>0.88652482269503596</v>
      </c>
      <c r="AJ14" s="27">
        <v>0.81188118811881205</v>
      </c>
      <c r="AK14" s="27">
        <v>0.88172043010752699</v>
      </c>
      <c r="AL14" s="27"/>
      <c r="AM14" s="27">
        <v>0.82608695652173902</v>
      </c>
      <c r="AN14" s="27">
        <v>0.86294416243654803</v>
      </c>
      <c r="AO14" s="27">
        <v>0.87234042553191504</v>
      </c>
      <c r="AP14" s="27">
        <v>0.87301587301587302</v>
      </c>
      <c r="AQ14" s="27">
        <v>0.91666666666666696</v>
      </c>
      <c r="AR14" s="27"/>
      <c r="AS14" s="27">
        <v>0.858108108108108</v>
      </c>
      <c r="AT14" s="27" t="s">
        <v>97</v>
      </c>
      <c r="AU14" s="27"/>
      <c r="AV14" s="27">
        <v>0.91249999999999998</v>
      </c>
      <c r="AW14" s="27">
        <v>0.90425531914893598</v>
      </c>
      <c r="AX14" s="27">
        <v>0.81453154875717004</v>
      </c>
      <c r="AY14" s="27"/>
      <c r="AZ14" s="27">
        <v>0.97247706422018299</v>
      </c>
      <c r="BA14" s="27">
        <v>0.85555555555555596</v>
      </c>
      <c r="BB14" s="27">
        <v>0.889867841409692</v>
      </c>
      <c r="BC14" s="27"/>
      <c r="BD14" s="27">
        <v>0.86996904024767796</v>
      </c>
      <c r="BE14" s="27">
        <v>0.8359375</v>
      </c>
      <c r="BF14" s="27"/>
      <c r="BG14" s="27">
        <v>0.87888198757764002</v>
      </c>
      <c r="BH14" s="27">
        <v>0.84971910112359506</v>
      </c>
      <c r="BI14" s="27"/>
      <c r="BJ14" s="27">
        <v>0.86451612903225805</v>
      </c>
      <c r="BK14" s="27">
        <v>0.85913853317811395</v>
      </c>
      <c r="BL14" s="27"/>
      <c r="BM14" s="27">
        <v>0.86567164179104505</v>
      </c>
      <c r="BN14" s="27">
        <v>0.854700854700855</v>
      </c>
      <c r="BO14" s="27"/>
      <c r="BP14" s="27">
        <v>0.86446886446886495</v>
      </c>
      <c r="BQ14" s="27">
        <v>0.85598923283983896</v>
      </c>
      <c r="BR14" s="27"/>
      <c r="BS14" s="27">
        <v>0.87782805429864297</v>
      </c>
      <c r="BT14" s="27">
        <v>0.84175824175824199</v>
      </c>
      <c r="BU14" s="27"/>
      <c r="BV14" s="27">
        <v>0.95302013422818799</v>
      </c>
      <c r="BW14" s="27">
        <v>0.83959044368600699</v>
      </c>
      <c r="BX14" s="27"/>
      <c r="BY14" s="27">
        <v>0.83760683760683796</v>
      </c>
      <c r="BZ14" s="27">
        <v>0.86534216335540803</v>
      </c>
      <c r="CA14" s="27"/>
      <c r="CB14" s="27">
        <v>0.839248434237996</v>
      </c>
      <c r="CC14" s="27">
        <v>0.88059701492537301</v>
      </c>
      <c r="CD14" s="24"/>
      <c r="CE14" s="27">
        <v>0.81176470588235305</v>
      </c>
      <c r="CF14" s="27">
        <v>0.82558139534883701</v>
      </c>
      <c r="CG14" s="32">
        <v>0.81733021077283374</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G21"/>
  <sheetViews>
    <sheetView showGridLines="0" workbookViewId="0">
      <pane xSplit="2" topLeftCell="C1" activePane="topRight" state="frozen"/>
      <selection activeCell="CG8" sqref="CG8"/>
      <selection pane="topRight" activeCell="CG8" sqref="CG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260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0.12548262548262501</v>
      </c>
      <c r="D8" s="13">
        <v>0.14007782101167299</v>
      </c>
      <c r="E8" s="13">
        <v>0.111969111969112</v>
      </c>
      <c r="F8" s="13"/>
      <c r="G8" s="13">
        <v>7.8431372549019607E-2</v>
      </c>
      <c r="H8" s="13">
        <v>0.156133828996283</v>
      </c>
      <c r="I8" s="13">
        <v>0.147208121827411</v>
      </c>
      <c r="J8" s="13">
        <v>0.117283950617284</v>
      </c>
      <c r="K8" s="13">
        <v>0.13675213675213699</v>
      </c>
      <c r="L8" s="13">
        <v>8.6956521739130405E-2</v>
      </c>
      <c r="M8" s="13"/>
      <c r="N8" s="13">
        <v>0.14025974025974</v>
      </c>
      <c r="O8" s="13">
        <v>7.63052208835341E-2</v>
      </c>
      <c r="P8" s="13">
        <v>0.129943502824859</v>
      </c>
      <c r="Q8" s="13">
        <v>0.15207373271889399</v>
      </c>
      <c r="R8" s="13"/>
      <c r="S8" s="13">
        <v>0.154255319148936</v>
      </c>
      <c r="T8" s="13">
        <v>6.8376068376068397E-2</v>
      </c>
      <c r="U8" s="13">
        <v>7.4626865671641798E-2</v>
      </c>
      <c r="V8" s="13">
        <v>0.15384615384615399</v>
      </c>
      <c r="W8" s="13">
        <v>0.14942528735632199</v>
      </c>
      <c r="X8" s="13">
        <v>0.21590909090909099</v>
      </c>
      <c r="Y8" s="13">
        <v>0.107142857142857</v>
      </c>
      <c r="Z8" s="13">
        <v>0.12195121951219499</v>
      </c>
      <c r="AA8" s="13">
        <v>7.4074074074074098E-2</v>
      </c>
      <c r="AB8" s="13">
        <v>8.8607594936708903E-2</v>
      </c>
      <c r="AC8" s="13">
        <v>0.13043478260869601</v>
      </c>
      <c r="AD8" s="13">
        <v>0.38461538461538503</v>
      </c>
      <c r="AE8" s="13"/>
      <c r="AF8" s="13">
        <v>0.14018691588785001</v>
      </c>
      <c r="AG8" s="13">
        <v>0.109090909090909</v>
      </c>
      <c r="AH8" s="13">
        <v>0.118181818181818</v>
      </c>
      <c r="AI8" s="13">
        <v>0.15602836879432599</v>
      </c>
      <c r="AJ8" s="13">
        <v>0.118811881188119</v>
      </c>
      <c r="AK8" s="13">
        <v>9.6774193548387094E-2</v>
      </c>
      <c r="AL8" s="13"/>
      <c r="AM8" s="13">
        <v>0.13664596273291901</v>
      </c>
      <c r="AN8" s="13">
        <v>9.6446700507614197E-2</v>
      </c>
      <c r="AO8" s="13">
        <v>0.112462006079027</v>
      </c>
      <c r="AP8" s="13">
        <v>0.169312169312169</v>
      </c>
      <c r="AQ8" s="13">
        <v>0.194444444444444</v>
      </c>
      <c r="AR8" s="13"/>
      <c r="AS8" s="13">
        <v>0.12548262548262501</v>
      </c>
      <c r="AT8" s="13" t="s">
        <v>97</v>
      </c>
      <c r="AU8" s="13"/>
      <c r="AV8" s="13">
        <v>0.21</v>
      </c>
      <c r="AW8" s="13">
        <v>0.14893617021276601</v>
      </c>
      <c r="AX8" s="13">
        <v>5.1625239005736102E-2</v>
      </c>
      <c r="AY8" s="13"/>
      <c r="AZ8" s="13">
        <v>0.25688073394495398</v>
      </c>
      <c r="BA8" s="13">
        <v>0.3</v>
      </c>
      <c r="BB8" s="13">
        <v>0.13215859030836999</v>
      </c>
      <c r="BC8" s="13"/>
      <c r="BD8" s="13">
        <v>0.13777089783281701</v>
      </c>
      <c r="BE8" s="13">
        <v>0.106770833333333</v>
      </c>
      <c r="BF8" s="13"/>
      <c r="BG8" s="13">
        <v>0.14906832298136599</v>
      </c>
      <c r="BH8" s="13">
        <v>0.11516853932584301</v>
      </c>
      <c r="BI8" s="13"/>
      <c r="BJ8" s="13">
        <v>0.14193548387096799</v>
      </c>
      <c r="BK8" s="13">
        <v>0.121071012805588</v>
      </c>
      <c r="BL8" s="13"/>
      <c r="BM8" s="13">
        <v>0.134328358208955</v>
      </c>
      <c r="BN8" s="13">
        <v>0.124542124542125</v>
      </c>
      <c r="BO8" s="13"/>
      <c r="BP8" s="13">
        <v>0.15018315018315001</v>
      </c>
      <c r="BQ8" s="13">
        <v>0.115746971736205</v>
      </c>
      <c r="BR8" s="13"/>
      <c r="BS8" s="13">
        <v>0.15384615384615399</v>
      </c>
      <c r="BT8" s="13">
        <v>0.120879120879121</v>
      </c>
      <c r="BU8" s="13"/>
      <c r="BV8" s="13">
        <v>0.14765100671140899</v>
      </c>
      <c r="BW8" s="13">
        <v>0.15699658703071701</v>
      </c>
      <c r="BX8" s="13"/>
      <c r="BY8" s="13">
        <v>0.188034188034188</v>
      </c>
      <c r="BZ8" s="13">
        <v>0.116997792494481</v>
      </c>
      <c r="CA8" s="13"/>
      <c r="CB8" s="13">
        <v>0.11482254697286</v>
      </c>
      <c r="CC8" s="13">
        <v>0.134328358208955</v>
      </c>
      <c r="CE8" s="13">
        <v>7.0588235294117604E-2</v>
      </c>
      <c r="CF8" s="13">
        <v>6.9767441860465101E-2</v>
      </c>
      <c r="CG8" s="13">
        <v>7.0257611241217766E-2</v>
      </c>
    </row>
    <row r="9" spans="2:85" x14ac:dyDescent="0.3">
      <c r="B9" s="14" t="s">
        <v>124</v>
      </c>
      <c r="C9" s="13">
        <v>0.147683397683398</v>
      </c>
      <c r="D9" s="13">
        <v>0.147859922178988</v>
      </c>
      <c r="E9" s="13">
        <v>0.14864864864864899</v>
      </c>
      <c r="F9" s="13"/>
      <c r="G9" s="13">
        <v>0.16339869281045799</v>
      </c>
      <c r="H9" s="13">
        <v>0.21933085501858701</v>
      </c>
      <c r="I9" s="13">
        <v>0.16243654822334999</v>
      </c>
      <c r="J9" s="13">
        <v>0.11111111111111099</v>
      </c>
      <c r="K9" s="13">
        <v>8.54700854700855E-2</v>
      </c>
      <c r="L9" s="13">
        <v>6.5217391304347797E-2</v>
      </c>
      <c r="M9" s="13"/>
      <c r="N9" s="13">
        <v>0.15844155844155799</v>
      </c>
      <c r="O9" s="13">
        <v>0.16465863453815299</v>
      </c>
      <c r="P9" s="13">
        <v>0.152542372881356</v>
      </c>
      <c r="Q9" s="13">
        <v>0.105990783410138</v>
      </c>
      <c r="R9" s="13"/>
      <c r="S9" s="13">
        <v>0.20744680851063799</v>
      </c>
      <c r="T9" s="13">
        <v>0.145299145299145</v>
      </c>
      <c r="U9" s="13">
        <v>0.119402985074627</v>
      </c>
      <c r="V9" s="13">
        <v>0.120879120879121</v>
      </c>
      <c r="W9" s="13">
        <v>0.160919540229885</v>
      </c>
      <c r="X9" s="13">
        <v>0.125</v>
      </c>
      <c r="Y9" s="13">
        <v>0.13095238095238099</v>
      </c>
      <c r="Z9" s="13">
        <v>7.3170731707317097E-2</v>
      </c>
      <c r="AA9" s="13">
        <v>0.140740740740741</v>
      </c>
      <c r="AB9" s="13">
        <v>0.139240506329114</v>
      </c>
      <c r="AC9" s="13">
        <v>0.173913043478261</v>
      </c>
      <c r="AD9" s="13">
        <v>7.69230769230769E-2</v>
      </c>
      <c r="AE9" s="13"/>
      <c r="AF9" s="13">
        <v>0.17133956386292801</v>
      </c>
      <c r="AG9" s="13">
        <v>0.163636363636364</v>
      </c>
      <c r="AH9" s="13">
        <v>0.12727272727272701</v>
      </c>
      <c r="AI9" s="13">
        <v>0.19858156028368801</v>
      </c>
      <c r="AJ9" s="13">
        <v>8.9108910891089105E-2</v>
      </c>
      <c r="AK9" s="13">
        <v>6.4516129032258104E-2</v>
      </c>
      <c r="AL9" s="13"/>
      <c r="AM9" s="13">
        <v>9.9378881987577605E-2</v>
      </c>
      <c r="AN9" s="13">
        <v>8.6294416243654803E-2</v>
      </c>
      <c r="AO9" s="13">
        <v>0.15805471124620099</v>
      </c>
      <c r="AP9" s="13">
        <v>0.19047619047618999</v>
      </c>
      <c r="AQ9" s="13">
        <v>0.22222222222222199</v>
      </c>
      <c r="AR9" s="13"/>
      <c r="AS9" s="13">
        <v>0.147683397683398</v>
      </c>
      <c r="AT9" s="13" t="s">
        <v>97</v>
      </c>
      <c r="AU9" s="13"/>
      <c r="AV9" s="13">
        <v>0.22</v>
      </c>
      <c r="AW9" s="13">
        <v>0.20212765957446799</v>
      </c>
      <c r="AX9" s="13">
        <v>8.0305927342256195E-2</v>
      </c>
      <c r="AY9" s="13"/>
      <c r="AZ9" s="13">
        <v>0.201834862385321</v>
      </c>
      <c r="BA9" s="13">
        <v>0.37777777777777799</v>
      </c>
      <c r="BB9" s="13">
        <v>0.13215859030836999</v>
      </c>
      <c r="BC9" s="13"/>
      <c r="BD9" s="13">
        <v>0.16718266253870001</v>
      </c>
      <c r="BE9" s="13">
        <v>0.114583333333333</v>
      </c>
      <c r="BF9" s="13"/>
      <c r="BG9" s="13">
        <v>0.23291925465838501</v>
      </c>
      <c r="BH9" s="13">
        <v>0.10955056179775299</v>
      </c>
      <c r="BI9" s="13"/>
      <c r="BJ9" s="13">
        <v>0.21935483870967701</v>
      </c>
      <c r="BK9" s="13">
        <v>0.132712456344587</v>
      </c>
      <c r="BL9" s="13"/>
      <c r="BM9" s="13">
        <v>0.15920398009950201</v>
      </c>
      <c r="BN9" s="13">
        <v>0.14407814407814401</v>
      </c>
      <c r="BO9" s="13"/>
      <c r="BP9" s="13">
        <v>0.11721611721611699</v>
      </c>
      <c r="BQ9" s="13">
        <v>0.16016150740242299</v>
      </c>
      <c r="BR9" s="13"/>
      <c r="BS9" s="13">
        <v>0.180995475113122</v>
      </c>
      <c r="BT9" s="13">
        <v>0.12967032967032999</v>
      </c>
      <c r="BU9" s="13"/>
      <c r="BV9" s="13">
        <v>0.23489932885906001</v>
      </c>
      <c r="BW9" s="13">
        <v>0.15358361774744</v>
      </c>
      <c r="BX9" s="13"/>
      <c r="BY9" s="13">
        <v>0.188034188034188</v>
      </c>
      <c r="BZ9" s="13">
        <v>0.14238410596026499</v>
      </c>
      <c r="CA9" s="13"/>
      <c r="CB9" s="13">
        <v>0.12317327766179501</v>
      </c>
      <c r="CC9" s="13">
        <v>0.164179104477612</v>
      </c>
      <c r="CE9" s="13">
        <v>9.0196078431372506E-2</v>
      </c>
      <c r="CF9" s="13">
        <v>0.15116279069767399</v>
      </c>
      <c r="CG9" s="13">
        <v>0.11475409836065553</v>
      </c>
    </row>
    <row r="10" spans="2:85" x14ac:dyDescent="0.3">
      <c r="B10" s="14" t="s">
        <v>125</v>
      </c>
      <c r="C10" s="13">
        <v>0.22104247104247099</v>
      </c>
      <c r="D10" s="13">
        <v>0.249027237354086</v>
      </c>
      <c r="E10" s="13">
        <v>0.19498069498069501</v>
      </c>
      <c r="F10" s="13"/>
      <c r="G10" s="13">
        <v>0.23529411764705899</v>
      </c>
      <c r="H10" s="13">
        <v>0.25278810408921898</v>
      </c>
      <c r="I10" s="13">
        <v>0.22335025380710699</v>
      </c>
      <c r="J10" s="13">
        <v>0.234567901234568</v>
      </c>
      <c r="K10" s="13">
        <v>0.17948717948717899</v>
      </c>
      <c r="L10" s="13">
        <v>0.15942028985507201</v>
      </c>
      <c r="M10" s="13"/>
      <c r="N10" s="13">
        <v>0.23376623376623401</v>
      </c>
      <c r="O10" s="13">
        <v>0.208835341365462</v>
      </c>
      <c r="P10" s="13">
        <v>0.209039548022599</v>
      </c>
      <c r="Q10" s="13">
        <v>0.216589861751152</v>
      </c>
      <c r="R10" s="13"/>
      <c r="S10" s="13">
        <v>0.20744680851063799</v>
      </c>
      <c r="T10" s="13">
        <v>0.230769230769231</v>
      </c>
      <c r="U10" s="13">
        <v>0.14925373134328401</v>
      </c>
      <c r="V10" s="13">
        <v>0.20879120879120899</v>
      </c>
      <c r="W10" s="13">
        <v>0.160919540229885</v>
      </c>
      <c r="X10" s="13">
        <v>0.26136363636363602</v>
      </c>
      <c r="Y10" s="13">
        <v>0.297619047619048</v>
      </c>
      <c r="Z10" s="13">
        <v>0.24390243902438999</v>
      </c>
      <c r="AA10" s="13">
        <v>0.24444444444444399</v>
      </c>
      <c r="AB10" s="13">
        <v>0.265822784810127</v>
      </c>
      <c r="AC10" s="13">
        <v>0.15217391304347799</v>
      </c>
      <c r="AD10" s="13">
        <v>7.69230769230769E-2</v>
      </c>
      <c r="AE10" s="13"/>
      <c r="AF10" s="13">
        <v>0.25545171339563899</v>
      </c>
      <c r="AG10" s="13">
        <v>0.236363636363636</v>
      </c>
      <c r="AH10" s="13">
        <v>0.22727272727272699</v>
      </c>
      <c r="AI10" s="13">
        <v>0.21276595744680901</v>
      </c>
      <c r="AJ10" s="13">
        <v>0.198019801980198</v>
      </c>
      <c r="AK10" s="13">
        <v>0.19354838709677399</v>
      </c>
      <c r="AL10" s="13"/>
      <c r="AM10" s="13">
        <v>0.19254658385093201</v>
      </c>
      <c r="AN10" s="13">
        <v>0.24873096446700499</v>
      </c>
      <c r="AO10" s="13">
        <v>0.23100303951367801</v>
      </c>
      <c r="AP10" s="13">
        <v>0.206349206349206</v>
      </c>
      <c r="AQ10" s="13">
        <v>0.30555555555555602</v>
      </c>
      <c r="AR10" s="13"/>
      <c r="AS10" s="13">
        <v>0.22104247104247099</v>
      </c>
      <c r="AT10" s="13" t="s">
        <v>97</v>
      </c>
      <c r="AU10" s="13"/>
      <c r="AV10" s="13">
        <v>0.245</v>
      </c>
      <c r="AW10" s="13">
        <v>0.319148936170213</v>
      </c>
      <c r="AX10" s="13">
        <v>0.187380497131931</v>
      </c>
      <c r="AY10" s="13"/>
      <c r="AZ10" s="13">
        <v>0.23853211009174299</v>
      </c>
      <c r="BA10" s="13">
        <v>0.18888888888888899</v>
      </c>
      <c r="BB10" s="13">
        <v>0.308370044052863</v>
      </c>
      <c r="BC10" s="13"/>
      <c r="BD10" s="13">
        <v>0.230650154798762</v>
      </c>
      <c r="BE10" s="13">
        <v>0.203125</v>
      </c>
      <c r="BF10" s="13"/>
      <c r="BG10" s="13">
        <v>0.24223602484472101</v>
      </c>
      <c r="BH10" s="13">
        <v>0.210674157303371</v>
      </c>
      <c r="BI10" s="13"/>
      <c r="BJ10" s="13">
        <v>0.238709677419355</v>
      </c>
      <c r="BK10" s="13">
        <v>0.21769499417927801</v>
      </c>
      <c r="BL10" s="13"/>
      <c r="BM10" s="13">
        <v>0.20895522388059701</v>
      </c>
      <c r="BN10" s="13">
        <v>0.224664224664225</v>
      </c>
      <c r="BO10" s="13"/>
      <c r="BP10" s="13">
        <v>0.21978021978022</v>
      </c>
      <c r="BQ10" s="13">
        <v>0.22341857335127899</v>
      </c>
      <c r="BR10" s="13"/>
      <c r="BS10" s="13">
        <v>0.239819004524887</v>
      </c>
      <c r="BT10" s="13">
        <v>0.21098901098901099</v>
      </c>
      <c r="BU10" s="13"/>
      <c r="BV10" s="13">
        <v>0.26174496644295298</v>
      </c>
      <c r="BW10" s="13">
        <v>0.22866894197952201</v>
      </c>
      <c r="BX10" s="13"/>
      <c r="BY10" s="13">
        <v>0.20512820512820501</v>
      </c>
      <c r="BZ10" s="13">
        <v>0.22295805739514299</v>
      </c>
      <c r="CA10" s="13"/>
      <c r="CB10" s="13">
        <v>0.21085594989561601</v>
      </c>
      <c r="CC10" s="13">
        <v>0.22388059701492499</v>
      </c>
      <c r="CE10" s="13">
        <v>0.19215686274509799</v>
      </c>
      <c r="CF10" s="13">
        <v>0.24418604651162801</v>
      </c>
      <c r="CG10" s="13">
        <v>0.21311475409836064</v>
      </c>
    </row>
    <row r="11" spans="2:85" x14ac:dyDescent="0.3">
      <c r="B11" s="14" t="s">
        <v>126</v>
      </c>
      <c r="C11" s="13">
        <v>0.27027027027027001</v>
      </c>
      <c r="D11" s="13">
        <v>0.262645914396887</v>
      </c>
      <c r="E11" s="13">
        <v>0.27606177606177601</v>
      </c>
      <c r="F11" s="13"/>
      <c r="G11" s="13">
        <v>0.33333333333333298</v>
      </c>
      <c r="H11" s="13">
        <v>0.23048327137546501</v>
      </c>
      <c r="I11" s="13">
        <v>0.26395939086294401</v>
      </c>
      <c r="J11" s="13">
        <v>0.29012345679012302</v>
      </c>
      <c r="K11" s="13">
        <v>0.30769230769230799</v>
      </c>
      <c r="L11" s="13">
        <v>0.231884057971014</v>
      </c>
      <c r="M11" s="13"/>
      <c r="N11" s="13">
        <v>0.26493506493506502</v>
      </c>
      <c r="O11" s="13">
        <v>0.30120481927710802</v>
      </c>
      <c r="P11" s="13">
        <v>0.25988700564971801</v>
      </c>
      <c r="Q11" s="13">
        <v>0.248847926267281</v>
      </c>
      <c r="R11" s="13"/>
      <c r="S11" s="13">
        <v>0.27127659574468099</v>
      </c>
      <c r="T11" s="13">
        <v>0.29914529914529903</v>
      </c>
      <c r="U11" s="13">
        <v>0.34328358208955201</v>
      </c>
      <c r="V11" s="13">
        <v>0.30769230769230799</v>
      </c>
      <c r="W11" s="13">
        <v>0.27586206896551702</v>
      </c>
      <c r="X11" s="13">
        <v>0.204545454545455</v>
      </c>
      <c r="Y11" s="13">
        <v>0.26190476190476197</v>
      </c>
      <c r="Z11" s="13">
        <v>0.19512195121951201</v>
      </c>
      <c r="AA11" s="13">
        <v>0.22962962962962999</v>
      </c>
      <c r="AB11" s="13">
        <v>0.240506329113924</v>
      </c>
      <c r="AC11" s="13">
        <v>0.36956521739130399</v>
      </c>
      <c r="AD11" s="13">
        <v>0.30769230769230799</v>
      </c>
      <c r="AE11" s="13"/>
      <c r="AF11" s="13">
        <v>0.25545171339563899</v>
      </c>
      <c r="AG11" s="13">
        <v>0.23030303030303001</v>
      </c>
      <c r="AH11" s="13">
        <v>0.29090909090909101</v>
      </c>
      <c r="AI11" s="13">
        <v>0.205673758865248</v>
      </c>
      <c r="AJ11" s="13">
        <v>0.34653465346534701</v>
      </c>
      <c r="AK11" s="13">
        <v>0.31182795698924698</v>
      </c>
      <c r="AL11" s="13"/>
      <c r="AM11" s="13">
        <v>0.24844720496894401</v>
      </c>
      <c r="AN11" s="13">
        <v>0.27411167512690399</v>
      </c>
      <c r="AO11" s="13">
        <v>0.30091185410334298</v>
      </c>
      <c r="AP11" s="13">
        <v>0.27513227513227501</v>
      </c>
      <c r="AQ11" s="13">
        <v>0.25</v>
      </c>
      <c r="AR11" s="13"/>
      <c r="AS11" s="13">
        <v>0.27027027027027001</v>
      </c>
      <c r="AT11" s="13" t="s">
        <v>97</v>
      </c>
      <c r="AU11" s="13"/>
      <c r="AV11" s="13">
        <v>0.19750000000000001</v>
      </c>
      <c r="AW11" s="13">
        <v>0.159574468085106</v>
      </c>
      <c r="AX11" s="13">
        <v>0.34416826003824103</v>
      </c>
      <c r="AY11" s="13"/>
      <c r="AZ11" s="13">
        <v>0.17431192660550501</v>
      </c>
      <c r="BA11" s="13">
        <v>0.122222222222222</v>
      </c>
      <c r="BB11" s="13">
        <v>0.22026431718061701</v>
      </c>
      <c r="BC11" s="13"/>
      <c r="BD11" s="13">
        <v>0.261609907120743</v>
      </c>
      <c r="BE11" s="13">
        <v>0.28385416666666702</v>
      </c>
      <c r="BF11" s="13"/>
      <c r="BG11" s="13">
        <v>0.23602484472049701</v>
      </c>
      <c r="BH11" s="13">
        <v>0.28511235955056202</v>
      </c>
      <c r="BI11" s="13"/>
      <c r="BJ11" s="13">
        <v>0.225806451612903</v>
      </c>
      <c r="BK11" s="13">
        <v>0.27823050058207199</v>
      </c>
      <c r="BL11" s="13"/>
      <c r="BM11" s="13">
        <v>0.31343283582089598</v>
      </c>
      <c r="BN11" s="13">
        <v>0.25763125763125799</v>
      </c>
      <c r="BO11" s="13"/>
      <c r="BP11" s="13">
        <v>0.24175824175824201</v>
      </c>
      <c r="BQ11" s="13">
        <v>0.27860026917900399</v>
      </c>
      <c r="BR11" s="13"/>
      <c r="BS11" s="13">
        <v>0.25791855203619901</v>
      </c>
      <c r="BT11" s="13">
        <v>0.23956043956044001</v>
      </c>
      <c r="BU11" s="13"/>
      <c r="BV11" s="13">
        <v>0.23489932885906001</v>
      </c>
      <c r="BW11" s="13">
        <v>0.26962457337883999</v>
      </c>
      <c r="BX11" s="13"/>
      <c r="BY11" s="13">
        <v>0.26495726495726502</v>
      </c>
      <c r="BZ11" s="13">
        <v>0.270419426048565</v>
      </c>
      <c r="CA11" s="13"/>
      <c r="CB11" s="13">
        <v>0.28392484342379998</v>
      </c>
      <c r="CC11" s="13">
        <v>0.26305970149253699</v>
      </c>
      <c r="CE11" s="13">
        <v>0.28235294117647097</v>
      </c>
      <c r="CF11" s="13">
        <v>0.29651162790697699</v>
      </c>
      <c r="CG11" s="13">
        <v>0.28805620608899329</v>
      </c>
    </row>
    <row r="12" spans="2:85" x14ac:dyDescent="0.3">
      <c r="B12" s="14" t="s">
        <v>251</v>
      </c>
      <c r="C12" s="13">
        <v>0.20849420849420799</v>
      </c>
      <c r="D12" s="13">
        <v>0.184824902723735</v>
      </c>
      <c r="E12" s="13">
        <v>0.22972972972972999</v>
      </c>
      <c r="F12" s="13"/>
      <c r="G12" s="13">
        <v>0.16339869281045799</v>
      </c>
      <c r="H12" s="13">
        <v>0.118959107806691</v>
      </c>
      <c r="I12" s="13">
        <v>0.19289340101522801</v>
      </c>
      <c r="J12" s="13">
        <v>0.209876543209877</v>
      </c>
      <c r="K12" s="13">
        <v>0.27350427350427398</v>
      </c>
      <c r="L12" s="13">
        <v>0.39855072463768099</v>
      </c>
      <c r="M12" s="13"/>
      <c r="N12" s="13">
        <v>0.18701298701298699</v>
      </c>
      <c r="O12" s="13">
        <v>0.21686746987951799</v>
      </c>
      <c r="P12" s="13">
        <v>0.225988700564972</v>
      </c>
      <c r="Q12" s="13">
        <v>0.230414746543779</v>
      </c>
      <c r="R12" s="13"/>
      <c r="S12" s="13">
        <v>0.14361702127659601</v>
      </c>
      <c r="T12" s="13">
        <v>0.22222222222222199</v>
      </c>
      <c r="U12" s="13">
        <v>0.26865671641791</v>
      </c>
      <c r="V12" s="13">
        <v>0.20879120879120899</v>
      </c>
      <c r="W12" s="13">
        <v>0.21839080459770099</v>
      </c>
      <c r="X12" s="13">
        <v>0.18181818181818199</v>
      </c>
      <c r="Y12" s="13">
        <v>0.16666666666666699</v>
      </c>
      <c r="Z12" s="13">
        <v>0.36585365853658502</v>
      </c>
      <c r="AA12" s="13">
        <v>0.25185185185185199</v>
      </c>
      <c r="AB12" s="13">
        <v>0.253164556962025</v>
      </c>
      <c r="AC12" s="13">
        <v>0.13043478260869601</v>
      </c>
      <c r="AD12" s="13">
        <v>0.15384615384615399</v>
      </c>
      <c r="AE12" s="13"/>
      <c r="AF12" s="13">
        <v>0.16510903426791301</v>
      </c>
      <c r="AG12" s="13">
        <v>0.22424242424242399</v>
      </c>
      <c r="AH12" s="13">
        <v>0.2</v>
      </c>
      <c r="AI12" s="13">
        <v>0.21276595744680901</v>
      </c>
      <c r="AJ12" s="13">
        <v>0.21782178217821799</v>
      </c>
      <c r="AK12" s="13">
        <v>0.27956989247311798</v>
      </c>
      <c r="AL12" s="13"/>
      <c r="AM12" s="13">
        <v>0.229813664596273</v>
      </c>
      <c r="AN12" s="13">
        <v>0.26395939086294401</v>
      </c>
      <c r="AO12" s="13">
        <v>0.185410334346505</v>
      </c>
      <c r="AP12" s="13">
        <v>0.15343915343915299</v>
      </c>
      <c r="AQ12" s="13">
        <v>2.7777777777777801E-2</v>
      </c>
      <c r="AR12" s="13"/>
      <c r="AS12" s="13">
        <v>0.20849420849420799</v>
      </c>
      <c r="AT12" s="13" t="s">
        <v>97</v>
      </c>
      <c r="AU12" s="13"/>
      <c r="AV12" s="13">
        <v>0.11</v>
      </c>
      <c r="AW12" s="13">
        <v>0.14893617021276601</v>
      </c>
      <c r="AX12" s="13">
        <v>0.30019120458891002</v>
      </c>
      <c r="AY12" s="13"/>
      <c r="AZ12" s="13">
        <v>0.12844036697247699</v>
      </c>
      <c r="BA12" s="13">
        <v>0</v>
      </c>
      <c r="BB12" s="13">
        <v>0.17621145374449301</v>
      </c>
      <c r="BC12" s="13"/>
      <c r="BD12" s="13">
        <v>0.17492260061919501</v>
      </c>
      <c r="BE12" s="13">
        <v>0.265625</v>
      </c>
      <c r="BF12" s="13"/>
      <c r="BG12" s="13">
        <v>0.12111801242236001</v>
      </c>
      <c r="BH12" s="13">
        <v>0.248595505617978</v>
      </c>
      <c r="BI12" s="13"/>
      <c r="BJ12" s="13">
        <v>0.154838709677419</v>
      </c>
      <c r="BK12" s="13">
        <v>0.22118742724097801</v>
      </c>
      <c r="BL12" s="13"/>
      <c r="BM12" s="13">
        <v>0.16915422885572101</v>
      </c>
      <c r="BN12" s="13">
        <v>0.22100122100122099</v>
      </c>
      <c r="BO12" s="13"/>
      <c r="BP12" s="13">
        <v>0.22344322344322301</v>
      </c>
      <c r="BQ12" s="13">
        <v>0.20457604306864099</v>
      </c>
      <c r="BR12" s="13"/>
      <c r="BS12" s="13">
        <v>0.144796380090498</v>
      </c>
      <c r="BT12" s="13">
        <v>0.261538461538462</v>
      </c>
      <c r="BU12" s="13"/>
      <c r="BV12" s="13">
        <v>0.100671140939597</v>
      </c>
      <c r="BW12" s="13">
        <v>0.16723549488054601</v>
      </c>
      <c r="BX12" s="13"/>
      <c r="BY12" s="13">
        <v>0.145299145299145</v>
      </c>
      <c r="BZ12" s="13">
        <v>0.217439293598234</v>
      </c>
      <c r="CA12" s="13"/>
      <c r="CB12" s="13">
        <v>0.24425887265135701</v>
      </c>
      <c r="CC12" s="13">
        <v>0.182835820895522</v>
      </c>
      <c r="CE12" s="13">
        <v>0.32549019607843099</v>
      </c>
      <c r="CF12" s="13">
        <v>0.22093023255814001</v>
      </c>
      <c r="CG12" s="13">
        <v>0.28337236533957844</v>
      </c>
    </row>
    <row r="13" spans="2:85" x14ac:dyDescent="0.3">
      <c r="B13" s="14" t="s">
        <v>106</v>
      </c>
      <c r="C13" s="13">
        <v>2.7027027027027001E-2</v>
      </c>
      <c r="D13" s="13">
        <v>1.5564202334630401E-2</v>
      </c>
      <c r="E13" s="13">
        <v>3.8610038610038602E-2</v>
      </c>
      <c r="F13" s="13"/>
      <c r="G13" s="13">
        <v>2.61437908496732E-2</v>
      </c>
      <c r="H13" s="13">
        <v>2.2304832713754601E-2</v>
      </c>
      <c r="I13" s="13">
        <v>1.01522842639594E-2</v>
      </c>
      <c r="J13" s="13">
        <v>3.7037037037037E-2</v>
      </c>
      <c r="K13" s="13">
        <v>1.7094017094017099E-2</v>
      </c>
      <c r="L13" s="13">
        <v>5.7971014492753603E-2</v>
      </c>
      <c r="M13" s="13"/>
      <c r="N13" s="13">
        <v>1.55844155844156E-2</v>
      </c>
      <c r="O13" s="13">
        <v>3.2128514056224897E-2</v>
      </c>
      <c r="P13" s="13">
        <v>2.2598870056497199E-2</v>
      </c>
      <c r="Q13" s="13">
        <v>4.6082949308755797E-2</v>
      </c>
      <c r="R13" s="13"/>
      <c r="S13" s="13">
        <v>1.5957446808510599E-2</v>
      </c>
      <c r="T13" s="13">
        <v>3.4188034188034198E-2</v>
      </c>
      <c r="U13" s="13">
        <v>4.47761194029851E-2</v>
      </c>
      <c r="V13" s="13">
        <v>0</v>
      </c>
      <c r="W13" s="13">
        <v>3.4482758620689703E-2</v>
      </c>
      <c r="X13" s="13">
        <v>1.13636363636364E-2</v>
      </c>
      <c r="Y13" s="13">
        <v>3.5714285714285698E-2</v>
      </c>
      <c r="Z13" s="13">
        <v>0</v>
      </c>
      <c r="AA13" s="13">
        <v>5.9259259259259303E-2</v>
      </c>
      <c r="AB13" s="13">
        <v>1.26582278481013E-2</v>
      </c>
      <c r="AC13" s="13">
        <v>4.3478260869565202E-2</v>
      </c>
      <c r="AD13" s="13">
        <v>0</v>
      </c>
      <c r="AE13" s="13"/>
      <c r="AF13" s="13">
        <v>1.2461059190031199E-2</v>
      </c>
      <c r="AG13" s="13">
        <v>3.6363636363636397E-2</v>
      </c>
      <c r="AH13" s="13">
        <v>3.6363636363636397E-2</v>
      </c>
      <c r="AI13" s="13">
        <v>1.41843971631206E-2</v>
      </c>
      <c r="AJ13" s="13">
        <v>2.9702970297029702E-2</v>
      </c>
      <c r="AK13" s="13">
        <v>5.3763440860215103E-2</v>
      </c>
      <c r="AL13" s="13"/>
      <c r="AM13" s="13">
        <v>9.3167701863354005E-2</v>
      </c>
      <c r="AN13" s="13">
        <v>3.0456852791878201E-2</v>
      </c>
      <c r="AO13" s="13">
        <v>1.2158054711246201E-2</v>
      </c>
      <c r="AP13" s="13">
        <v>5.2910052910052898E-3</v>
      </c>
      <c r="AQ13" s="13">
        <v>0</v>
      </c>
      <c r="AR13" s="13"/>
      <c r="AS13" s="13">
        <v>2.7027027027027001E-2</v>
      </c>
      <c r="AT13" s="13" t="s">
        <v>97</v>
      </c>
      <c r="AU13" s="13"/>
      <c r="AV13" s="13">
        <v>1.7500000000000002E-2</v>
      </c>
      <c r="AW13" s="13">
        <v>2.1276595744680899E-2</v>
      </c>
      <c r="AX13" s="13">
        <v>3.6328871892925399E-2</v>
      </c>
      <c r="AY13" s="13"/>
      <c r="AZ13" s="13">
        <v>0</v>
      </c>
      <c r="BA13" s="13">
        <v>1.1111111111111099E-2</v>
      </c>
      <c r="BB13" s="13">
        <v>3.0837004405286299E-2</v>
      </c>
      <c r="BC13" s="13"/>
      <c r="BD13" s="13">
        <v>2.7863777089783302E-2</v>
      </c>
      <c r="BE13" s="13">
        <v>2.6041666666666699E-2</v>
      </c>
      <c r="BF13" s="13"/>
      <c r="BG13" s="13">
        <v>1.8633540372670801E-2</v>
      </c>
      <c r="BH13" s="13">
        <v>3.0898876404494399E-2</v>
      </c>
      <c r="BI13" s="13"/>
      <c r="BJ13" s="13">
        <v>1.9354838709677399E-2</v>
      </c>
      <c r="BK13" s="13">
        <v>2.91036088474971E-2</v>
      </c>
      <c r="BL13" s="13"/>
      <c r="BM13" s="13">
        <v>1.49253731343284E-2</v>
      </c>
      <c r="BN13" s="13">
        <v>2.8083028083028101E-2</v>
      </c>
      <c r="BO13" s="13"/>
      <c r="BP13" s="13">
        <v>4.7619047619047603E-2</v>
      </c>
      <c r="BQ13" s="13">
        <v>1.74966352624495E-2</v>
      </c>
      <c r="BR13" s="13"/>
      <c r="BS13" s="13">
        <v>2.2624434389140299E-2</v>
      </c>
      <c r="BT13" s="13">
        <v>3.7362637362637403E-2</v>
      </c>
      <c r="BU13" s="13"/>
      <c r="BV13" s="13">
        <v>2.01342281879195E-2</v>
      </c>
      <c r="BW13" s="13">
        <v>2.38907849829352E-2</v>
      </c>
      <c r="BX13" s="13"/>
      <c r="BY13" s="13">
        <v>8.5470085470085496E-3</v>
      </c>
      <c r="BZ13" s="13">
        <v>2.9801324503311299E-2</v>
      </c>
      <c r="CA13" s="13"/>
      <c r="CB13" s="13">
        <v>2.2964509394572001E-2</v>
      </c>
      <c r="CC13" s="13">
        <v>3.1716417910447797E-2</v>
      </c>
      <c r="CE13" s="13">
        <v>3.9215686274509803E-2</v>
      </c>
      <c r="CF13" s="13">
        <v>1.74418604651163E-2</v>
      </c>
      <c r="CG13" s="13">
        <v>3.0444964871194389E-2</v>
      </c>
    </row>
    <row r="14" spans="2:85" x14ac:dyDescent="0.3">
      <c r="B14" s="26" t="s">
        <v>127</v>
      </c>
      <c r="C14" s="27">
        <v>0.27316602316602301</v>
      </c>
      <c r="D14" s="27">
        <v>0.28793774319066101</v>
      </c>
      <c r="E14" s="27">
        <v>0.26061776061776099</v>
      </c>
      <c r="F14" s="27"/>
      <c r="G14" s="27">
        <v>0.24183006535947699</v>
      </c>
      <c r="H14" s="27">
        <v>0.37546468401486999</v>
      </c>
      <c r="I14" s="27">
        <v>0.30964467005076102</v>
      </c>
      <c r="J14" s="27">
        <v>0.22839506172839499</v>
      </c>
      <c r="K14" s="27">
        <v>0.22222222222222199</v>
      </c>
      <c r="L14" s="27">
        <v>0.15217391304347799</v>
      </c>
      <c r="M14" s="27"/>
      <c r="N14" s="27">
        <v>0.29870129870129902</v>
      </c>
      <c r="O14" s="27">
        <v>0.240963855421687</v>
      </c>
      <c r="P14" s="27">
        <v>0.28248587570621497</v>
      </c>
      <c r="Q14" s="27">
        <v>0.25806451612903197</v>
      </c>
      <c r="R14" s="27"/>
      <c r="S14" s="27">
        <v>0.36170212765957399</v>
      </c>
      <c r="T14" s="27">
        <v>0.213675213675214</v>
      </c>
      <c r="U14" s="27">
        <v>0.19402985074626899</v>
      </c>
      <c r="V14" s="27">
        <v>0.27472527472527503</v>
      </c>
      <c r="W14" s="27">
        <v>0.31034482758620702</v>
      </c>
      <c r="X14" s="27">
        <v>0.34090909090909099</v>
      </c>
      <c r="Y14" s="27">
        <v>0.238095238095238</v>
      </c>
      <c r="Z14" s="27">
        <v>0.19512195121951201</v>
      </c>
      <c r="AA14" s="27">
        <v>0.21481481481481501</v>
      </c>
      <c r="AB14" s="27">
        <v>0.227848101265823</v>
      </c>
      <c r="AC14" s="27">
        <v>0.30434782608695699</v>
      </c>
      <c r="AD14" s="27">
        <v>0.46153846153846201</v>
      </c>
      <c r="AE14" s="27"/>
      <c r="AF14" s="27">
        <v>0.31152647975077902</v>
      </c>
      <c r="AG14" s="27">
        <v>0.27272727272727298</v>
      </c>
      <c r="AH14" s="27">
        <v>0.24545454545454501</v>
      </c>
      <c r="AI14" s="27">
        <v>0.35460992907801397</v>
      </c>
      <c r="AJ14" s="27">
        <v>0.20792079207920799</v>
      </c>
      <c r="AK14" s="27">
        <v>0.16129032258064499</v>
      </c>
      <c r="AL14" s="27"/>
      <c r="AM14" s="27">
        <v>0.23602484472049701</v>
      </c>
      <c r="AN14" s="27">
        <v>0.182741116751269</v>
      </c>
      <c r="AO14" s="27">
        <v>0.27051671732522797</v>
      </c>
      <c r="AP14" s="27">
        <v>0.35978835978835999</v>
      </c>
      <c r="AQ14" s="27">
        <v>0.41666666666666702</v>
      </c>
      <c r="AR14" s="27"/>
      <c r="AS14" s="27">
        <v>0.27316602316602301</v>
      </c>
      <c r="AT14" s="27" t="s">
        <v>97</v>
      </c>
      <c r="AU14" s="27"/>
      <c r="AV14" s="27">
        <v>0.43</v>
      </c>
      <c r="AW14" s="27">
        <v>0.35106382978723399</v>
      </c>
      <c r="AX14" s="27">
        <v>0.13193116634799201</v>
      </c>
      <c r="AY14" s="27"/>
      <c r="AZ14" s="27">
        <v>0.45871559633027498</v>
      </c>
      <c r="BA14" s="27">
        <v>0.67777777777777803</v>
      </c>
      <c r="BB14" s="27">
        <v>0.26431718061673998</v>
      </c>
      <c r="BC14" s="27"/>
      <c r="BD14" s="27">
        <v>0.304953560371517</v>
      </c>
      <c r="BE14" s="27">
        <v>0.22135416666666699</v>
      </c>
      <c r="BF14" s="27"/>
      <c r="BG14" s="27">
        <v>0.381987577639752</v>
      </c>
      <c r="BH14" s="27">
        <v>0.224719101123595</v>
      </c>
      <c r="BI14" s="27"/>
      <c r="BJ14" s="27">
        <v>0.36129032258064497</v>
      </c>
      <c r="BK14" s="27">
        <v>0.25378346915017502</v>
      </c>
      <c r="BL14" s="27"/>
      <c r="BM14" s="27">
        <v>0.29353233830845799</v>
      </c>
      <c r="BN14" s="27">
        <v>0.268620268620269</v>
      </c>
      <c r="BO14" s="27"/>
      <c r="BP14" s="27">
        <v>0.267399267399267</v>
      </c>
      <c r="BQ14" s="27">
        <v>0.27590847913862698</v>
      </c>
      <c r="BR14" s="27"/>
      <c r="BS14" s="27">
        <v>0.33484162895927599</v>
      </c>
      <c r="BT14" s="27">
        <v>0.25054945054945099</v>
      </c>
      <c r="BU14" s="27"/>
      <c r="BV14" s="27">
        <v>0.38255033557047002</v>
      </c>
      <c r="BW14" s="27">
        <v>0.31058020477815701</v>
      </c>
      <c r="BX14" s="27"/>
      <c r="BY14" s="27">
        <v>0.37606837606837601</v>
      </c>
      <c r="BZ14" s="27">
        <v>0.25938189845474602</v>
      </c>
      <c r="CA14" s="27"/>
      <c r="CB14" s="27">
        <v>0.23799582463465599</v>
      </c>
      <c r="CC14" s="27">
        <v>0.29850746268656703</v>
      </c>
      <c r="CD14" s="24"/>
      <c r="CE14" s="27">
        <v>0.16078431372549001</v>
      </c>
      <c r="CF14" s="27">
        <v>0.22093023255814001</v>
      </c>
      <c r="CG14" s="32">
        <v>0.1850117096018736</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G21"/>
  <sheetViews>
    <sheetView showGridLines="0" workbookViewId="0">
      <pane xSplit="2" topLeftCell="C1" activePane="topRight" state="frozen"/>
      <selection activeCell="CG8" sqref="CG8"/>
      <selection pane="topRight" activeCell="CG8" sqref="CG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261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0.27702702702702697</v>
      </c>
      <c r="D8" s="13">
        <v>0.262645914396887</v>
      </c>
      <c r="E8" s="13">
        <v>0.29150579150579098</v>
      </c>
      <c r="F8" s="13"/>
      <c r="G8" s="13">
        <v>0.30718954248365998</v>
      </c>
      <c r="H8" s="13">
        <v>0.31598513011152402</v>
      </c>
      <c r="I8" s="13">
        <v>0.27918781725888298</v>
      </c>
      <c r="J8" s="13">
        <v>0.22839506172839499</v>
      </c>
      <c r="K8" s="13">
        <v>0.26495726495726502</v>
      </c>
      <c r="L8" s="13">
        <v>0.231884057971014</v>
      </c>
      <c r="M8" s="13"/>
      <c r="N8" s="13">
        <v>0.28571428571428598</v>
      </c>
      <c r="O8" s="13">
        <v>0.24899598393574299</v>
      </c>
      <c r="P8" s="13">
        <v>0.29378531073446301</v>
      </c>
      <c r="Q8" s="13">
        <v>0.28110599078340998</v>
      </c>
      <c r="R8" s="13"/>
      <c r="S8" s="13">
        <v>0.27127659574468099</v>
      </c>
      <c r="T8" s="13">
        <v>0.230769230769231</v>
      </c>
      <c r="U8" s="13">
        <v>0.34328358208955201</v>
      </c>
      <c r="V8" s="13">
        <v>0.30769230769230799</v>
      </c>
      <c r="W8" s="13">
        <v>0.31034482758620702</v>
      </c>
      <c r="X8" s="13">
        <v>0.22727272727272699</v>
      </c>
      <c r="Y8" s="13">
        <v>0.26190476190476197</v>
      </c>
      <c r="Z8" s="13">
        <v>0.219512195121951</v>
      </c>
      <c r="AA8" s="13">
        <v>0.266666666666667</v>
      </c>
      <c r="AB8" s="13">
        <v>0.253164556962025</v>
      </c>
      <c r="AC8" s="13">
        <v>0.39130434782608697</v>
      </c>
      <c r="AD8" s="13">
        <v>0.46153846153846201</v>
      </c>
      <c r="AE8" s="13"/>
      <c r="AF8" s="13">
        <v>0.30218068535825499</v>
      </c>
      <c r="AG8" s="13">
        <v>0.29696969696969699</v>
      </c>
      <c r="AH8" s="13">
        <v>0.22727272727272699</v>
      </c>
      <c r="AI8" s="13">
        <v>0.28368794326241098</v>
      </c>
      <c r="AJ8" s="13">
        <v>0.26732673267326701</v>
      </c>
      <c r="AK8" s="13">
        <v>0.19354838709677399</v>
      </c>
      <c r="AL8" s="13"/>
      <c r="AM8" s="13">
        <v>0.26086956521739102</v>
      </c>
      <c r="AN8" s="13">
        <v>0.23857868020304601</v>
      </c>
      <c r="AO8" s="13">
        <v>0.25835866261398199</v>
      </c>
      <c r="AP8" s="13">
        <v>0.33333333333333298</v>
      </c>
      <c r="AQ8" s="13">
        <v>0.47222222222222199</v>
      </c>
      <c r="AR8" s="13"/>
      <c r="AS8" s="13">
        <v>0.27702702702702697</v>
      </c>
      <c r="AT8" s="13" t="s">
        <v>97</v>
      </c>
      <c r="AU8" s="13"/>
      <c r="AV8" s="13">
        <v>0.34250000000000003</v>
      </c>
      <c r="AW8" s="13">
        <v>0.38297872340425498</v>
      </c>
      <c r="AX8" s="13">
        <v>0.210325047801147</v>
      </c>
      <c r="AY8" s="13"/>
      <c r="AZ8" s="13">
        <v>0.46788990825688098</v>
      </c>
      <c r="BA8" s="13">
        <v>0.344444444444444</v>
      </c>
      <c r="BB8" s="13">
        <v>0.28193832599118901</v>
      </c>
      <c r="BC8" s="13"/>
      <c r="BD8" s="13">
        <v>0.29876160990712097</v>
      </c>
      <c r="BE8" s="13">
        <v>0.2421875</v>
      </c>
      <c r="BF8" s="13"/>
      <c r="BG8" s="13">
        <v>0.335403726708075</v>
      </c>
      <c r="BH8" s="13">
        <v>0.251404494382022</v>
      </c>
      <c r="BI8" s="13"/>
      <c r="BJ8" s="13">
        <v>0.341935483870968</v>
      </c>
      <c r="BK8" s="13">
        <v>0.26426076833527401</v>
      </c>
      <c r="BL8" s="13"/>
      <c r="BM8" s="13">
        <v>0.248756218905473</v>
      </c>
      <c r="BN8" s="13">
        <v>0.28449328449328398</v>
      </c>
      <c r="BO8" s="13"/>
      <c r="BP8" s="13">
        <v>0.27838827838827801</v>
      </c>
      <c r="BQ8" s="13">
        <v>0.27994616419919199</v>
      </c>
      <c r="BR8" s="13"/>
      <c r="BS8" s="13">
        <v>0.31674208144796401</v>
      </c>
      <c r="BT8" s="13">
        <v>0.272527472527473</v>
      </c>
      <c r="BU8" s="13"/>
      <c r="BV8" s="13">
        <v>0.33557046979865801</v>
      </c>
      <c r="BW8" s="13">
        <v>0.30716723549488101</v>
      </c>
      <c r="BX8" s="13"/>
      <c r="BY8" s="13">
        <v>0.28205128205128199</v>
      </c>
      <c r="BZ8" s="13">
        <v>0.28035320088300197</v>
      </c>
      <c r="CA8" s="13"/>
      <c r="CB8" s="13">
        <v>0.25260960334029198</v>
      </c>
      <c r="CC8" s="13">
        <v>0.30597014925373101</v>
      </c>
      <c r="CE8" s="13">
        <v>0.247058823529412</v>
      </c>
      <c r="CF8" s="13">
        <v>0.25</v>
      </c>
      <c r="CG8" s="13">
        <v>0.24824355971896969</v>
      </c>
    </row>
    <row r="9" spans="2:85" x14ac:dyDescent="0.3">
      <c r="B9" s="14" t="s">
        <v>124</v>
      </c>
      <c r="C9" s="13">
        <v>0.25675675675675702</v>
      </c>
      <c r="D9" s="13">
        <v>0.26070038910505799</v>
      </c>
      <c r="E9" s="13">
        <v>0.25096525096525102</v>
      </c>
      <c r="F9" s="13"/>
      <c r="G9" s="13">
        <v>0.26797385620914999</v>
      </c>
      <c r="H9" s="13">
        <v>0.28996282527881001</v>
      </c>
      <c r="I9" s="13">
        <v>0.233502538071066</v>
      </c>
      <c r="J9" s="13">
        <v>0.234567901234568</v>
      </c>
      <c r="K9" s="13">
        <v>0.230769230769231</v>
      </c>
      <c r="L9" s="13">
        <v>0.26086956521739102</v>
      </c>
      <c r="M9" s="13"/>
      <c r="N9" s="13">
        <v>0.23896103896103901</v>
      </c>
      <c r="O9" s="13">
        <v>0.25301204819277101</v>
      </c>
      <c r="P9" s="13">
        <v>0.23163841807909599</v>
      </c>
      <c r="Q9" s="13">
        <v>0.31797235023041498</v>
      </c>
      <c r="R9" s="13"/>
      <c r="S9" s="13">
        <v>0.29255319148936199</v>
      </c>
      <c r="T9" s="13">
        <v>0.256410256410256</v>
      </c>
      <c r="U9" s="13">
        <v>0.20895522388059701</v>
      </c>
      <c r="V9" s="13">
        <v>0.20879120879120899</v>
      </c>
      <c r="W9" s="13">
        <v>0.18390804597701099</v>
      </c>
      <c r="X9" s="13">
        <v>0.28409090909090901</v>
      </c>
      <c r="Y9" s="13">
        <v>0.28571428571428598</v>
      </c>
      <c r="Z9" s="13">
        <v>0.24390243902438999</v>
      </c>
      <c r="AA9" s="13">
        <v>0.31851851851851898</v>
      </c>
      <c r="AB9" s="13">
        <v>0.253164556962025</v>
      </c>
      <c r="AC9" s="13">
        <v>0.217391304347826</v>
      </c>
      <c r="AD9" s="13">
        <v>0</v>
      </c>
      <c r="AE9" s="13"/>
      <c r="AF9" s="13">
        <v>0.289719626168224</v>
      </c>
      <c r="AG9" s="13">
        <v>0.266666666666667</v>
      </c>
      <c r="AH9" s="13">
        <v>0.28181818181818202</v>
      </c>
      <c r="AI9" s="13">
        <v>0.22695035460992899</v>
      </c>
      <c r="AJ9" s="13">
        <v>0.21782178217821799</v>
      </c>
      <c r="AK9" s="13">
        <v>0.19354838709677399</v>
      </c>
      <c r="AL9" s="13"/>
      <c r="AM9" s="13">
        <v>0.23602484472049701</v>
      </c>
      <c r="AN9" s="13">
        <v>0.29949238578680198</v>
      </c>
      <c r="AO9" s="13">
        <v>0.237082066869301</v>
      </c>
      <c r="AP9" s="13">
        <v>0.24338624338624301</v>
      </c>
      <c r="AQ9" s="13">
        <v>0.33333333333333298</v>
      </c>
      <c r="AR9" s="13"/>
      <c r="AS9" s="13">
        <v>0.25675675675675702</v>
      </c>
      <c r="AT9" s="13" t="s">
        <v>97</v>
      </c>
      <c r="AU9" s="13"/>
      <c r="AV9" s="13">
        <v>0.23</v>
      </c>
      <c r="AW9" s="13">
        <v>0.27659574468085102</v>
      </c>
      <c r="AX9" s="13">
        <v>0.27151051625238998</v>
      </c>
      <c r="AY9" s="13"/>
      <c r="AZ9" s="13">
        <v>0.22018348623853201</v>
      </c>
      <c r="BA9" s="13">
        <v>0.31111111111111101</v>
      </c>
      <c r="BB9" s="13">
        <v>0.20264317180616701</v>
      </c>
      <c r="BC9" s="13"/>
      <c r="BD9" s="13">
        <v>0.26470588235294101</v>
      </c>
      <c r="BE9" s="13">
        <v>0.2421875</v>
      </c>
      <c r="BF9" s="13"/>
      <c r="BG9" s="13">
        <v>0.27950310559006197</v>
      </c>
      <c r="BH9" s="13">
        <v>0.24578651685393299</v>
      </c>
      <c r="BI9" s="13"/>
      <c r="BJ9" s="13">
        <v>0.309677419354839</v>
      </c>
      <c r="BK9" s="13">
        <v>0.246798603026775</v>
      </c>
      <c r="BL9" s="13"/>
      <c r="BM9" s="13">
        <v>0.26368159203980102</v>
      </c>
      <c r="BN9" s="13">
        <v>0.25396825396825401</v>
      </c>
      <c r="BO9" s="13"/>
      <c r="BP9" s="13">
        <v>0.24542124542124499</v>
      </c>
      <c r="BQ9" s="13">
        <v>0.25841184387617799</v>
      </c>
      <c r="BR9" s="13"/>
      <c r="BS9" s="13">
        <v>0.29411764705882398</v>
      </c>
      <c r="BT9" s="13">
        <v>0.230769230769231</v>
      </c>
      <c r="BU9" s="13"/>
      <c r="BV9" s="13">
        <v>0.32885906040268498</v>
      </c>
      <c r="BW9" s="13">
        <v>0.276450511945392</v>
      </c>
      <c r="BX9" s="13"/>
      <c r="BY9" s="13">
        <v>0.26495726495726502</v>
      </c>
      <c r="BZ9" s="13">
        <v>0.25496688741721901</v>
      </c>
      <c r="CA9" s="13"/>
      <c r="CB9" s="13">
        <v>0.263048016701461</v>
      </c>
      <c r="CC9" s="13">
        <v>0.238805970149254</v>
      </c>
      <c r="CE9" s="13">
        <v>0.29411764705882398</v>
      </c>
      <c r="CF9" s="13">
        <v>0.21511627906976699</v>
      </c>
      <c r="CG9" s="13">
        <v>0.26229508196721318</v>
      </c>
    </row>
    <row r="10" spans="2:85" x14ac:dyDescent="0.3">
      <c r="B10" s="14" t="s">
        <v>125</v>
      </c>
      <c r="C10" s="13">
        <v>0.17664092664092701</v>
      </c>
      <c r="D10" s="13">
        <v>0.18287937743190699</v>
      </c>
      <c r="E10" s="13">
        <v>0.171814671814672</v>
      </c>
      <c r="F10" s="13"/>
      <c r="G10" s="13">
        <v>0.20915032679738599</v>
      </c>
      <c r="H10" s="13">
        <v>0.178438661710037</v>
      </c>
      <c r="I10" s="13">
        <v>0.13705583756345199</v>
      </c>
      <c r="J10" s="13">
        <v>0.22222222222222199</v>
      </c>
      <c r="K10" s="13">
        <v>0.145299145299145</v>
      </c>
      <c r="L10" s="13">
        <v>0.16666666666666699</v>
      </c>
      <c r="M10" s="13"/>
      <c r="N10" s="13">
        <v>0.18181818181818199</v>
      </c>
      <c r="O10" s="13">
        <v>0.17269076305220901</v>
      </c>
      <c r="P10" s="13">
        <v>0.186440677966102</v>
      </c>
      <c r="Q10" s="13">
        <v>0.15207373271889399</v>
      </c>
      <c r="R10" s="13"/>
      <c r="S10" s="13">
        <v>0.19680851063829799</v>
      </c>
      <c r="T10" s="13">
        <v>0.16239316239316201</v>
      </c>
      <c r="U10" s="13">
        <v>0.134328358208955</v>
      </c>
      <c r="V10" s="13">
        <v>0.18681318681318701</v>
      </c>
      <c r="W10" s="13">
        <v>0.160919540229885</v>
      </c>
      <c r="X10" s="13">
        <v>0.21590909090909099</v>
      </c>
      <c r="Y10" s="13">
        <v>0.16666666666666699</v>
      </c>
      <c r="Z10" s="13">
        <v>0.17073170731707299</v>
      </c>
      <c r="AA10" s="13">
        <v>0.155555555555556</v>
      </c>
      <c r="AB10" s="13">
        <v>0.215189873417722</v>
      </c>
      <c r="AC10" s="13">
        <v>0.15217391304347799</v>
      </c>
      <c r="AD10" s="13">
        <v>0.15384615384615399</v>
      </c>
      <c r="AE10" s="13"/>
      <c r="AF10" s="13">
        <v>0.18380062305295899</v>
      </c>
      <c r="AG10" s="13">
        <v>0.18181818181818199</v>
      </c>
      <c r="AH10" s="13">
        <v>0.18181818181818199</v>
      </c>
      <c r="AI10" s="13">
        <v>0.120567375886525</v>
      </c>
      <c r="AJ10" s="13">
        <v>0.22772277227722801</v>
      </c>
      <c r="AK10" s="13">
        <v>0.19354838709677399</v>
      </c>
      <c r="AL10" s="13"/>
      <c r="AM10" s="13">
        <v>0.15527950310558999</v>
      </c>
      <c r="AN10" s="13">
        <v>0.14213197969543101</v>
      </c>
      <c r="AO10" s="13">
        <v>0.18237082066869301</v>
      </c>
      <c r="AP10" s="13">
        <v>0.21164021164021199</v>
      </c>
      <c r="AQ10" s="13">
        <v>0.11111111111111099</v>
      </c>
      <c r="AR10" s="13"/>
      <c r="AS10" s="13">
        <v>0.17664092664092701</v>
      </c>
      <c r="AT10" s="13" t="s">
        <v>97</v>
      </c>
      <c r="AU10" s="13"/>
      <c r="AV10" s="13">
        <v>0.19750000000000001</v>
      </c>
      <c r="AW10" s="13">
        <v>0.20212765957446799</v>
      </c>
      <c r="AX10" s="13">
        <v>0.15869980879541101</v>
      </c>
      <c r="AY10" s="13"/>
      <c r="AZ10" s="13">
        <v>0.16513761467889901</v>
      </c>
      <c r="BA10" s="13">
        <v>0.2</v>
      </c>
      <c r="BB10" s="13">
        <v>0.215859030837004</v>
      </c>
      <c r="BC10" s="13"/>
      <c r="BD10" s="13">
        <v>0.16873065015479899</v>
      </c>
      <c r="BE10" s="13">
        <v>0.1875</v>
      </c>
      <c r="BF10" s="13"/>
      <c r="BG10" s="13">
        <v>0.18012422360248401</v>
      </c>
      <c r="BH10" s="13">
        <v>0.175561797752809</v>
      </c>
      <c r="BI10" s="13"/>
      <c r="BJ10" s="13">
        <v>0.14838709677419401</v>
      </c>
      <c r="BK10" s="13">
        <v>0.180442374854482</v>
      </c>
      <c r="BL10" s="13"/>
      <c r="BM10" s="13">
        <v>0.19900497512437801</v>
      </c>
      <c r="BN10" s="13">
        <v>0.17216117216117199</v>
      </c>
      <c r="BO10" s="13"/>
      <c r="BP10" s="13">
        <v>0.15018315018315001</v>
      </c>
      <c r="BQ10" s="13">
        <v>0.183041722745626</v>
      </c>
      <c r="BR10" s="13"/>
      <c r="BS10" s="13">
        <v>0.16289592760180999</v>
      </c>
      <c r="BT10" s="13">
        <v>0.16703296703296699</v>
      </c>
      <c r="BU10" s="13"/>
      <c r="BV10" s="13">
        <v>0.16778523489932901</v>
      </c>
      <c r="BW10" s="13">
        <v>0.16040955631399301</v>
      </c>
      <c r="BX10" s="13"/>
      <c r="BY10" s="13">
        <v>0.188034188034188</v>
      </c>
      <c r="BZ10" s="13">
        <v>0.173289183222958</v>
      </c>
      <c r="CA10" s="13"/>
      <c r="CB10" s="13">
        <v>0.160751565762004</v>
      </c>
      <c r="CC10" s="13">
        <v>0.19029850746268701</v>
      </c>
      <c r="CE10" s="13">
        <v>0.133333333333333</v>
      </c>
      <c r="CF10" s="13">
        <v>0.22093023255814001</v>
      </c>
      <c r="CG10" s="13">
        <v>0.16861826697892271</v>
      </c>
    </row>
    <row r="11" spans="2:85" x14ac:dyDescent="0.3">
      <c r="B11" s="14" t="s">
        <v>126</v>
      </c>
      <c r="C11" s="13">
        <v>0.16698841698841699</v>
      </c>
      <c r="D11" s="13">
        <v>0.18677042801556401</v>
      </c>
      <c r="E11" s="13">
        <v>0.14671814671814701</v>
      </c>
      <c r="F11" s="13"/>
      <c r="G11" s="13">
        <v>0.14379084967320299</v>
      </c>
      <c r="H11" s="13">
        <v>0.141263940520446</v>
      </c>
      <c r="I11" s="13">
        <v>0.243654822335025</v>
      </c>
      <c r="J11" s="13">
        <v>0.172839506172839</v>
      </c>
      <c r="K11" s="13">
        <v>0.170940170940171</v>
      </c>
      <c r="L11" s="13">
        <v>0.123188405797101</v>
      </c>
      <c r="M11" s="13"/>
      <c r="N11" s="13">
        <v>0.18961038961039001</v>
      </c>
      <c r="O11" s="13">
        <v>0.17670682730923701</v>
      </c>
      <c r="P11" s="13">
        <v>0.169491525423729</v>
      </c>
      <c r="Q11" s="13">
        <v>0.115207373271889</v>
      </c>
      <c r="R11" s="13"/>
      <c r="S11" s="13">
        <v>0.154255319148936</v>
      </c>
      <c r="T11" s="13">
        <v>0.20512820512820501</v>
      </c>
      <c r="U11" s="13">
        <v>0.17910447761194001</v>
      </c>
      <c r="V11" s="13">
        <v>0.13186813186813201</v>
      </c>
      <c r="W11" s="13">
        <v>0.21839080459770099</v>
      </c>
      <c r="X11" s="13">
        <v>0.14772727272727301</v>
      </c>
      <c r="Y11" s="13">
        <v>0.19047619047618999</v>
      </c>
      <c r="Z11" s="13">
        <v>0.17073170731707299</v>
      </c>
      <c r="AA11" s="13">
        <v>0.11851851851851899</v>
      </c>
      <c r="AB11" s="13">
        <v>0.164556962025316</v>
      </c>
      <c r="AC11" s="13">
        <v>0.217391304347826</v>
      </c>
      <c r="AD11" s="13">
        <v>0.15384615384615399</v>
      </c>
      <c r="AE11" s="13"/>
      <c r="AF11" s="13">
        <v>0.14330218068535799</v>
      </c>
      <c r="AG11" s="13">
        <v>0.13939393939393899</v>
      </c>
      <c r="AH11" s="13">
        <v>0.145454545454545</v>
      </c>
      <c r="AI11" s="13">
        <v>0.19858156028368801</v>
      </c>
      <c r="AJ11" s="13">
        <v>0.18811881188118801</v>
      </c>
      <c r="AK11" s="13">
        <v>0.236559139784946</v>
      </c>
      <c r="AL11" s="13"/>
      <c r="AM11" s="13">
        <v>0.173913043478261</v>
      </c>
      <c r="AN11" s="13">
        <v>0.16751269035533001</v>
      </c>
      <c r="AO11" s="13">
        <v>0.203647416413374</v>
      </c>
      <c r="AP11" s="13">
        <v>0.15343915343915299</v>
      </c>
      <c r="AQ11" s="13">
        <v>5.5555555555555601E-2</v>
      </c>
      <c r="AR11" s="13"/>
      <c r="AS11" s="13">
        <v>0.16698841698841699</v>
      </c>
      <c r="AT11" s="13" t="s">
        <v>97</v>
      </c>
      <c r="AU11" s="13"/>
      <c r="AV11" s="13">
        <v>0.15</v>
      </c>
      <c r="AW11" s="13">
        <v>0.10638297872340401</v>
      </c>
      <c r="AX11" s="13">
        <v>0.191204588910134</v>
      </c>
      <c r="AY11" s="13"/>
      <c r="AZ11" s="13">
        <v>0.11009174311926601</v>
      </c>
      <c r="BA11" s="13">
        <v>0.11111111111111099</v>
      </c>
      <c r="BB11" s="13">
        <v>0.18061674008810599</v>
      </c>
      <c r="BC11" s="13"/>
      <c r="BD11" s="13">
        <v>0.16253869969040199</v>
      </c>
      <c r="BE11" s="13">
        <v>0.17708333333333301</v>
      </c>
      <c r="BF11" s="13"/>
      <c r="BG11" s="13">
        <v>0.14906832298136599</v>
      </c>
      <c r="BH11" s="13">
        <v>0.175561797752809</v>
      </c>
      <c r="BI11" s="13"/>
      <c r="BJ11" s="13">
        <v>0.14193548387096799</v>
      </c>
      <c r="BK11" s="13">
        <v>0.17345750873108301</v>
      </c>
      <c r="BL11" s="13"/>
      <c r="BM11" s="13">
        <v>0.19900497512437801</v>
      </c>
      <c r="BN11" s="13">
        <v>0.15995115995115999</v>
      </c>
      <c r="BO11" s="13"/>
      <c r="BP11" s="13">
        <v>0.157509157509158</v>
      </c>
      <c r="BQ11" s="13">
        <v>0.172274562584118</v>
      </c>
      <c r="BR11" s="13"/>
      <c r="BS11" s="13">
        <v>0.14932126696832601</v>
      </c>
      <c r="BT11" s="13">
        <v>0.15824175824175801</v>
      </c>
      <c r="BU11" s="13"/>
      <c r="BV11" s="13">
        <v>0.12080536912751701</v>
      </c>
      <c r="BW11" s="13">
        <v>0.16382252559727001</v>
      </c>
      <c r="BX11" s="13"/>
      <c r="BY11" s="13">
        <v>0.17948717948717899</v>
      </c>
      <c r="BZ11" s="13">
        <v>0.16445916114790299</v>
      </c>
      <c r="CA11" s="13"/>
      <c r="CB11" s="13">
        <v>0.18371607515657601</v>
      </c>
      <c r="CC11" s="13">
        <v>0.152985074626866</v>
      </c>
      <c r="CE11" s="13">
        <v>0.168627450980392</v>
      </c>
      <c r="CF11" s="13">
        <v>0.15116279069767399</v>
      </c>
      <c r="CG11" s="13">
        <v>0.16159250585480067</v>
      </c>
    </row>
    <row r="12" spans="2:85" x14ac:dyDescent="0.3">
      <c r="B12" s="14" t="s">
        <v>251</v>
      </c>
      <c r="C12" s="13">
        <v>8.8803088803088806E-2</v>
      </c>
      <c r="D12" s="13">
        <v>8.3657587548638099E-2</v>
      </c>
      <c r="E12" s="13">
        <v>9.45945945945946E-2</v>
      </c>
      <c r="F12" s="13"/>
      <c r="G12" s="13">
        <v>4.5751633986928102E-2</v>
      </c>
      <c r="H12" s="13">
        <v>5.5762081784386602E-2</v>
      </c>
      <c r="I12" s="13">
        <v>8.6294416243654803E-2</v>
      </c>
      <c r="J12" s="13">
        <v>9.8765432098765399E-2</v>
      </c>
      <c r="K12" s="13">
        <v>0.128205128205128</v>
      </c>
      <c r="L12" s="13">
        <v>0.15942028985507201</v>
      </c>
      <c r="M12" s="13"/>
      <c r="N12" s="13">
        <v>7.5324675324675294E-2</v>
      </c>
      <c r="O12" s="13">
        <v>0.108433734939759</v>
      </c>
      <c r="P12" s="13">
        <v>9.6045197740112997E-2</v>
      </c>
      <c r="Q12" s="13">
        <v>8.7557603686635899E-2</v>
      </c>
      <c r="R12" s="13"/>
      <c r="S12" s="13">
        <v>5.31914893617021E-2</v>
      </c>
      <c r="T12" s="13">
        <v>0.11111111111111099</v>
      </c>
      <c r="U12" s="13">
        <v>8.9552238805970102E-2</v>
      </c>
      <c r="V12" s="13">
        <v>0.14285714285714299</v>
      </c>
      <c r="W12" s="13">
        <v>8.04597701149425E-2</v>
      </c>
      <c r="X12" s="13">
        <v>0.102272727272727</v>
      </c>
      <c r="Y12" s="13">
        <v>7.1428571428571397E-2</v>
      </c>
      <c r="Z12" s="13">
        <v>0.146341463414634</v>
      </c>
      <c r="AA12" s="13">
        <v>0.10370370370370401</v>
      </c>
      <c r="AB12" s="13">
        <v>7.5949367088607597E-2</v>
      </c>
      <c r="AC12" s="13">
        <v>0</v>
      </c>
      <c r="AD12" s="13">
        <v>0.15384615384615399</v>
      </c>
      <c r="AE12" s="13"/>
      <c r="AF12" s="13">
        <v>6.8535825545171306E-2</v>
      </c>
      <c r="AG12" s="13">
        <v>9.0909090909090898E-2</v>
      </c>
      <c r="AH12" s="13">
        <v>0.109090909090909</v>
      </c>
      <c r="AI12" s="13">
        <v>0.12765957446808501</v>
      </c>
      <c r="AJ12" s="13">
        <v>6.9306930693069299E-2</v>
      </c>
      <c r="AK12" s="13">
        <v>0.118279569892473</v>
      </c>
      <c r="AL12" s="13"/>
      <c r="AM12" s="13">
        <v>0.12422360248447201</v>
      </c>
      <c r="AN12" s="13">
        <v>0.101522842639594</v>
      </c>
      <c r="AO12" s="13">
        <v>9.1185410334346503E-2</v>
      </c>
      <c r="AP12" s="13">
        <v>5.29100529100529E-2</v>
      </c>
      <c r="AQ12" s="13">
        <v>0</v>
      </c>
      <c r="AR12" s="13"/>
      <c r="AS12" s="13">
        <v>8.8803088803088806E-2</v>
      </c>
      <c r="AT12" s="13" t="s">
        <v>97</v>
      </c>
      <c r="AU12" s="13"/>
      <c r="AV12" s="13">
        <v>6.5000000000000002E-2</v>
      </c>
      <c r="AW12" s="13">
        <v>2.1276595744680899E-2</v>
      </c>
      <c r="AX12" s="13">
        <v>0.120458891013384</v>
      </c>
      <c r="AY12" s="13"/>
      <c r="AZ12" s="13">
        <v>2.7522935779816501E-2</v>
      </c>
      <c r="BA12" s="13">
        <v>2.2222222222222199E-2</v>
      </c>
      <c r="BB12" s="13">
        <v>0.101321585903084</v>
      </c>
      <c r="BC12" s="13"/>
      <c r="BD12" s="13">
        <v>6.6563467492260095E-2</v>
      </c>
      <c r="BE12" s="13">
        <v>0.125</v>
      </c>
      <c r="BF12" s="13"/>
      <c r="BG12" s="13">
        <v>2.7950310559006201E-2</v>
      </c>
      <c r="BH12" s="13">
        <v>0.11516853932584301</v>
      </c>
      <c r="BI12" s="13"/>
      <c r="BJ12" s="13">
        <v>2.5806451612903201E-2</v>
      </c>
      <c r="BK12" s="13">
        <v>0.10011641443539</v>
      </c>
      <c r="BL12" s="13"/>
      <c r="BM12" s="13">
        <v>6.9651741293532299E-2</v>
      </c>
      <c r="BN12" s="13">
        <v>9.4017094017094002E-2</v>
      </c>
      <c r="BO12" s="13"/>
      <c r="BP12" s="13">
        <v>9.8901098901098897E-2</v>
      </c>
      <c r="BQ12" s="13">
        <v>8.7483176312247599E-2</v>
      </c>
      <c r="BR12" s="13"/>
      <c r="BS12" s="13">
        <v>4.7511312217194603E-2</v>
      </c>
      <c r="BT12" s="13">
        <v>0.12747252747252699</v>
      </c>
      <c r="BU12" s="13"/>
      <c r="BV12" s="13">
        <v>2.01342281879195E-2</v>
      </c>
      <c r="BW12" s="13">
        <v>6.14334470989761E-2</v>
      </c>
      <c r="BX12" s="13"/>
      <c r="BY12" s="13">
        <v>6.8376068376068397E-2</v>
      </c>
      <c r="BZ12" s="13">
        <v>9.0507726269315705E-2</v>
      </c>
      <c r="CA12" s="13"/>
      <c r="CB12" s="13">
        <v>0.108559498956159</v>
      </c>
      <c r="CC12" s="13">
        <v>7.4626865671641798E-2</v>
      </c>
      <c r="CE12" s="13">
        <v>0.113725490196078</v>
      </c>
      <c r="CF12" s="13">
        <v>0.122093023255814</v>
      </c>
      <c r="CG12" s="13">
        <v>0.11709601873536277</v>
      </c>
    </row>
    <row r="13" spans="2:85" x14ac:dyDescent="0.3">
      <c r="B13" s="14" t="s">
        <v>106</v>
      </c>
      <c r="C13" s="13">
        <v>3.37837837837838E-2</v>
      </c>
      <c r="D13" s="13">
        <v>2.3346303501945501E-2</v>
      </c>
      <c r="E13" s="13">
        <v>4.4401544401544403E-2</v>
      </c>
      <c r="F13" s="13"/>
      <c r="G13" s="13">
        <v>2.61437908496732E-2</v>
      </c>
      <c r="H13" s="13">
        <v>1.8587360594795502E-2</v>
      </c>
      <c r="I13" s="13">
        <v>2.0304568527918801E-2</v>
      </c>
      <c r="J13" s="13">
        <v>4.3209876543209902E-2</v>
      </c>
      <c r="K13" s="13">
        <v>5.9829059829059797E-2</v>
      </c>
      <c r="L13" s="13">
        <v>5.7971014492753603E-2</v>
      </c>
      <c r="M13" s="13"/>
      <c r="N13" s="13">
        <v>2.8571428571428598E-2</v>
      </c>
      <c r="O13" s="13">
        <v>4.0160642570281103E-2</v>
      </c>
      <c r="P13" s="13">
        <v>2.2598870056497199E-2</v>
      </c>
      <c r="Q13" s="13">
        <v>4.6082949308755797E-2</v>
      </c>
      <c r="R13" s="13"/>
      <c r="S13" s="13">
        <v>3.1914893617021302E-2</v>
      </c>
      <c r="T13" s="13">
        <v>3.4188034188034198E-2</v>
      </c>
      <c r="U13" s="13">
        <v>4.47761194029851E-2</v>
      </c>
      <c r="V13" s="13">
        <v>2.1978021978022001E-2</v>
      </c>
      <c r="W13" s="13">
        <v>4.5977011494252901E-2</v>
      </c>
      <c r="X13" s="13">
        <v>2.27272727272727E-2</v>
      </c>
      <c r="Y13" s="13">
        <v>2.3809523809523801E-2</v>
      </c>
      <c r="Z13" s="13">
        <v>4.8780487804878099E-2</v>
      </c>
      <c r="AA13" s="13">
        <v>3.7037037037037E-2</v>
      </c>
      <c r="AB13" s="13">
        <v>3.7974683544303799E-2</v>
      </c>
      <c r="AC13" s="13">
        <v>2.1739130434782601E-2</v>
      </c>
      <c r="AD13" s="13">
        <v>7.69230769230769E-2</v>
      </c>
      <c r="AE13" s="13"/>
      <c r="AF13" s="13">
        <v>1.2461059190031199E-2</v>
      </c>
      <c r="AG13" s="13">
        <v>2.4242424242424201E-2</v>
      </c>
      <c r="AH13" s="13">
        <v>5.4545454545454501E-2</v>
      </c>
      <c r="AI13" s="13">
        <v>4.2553191489361701E-2</v>
      </c>
      <c r="AJ13" s="13">
        <v>2.9702970297029702E-2</v>
      </c>
      <c r="AK13" s="13">
        <v>6.4516129032258104E-2</v>
      </c>
      <c r="AL13" s="13"/>
      <c r="AM13" s="13">
        <v>4.9689440993788803E-2</v>
      </c>
      <c r="AN13" s="13">
        <v>5.0761421319797002E-2</v>
      </c>
      <c r="AO13" s="13">
        <v>2.7355623100304E-2</v>
      </c>
      <c r="AP13" s="13">
        <v>5.2910052910052898E-3</v>
      </c>
      <c r="AQ13" s="13">
        <v>2.7777777777777801E-2</v>
      </c>
      <c r="AR13" s="13"/>
      <c r="AS13" s="13">
        <v>3.37837837837838E-2</v>
      </c>
      <c r="AT13" s="13" t="s">
        <v>97</v>
      </c>
      <c r="AU13" s="13"/>
      <c r="AV13" s="13">
        <v>1.4999999999999999E-2</v>
      </c>
      <c r="AW13" s="13">
        <v>1.0638297872340399E-2</v>
      </c>
      <c r="AX13" s="13">
        <v>4.7801147227533501E-2</v>
      </c>
      <c r="AY13" s="13"/>
      <c r="AZ13" s="13">
        <v>9.1743119266055103E-3</v>
      </c>
      <c r="BA13" s="13">
        <v>1.1111111111111099E-2</v>
      </c>
      <c r="BB13" s="13">
        <v>1.7621145374449299E-2</v>
      </c>
      <c r="BC13" s="13"/>
      <c r="BD13" s="13">
        <v>3.8699690402476797E-2</v>
      </c>
      <c r="BE13" s="13">
        <v>2.6041666666666699E-2</v>
      </c>
      <c r="BF13" s="13"/>
      <c r="BG13" s="13">
        <v>2.7950310559006201E-2</v>
      </c>
      <c r="BH13" s="13">
        <v>3.6516853932584303E-2</v>
      </c>
      <c r="BI13" s="13"/>
      <c r="BJ13" s="13">
        <v>3.2258064516128997E-2</v>
      </c>
      <c r="BK13" s="13">
        <v>3.4924330616996499E-2</v>
      </c>
      <c r="BL13" s="13"/>
      <c r="BM13" s="13">
        <v>1.99004975124378E-2</v>
      </c>
      <c r="BN13" s="13">
        <v>3.5409035409035401E-2</v>
      </c>
      <c r="BO13" s="13"/>
      <c r="BP13" s="13">
        <v>6.95970695970696E-2</v>
      </c>
      <c r="BQ13" s="13">
        <v>1.8842530282638E-2</v>
      </c>
      <c r="BR13" s="13"/>
      <c r="BS13" s="13">
        <v>2.9411764705882401E-2</v>
      </c>
      <c r="BT13" s="13">
        <v>4.3956043956044001E-2</v>
      </c>
      <c r="BU13" s="13"/>
      <c r="BV13" s="13">
        <v>2.68456375838926E-2</v>
      </c>
      <c r="BW13" s="13">
        <v>3.0716723549488099E-2</v>
      </c>
      <c r="BX13" s="13"/>
      <c r="BY13" s="13">
        <v>1.7094017094017099E-2</v>
      </c>
      <c r="BZ13" s="13">
        <v>3.6423841059602599E-2</v>
      </c>
      <c r="CA13" s="13"/>
      <c r="CB13" s="13">
        <v>3.1315240083507299E-2</v>
      </c>
      <c r="CC13" s="13">
        <v>3.7313432835820899E-2</v>
      </c>
      <c r="CE13" s="13">
        <v>4.3137254901960798E-2</v>
      </c>
      <c r="CF13" s="13">
        <v>4.0697674418604703E-2</v>
      </c>
      <c r="CG13" s="13">
        <v>4.2154566744730712E-2</v>
      </c>
    </row>
    <row r="14" spans="2:85" x14ac:dyDescent="0.3">
      <c r="B14" s="26" t="s">
        <v>127</v>
      </c>
      <c r="C14" s="27">
        <v>0.53378378378378399</v>
      </c>
      <c r="D14" s="27">
        <v>0.523346303501946</v>
      </c>
      <c r="E14" s="27">
        <v>0.54247104247104205</v>
      </c>
      <c r="F14" s="27"/>
      <c r="G14" s="27">
        <v>0.57516339869280997</v>
      </c>
      <c r="H14" s="27">
        <v>0.60594795539033497</v>
      </c>
      <c r="I14" s="27">
        <v>0.512690355329949</v>
      </c>
      <c r="J14" s="27">
        <v>0.46296296296296302</v>
      </c>
      <c r="K14" s="27">
        <v>0.49572649572649602</v>
      </c>
      <c r="L14" s="27">
        <v>0.49275362318840599</v>
      </c>
      <c r="M14" s="27"/>
      <c r="N14" s="27">
        <v>0.52467532467532496</v>
      </c>
      <c r="O14" s="27">
        <v>0.50200803212851397</v>
      </c>
      <c r="P14" s="27">
        <v>0.52542372881355903</v>
      </c>
      <c r="Q14" s="27">
        <v>0.59907834101382496</v>
      </c>
      <c r="R14" s="27"/>
      <c r="S14" s="27">
        <v>0.56382978723404298</v>
      </c>
      <c r="T14" s="27">
        <v>0.487179487179487</v>
      </c>
      <c r="U14" s="27">
        <v>0.55223880597014896</v>
      </c>
      <c r="V14" s="27">
        <v>0.51648351648351698</v>
      </c>
      <c r="W14" s="27">
        <v>0.49425287356321801</v>
      </c>
      <c r="X14" s="27">
        <v>0.51136363636363602</v>
      </c>
      <c r="Y14" s="27">
        <v>0.547619047619048</v>
      </c>
      <c r="Z14" s="27">
        <v>0.46341463414634099</v>
      </c>
      <c r="AA14" s="27">
        <v>0.58518518518518503</v>
      </c>
      <c r="AB14" s="27">
        <v>0.506329113924051</v>
      </c>
      <c r="AC14" s="27">
        <v>0.60869565217391297</v>
      </c>
      <c r="AD14" s="27">
        <v>0.46153846153846201</v>
      </c>
      <c r="AE14" s="27"/>
      <c r="AF14" s="27">
        <v>0.59190031152648004</v>
      </c>
      <c r="AG14" s="27">
        <v>0.56363636363636405</v>
      </c>
      <c r="AH14" s="27">
        <v>0.50909090909090904</v>
      </c>
      <c r="AI14" s="27">
        <v>0.51063829787234005</v>
      </c>
      <c r="AJ14" s="27">
        <v>0.48514851485148502</v>
      </c>
      <c r="AK14" s="27">
        <v>0.38709677419354799</v>
      </c>
      <c r="AL14" s="27"/>
      <c r="AM14" s="27">
        <v>0.49689440993788803</v>
      </c>
      <c r="AN14" s="27">
        <v>0.538071065989848</v>
      </c>
      <c r="AO14" s="27">
        <v>0.49544072948328299</v>
      </c>
      <c r="AP14" s="27">
        <v>0.57671957671957697</v>
      </c>
      <c r="AQ14" s="27">
        <v>0.80555555555555602</v>
      </c>
      <c r="AR14" s="27"/>
      <c r="AS14" s="27">
        <v>0.53378378378378399</v>
      </c>
      <c r="AT14" s="27" t="s">
        <v>97</v>
      </c>
      <c r="AU14" s="27"/>
      <c r="AV14" s="27">
        <v>0.57250000000000001</v>
      </c>
      <c r="AW14" s="27">
        <v>0.659574468085106</v>
      </c>
      <c r="AX14" s="27">
        <v>0.481835564053537</v>
      </c>
      <c r="AY14" s="27"/>
      <c r="AZ14" s="27">
        <v>0.68807339449541305</v>
      </c>
      <c r="BA14" s="27">
        <v>0.655555555555556</v>
      </c>
      <c r="BB14" s="27">
        <v>0.48458149779735699</v>
      </c>
      <c r="BC14" s="27"/>
      <c r="BD14" s="27">
        <v>0.56346749226006199</v>
      </c>
      <c r="BE14" s="27">
        <v>0.484375</v>
      </c>
      <c r="BF14" s="27"/>
      <c r="BG14" s="27">
        <v>0.61490683229813703</v>
      </c>
      <c r="BH14" s="27">
        <v>0.49719101123595499</v>
      </c>
      <c r="BI14" s="27"/>
      <c r="BJ14" s="27">
        <v>0.65161290322580601</v>
      </c>
      <c r="BK14" s="27">
        <v>0.51105937136204904</v>
      </c>
      <c r="BL14" s="27"/>
      <c r="BM14" s="27">
        <v>0.51243781094527396</v>
      </c>
      <c r="BN14" s="27">
        <v>0.53846153846153799</v>
      </c>
      <c r="BO14" s="27"/>
      <c r="BP14" s="27">
        <v>0.52380952380952395</v>
      </c>
      <c r="BQ14" s="27">
        <v>0.53835800807537004</v>
      </c>
      <c r="BR14" s="27"/>
      <c r="BS14" s="27">
        <v>0.61085972850678705</v>
      </c>
      <c r="BT14" s="27">
        <v>0.50329670329670295</v>
      </c>
      <c r="BU14" s="27"/>
      <c r="BV14" s="27">
        <v>0.66442953020134199</v>
      </c>
      <c r="BW14" s="27">
        <v>0.58361774744027295</v>
      </c>
      <c r="BX14" s="27"/>
      <c r="BY14" s="27">
        <v>0.54700854700854695</v>
      </c>
      <c r="BZ14" s="27">
        <v>0.53532008830022104</v>
      </c>
      <c r="CA14" s="27"/>
      <c r="CB14" s="27">
        <v>0.51565762004175397</v>
      </c>
      <c r="CC14" s="27">
        <v>0.54477611940298498</v>
      </c>
      <c r="CD14" s="24"/>
      <c r="CE14" s="27">
        <v>0.54117647058823504</v>
      </c>
      <c r="CF14" s="27">
        <v>0.46511627906976699</v>
      </c>
      <c r="CG14" s="32">
        <v>0.51053864168618235</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G21"/>
  <sheetViews>
    <sheetView showGridLines="0" workbookViewId="0">
      <pane xSplit="2" topLeftCell="C1" activePane="topRight" state="frozen"/>
      <selection activeCell="CG8" sqref="CG8"/>
      <selection pane="topRight" activeCell="CG8" sqref="CG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262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0.41409266409266399</v>
      </c>
      <c r="D8" s="13">
        <v>0.39883268482490303</v>
      </c>
      <c r="E8" s="13">
        <v>0.43050193050192997</v>
      </c>
      <c r="F8" s="13"/>
      <c r="G8" s="13">
        <v>0.31372549019607798</v>
      </c>
      <c r="H8" s="13">
        <v>0.43866171003717502</v>
      </c>
      <c r="I8" s="13">
        <v>0.45177664974619303</v>
      </c>
      <c r="J8" s="13">
        <v>0.43209876543209902</v>
      </c>
      <c r="K8" s="13">
        <v>0.44444444444444398</v>
      </c>
      <c r="L8" s="13">
        <v>0.376811594202899</v>
      </c>
      <c r="M8" s="13"/>
      <c r="N8" s="13">
        <v>0.46493506493506498</v>
      </c>
      <c r="O8" s="13">
        <v>0.33734939759036098</v>
      </c>
      <c r="P8" s="13">
        <v>0.42372881355932202</v>
      </c>
      <c r="Q8" s="13">
        <v>0.39631336405529999</v>
      </c>
      <c r="R8" s="13"/>
      <c r="S8" s="13">
        <v>0.43617021276595702</v>
      </c>
      <c r="T8" s="13">
        <v>0.341880341880342</v>
      </c>
      <c r="U8" s="13">
        <v>0.47761194029850701</v>
      </c>
      <c r="V8" s="13">
        <v>0.36263736263736301</v>
      </c>
      <c r="W8" s="13">
        <v>0.43678160919540199</v>
      </c>
      <c r="X8" s="13">
        <v>0.43181818181818199</v>
      </c>
      <c r="Y8" s="13">
        <v>0.42857142857142899</v>
      </c>
      <c r="Z8" s="13">
        <v>0.439024390243902</v>
      </c>
      <c r="AA8" s="13">
        <v>0.407407407407407</v>
      </c>
      <c r="AB8" s="13">
        <v>0.367088607594937</v>
      </c>
      <c r="AC8" s="13">
        <v>0.5</v>
      </c>
      <c r="AD8" s="13">
        <v>0.38461538461538503</v>
      </c>
      <c r="AE8" s="13"/>
      <c r="AF8" s="13">
        <v>0.420560747663551</v>
      </c>
      <c r="AG8" s="13">
        <v>0.41818181818181799</v>
      </c>
      <c r="AH8" s="13">
        <v>0.39090909090909098</v>
      </c>
      <c r="AI8" s="13">
        <v>0.47517730496453903</v>
      </c>
      <c r="AJ8" s="13">
        <v>0.38613861386138598</v>
      </c>
      <c r="AK8" s="13">
        <v>0.38709677419354799</v>
      </c>
      <c r="AL8" s="13"/>
      <c r="AM8" s="13">
        <v>0.34782608695652201</v>
      </c>
      <c r="AN8" s="13">
        <v>0.37055837563451799</v>
      </c>
      <c r="AO8" s="13">
        <v>0.41945288753799398</v>
      </c>
      <c r="AP8" s="13">
        <v>0.49206349206349198</v>
      </c>
      <c r="AQ8" s="13">
        <v>0.63888888888888895</v>
      </c>
      <c r="AR8" s="13"/>
      <c r="AS8" s="13">
        <v>0.41409266409266399</v>
      </c>
      <c r="AT8" s="13" t="s">
        <v>97</v>
      </c>
      <c r="AU8" s="13"/>
      <c r="AV8" s="13">
        <v>0.6</v>
      </c>
      <c r="AW8" s="13">
        <v>0.38297872340425498</v>
      </c>
      <c r="AX8" s="13">
        <v>0.277246653919694</v>
      </c>
      <c r="AY8" s="13"/>
      <c r="AZ8" s="13">
        <v>0.71559633027522895</v>
      </c>
      <c r="BA8" s="13">
        <v>0.48888888888888898</v>
      </c>
      <c r="BB8" s="13">
        <v>0.53744493392070503</v>
      </c>
      <c r="BC8" s="13"/>
      <c r="BD8" s="13">
        <v>0.43498452012383898</v>
      </c>
      <c r="BE8" s="13">
        <v>0.37760416666666702</v>
      </c>
      <c r="BF8" s="13"/>
      <c r="BG8" s="13">
        <v>0.49068322981366502</v>
      </c>
      <c r="BH8" s="13">
        <v>0.38061797752809001</v>
      </c>
      <c r="BI8" s="13"/>
      <c r="BJ8" s="13">
        <v>0.49677419354838698</v>
      </c>
      <c r="BK8" s="13">
        <v>0.39697322467986002</v>
      </c>
      <c r="BL8" s="13"/>
      <c r="BM8" s="13">
        <v>0.38805970149253699</v>
      </c>
      <c r="BN8" s="13">
        <v>0.42246642246642202</v>
      </c>
      <c r="BO8" s="13"/>
      <c r="BP8" s="13">
        <v>0.41025641025641002</v>
      </c>
      <c r="BQ8" s="13">
        <v>0.413189771197847</v>
      </c>
      <c r="BR8" s="13"/>
      <c r="BS8" s="13">
        <v>0.38009049773755699</v>
      </c>
      <c r="BT8" s="13">
        <v>0.450549450549451</v>
      </c>
      <c r="BU8" s="13"/>
      <c r="BV8" s="13">
        <v>0.46308724832214798</v>
      </c>
      <c r="BW8" s="13">
        <v>0.33788395904436902</v>
      </c>
      <c r="BX8" s="13"/>
      <c r="BY8" s="13">
        <v>0.47863247863247899</v>
      </c>
      <c r="BZ8" s="13">
        <v>0.40838852097130202</v>
      </c>
      <c r="CA8" s="13"/>
      <c r="CB8" s="13">
        <v>0.40501043841336098</v>
      </c>
      <c r="CC8" s="13">
        <v>0.42537313432835799</v>
      </c>
      <c r="CE8" s="13">
        <v>0.30588235294117599</v>
      </c>
      <c r="CF8" s="13">
        <v>0.39534883720930197</v>
      </c>
      <c r="CG8" s="13">
        <v>0.34192037470725956</v>
      </c>
    </row>
    <row r="9" spans="2:85" x14ac:dyDescent="0.3">
      <c r="B9" s="14" t="s">
        <v>124</v>
      </c>
      <c r="C9" s="13">
        <v>0.28474903474903501</v>
      </c>
      <c r="D9" s="13">
        <v>0.30155642023346302</v>
      </c>
      <c r="E9" s="13">
        <v>0.26833976833976803</v>
      </c>
      <c r="F9" s="13"/>
      <c r="G9" s="13">
        <v>0.30718954248365998</v>
      </c>
      <c r="H9" s="13">
        <v>0.31598513011152402</v>
      </c>
      <c r="I9" s="13">
        <v>0.27411167512690399</v>
      </c>
      <c r="J9" s="13">
        <v>0.296296296296296</v>
      </c>
      <c r="K9" s="13">
        <v>0.26495726495726502</v>
      </c>
      <c r="L9" s="13">
        <v>0.217391304347826</v>
      </c>
      <c r="M9" s="13"/>
      <c r="N9" s="13">
        <v>0.28311688311688299</v>
      </c>
      <c r="O9" s="13">
        <v>0.32128514056224899</v>
      </c>
      <c r="P9" s="13">
        <v>0.27683615819209001</v>
      </c>
      <c r="Q9" s="13">
        <v>0.25345622119815697</v>
      </c>
      <c r="R9" s="13"/>
      <c r="S9" s="13">
        <v>0.329787234042553</v>
      </c>
      <c r="T9" s="13">
        <v>0.316239316239316</v>
      </c>
      <c r="U9" s="13">
        <v>0.19402985074626899</v>
      </c>
      <c r="V9" s="13">
        <v>0.35164835164835201</v>
      </c>
      <c r="W9" s="13">
        <v>0.252873563218391</v>
      </c>
      <c r="X9" s="13">
        <v>0.25</v>
      </c>
      <c r="Y9" s="13">
        <v>0.273809523809524</v>
      </c>
      <c r="Z9" s="13">
        <v>0.17073170731707299</v>
      </c>
      <c r="AA9" s="13">
        <v>0.281481481481481</v>
      </c>
      <c r="AB9" s="13">
        <v>0.278481012658228</v>
      </c>
      <c r="AC9" s="13">
        <v>0.30434782608695699</v>
      </c>
      <c r="AD9" s="13">
        <v>0.230769230769231</v>
      </c>
      <c r="AE9" s="13"/>
      <c r="AF9" s="13">
        <v>0.30841121495327101</v>
      </c>
      <c r="AG9" s="13">
        <v>0.33939393939393903</v>
      </c>
      <c r="AH9" s="13">
        <v>0.3</v>
      </c>
      <c r="AI9" s="13">
        <v>0.219858156028369</v>
      </c>
      <c r="AJ9" s="13">
        <v>0.25742574257425699</v>
      </c>
      <c r="AK9" s="13">
        <v>0.29032258064516098</v>
      </c>
      <c r="AL9" s="13"/>
      <c r="AM9" s="13">
        <v>0.31055900621117999</v>
      </c>
      <c r="AN9" s="13">
        <v>0.269035532994924</v>
      </c>
      <c r="AO9" s="13">
        <v>0.30091185410334298</v>
      </c>
      <c r="AP9" s="13">
        <v>0.29100529100529099</v>
      </c>
      <c r="AQ9" s="13">
        <v>0.194444444444444</v>
      </c>
      <c r="AR9" s="13"/>
      <c r="AS9" s="13">
        <v>0.28474903474903501</v>
      </c>
      <c r="AT9" s="13" t="s">
        <v>97</v>
      </c>
      <c r="AU9" s="13"/>
      <c r="AV9" s="13">
        <v>0.29749999999999999</v>
      </c>
      <c r="AW9" s="13">
        <v>0.319148936170213</v>
      </c>
      <c r="AX9" s="13">
        <v>0.267686424474187</v>
      </c>
      <c r="AY9" s="13"/>
      <c r="AZ9" s="13">
        <v>0.26605504587155998</v>
      </c>
      <c r="BA9" s="13">
        <v>0.35555555555555601</v>
      </c>
      <c r="BB9" s="13">
        <v>0.28193832599118901</v>
      </c>
      <c r="BC9" s="13"/>
      <c r="BD9" s="13">
        <v>0.28018575851393202</v>
      </c>
      <c r="BE9" s="13">
        <v>0.29166666666666702</v>
      </c>
      <c r="BF9" s="13"/>
      <c r="BG9" s="13">
        <v>0.26397515527950299</v>
      </c>
      <c r="BH9" s="13">
        <v>0.29353932584269699</v>
      </c>
      <c r="BI9" s="13"/>
      <c r="BJ9" s="13">
        <v>0.26451612903225802</v>
      </c>
      <c r="BK9" s="13">
        <v>0.28754365541327098</v>
      </c>
      <c r="BL9" s="13"/>
      <c r="BM9" s="13">
        <v>0.27363184079601999</v>
      </c>
      <c r="BN9" s="13">
        <v>0.28693528693528703</v>
      </c>
      <c r="BO9" s="13"/>
      <c r="BP9" s="13">
        <v>0.30036630036630002</v>
      </c>
      <c r="BQ9" s="13">
        <v>0.283983849259758</v>
      </c>
      <c r="BR9" s="13"/>
      <c r="BS9" s="13">
        <v>0.31674208144796401</v>
      </c>
      <c r="BT9" s="13">
        <v>0.25274725274725302</v>
      </c>
      <c r="BU9" s="13"/>
      <c r="BV9" s="13">
        <v>0.28187919463087202</v>
      </c>
      <c r="BW9" s="13">
        <v>0.33447098976109202</v>
      </c>
      <c r="BX9" s="13"/>
      <c r="BY9" s="13">
        <v>0.24786324786324801</v>
      </c>
      <c r="BZ9" s="13">
        <v>0.28918322295805698</v>
      </c>
      <c r="CA9" s="13"/>
      <c r="CB9" s="13">
        <v>0.27139874739039699</v>
      </c>
      <c r="CC9" s="13">
        <v>0.29291044776119401</v>
      </c>
      <c r="CE9" s="13">
        <v>0.27058823529411802</v>
      </c>
      <c r="CF9" s="13">
        <v>0.32558139534883701</v>
      </c>
      <c r="CG9" s="13">
        <v>0.29274004683840765</v>
      </c>
    </row>
    <row r="10" spans="2:85" x14ac:dyDescent="0.3">
      <c r="B10" s="14" t="s">
        <v>125</v>
      </c>
      <c r="C10" s="13">
        <v>8.9768339768339797E-2</v>
      </c>
      <c r="D10" s="13">
        <v>9.9221789883268505E-2</v>
      </c>
      <c r="E10" s="13">
        <v>8.1081081081081099E-2</v>
      </c>
      <c r="F10" s="13"/>
      <c r="G10" s="13">
        <v>0.16993464052287599</v>
      </c>
      <c r="H10" s="13">
        <v>0.10408921933085501</v>
      </c>
      <c r="I10" s="13">
        <v>7.6142131979695396E-2</v>
      </c>
      <c r="J10" s="13">
        <v>5.5555555555555601E-2</v>
      </c>
      <c r="K10" s="13">
        <v>4.2735042735042701E-2</v>
      </c>
      <c r="L10" s="13">
        <v>7.2463768115942004E-2</v>
      </c>
      <c r="M10" s="13"/>
      <c r="N10" s="13">
        <v>8.5714285714285701E-2</v>
      </c>
      <c r="O10" s="13">
        <v>8.4337349397590397E-2</v>
      </c>
      <c r="P10" s="13">
        <v>8.4745762711864403E-2</v>
      </c>
      <c r="Q10" s="13">
        <v>0.105990783410138</v>
      </c>
      <c r="R10" s="13"/>
      <c r="S10" s="13">
        <v>9.5744680851063801E-2</v>
      </c>
      <c r="T10" s="13">
        <v>3.4188034188034198E-2</v>
      </c>
      <c r="U10" s="13">
        <v>0.134328358208955</v>
      </c>
      <c r="V10" s="13">
        <v>0.10989010989011</v>
      </c>
      <c r="W10" s="13">
        <v>8.04597701149425E-2</v>
      </c>
      <c r="X10" s="13">
        <v>7.9545454545454503E-2</v>
      </c>
      <c r="Y10" s="13">
        <v>7.1428571428571397E-2</v>
      </c>
      <c r="Z10" s="13">
        <v>9.7560975609756101E-2</v>
      </c>
      <c r="AA10" s="13">
        <v>7.4074074074074098E-2</v>
      </c>
      <c r="AB10" s="13">
        <v>0.151898734177215</v>
      </c>
      <c r="AC10" s="13">
        <v>0.108695652173913</v>
      </c>
      <c r="AD10" s="13">
        <v>7.69230769230769E-2</v>
      </c>
      <c r="AE10" s="13"/>
      <c r="AF10" s="13">
        <v>0.118380062305296</v>
      </c>
      <c r="AG10" s="13">
        <v>7.2727272727272696E-2</v>
      </c>
      <c r="AH10" s="13">
        <v>8.1818181818181804E-2</v>
      </c>
      <c r="AI10" s="13">
        <v>7.09219858156028E-2</v>
      </c>
      <c r="AJ10" s="13">
        <v>0.10891089108910899</v>
      </c>
      <c r="AK10" s="13">
        <v>3.2258064516128997E-2</v>
      </c>
      <c r="AL10" s="13"/>
      <c r="AM10" s="13">
        <v>5.5900621118012403E-2</v>
      </c>
      <c r="AN10" s="13">
        <v>0.101522842639594</v>
      </c>
      <c r="AO10" s="13">
        <v>0.100303951367781</v>
      </c>
      <c r="AP10" s="13">
        <v>5.8201058201058198E-2</v>
      </c>
      <c r="AQ10" s="13">
        <v>0.16666666666666699</v>
      </c>
      <c r="AR10" s="13"/>
      <c r="AS10" s="13">
        <v>8.9768339768339797E-2</v>
      </c>
      <c r="AT10" s="13" t="s">
        <v>97</v>
      </c>
      <c r="AU10" s="13"/>
      <c r="AV10" s="13">
        <v>5.7500000000000002E-2</v>
      </c>
      <c r="AW10" s="13">
        <v>0.12765957446808501</v>
      </c>
      <c r="AX10" s="13">
        <v>0.110898661567878</v>
      </c>
      <c r="AY10" s="13"/>
      <c r="AZ10" s="13">
        <v>9.1743119266055103E-3</v>
      </c>
      <c r="BA10" s="13">
        <v>0.1</v>
      </c>
      <c r="BB10" s="13">
        <v>7.4889867841409705E-2</v>
      </c>
      <c r="BC10" s="13"/>
      <c r="BD10" s="13">
        <v>8.51393188854489E-2</v>
      </c>
      <c r="BE10" s="13">
        <v>9.8958333333333301E-2</v>
      </c>
      <c r="BF10" s="13"/>
      <c r="BG10" s="13">
        <v>0.108695652173913</v>
      </c>
      <c r="BH10" s="13">
        <v>8.1460674157303403E-2</v>
      </c>
      <c r="BI10" s="13"/>
      <c r="BJ10" s="13">
        <v>0.12258064516129</v>
      </c>
      <c r="BK10" s="13">
        <v>8.4982537834691493E-2</v>
      </c>
      <c r="BL10" s="13"/>
      <c r="BM10" s="13">
        <v>9.4527363184079602E-2</v>
      </c>
      <c r="BN10" s="13">
        <v>8.9133089133089094E-2</v>
      </c>
      <c r="BO10" s="13"/>
      <c r="BP10" s="13">
        <v>5.8608058608058601E-2</v>
      </c>
      <c r="BQ10" s="13">
        <v>9.9596231493943504E-2</v>
      </c>
      <c r="BR10" s="13"/>
      <c r="BS10" s="13">
        <v>9.9547511312217202E-2</v>
      </c>
      <c r="BT10" s="13">
        <v>9.0109890109890095E-2</v>
      </c>
      <c r="BU10" s="13"/>
      <c r="BV10" s="13">
        <v>0.114093959731544</v>
      </c>
      <c r="BW10" s="13">
        <v>9.2150170648464202E-2</v>
      </c>
      <c r="BX10" s="13"/>
      <c r="BY10" s="13">
        <v>7.69230769230769E-2</v>
      </c>
      <c r="BZ10" s="13">
        <v>8.9403973509933801E-2</v>
      </c>
      <c r="CA10" s="13"/>
      <c r="CB10" s="13">
        <v>6.6805845511482206E-2</v>
      </c>
      <c r="CC10" s="13">
        <v>0.10820895522388101</v>
      </c>
      <c r="CE10" s="13">
        <v>5.0980392156862703E-2</v>
      </c>
      <c r="CF10" s="13">
        <v>0.11046511627907001</v>
      </c>
      <c r="CG10" s="13">
        <v>7.4941451990632388E-2</v>
      </c>
    </row>
    <row r="11" spans="2:85" x14ac:dyDescent="0.3">
      <c r="B11" s="14" t="s">
        <v>126</v>
      </c>
      <c r="C11" s="13">
        <v>5.6949806949806898E-2</v>
      </c>
      <c r="D11" s="13">
        <v>6.6147859922179003E-2</v>
      </c>
      <c r="E11" s="13">
        <v>4.8262548262548298E-2</v>
      </c>
      <c r="F11" s="13"/>
      <c r="G11" s="13">
        <v>5.8823529411764698E-2</v>
      </c>
      <c r="H11" s="13">
        <v>4.8327137546468397E-2</v>
      </c>
      <c r="I11" s="13">
        <v>7.6142131979695396E-2</v>
      </c>
      <c r="J11" s="13">
        <v>4.9382716049382699E-2</v>
      </c>
      <c r="K11" s="13">
        <v>5.9829059829059797E-2</v>
      </c>
      <c r="L11" s="13">
        <v>5.0724637681159403E-2</v>
      </c>
      <c r="M11" s="13"/>
      <c r="N11" s="13">
        <v>4.6753246753246797E-2</v>
      </c>
      <c r="O11" s="13">
        <v>6.4257028112449793E-2</v>
      </c>
      <c r="P11" s="13">
        <v>6.7796610169491497E-2</v>
      </c>
      <c r="Q11" s="13">
        <v>5.99078341013825E-2</v>
      </c>
      <c r="R11" s="13"/>
      <c r="S11" s="13">
        <v>3.7234042553191501E-2</v>
      </c>
      <c r="T11" s="13">
        <v>8.54700854700855E-2</v>
      </c>
      <c r="U11" s="13">
        <v>0</v>
      </c>
      <c r="V11" s="13">
        <v>7.69230769230769E-2</v>
      </c>
      <c r="W11" s="13">
        <v>2.2988505747126398E-2</v>
      </c>
      <c r="X11" s="13">
        <v>4.5454545454545497E-2</v>
      </c>
      <c r="Y11" s="13">
        <v>8.3333333333333301E-2</v>
      </c>
      <c r="Z11" s="13">
        <v>7.3170731707317097E-2</v>
      </c>
      <c r="AA11" s="13">
        <v>5.1851851851851899E-2</v>
      </c>
      <c r="AB11" s="13">
        <v>0.113924050632911</v>
      </c>
      <c r="AC11" s="13">
        <v>4.3478260869565202E-2</v>
      </c>
      <c r="AD11" s="13">
        <v>7.69230769230769E-2</v>
      </c>
      <c r="AE11" s="13"/>
      <c r="AF11" s="13">
        <v>4.3613707165108997E-2</v>
      </c>
      <c r="AG11" s="13">
        <v>3.6363636363636397E-2</v>
      </c>
      <c r="AH11" s="13">
        <v>6.3636363636363602E-2</v>
      </c>
      <c r="AI11" s="13">
        <v>4.9645390070922002E-2</v>
      </c>
      <c r="AJ11" s="13">
        <v>7.9207920792079195E-2</v>
      </c>
      <c r="AK11" s="13">
        <v>7.5268817204301106E-2</v>
      </c>
      <c r="AL11" s="13"/>
      <c r="AM11" s="13">
        <v>7.4534161490683204E-2</v>
      </c>
      <c r="AN11" s="13">
        <v>5.5837563451776699E-2</v>
      </c>
      <c r="AO11" s="13">
        <v>5.4711246200607903E-2</v>
      </c>
      <c r="AP11" s="13">
        <v>5.29100529100529E-2</v>
      </c>
      <c r="AQ11" s="13">
        <v>0</v>
      </c>
      <c r="AR11" s="13"/>
      <c r="AS11" s="13">
        <v>5.6949806949806898E-2</v>
      </c>
      <c r="AT11" s="13" t="s">
        <v>97</v>
      </c>
      <c r="AU11" s="13"/>
      <c r="AV11" s="13">
        <v>0.02</v>
      </c>
      <c r="AW11" s="13">
        <v>4.2553191489361701E-2</v>
      </c>
      <c r="AX11" s="13">
        <v>8.6042065009560201E-2</v>
      </c>
      <c r="AY11" s="13"/>
      <c r="AZ11" s="13">
        <v>0</v>
      </c>
      <c r="BA11" s="13">
        <v>3.3333333333333298E-2</v>
      </c>
      <c r="BB11" s="13">
        <v>3.0837004405286299E-2</v>
      </c>
      <c r="BC11" s="13"/>
      <c r="BD11" s="13">
        <v>5.7275541795665602E-2</v>
      </c>
      <c r="BE11" s="13">
        <v>5.7291666666666699E-2</v>
      </c>
      <c r="BF11" s="13"/>
      <c r="BG11" s="13">
        <v>4.3478260869565202E-2</v>
      </c>
      <c r="BH11" s="13">
        <v>6.3202247191011196E-2</v>
      </c>
      <c r="BI11" s="13"/>
      <c r="BJ11" s="13">
        <v>3.8709677419354799E-2</v>
      </c>
      <c r="BK11" s="13">
        <v>6.0535506402793898E-2</v>
      </c>
      <c r="BL11" s="13"/>
      <c r="BM11" s="13">
        <v>7.4626865671641798E-2</v>
      </c>
      <c r="BN11" s="13">
        <v>5.37240537240537E-2</v>
      </c>
      <c r="BO11" s="13"/>
      <c r="BP11" s="13">
        <v>6.5934065934065894E-2</v>
      </c>
      <c r="BQ11" s="13">
        <v>5.5181695827725398E-2</v>
      </c>
      <c r="BR11" s="13"/>
      <c r="BS11" s="13">
        <v>7.0135746606334801E-2</v>
      </c>
      <c r="BT11" s="13">
        <v>3.7362637362637403E-2</v>
      </c>
      <c r="BU11" s="13"/>
      <c r="BV11" s="13">
        <v>2.68456375838926E-2</v>
      </c>
      <c r="BW11" s="13">
        <v>9.2150170648464202E-2</v>
      </c>
      <c r="BX11" s="13"/>
      <c r="BY11" s="13">
        <v>0.102564102564103</v>
      </c>
      <c r="BZ11" s="13">
        <v>5.0772626931567297E-2</v>
      </c>
      <c r="CA11" s="13"/>
      <c r="CB11" s="13">
        <v>7.9331941544885196E-2</v>
      </c>
      <c r="CC11" s="13">
        <v>3.7313432835820899E-2</v>
      </c>
      <c r="CE11" s="13">
        <v>7.4509803921568599E-2</v>
      </c>
      <c r="CF11" s="13">
        <v>4.0697674418604703E-2</v>
      </c>
      <c r="CG11" s="13">
        <v>6.0889929742388757E-2</v>
      </c>
    </row>
    <row r="12" spans="2:85" x14ac:dyDescent="0.3">
      <c r="B12" s="14" t="s">
        <v>251</v>
      </c>
      <c r="C12" s="13">
        <v>0.12741312741312699</v>
      </c>
      <c r="D12" s="13">
        <v>0.118677042801556</v>
      </c>
      <c r="E12" s="13">
        <v>0.13320463320463299</v>
      </c>
      <c r="F12" s="13"/>
      <c r="G12" s="13">
        <v>0.11764705882352899</v>
      </c>
      <c r="H12" s="13">
        <v>7.8066914498141293E-2</v>
      </c>
      <c r="I12" s="13">
        <v>0.101522842639594</v>
      </c>
      <c r="J12" s="13">
        <v>0.12962962962963001</v>
      </c>
      <c r="K12" s="13">
        <v>0.15384615384615399</v>
      </c>
      <c r="L12" s="13">
        <v>0.24637681159420299</v>
      </c>
      <c r="M12" s="13"/>
      <c r="N12" s="13">
        <v>0.111688311688312</v>
      </c>
      <c r="O12" s="13">
        <v>0.15261044176706801</v>
      </c>
      <c r="P12" s="13">
        <v>0.10734463276836199</v>
      </c>
      <c r="Q12" s="13">
        <v>0.14746543778801799</v>
      </c>
      <c r="R12" s="13"/>
      <c r="S12" s="13">
        <v>6.9148936170212796E-2</v>
      </c>
      <c r="T12" s="13">
        <v>0.19658119658119699</v>
      </c>
      <c r="U12" s="13">
        <v>0.134328358208955</v>
      </c>
      <c r="V12" s="13">
        <v>9.8901098901098897E-2</v>
      </c>
      <c r="W12" s="13">
        <v>0.160919540229885</v>
      </c>
      <c r="X12" s="13">
        <v>0.170454545454545</v>
      </c>
      <c r="Y12" s="13">
        <v>0.119047619047619</v>
      </c>
      <c r="Z12" s="13">
        <v>0.19512195121951201</v>
      </c>
      <c r="AA12" s="13">
        <v>0.17037037037037001</v>
      </c>
      <c r="AB12" s="13">
        <v>6.3291139240506306E-2</v>
      </c>
      <c r="AC12" s="13">
        <v>2.1739130434782601E-2</v>
      </c>
      <c r="AD12" s="13">
        <v>0.15384615384615399</v>
      </c>
      <c r="AE12" s="13"/>
      <c r="AF12" s="13">
        <v>9.0342679127725894E-2</v>
      </c>
      <c r="AG12" s="13">
        <v>0.12727272727272701</v>
      </c>
      <c r="AH12" s="13">
        <v>0.13636363636363599</v>
      </c>
      <c r="AI12" s="13">
        <v>0.14893617021276601</v>
      </c>
      <c r="AJ12" s="13">
        <v>0.14851485148514901</v>
      </c>
      <c r="AK12" s="13">
        <v>0.16129032258064499</v>
      </c>
      <c r="AL12" s="13"/>
      <c r="AM12" s="13">
        <v>0.15527950310558999</v>
      </c>
      <c r="AN12" s="13">
        <v>0.17258883248731</v>
      </c>
      <c r="AO12" s="13">
        <v>0.109422492401216</v>
      </c>
      <c r="AP12" s="13">
        <v>8.99470899470899E-2</v>
      </c>
      <c r="AQ12" s="13">
        <v>0</v>
      </c>
      <c r="AR12" s="13"/>
      <c r="AS12" s="13">
        <v>0.12741312741312699</v>
      </c>
      <c r="AT12" s="13" t="s">
        <v>97</v>
      </c>
      <c r="AU12" s="13"/>
      <c r="AV12" s="13">
        <v>0.02</v>
      </c>
      <c r="AW12" s="13">
        <v>8.5106382978723402E-2</v>
      </c>
      <c r="AX12" s="13">
        <v>0.21988527724665399</v>
      </c>
      <c r="AY12" s="13"/>
      <c r="AZ12" s="13">
        <v>9.1743119266055103E-3</v>
      </c>
      <c r="BA12" s="13">
        <v>1.1111111111111099E-2</v>
      </c>
      <c r="BB12" s="13">
        <v>5.2863436123347998E-2</v>
      </c>
      <c r="BC12" s="13"/>
      <c r="BD12" s="13">
        <v>0.111455108359133</v>
      </c>
      <c r="BE12" s="13">
        <v>0.15364583333333301</v>
      </c>
      <c r="BF12" s="13"/>
      <c r="BG12" s="13">
        <v>7.4534161490683204E-2</v>
      </c>
      <c r="BH12" s="13">
        <v>0.150280898876405</v>
      </c>
      <c r="BI12" s="13"/>
      <c r="BJ12" s="13">
        <v>5.16129032258065E-2</v>
      </c>
      <c r="BK12" s="13">
        <v>0.14318975552968599</v>
      </c>
      <c r="BL12" s="13"/>
      <c r="BM12" s="13">
        <v>0.14925373134328401</v>
      </c>
      <c r="BN12" s="13">
        <v>0.120879120879121</v>
      </c>
      <c r="BO12" s="13"/>
      <c r="BP12" s="13">
        <v>0.10989010989011</v>
      </c>
      <c r="BQ12" s="13">
        <v>0.13324360699865401</v>
      </c>
      <c r="BR12" s="13"/>
      <c r="BS12" s="13">
        <v>0.108597285067873</v>
      </c>
      <c r="BT12" s="13">
        <v>0.136263736263736</v>
      </c>
      <c r="BU12" s="13"/>
      <c r="BV12" s="13">
        <v>9.3959731543624206E-2</v>
      </c>
      <c r="BW12" s="13">
        <v>0.116040955631399</v>
      </c>
      <c r="BX12" s="13"/>
      <c r="BY12" s="13">
        <v>7.69230769230769E-2</v>
      </c>
      <c r="BZ12" s="13">
        <v>0.13355408388521001</v>
      </c>
      <c r="CA12" s="13"/>
      <c r="CB12" s="13">
        <v>0.15240083507306901</v>
      </c>
      <c r="CC12" s="13">
        <v>0.10820895522388101</v>
      </c>
      <c r="CE12" s="13">
        <v>0.266666666666667</v>
      </c>
      <c r="CF12" s="13">
        <v>9.8837209302325604E-2</v>
      </c>
      <c r="CG12" s="13">
        <v>0.19906323185011729</v>
      </c>
    </row>
    <row r="13" spans="2:85" x14ac:dyDescent="0.3">
      <c r="B13" s="14" t="s">
        <v>106</v>
      </c>
      <c r="C13" s="13">
        <v>2.7027027027027001E-2</v>
      </c>
      <c r="D13" s="13">
        <v>1.5564202334630401E-2</v>
      </c>
      <c r="E13" s="13">
        <v>3.8610038610038602E-2</v>
      </c>
      <c r="F13" s="13"/>
      <c r="G13" s="13">
        <v>3.2679738562091498E-2</v>
      </c>
      <c r="H13" s="13">
        <v>1.4869888475836399E-2</v>
      </c>
      <c r="I13" s="13">
        <v>2.0304568527918801E-2</v>
      </c>
      <c r="J13" s="13">
        <v>3.7037037037037E-2</v>
      </c>
      <c r="K13" s="13">
        <v>3.4188034188034198E-2</v>
      </c>
      <c r="L13" s="13">
        <v>3.6231884057971002E-2</v>
      </c>
      <c r="M13" s="13"/>
      <c r="N13" s="13">
        <v>7.7922077922077896E-3</v>
      </c>
      <c r="O13" s="13">
        <v>4.0160642570281103E-2</v>
      </c>
      <c r="P13" s="13">
        <v>3.9548022598870101E-2</v>
      </c>
      <c r="Q13" s="13">
        <v>3.6866359447004601E-2</v>
      </c>
      <c r="R13" s="13"/>
      <c r="S13" s="13">
        <v>3.1914893617021302E-2</v>
      </c>
      <c r="T13" s="13">
        <v>2.5641025641025599E-2</v>
      </c>
      <c r="U13" s="13">
        <v>5.9701492537313397E-2</v>
      </c>
      <c r="V13" s="13">
        <v>0</v>
      </c>
      <c r="W13" s="13">
        <v>4.5977011494252901E-2</v>
      </c>
      <c r="X13" s="13">
        <v>2.27272727272727E-2</v>
      </c>
      <c r="Y13" s="13">
        <v>2.3809523809523801E-2</v>
      </c>
      <c r="Z13" s="13">
        <v>2.4390243902439001E-2</v>
      </c>
      <c r="AA13" s="13">
        <v>1.48148148148148E-2</v>
      </c>
      <c r="AB13" s="13">
        <v>2.53164556962025E-2</v>
      </c>
      <c r="AC13" s="13">
        <v>2.1739130434782601E-2</v>
      </c>
      <c r="AD13" s="13">
        <v>7.69230769230769E-2</v>
      </c>
      <c r="AE13" s="13"/>
      <c r="AF13" s="13">
        <v>1.86915887850467E-2</v>
      </c>
      <c r="AG13" s="13">
        <v>6.0606060606060597E-3</v>
      </c>
      <c r="AH13" s="13">
        <v>2.7272727272727299E-2</v>
      </c>
      <c r="AI13" s="13">
        <v>3.54609929078014E-2</v>
      </c>
      <c r="AJ13" s="13">
        <v>1.9801980198019799E-2</v>
      </c>
      <c r="AK13" s="13">
        <v>5.3763440860215103E-2</v>
      </c>
      <c r="AL13" s="13"/>
      <c r="AM13" s="13">
        <v>5.5900621118012403E-2</v>
      </c>
      <c r="AN13" s="13">
        <v>3.0456852791878201E-2</v>
      </c>
      <c r="AO13" s="13">
        <v>1.51975683890578E-2</v>
      </c>
      <c r="AP13" s="13">
        <v>1.58730158730159E-2</v>
      </c>
      <c r="AQ13" s="13">
        <v>0</v>
      </c>
      <c r="AR13" s="13"/>
      <c r="AS13" s="13">
        <v>2.7027027027027001E-2</v>
      </c>
      <c r="AT13" s="13" t="s">
        <v>97</v>
      </c>
      <c r="AU13" s="13"/>
      <c r="AV13" s="13">
        <v>5.0000000000000001E-3</v>
      </c>
      <c r="AW13" s="13">
        <v>4.2553191489361701E-2</v>
      </c>
      <c r="AX13" s="13">
        <v>3.8240917782026797E-2</v>
      </c>
      <c r="AY13" s="13"/>
      <c r="AZ13" s="13">
        <v>0</v>
      </c>
      <c r="BA13" s="13">
        <v>1.1111111111111099E-2</v>
      </c>
      <c r="BB13" s="13">
        <v>2.2026431718061699E-2</v>
      </c>
      <c r="BC13" s="13"/>
      <c r="BD13" s="13">
        <v>3.09597523219814E-2</v>
      </c>
      <c r="BE13" s="13">
        <v>2.0833333333333301E-2</v>
      </c>
      <c r="BF13" s="13"/>
      <c r="BG13" s="13">
        <v>1.8633540372670801E-2</v>
      </c>
      <c r="BH13" s="13">
        <v>3.0898876404494399E-2</v>
      </c>
      <c r="BI13" s="13"/>
      <c r="BJ13" s="13">
        <v>2.5806451612903201E-2</v>
      </c>
      <c r="BK13" s="13">
        <v>2.6775320139697301E-2</v>
      </c>
      <c r="BL13" s="13"/>
      <c r="BM13" s="13">
        <v>1.99004975124378E-2</v>
      </c>
      <c r="BN13" s="13">
        <v>2.6862026862026898E-2</v>
      </c>
      <c r="BO13" s="13"/>
      <c r="BP13" s="13">
        <v>5.4945054945054903E-2</v>
      </c>
      <c r="BQ13" s="13">
        <v>1.4804845222072699E-2</v>
      </c>
      <c r="BR13" s="13"/>
      <c r="BS13" s="13">
        <v>2.48868778280543E-2</v>
      </c>
      <c r="BT13" s="13">
        <v>3.2967032967033003E-2</v>
      </c>
      <c r="BU13" s="13"/>
      <c r="BV13" s="13">
        <v>2.01342281879195E-2</v>
      </c>
      <c r="BW13" s="13">
        <v>2.7303754266211601E-2</v>
      </c>
      <c r="BX13" s="13"/>
      <c r="BY13" s="13">
        <v>1.7094017094017099E-2</v>
      </c>
      <c r="BZ13" s="13">
        <v>2.8697571743929399E-2</v>
      </c>
      <c r="CA13" s="13"/>
      <c r="CB13" s="13">
        <v>2.5052192066805801E-2</v>
      </c>
      <c r="CC13" s="13">
        <v>2.79850746268657E-2</v>
      </c>
      <c r="CE13" s="13">
        <v>3.1372549019607801E-2</v>
      </c>
      <c r="CF13" s="13">
        <v>2.9069767441860499E-2</v>
      </c>
      <c r="CG13" s="13">
        <v>3.0444964871194372E-2</v>
      </c>
    </row>
    <row r="14" spans="2:85" x14ac:dyDescent="0.3">
      <c r="B14" s="26" t="s">
        <v>127</v>
      </c>
      <c r="C14" s="27">
        <v>0.698841698841699</v>
      </c>
      <c r="D14" s="27">
        <v>0.70038910505836605</v>
      </c>
      <c r="E14" s="27">
        <v>0.698841698841699</v>
      </c>
      <c r="F14" s="27"/>
      <c r="G14" s="27">
        <v>0.62091503267973902</v>
      </c>
      <c r="H14" s="27">
        <v>0.75464684014869898</v>
      </c>
      <c r="I14" s="27">
        <v>0.72588832487309696</v>
      </c>
      <c r="J14" s="27">
        <v>0.72839506172839497</v>
      </c>
      <c r="K14" s="27">
        <v>0.70940170940170899</v>
      </c>
      <c r="L14" s="27">
        <v>0.59420289855072495</v>
      </c>
      <c r="M14" s="27"/>
      <c r="N14" s="27">
        <v>0.74805194805194797</v>
      </c>
      <c r="O14" s="27">
        <v>0.65863453815260997</v>
      </c>
      <c r="P14" s="27">
        <v>0.70056497175141197</v>
      </c>
      <c r="Q14" s="27">
        <v>0.64976958525345596</v>
      </c>
      <c r="R14" s="27"/>
      <c r="S14" s="27">
        <v>0.76595744680851097</v>
      </c>
      <c r="T14" s="27">
        <v>0.658119658119658</v>
      </c>
      <c r="U14" s="27">
        <v>0.67164179104477595</v>
      </c>
      <c r="V14" s="27">
        <v>0.71428571428571397</v>
      </c>
      <c r="W14" s="27">
        <v>0.68965517241379304</v>
      </c>
      <c r="X14" s="27">
        <v>0.68181818181818199</v>
      </c>
      <c r="Y14" s="27">
        <v>0.702380952380952</v>
      </c>
      <c r="Z14" s="27">
        <v>0.60975609756097604</v>
      </c>
      <c r="AA14" s="27">
        <v>0.68888888888888899</v>
      </c>
      <c r="AB14" s="27">
        <v>0.645569620253165</v>
      </c>
      <c r="AC14" s="27">
        <v>0.80434782608695699</v>
      </c>
      <c r="AD14" s="27">
        <v>0.61538461538461497</v>
      </c>
      <c r="AE14" s="27"/>
      <c r="AF14" s="27">
        <v>0.72897196261682196</v>
      </c>
      <c r="AG14" s="27">
        <v>0.75757575757575801</v>
      </c>
      <c r="AH14" s="27">
        <v>0.69090909090909103</v>
      </c>
      <c r="AI14" s="27">
        <v>0.69503546099290803</v>
      </c>
      <c r="AJ14" s="27">
        <v>0.64356435643564402</v>
      </c>
      <c r="AK14" s="27">
        <v>0.67741935483870996</v>
      </c>
      <c r="AL14" s="27"/>
      <c r="AM14" s="27">
        <v>0.658385093167702</v>
      </c>
      <c r="AN14" s="27">
        <v>0.63959390862944199</v>
      </c>
      <c r="AO14" s="27">
        <v>0.72036474164133701</v>
      </c>
      <c r="AP14" s="27">
        <v>0.78306878306878303</v>
      </c>
      <c r="AQ14" s="27">
        <v>0.83333333333333304</v>
      </c>
      <c r="AR14" s="27"/>
      <c r="AS14" s="27">
        <v>0.698841698841699</v>
      </c>
      <c r="AT14" s="27" t="s">
        <v>97</v>
      </c>
      <c r="AU14" s="27"/>
      <c r="AV14" s="27">
        <v>0.89749999999999996</v>
      </c>
      <c r="AW14" s="27">
        <v>0.70212765957446799</v>
      </c>
      <c r="AX14" s="27">
        <v>0.54493307839388105</v>
      </c>
      <c r="AY14" s="27"/>
      <c r="AZ14" s="27">
        <v>0.98165137614678899</v>
      </c>
      <c r="BA14" s="27">
        <v>0.844444444444444</v>
      </c>
      <c r="BB14" s="27">
        <v>0.81938325991189398</v>
      </c>
      <c r="BC14" s="27"/>
      <c r="BD14" s="27">
        <v>0.71517027863777105</v>
      </c>
      <c r="BE14" s="27">
        <v>0.66927083333333304</v>
      </c>
      <c r="BF14" s="27"/>
      <c r="BG14" s="27">
        <v>0.75465838509316796</v>
      </c>
      <c r="BH14" s="27">
        <v>0.67415730337078705</v>
      </c>
      <c r="BI14" s="27"/>
      <c r="BJ14" s="27">
        <v>0.761290322580645</v>
      </c>
      <c r="BK14" s="27">
        <v>0.68451688009313205</v>
      </c>
      <c r="BL14" s="27"/>
      <c r="BM14" s="27">
        <v>0.66169154228855698</v>
      </c>
      <c r="BN14" s="27">
        <v>0.70940170940170899</v>
      </c>
      <c r="BO14" s="27"/>
      <c r="BP14" s="27">
        <v>0.71062271062271098</v>
      </c>
      <c r="BQ14" s="27">
        <v>0.697173620457604</v>
      </c>
      <c r="BR14" s="27"/>
      <c r="BS14" s="27">
        <v>0.69683257918552</v>
      </c>
      <c r="BT14" s="27">
        <v>0.70329670329670302</v>
      </c>
      <c r="BU14" s="27"/>
      <c r="BV14" s="27">
        <v>0.74496644295301995</v>
      </c>
      <c r="BW14" s="27">
        <v>0.67235494880546098</v>
      </c>
      <c r="BX14" s="27"/>
      <c r="BY14" s="27">
        <v>0.72649572649572702</v>
      </c>
      <c r="BZ14" s="27">
        <v>0.69757174392936006</v>
      </c>
      <c r="CA14" s="27"/>
      <c r="CB14" s="27">
        <v>0.67640918580375797</v>
      </c>
      <c r="CC14" s="27">
        <v>0.71828358208955201</v>
      </c>
      <c r="CD14" s="24"/>
      <c r="CE14" s="27">
        <v>0.57647058823529396</v>
      </c>
      <c r="CF14" s="27">
        <v>0.72093023255813904</v>
      </c>
      <c r="CG14" s="32">
        <v>0.63466042154566715</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G21"/>
  <sheetViews>
    <sheetView showGridLines="0" workbookViewId="0">
      <pane xSplit="2" topLeftCell="C1" activePane="topRight" state="frozen"/>
      <selection activeCell="B28" sqref="B28"/>
      <selection pane="topRight" activeCell="BM28" sqref="BM2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263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0.24324324324324301</v>
      </c>
      <c r="D8" s="13">
        <v>0.22178988326848201</v>
      </c>
      <c r="E8" s="13">
        <v>0.26254826254826302</v>
      </c>
      <c r="F8" s="13"/>
      <c r="G8" s="13">
        <v>0.18300653594771199</v>
      </c>
      <c r="H8" s="13">
        <v>0.27881040892193298</v>
      </c>
      <c r="I8" s="13">
        <v>0.27411167512690399</v>
      </c>
      <c r="J8" s="13">
        <v>0.22222222222222199</v>
      </c>
      <c r="K8" s="13">
        <v>0.256410256410256</v>
      </c>
      <c r="L8" s="13">
        <v>0.21014492753623201</v>
      </c>
      <c r="M8" s="13"/>
      <c r="N8" s="13">
        <v>0.280519480519481</v>
      </c>
      <c r="O8" s="13">
        <v>0.22891566265060201</v>
      </c>
      <c r="P8" s="13">
        <v>0.23163841807909599</v>
      </c>
      <c r="Q8" s="13">
        <v>0.19354838709677399</v>
      </c>
      <c r="R8" s="13"/>
      <c r="S8" s="13">
        <v>0.25531914893617003</v>
      </c>
      <c r="T8" s="13">
        <v>0.20512820512820501</v>
      </c>
      <c r="U8" s="13">
        <v>0.26865671641791</v>
      </c>
      <c r="V8" s="13">
        <v>0.20879120879120899</v>
      </c>
      <c r="W8" s="13">
        <v>0.195402298850575</v>
      </c>
      <c r="X8" s="13">
        <v>0.22727272727272699</v>
      </c>
      <c r="Y8" s="13">
        <v>0.226190476190476</v>
      </c>
      <c r="Z8" s="13">
        <v>0.31707317073170699</v>
      </c>
      <c r="AA8" s="13">
        <v>0.24444444444444399</v>
      </c>
      <c r="AB8" s="13">
        <v>0.253164556962025</v>
      </c>
      <c r="AC8" s="13">
        <v>0.36956521739130399</v>
      </c>
      <c r="AD8" s="13">
        <v>0.30769230769230799</v>
      </c>
      <c r="AE8" s="13"/>
      <c r="AF8" s="13">
        <v>0.289719626168224</v>
      </c>
      <c r="AG8" s="13">
        <v>0.24242424242424199</v>
      </c>
      <c r="AH8" s="13">
        <v>0.24545454545454501</v>
      </c>
      <c r="AI8" s="13">
        <v>0.219858156028369</v>
      </c>
      <c r="AJ8" s="13">
        <v>0.24752475247524799</v>
      </c>
      <c r="AK8" s="13">
        <v>0.18279569892473099</v>
      </c>
      <c r="AL8" s="13"/>
      <c r="AM8" s="13">
        <v>0.18012422360248401</v>
      </c>
      <c r="AN8" s="13">
        <v>0.182741116751269</v>
      </c>
      <c r="AO8" s="13">
        <v>0.252279635258359</v>
      </c>
      <c r="AP8" s="13">
        <v>0.32804232804232802</v>
      </c>
      <c r="AQ8" s="13">
        <v>0.36111111111111099</v>
      </c>
      <c r="AR8" s="13"/>
      <c r="AS8" s="13">
        <v>0.24324324324324301</v>
      </c>
      <c r="AT8" s="13" t="s">
        <v>97</v>
      </c>
      <c r="AU8" s="13"/>
      <c r="AV8" s="13">
        <v>0.30249999999999999</v>
      </c>
      <c r="AW8" s="13">
        <v>0.319148936170213</v>
      </c>
      <c r="AX8" s="13">
        <v>0.183556405353728</v>
      </c>
      <c r="AY8" s="13"/>
      <c r="AZ8" s="13">
        <v>0.36697247706421998</v>
      </c>
      <c r="BA8" s="13">
        <v>0.32222222222222202</v>
      </c>
      <c r="BB8" s="13">
        <v>0.24229074889867799</v>
      </c>
      <c r="BC8" s="13"/>
      <c r="BD8" s="13">
        <v>0.27554179566563503</v>
      </c>
      <c r="BE8" s="13">
        <v>0.1875</v>
      </c>
      <c r="BF8" s="13"/>
      <c r="BG8" s="13">
        <v>0.31677018633540399</v>
      </c>
      <c r="BH8" s="13">
        <v>0.20926966292134799</v>
      </c>
      <c r="BI8" s="13"/>
      <c r="BJ8" s="13">
        <v>0.31612903225806399</v>
      </c>
      <c r="BK8" s="13">
        <v>0.225844004656577</v>
      </c>
      <c r="BL8" s="13"/>
      <c r="BM8" s="13">
        <v>0.21890547263681601</v>
      </c>
      <c r="BN8" s="13">
        <v>0.24664224664224699</v>
      </c>
      <c r="BO8" s="13"/>
      <c r="BP8" s="13">
        <v>0.26007326007325998</v>
      </c>
      <c r="BQ8" s="13">
        <v>0.23418573351278599</v>
      </c>
      <c r="BR8" s="13"/>
      <c r="BS8" s="13">
        <v>0.30769230769230799</v>
      </c>
      <c r="BT8" s="13">
        <v>0.204395604395604</v>
      </c>
      <c r="BU8" s="13"/>
      <c r="BV8" s="13">
        <v>0.37583892617449699</v>
      </c>
      <c r="BW8" s="13">
        <v>0.273037542662116</v>
      </c>
      <c r="BX8" s="13"/>
      <c r="BY8" s="13">
        <v>0.230769230769231</v>
      </c>
      <c r="BZ8" s="13">
        <v>0.246136865342163</v>
      </c>
      <c r="CA8" s="13"/>
      <c r="CB8" s="13">
        <v>0.22964509394572</v>
      </c>
      <c r="CC8" s="13">
        <v>0.25559701492537301</v>
      </c>
      <c r="CE8" s="13">
        <v>0.2</v>
      </c>
      <c r="CF8" s="13">
        <v>0.209302325581395</v>
      </c>
      <c r="CG8" s="13">
        <v>0.20374707259953148</v>
      </c>
    </row>
    <row r="9" spans="2:85" x14ac:dyDescent="0.3">
      <c r="B9" s="14" t="s">
        <v>124</v>
      </c>
      <c r="C9" s="13">
        <v>0.29054054054054101</v>
      </c>
      <c r="D9" s="13">
        <v>0.30544747081712098</v>
      </c>
      <c r="E9" s="13">
        <v>0.27799227799227799</v>
      </c>
      <c r="F9" s="13"/>
      <c r="G9" s="13">
        <v>0.32679738562091498</v>
      </c>
      <c r="H9" s="13">
        <v>0.31970260223048302</v>
      </c>
      <c r="I9" s="13">
        <v>0.27918781725888298</v>
      </c>
      <c r="J9" s="13">
        <v>0.24691358024691401</v>
      </c>
      <c r="K9" s="13">
        <v>0.29914529914529903</v>
      </c>
      <c r="L9" s="13">
        <v>0.25362318840579701</v>
      </c>
      <c r="M9" s="13"/>
      <c r="N9" s="13">
        <v>0.28311688311688299</v>
      </c>
      <c r="O9" s="13">
        <v>0.29718875502008002</v>
      </c>
      <c r="P9" s="13">
        <v>0.28248587570621497</v>
      </c>
      <c r="Q9" s="13">
        <v>0.30414746543778798</v>
      </c>
      <c r="R9" s="13"/>
      <c r="S9" s="13">
        <v>0.36170212765957399</v>
      </c>
      <c r="T9" s="13">
        <v>0.33333333333333298</v>
      </c>
      <c r="U9" s="13">
        <v>0.31343283582089598</v>
      </c>
      <c r="V9" s="13">
        <v>0.30769230769230799</v>
      </c>
      <c r="W9" s="13">
        <v>0.33333333333333298</v>
      </c>
      <c r="X9" s="13">
        <v>0.22727272727272699</v>
      </c>
      <c r="Y9" s="13">
        <v>0.273809523809524</v>
      </c>
      <c r="Z9" s="13">
        <v>0.219512195121951</v>
      </c>
      <c r="AA9" s="13">
        <v>0.22962962962962999</v>
      </c>
      <c r="AB9" s="13">
        <v>0.215189873417722</v>
      </c>
      <c r="AC9" s="13">
        <v>0.282608695652174</v>
      </c>
      <c r="AD9" s="13">
        <v>0.230769230769231</v>
      </c>
      <c r="AE9" s="13"/>
      <c r="AF9" s="13">
        <v>0.289719626168224</v>
      </c>
      <c r="AG9" s="13">
        <v>0.321212121212121</v>
      </c>
      <c r="AH9" s="13">
        <v>0.34545454545454501</v>
      </c>
      <c r="AI9" s="13">
        <v>0.290780141843972</v>
      </c>
      <c r="AJ9" s="13">
        <v>0.17821782178217799</v>
      </c>
      <c r="AK9" s="13">
        <v>0.31182795698924698</v>
      </c>
      <c r="AL9" s="13"/>
      <c r="AM9" s="13">
        <v>0.30434782608695699</v>
      </c>
      <c r="AN9" s="13">
        <v>0.28426395939086302</v>
      </c>
      <c r="AO9" s="13">
        <v>0.27963525835866299</v>
      </c>
      <c r="AP9" s="13">
        <v>0.32275132275132301</v>
      </c>
      <c r="AQ9" s="13">
        <v>0.36111111111111099</v>
      </c>
      <c r="AR9" s="13"/>
      <c r="AS9" s="13">
        <v>0.29054054054054101</v>
      </c>
      <c r="AT9" s="13" t="s">
        <v>97</v>
      </c>
      <c r="AU9" s="13"/>
      <c r="AV9" s="13">
        <v>0.34250000000000003</v>
      </c>
      <c r="AW9" s="13">
        <v>0.25531914893617003</v>
      </c>
      <c r="AX9" s="13">
        <v>0.26003824091778199</v>
      </c>
      <c r="AY9" s="13"/>
      <c r="AZ9" s="13">
        <v>0.35779816513761498</v>
      </c>
      <c r="BA9" s="13">
        <v>0.36666666666666697</v>
      </c>
      <c r="BB9" s="13">
        <v>0.31718061674008802</v>
      </c>
      <c r="BC9" s="13"/>
      <c r="BD9" s="13">
        <v>0.28792569659442702</v>
      </c>
      <c r="BE9" s="13">
        <v>0.2890625</v>
      </c>
      <c r="BF9" s="13"/>
      <c r="BG9" s="13">
        <v>0.29192546583850898</v>
      </c>
      <c r="BH9" s="13">
        <v>0.29073033707865198</v>
      </c>
      <c r="BI9" s="13"/>
      <c r="BJ9" s="13">
        <v>0.24516129032258099</v>
      </c>
      <c r="BK9" s="13">
        <v>0.30034924330617002</v>
      </c>
      <c r="BL9" s="13"/>
      <c r="BM9" s="13">
        <v>0.33830845771144302</v>
      </c>
      <c r="BN9" s="13">
        <v>0.27838827838827801</v>
      </c>
      <c r="BO9" s="13"/>
      <c r="BP9" s="13">
        <v>0.28205128205128199</v>
      </c>
      <c r="BQ9" s="13">
        <v>0.29609690444145398</v>
      </c>
      <c r="BR9" s="13"/>
      <c r="BS9" s="13">
        <v>0.31221719457013603</v>
      </c>
      <c r="BT9" s="13">
        <v>0.25934065934065897</v>
      </c>
      <c r="BU9" s="13"/>
      <c r="BV9" s="13">
        <v>0.288590604026846</v>
      </c>
      <c r="BW9" s="13">
        <v>0.32423208191126301</v>
      </c>
      <c r="BX9" s="13"/>
      <c r="BY9" s="13">
        <v>0.316239316239316</v>
      </c>
      <c r="BZ9" s="13">
        <v>0.28807947019867503</v>
      </c>
      <c r="CA9" s="13"/>
      <c r="CB9" s="13">
        <v>0.27974947807933198</v>
      </c>
      <c r="CC9" s="13">
        <v>0.30223880597014902</v>
      </c>
      <c r="CE9" s="13">
        <v>0.25490196078431399</v>
      </c>
      <c r="CF9" s="13">
        <v>0.23837209302325599</v>
      </c>
      <c r="CG9" s="13">
        <v>0.24824355971896978</v>
      </c>
    </row>
    <row r="10" spans="2:85" x14ac:dyDescent="0.3">
      <c r="B10" s="14" t="s">
        <v>125</v>
      </c>
      <c r="C10" s="13">
        <v>0.16119691119691101</v>
      </c>
      <c r="D10" s="13">
        <v>0.178988326848249</v>
      </c>
      <c r="E10" s="13">
        <v>0.14285714285714299</v>
      </c>
      <c r="F10" s="13"/>
      <c r="G10" s="13">
        <v>0.18954248366013099</v>
      </c>
      <c r="H10" s="13">
        <v>0.17472118959107799</v>
      </c>
      <c r="I10" s="13">
        <v>0.13705583756345199</v>
      </c>
      <c r="J10" s="13">
        <v>0.209876543209877</v>
      </c>
      <c r="K10" s="13">
        <v>0.102564102564103</v>
      </c>
      <c r="L10" s="13">
        <v>0.13043478260869601</v>
      </c>
      <c r="M10" s="13"/>
      <c r="N10" s="13">
        <v>0.15584415584415601</v>
      </c>
      <c r="O10" s="13">
        <v>0.13654618473895599</v>
      </c>
      <c r="P10" s="13">
        <v>0.20338983050847501</v>
      </c>
      <c r="Q10" s="13">
        <v>0.17050691244239599</v>
      </c>
      <c r="R10" s="13"/>
      <c r="S10" s="13">
        <v>0.111702127659574</v>
      </c>
      <c r="T10" s="13">
        <v>0.16239316239316201</v>
      </c>
      <c r="U10" s="13">
        <v>0.104477611940299</v>
      </c>
      <c r="V10" s="13">
        <v>0.15384615384615399</v>
      </c>
      <c r="W10" s="13">
        <v>0.114942528735632</v>
      </c>
      <c r="X10" s="13">
        <v>0.15909090909090901</v>
      </c>
      <c r="Y10" s="13">
        <v>0.238095238095238</v>
      </c>
      <c r="Z10" s="13">
        <v>0.219512195121951</v>
      </c>
      <c r="AA10" s="13">
        <v>0.19259259259259301</v>
      </c>
      <c r="AB10" s="13">
        <v>0.177215189873418</v>
      </c>
      <c r="AC10" s="13">
        <v>0.217391304347826</v>
      </c>
      <c r="AD10" s="13">
        <v>0.230769230769231</v>
      </c>
      <c r="AE10" s="13"/>
      <c r="AF10" s="13">
        <v>0.168224299065421</v>
      </c>
      <c r="AG10" s="13">
        <v>0.133333333333333</v>
      </c>
      <c r="AH10" s="13">
        <v>0.12727272727272701</v>
      </c>
      <c r="AI10" s="13">
        <v>0.19148936170212799</v>
      </c>
      <c r="AJ10" s="13">
        <v>0.14851485148514901</v>
      </c>
      <c r="AK10" s="13">
        <v>0.13978494623655899</v>
      </c>
      <c r="AL10" s="13"/>
      <c r="AM10" s="13">
        <v>0.15527950310558999</v>
      </c>
      <c r="AN10" s="13">
        <v>0.18781725888324899</v>
      </c>
      <c r="AO10" s="13">
        <v>0.14285714285714299</v>
      </c>
      <c r="AP10" s="13">
        <v>0.14285714285714299</v>
      </c>
      <c r="AQ10" s="13">
        <v>0.16666666666666699</v>
      </c>
      <c r="AR10" s="13"/>
      <c r="AS10" s="13">
        <v>0.16119691119691101</v>
      </c>
      <c r="AT10" s="13" t="s">
        <v>97</v>
      </c>
      <c r="AU10" s="13"/>
      <c r="AV10" s="13">
        <v>0.14749999999999999</v>
      </c>
      <c r="AW10" s="13">
        <v>0.21276595744680901</v>
      </c>
      <c r="AX10" s="13">
        <v>0.164435946462715</v>
      </c>
      <c r="AY10" s="13"/>
      <c r="AZ10" s="13">
        <v>0.13761467889908299</v>
      </c>
      <c r="BA10" s="13">
        <v>0.17777777777777801</v>
      </c>
      <c r="BB10" s="13">
        <v>0.18061674008810599</v>
      </c>
      <c r="BC10" s="13"/>
      <c r="BD10" s="13">
        <v>0.15325077399380799</v>
      </c>
      <c r="BE10" s="13">
        <v>0.17708333333333301</v>
      </c>
      <c r="BF10" s="13"/>
      <c r="BG10" s="13">
        <v>0.158385093167702</v>
      </c>
      <c r="BH10" s="13">
        <v>0.161516853932584</v>
      </c>
      <c r="BI10" s="13"/>
      <c r="BJ10" s="13">
        <v>0.16129032258064499</v>
      </c>
      <c r="BK10" s="13">
        <v>0.160651920838184</v>
      </c>
      <c r="BL10" s="13"/>
      <c r="BM10" s="13">
        <v>0.154228855721393</v>
      </c>
      <c r="BN10" s="13">
        <v>0.163614163614164</v>
      </c>
      <c r="BO10" s="13"/>
      <c r="BP10" s="13">
        <v>0.13186813186813201</v>
      </c>
      <c r="BQ10" s="13">
        <v>0.172274562584118</v>
      </c>
      <c r="BR10" s="13"/>
      <c r="BS10" s="13">
        <v>0.144796380090498</v>
      </c>
      <c r="BT10" s="13">
        <v>0.17142857142857101</v>
      </c>
      <c r="BU10" s="13"/>
      <c r="BV10" s="13">
        <v>0.12751677852349</v>
      </c>
      <c r="BW10" s="13">
        <v>0.15358361774744</v>
      </c>
      <c r="BX10" s="13"/>
      <c r="BY10" s="13">
        <v>0.170940170940171</v>
      </c>
      <c r="BZ10" s="13">
        <v>0.15783664459161101</v>
      </c>
      <c r="CA10" s="13"/>
      <c r="CB10" s="13">
        <v>0.164926931106472</v>
      </c>
      <c r="CC10" s="13">
        <v>0.152985074626866</v>
      </c>
      <c r="CE10" s="13">
        <v>0.14509803921568601</v>
      </c>
      <c r="CF10" s="13">
        <v>0.226744186046512</v>
      </c>
      <c r="CG10" s="13">
        <v>0.17798594847775176</v>
      </c>
    </row>
    <row r="11" spans="2:85" x14ac:dyDescent="0.3">
      <c r="B11" s="14" t="s">
        <v>126</v>
      </c>
      <c r="C11" s="13">
        <v>0.126447876447876</v>
      </c>
      <c r="D11" s="13">
        <v>0.13813229571984401</v>
      </c>
      <c r="E11" s="13">
        <v>0.115830115830116</v>
      </c>
      <c r="F11" s="13"/>
      <c r="G11" s="13">
        <v>0.16993464052287599</v>
      </c>
      <c r="H11" s="13">
        <v>0.111524163568773</v>
      </c>
      <c r="I11" s="13">
        <v>0.157360406091371</v>
      </c>
      <c r="J11" s="13">
        <v>0.13580246913580199</v>
      </c>
      <c r="K11" s="13">
        <v>7.69230769230769E-2</v>
      </c>
      <c r="L11" s="13">
        <v>9.4202898550724598E-2</v>
      </c>
      <c r="M11" s="13"/>
      <c r="N11" s="13">
        <v>0.12987012987013</v>
      </c>
      <c r="O11" s="13">
        <v>0.1285140562249</v>
      </c>
      <c r="P11" s="13">
        <v>9.6045197740112997E-2</v>
      </c>
      <c r="Q11" s="13">
        <v>0.13824884792626699</v>
      </c>
      <c r="R11" s="13"/>
      <c r="S11" s="13">
        <v>0.122340425531915</v>
      </c>
      <c r="T11" s="13">
        <v>0.13675213675213699</v>
      </c>
      <c r="U11" s="13">
        <v>0.119402985074627</v>
      </c>
      <c r="V11" s="13">
        <v>0.14285714285714299</v>
      </c>
      <c r="W11" s="13">
        <v>0.160919540229885</v>
      </c>
      <c r="X11" s="13">
        <v>0.14772727272727301</v>
      </c>
      <c r="Y11" s="13">
        <v>8.3333333333333301E-2</v>
      </c>
      <c r="Z11" s="13">
        <v>7.3170731707317097E-2</v>
      </c>
      <c r="AA11" s="13">
        <v>0.11851851851851899</v>
      </c>
      <c r="AB11" s="13">
        <v>0.151898734177215</v>
      </c>
      <c r="AC11" s="13">
        <v>8.6956521739130405E-2</v>
      </c>
      <c r="AD11" s="13">
        <v>0.15384615384615399</v>
      </c>
      <c r="AE11" s="13"/>
      <c r="AF11" s="13">
        <v>0.118380062305296</v>
      </c>
      <c r="AG11" s="13">
        <v>0.103030303030303</v>
      </c>
      <c r="AH11" s="13">
        <v>0.118181818181818</v>
      </c>
      <c r="AI11" s="13">
        <v>0.10638297872340401</v>
      </c>
      <c r="AJ11" s="13">
        <v>0.198019801980198</v>
      </c>
      <c r="AK11" s="13">
        <v>0.16129032258064499</v>
      </c>
      <c r="AL11" s="13"/>
      <c r="AM11" s="13">
        <v>0.105590062111801</v>
      </c>
      <c r="AN11" s="13">
        <v>0.14213197969543101</v>
      </c>
      <c r="AO11" s="13">
        <v>0.17629179331306999</v>
      </c>
      <c r="AP11" s="13">
        <v>7.4074074074074098E-2</v>
      </c>
      <c r="AQ11" s="13">
        <v>5.5555555555555601E-2</v>
      </c>
      <c r="AR11" s="13"/>
      <c r="AS11" s="13">
        <v>0.126447876447876</v>
      </c>
      <c r="AT11" s="13" t="s">
        <v>97</v>
      </c>
      <c r="AU11" s="13"/>
      <c r="AV11" s="13">
        <v>0.125</v>
      </c>
      <c r="AW11" s="13">
        <v>5.31914893617021E-2</v>
      </c>
      <c r="AX11" s="13">
        <v>0.13575525812619499</v>
      </c>
      <c r="AY11" s="13"/>
      <c r="AZ11" s="13">
        <v>0.100917431192661</v>
      </c>
      <c r="BA11" s="13">
        <v>7.7777777777777807E-2</v>
      </c>
      <c r="BB11" s="13">
        <v>0.136563876651982</v>
      </c>
      <c r="BC11" s="13"/>
      <c r="BD11" s="13">
        <v>0.123839009287926</v>
      </c>
      <c r="BE11" s="13">
        <v>0.1328125</v>
      </c>
      <c r="BF11" s="13"/>
      <c r="BG11" s="13">
        <v>0.118012422360248</v>
      </c>
      <c r="BH11" s="13">
        <v>0.13061797752809001</v>
      </c>
      <c r="BI11" s="13"/>
      <c r="BJ11" s="13">
        <v>0.11612903225806499</v>
      </c>
      <c r="BK11" s="13">
        <v>0.13154831199068701</v>
      </c>
      <c r="BL11" s="13"/>
      <c r="BM11" s="13">
        <v>0.119402985074627</v>
      </c>
      <c r="BN11" s="13">
        <v>0.12942612942612899</v>
      </c>
      <c r="BO11" s="13"/>
      <c r="BP11" s="13">
        <v>0.14285714285714299</v>
      </c>
      <c r="BQ11" s="13">
        <v>0.121130551816958</v>
      </c>
      <c r="BR11" s="13"/>
      <c r="BS11" s="13">
        <v>0.104072398190045</v>
      </c>
      <c r="BT11" s="13">
        <v>0.12747252747252699</v>
      </c>
      <c r="BU11" s="13"/>
      <c r="BV11" s="13">
        <v>7.3825503355704702E-2</v>
      </c>
      <c r="BW11" s="13">
        <v>0.119453924914676</v>
      </c>
      <c r="BX11" s="13"/>
      <c r="BY11" s="13">
        <v>0.145299145299145</v>
      </c>
      <c r="BZ11" s="13">
        <v>0.12251655629139099</v>
      </c>
      <c r="CA11" s="13"/>
      <c r="CB11" s="13">
        <v>0.13987473903966599</v>
      </c>
      <c r="CC11" s="13">
        <v>0.110074626865672</v>
      </c>
      <c r="CE11" s="13">
        <v>0.10980392156862701</v>
      </c>
      <c r="CF11" s="13">
        <v>0.11046511627907001</v>
      </c>
      <c r="CG11" s="13">
        <v>0.11007025761124105</v>
      </c>
    </row>
    <row r="12" spans="2:85" x14ac:dyDescent="0.3">
      <c r="B12" s="14" t="s">
        <v>251</v>
      </c>
      <c r="C12" s="13">
        <v>0.13610038610038599</v>
      </c>
      <c r="D12" s="13">
        <v>0.12645914396887201</v>
      </c>
      <c r="E12" s="13">
        <v>0.144787644787645</v>
      </c>
      <c r="F12" s="13"/>
      <c r="G12" s="13">
        <v>9.8039215686274495E-2</v>
      </c>
      <c r="H12" s="13">
        <v>9.2936802973977703E-2</v>
      </c>
      <c r="I12" s="13">
        <v>0.121827411167513</v>
      </c>
      <c r="J12" s="13">
        <v>0.117283950617284</v>
      </c>
      <c r="K12" s="13">
        <v>0.188034188034188</v>
      </c>
      <c r="L12" s="13">
        <v>0.26086956521739102</v>
      </c>
      <c r="M12" s="13"/>
      <c r="N12" s="13">
        <v>0.114285714285714</v>
      </c>
      <c r="O12" s="13">
        <v>0.15261044176706801</v>
      </c>
      <c r="P12" s="13">
        <v>0.15819209039547999</v>
      </c>
      <c r="Q12" s="13">
        <v>0.14285714285714299</v>
      </c>
      <c r="R12" s="13"/>
      <c r="S12" s="13">
        <v>0.10638297872340401</v>
      </c>
      <c r="T12" s="13">
        <v>0.13675213675213699</v>
      </c>
      <c r="U12" s="13">
        <v>0.14925373134328401</v>
      </c>
      <c r="V12" s="13">
        <v>0.13186813186813201</v>
      </c>
      <c r="W12" s="13">
        <v>0.126436781609195</v>
      </c>
      <c r="X12" s="13">
        <v>0.18181818181818199</v>
      </c>
      <c r="Y12" s="13">
        <v>0.119047619047619</v>
      </c>
      <c r="Z12" s="13">
        <v>0.146341463414634</v>
      </c>
      <c r="AA12" s="13">
        <v>0.162962962962963</v>
      </c>
      <c r="AB12" s="13">
        <v>0.189873417721519</v>
      </c>
      <c r="AC12" s="13">
        <v>4.3478260869565202E-2</v>
      </c>
      <c r="AD12" s="13">
        <v>7.69230769230769E-2</v>
      </c>
      <c r="AE12" s="13"/>
      <c r="AF12" s="13">
        <v>9.34579439252336E-2</v>
      </c>
      <c r="AG12" s="13">
        <v>0.16969696969697001</v>
      </c>
      <c r="AH12" s="13">
        <v>0.118181818181818</v>
      </c>
      <c r="AI12" s="13">
        <v>0.184397163120567</v>
      </c>
      <c r="AJ12" s="13">
        <v>0.16831683168316799</v>
      </c>
      <c r="AK12" s="13">
        <v>0.15053763440860199</v>
      </c>
      <c r="AL12" s="13"/>
      <c r="AM12" s="13">
        <v>0.19254658385093201</v>
      </c>
      <c r="AN12" s="13">
        <v>0.15228426395939099</v>
      </c>
      <c r="AO12" s="13">
        <v>0.11550151975683901</v>
      </c>
      <c r="AP12" s="13">
        <v>9.5238095238095205E-2</v>
      </c>
      <c r="AQ12" s="13">
        <v>0</v>
      </c>
      <c r="AR12" s="13"/>
      <c r="AS12" s="13">
        <v>0.13610038610038599</v>
      </c>
      <c r="AT12" s="13" t="s">
        <v>97</v>
      </c>
      <c r="AU12" s="13"/>
      <c r="AV12" s="13">
        <v>0.06</v>
      </c>
      <c r="AW12" s="13">
        <v>9.5744680851063801E-2</v>
      </c>
      <c r="AX12" s="13">
        <v>0.20267686424474199</v>
      </c>
      <c r="AY12" s="13"/>
      <c r="AZ12" s="13">
        <v>1.8348623853211E-2</v>
      </c>
      <c r="BA12" s="13">
        <v>4.4444444444444398E-2</v>
      </c>
      <c r="BB12" s="13">
        <v>8.3700440528634401E-2</v>
      </c>
      <c r="BC12" s="13"/>
      <c r="BD12" s="13">
        <v>0.114551083591331</v>
      </c>
      <c r="BE12" s="13">
        <v>0.17447916666666699</v>
      </c>
      <c r="BF12" s="13"/>
      <c r="BG12" s="13">
        <v>7.7639751552794997E-2</v>
      </c>
      <c r="BH12" s="13">
        <v>0.162921348314607</v>
      </c>
      <c r="BI12" s="13"/>
      <c r="BJ12" s="13">
        <v>0.11612903225806499</v>
      </c>
      <c r="BK12" s="13">
        <v>0.139697322467986</v>
      </c>
      <c r="BL12" s="13"/>
      <c r="BM12" s="13">
        <v>0.134328358208955</v>
      </c>
      <c r="BN12" s="13">
        <v>0.139194139194139</v>
      </c>
      <c r="BO12" s="13"/>
      <c r="BP12" s="13">
        <v>0.120879120879121</v>
      </c>
      <c r="BQ12" s="13">
        <v>0.14401076716016201</v>
      </c>
      <c r="BR12" s="13"/>
      <c r="BS12" s="13">
        <v>0.106334841628959</v>
      </c>
      <c r="BT12" s="13">
        <v>0.175824175824176</v>
      </c>
      <c r="BU12" s="13"/>
      <c r="BV12" s="13">
        <v>0.100671140939597</v>
      </c>
      <c r="BW12" s="13">
        <v>0.109215017064846</v>
      </c>
      <c r="BX12" s="13"/>
      <c r="BY12" s="13">
        <v>0.11111111111111099</v>
      </c>
      <c r="BZ12" s="13">
        <v>0.14017660044150099</v>
      </c>
      <c r="CA12" s="13"/>
      <c r="CB12" s="13">
        <v>0.13987473903966599</v>
      </c>
      <c r="CC12" s="13">
        <v>0.13805970149253699</v>
      </c>
      <c r="CE12" s="13">
        <v>0.227450980392157</v>
      </c>
      <c r="CF12" s="13">
        <v>0.18023255813953501</v>
      </c>
      <c r="CG12" s="13">
        <v>0.20843091334894626</v>
      </c>
    </row>
    <row r="13" spans="2:85" x14ac:dyDescent="0.3">
      <c r="B13" s="14" t="s">
        <v>106</v>
      </c>
      <c r="C13" s="13">
        <v>4.2471042471042497E-2</v>
      </c>
      <c r="D13" s="13">
        <v>2.91828793774319E-2</v>
      </c>
      <c r="E13" s="13">
        <v>5.5984555984555998E-2</v>
      </c>
      <c r="F13" s="13"/>
      <c r="G13" s="13">
        <v>3.2679738562091498E-2</v>
      </c>
      <c r="H13" s="13">
        <v>2.2304832713754601E-2</v>
      </c>
      <c r="I13" s="13">
        <v>3.0456852791878201E-2</v>
      </c>
      <c r="J13" s="13">
        <v>6.7901234567901203E-2</v>
      </c>
      <c r="K13" s="13">
        <v>7.69230769230769E-2</v>
      </c>
      <c r="L13" s="13">
        <v>5.0724637681159403E-2</v>
      </c>
      <c r="M13" s="13"/>
      <c r="N13" s="13">
        <v>3.6363636363636397E-2</v>
      </c>
      <c r="O13" s="13">
        <v>5.62248995983936E-2</v>
      </c>
      <c r="P13" s="13">
        <v>2.82485875706215E-2</v>
      </c>
      <c r="Q13" s="13">
        <v>5.0691244239631297E-2</v>
      </c>
      <c r="R13" s="13"/>
      <c r="S13" s="13">
        <v>4.2553191489361701E-2</v>
      </c>
      <c r="T13" s="13">
        <v>2.5641025641025599E-2</v>
      </c>
      <c r="U13" s="13">
        <v>4.47761194029851E-2</v>
      </c>
      <c r="V13" s="13">
        <v>5.4945054945054903E-2</v>
      </c>
      <c r="W13" s="13">
        <v>6.8965517241379296E-2</v>
      </c>
      <c r="X13" s="13">
        <v>5.6818181818181802E-2</v>
      </c>
      <c r="Y13" s="13">
        <v>5.95238095238095E-2</v>
      </c>
      <c r="Z13" s="13">
        <v>2.4390243902439001E-2</v>
      </c>
      <c r="AA13" s="13">
        <v>5.1851851851851899E-2</v>
      </c>
      <c r="AB13" s="13">
        <v>1.26582278481013E-2</v>
      </c>
      <c r="AC13" s="13">
        <v>0</v>
      </c>
      <c r="AD13" s="13">
        <v>0</v>
      </c>
      <c r="AE13" s="13"/>
      <c r="AF13" s="13">
        <v>4.0498442367601202E-2</v>
      </c>
      <c r="AG13" s="13">
        <v>3.03030303030303E-2</v>
      </c>
      <c r="AH13" s="13">
        <v>4.5454545454545497E-2</v>
      </c>
      <c r="AI13" s="13">
        <v>7.09219858156028E-3</v>
      </c>
      <c r="AJ13" s="13">
        <v>5.9405940594059403E-2</v>
      </c>
      <c r="AK13" s="13">
        <v>5.3763440860215103E-2</v>
      </c>
      <c r="AL13" s="13"/>
      <c r="AM13" s="13">
        <v>6.2111801242236003E-2</v>
      </c>
      <c r="AN13" s="13">
        <v>5.0761421319797002E-2</v>
      </c>
      <c r="AO13" s="13">
        <v>3.3434650455927001E-2</v>
      </c>
      <c r="AP13" s="13">
        <v>3.7037037037037E-2</v>
      </c>
      <c r="AQ13" s="13">
        <v>5.5555555555555601E-2</v>
      </c>
      <c r="AR13" s="13"/>
      <c r="AS13" s="13">
        <v>4.2471042471042497E-2</v>
      </c>
      <c r="AT13" s="13" t="s">
        <v>97</v>
      </c>
      <c r="AU13" s="13"/>
      <c r="AV13" s="13">
        <v>2.2499999999999999E-2</v>
      </c>
      <c r="AW13" s="13">
        <v>6.3829787234042507E-2</v>
      </c>
      <c r="AX13" s="13">
        <v>5.35372848948375E-2</v>
      </c>
      <c r="AY13" s="13"/>
      <c r="AZ13" s="13">
        <v>1.8348623853211E-2</v>
      </c>
      <c r="BA13" s="13">
        <v>1.1111111111111099E-2</v>
      </c>
      <c r="BB13" s="13">
        <v>3.9647577092511002E-2</v>
      </c>
      <c r="BC13" s="13"/>
      <c r="BD13" s="13">
        <v>4.4891640866873098E-2</v>
      </c>
      <c r="BE13" s="13">
        <v>3.90625E-2</v>
      </c>
      <c r="BF13" s="13"/>
      <c r="BG13" s="13">
        <v>3.7267080745341602E-2</v>
      </c>
      <c r="BH13" s="13">
        <v>4.49438202247191E-2</v>
      </c>
      <c r="BI13" s="13"/>
      <c r="BJ13" s="13">
        <v>4.5161290322580601E-2</v>
      </c>
      <c r="BK13" s="13">
        <v>4.1909196740395803E-2</v>
      </c>
      <c r="BL13" s="13"/>
      <c r="BM13" s="13">
        <v>3.4825870646766198E-2</v>
      </c>
      <c r="BN13" s="13">
        <v>4.2735042735042701E-2</v>
      </c>
      <c r="BO13" s="13"/>
      <c r="BP13" s="13">
        <v>6.22710622710623E-2</v>
      </c>
      <c r="BQ13" s="13">
        <v>3.2301480484522201E-2</v>
      </c>
      <c r="BR13" s="13"/>
      <c r="BS13" s="13">
        <v>2.48868778280543E-2</v>
      </c>
      <c r="BT13" s="13">
        <v>6.15384615384615E-2</v>
      </c>
      <c r="BU13" s="13"/>
      <c r="BV13" s="13">
        <v>3.35570469798658E-2</v>
      </c>
      <c r="BW13" s="13">
        <v>2.0477815699658699E-2</v>
      </c>
      <c r="BX13" s="13"/>
      <c r="BY13" s="13">
        <v>2.5641025641025599E-2</v>
      </c>
      <c r="BZ13" s="13">
        <v>4.5253863134657797E-2</v>
      </c>
      <c r="CA13" s="13"/>
      <c r="CB13" s="13">
        <v>4.5929018789144099E-2</v>
      </c>
      <c r="CC13" s="13">
        <v>4.1044776119402999E-2</v>
      </c>
      <c r="CE13" s="13">
        <v>6.2745098039215699E-2</v>
      </c>
      <c r="CF13" s="13">
        <v>3.4883720930232599E-2</v>
      </c>
      <c r="CG13" s="13">
        <v>5.1522248243559741E-2</v>
      </c>
    </row>
    <row r="14" spans="2:85" x14ac:dyDescent="0.3">
      <c r="B14" s="26" t="s">
        <v>127</v>
      </c>
      <c r="C14" s="27">
        <v>0.53378378378378399</v>
      </c>
      <c r="D14" s="27">
        <v>0.52723735408560302</v>
      </c>
      <c r="E14" s="27">
        <v>0.54054054054054101</v>
      </c>
      <c r="F14" s="27"/>
      <c r="G14" s="27">
        <v>0.50980392156862697</v>
      </c>
      <c r="H14" s="27">
        <v>0.59851301115241595</v>
      </c>
      <c r="I14" s="27">
        <v>0.55329949238578702</v>
      </c>
      <c r="J14" s="27">
        <v>0.469135802469136</v>
      </c>
      <c r="K14" s="27">
        <v>0.55555555555555602</v>
      </c>
      <c r="L14" s="27">
        <v>0.46376811594202899</v>
      </c>
      <c r="M14" s="27"/>
      <c r="N14" s="27">
        <v>0.56363636363636405</v>
      </c>
      <c r="O14" s="27">
        <v>0.52610441767068294</v>
      </c>
      <c r="P14" s="27">
        <v>0.51412429378531099</v>
      </c>
      <c r="Q14" s="27">
        <v>0.497695852534562</v>
      </c>
      <c r="R14" s="27"/>
      <c r="S14" s="27">
        <v>0.61702127659574502</v>
      </c>
      <c r="T14" s="27">
        <v>0.53846153846153799</v>
      </c>
      <c r="U14" s="27">
        <v>0.58208955223880599</v>
      </c>
      <c r="V14" s="27">
        <v>0.51648351648351698</v>
      </c>
      <c r="W14" s="27">
        <v>0.52873563218390796</v>
      </c>
      <c r="X14" s="27">
        <v>0.45454545454545497</v>
      </c>
      <c r="Y14" s="27">
        <v>0.5</v>
      </c>
      <c r="Z14" s="27">
        <v>0.53658536585365901</v>
      </c>
      <c r="AA14" s="27">
        <v>0.47407407407407398</v>
      </c>
      <c r="AB14" s="27">
        <v>0.468354430379747</v>
      </c>
      <c r="AC14" s="27">
        <v>0.65217391304347805</v>
      </c>
      <c r="AD14" s="27">
        <v>0.53846153846153899</v>
      </c>
      <c r="AE14" s="27"/>
      <c r="AF14" s="27">
        <v>0.579439252336449</v>
      </c>
      <c r="AG14" s="27">
        <v>0.56363636363636405</v>
      </c>
      <c r="AH14" s="27">
        <v>0.59090909090909105</v>
      </c>
      <c r="AI14" s="27">
        <v>0.51063829787234005</v>
      </c>
      <c r="AJ14" s="27">
        <v>0.42574257425742601</v>
      </c>
      <c r="AK14" s="27">
        <v>0.494623655913978</v>
      </c>
      <c r="AL14" s="27"/>
      <c r="AM14" s="27">
        <v>0.48447204968944102</v>
      </c>
      <c r="AN14" s="27">
        <v>0.46700507614213199</v>
      </c>
      <c r="AO14" s="27">
        <v>0.53191489361702105</v>
      </c>
      <c r="AP14" s="27">
        <v>0.65079365079365104</v>
      </c>
      <c r="AQ14" s="27">
        <v>0.72222222222222199</v>
      </c>
      <c r="AR14" s="27"/>
      <c r="AS14" s="27">
        <v>0.53378378378378399</v>
      </c>
      <c r="AT14" s="27" t="s">
        <v>97</v>
      </c>
      <c r="AU14" s="27"/>
      <c r="AV14" s="27">
        <v>0.64500000000000002</v>
      </c>
      <c r="AW14" s="27">
        <v>0.57446808510638303</v>
      </c>
      <c r="AX14" s="27">
        <v>0.44359464627151102</v>
      </c>
      <c r="AY14" s="27"/>
      <c r="AZ14" s="27">
        <v>0.72477064220183496</v>
      </c>
      <c r="BA14" s="27">
        <v>0.68888888888888899</v>
      </c>
      <c r="BB14" s="27">
        <v>0.55947136563876698</v>
      </c>
      <c r="BC14" s="27"/>
      <c r="BD14" s="27">
        <v>0.56346749226006199</v>
      </c>
      <c r="BE14" s="27">
        <v>0.4765625</v>
      </c>
      <c r="BF14" s="27"/>
      <c r="BG14" s="27">
        <v>0.60869565217391297</v>
      </c>
      <c r="BH14" s="27">
        <v>0.5</v>
      </c>
      <c r="BI14" s="27"/>
      <c r="BJ14" s="27">
        <v>0.56129032258064504</v>
      </c>
      <c r="BK14" s="27">
        <v>0.52619324796274702</v>
      </c>
      <c r="BL14" s="27"/>
      <c r="BM14" s="27">
        <v>0.55721393034825895</v>
      </c>
      <c r="BN14" s="27">
        <v>0.52503052503052505</v>
      </c>
      <c r="BO14" s="27"/>
      <c r="BP14" s="27">
        <v>0.54212454212454197</v>
      </c>
      <c r="BQ14" s="27">
        <v>0.53028263795424002</v>
      </c>
      <c r="BR14" s="27"/>
      <c r="BS14" s="27">
        <v>0.61990950226244301</v>
      </c>
      <c r="BT14" s="27">
        <v>0.46373626373626398</v>
      </c>
      <c r="BU14" s="27"/>
      <c r="BV14" s="27">
        <v>0.66442953020134199</v>
      </c>
      <c r="BW14" s="27">
        <v>0.59726962457337895</v>
      </c>
      <c r="BX14" s="27"/>
      <c r="BY14" s="27">
        <v>0.54700854700854695</v>
      </c>
      <c r="BZ14" s="27">
        <v>0.53421633554083903</v>
      </c>
      <c r="CA14" s="27"/>
      <c r="CB14" s="27">
        <v>0.50939457202505201</v>
      </c>
      <c r="CC14" s="27">
        <v>0.55783582089552197</v>
      </c>
      <c r="CD14" s="24"/>
      <c r="CE14" s="27">
        <v>0.454901960784314</v>
      </c>
      <c r="CF14" s="27">
        <v>0.44767441860465101</v>
      </c>
      <c r="CG14" s="32">
        <v>0.45199063231850128</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G21"/>
  <sheetViews>
    <sheetView showGridLines="0" workbookViewId="0">
      <pane xSplit="2" topLeftCell="C1" activePane="topRight" state="frozen"/>
      <selection activeCell="B28" sqref="B28"/>
      <selection pane="topRight" activeCell="B19" sqref="B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264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c r="CE7" s="10">
        <v>255</v>
      </c>
      <c r="CF7" s="10">
        <v>172</v>
      </c>
      <c r="CG7" s="10">
        <v>427</v>
      </c>
    </row>
    <row r="8" spans="2:85" x14ac:dyDescent="0.3">
      <c r="B8" s="14" t="s">
        <v>123</v>
      </c>
      <c r="C8" s="13">
        <v>0.304054054054054</v>
      </c>
      <c r="D8" s="13">
        <v>0.250972762645914</v>
      </c>
      <c r="E8" s="13">
        <v>0.35714285714285698</v>
      </c>
      <c r="F8" s="13"/>
      <c r="G8" s="13">
        <v>0.35294117647058798</v>
      </c>
      <c r="H8" s="13">
        <v>0.43494423791821601</v>
      </c>
      <c r="I8" s="13">
        <v>0.30456852791878197</v>
      </c>
      <c r="J8" s="13">
        <v>0.28395061728395099</v>
      </c>
      <c r="K8" s="13">
        <v>0.22222222222222199</v>
      </c>
      <c r="L8" s="13">
        <v>8.6956521739130405E-2</v>
      </c>
      <c r="M8" s="13"/>
      <c r="N8" s="13">
        <v>0.30909090909090903</v>
      </c>
      <c r="O8" s="13">
        <v>0.28915662650602397</v>
      </c>
      <c r="P8" s="13">
        <v>0.29943502824858798</v>
      </c>
      <c r="Q8" s="13">
        <v>0.31336405529953898</v>
      </c>
      <c r="R8" s="13"/>
      <c r="S8" s="13">
        <v>0.33510638297872303</v>
      </c>
      <c r="T8" s="13">
        <v>0.26495726495726502</v>
      </c>
      <c r="U8" s="13">
        <v>0.26865671641791</v>
      </c>
      <c r="V8" s="13">
        <v>0.230769230769231</v>
      </c>
      <c r="W8" s="13">
        <v>0.29885057471264398</v>
      </c>
      <c r="X8" s="13">
        <v>0.31818181818181801</v>
      </c>
      <c r="Y8" s="13">
        <v>0.28571428571428598</v>
      </c>
      <c r="Z8" s="13">
        <v>0.146341463414634</v>
      </c>
      <c r="AA8" s="13">
        <v>0.296296296296296</v>
      </c>
      <c r="AB8" s="13">
        <v>0.341772151898734</v>
      </c>
      <c r="AC8" s="13">
        <v>0.565217391304348</v>
      </c>
      <c r="AD8" s="13">
        <v>0.38461538461538503</v>
      </c>
      <c r="AE8" s="13"/>
      <c r="AF8" s="13">
        <v>0.386292834890966</v>
      </c>
      <c r="AG8" s="13">
        <v>0.22424242424242399</v>
      </c>
      <c r="AH8" s="13">
        <v>0.31818181818181801</v>
      </c>
      <c r="AI8" s="13">
        <v>0.25531914893617003</v>
      </c>
      <c r="AJ8" s="13">
        <v>0.34653465346534701</v>
      </c>
      <c r="AK8" s="13">
        <v>0.19354838709677399</v>
      </c>
      <c r="AL8" s="13"/>
      <c r="AM8" s="13">
        <v>0.23602484472049701</v>
      </c>
      <c r="AN8" s="13">
        <v>0.25888324873096402</v>
      </c>
      <c r="AO8" s="13">
        <v>0.32826747720364702</v>
      </c>
      <c r="AP8" s="13">
        <v>0.39682539682539703</v>
      </c>
      <c r="AQ8" s="13">
        <v>0.44444444444444398</v>
      </c>
      <c r="AR8" s="13"/>
      <c r="AS8" s="13">
        <v>0.304054054054054</v>
      </c>
      <c r="AT8" s="13" t="s">
        <v>97</v>
      </c>
      <c r="AU8" s="13"/>
      <c r="AV8" s="13">
        <v>0.3775</v>
      </c>
      <c r="AW8" s="13">
        <v>0.46808510638297901</v>
      </c>
      <c r="AX8" s="13">
        <v>0.21414913957935</v>
      </c>
      <c r="AY8" s="13"/>
      <c r="AZ8" s="13">
        <v>0.52293577981651396</v>
      </c>
      <c r="BA8" s="13">
        <v>0.48888888888888898</v>
      </c>
      <c r="BB8" s="13">
        <v>0.26872246696035201</v>
      </c>
      <c r="BC8" s="13"/>
      <c r="BD8" s="13">
        <v>0.36687306501548</v>
      </c>
      <c r="BE8" s="13">
        <v>0.19791666666666699</v>
      </c>
      <c r="BF8" s="13"/>
      <c r="BG8" s="13">
        <v>0.37577639751552799</v>
      </c>
      <c r="BH8" s="13">
        <v>0.27106741573033699</v>
      </c>
      <c r="BI8" s="13"/>
      <c r="BJ8" s="13">
        <v>0.31612903225806399</v>
      </c>
      <c r="BK8" s="13">
        <v>0.29918509895227002</v>
      </c>
      <c r="BL8" s="13"/>
      <c r="BM8" s="13">
        <v>0.41791044776119401</v>
      </c>
      <c r="BN8" s="13">
        <v>0.27350427350427398</v>
      </c>
      <c r="BO8" s="13"/>
      <c r="BP8" s="13">
        <v>0.42857142857142899</v>
      </c>
      <c r="BQ8" s="13">
        <v>0.25841184387617799</v>
      </c>
      <c r="BR8" s="13"/>
      <c r="BS8" s="13">
        <v>0.38009049773755699</v>
      </c>
      <c r="BT8" s="13">
        <v>0.248351648351648</v>
      </c>
      <c r="BU8" s="13"/>
      <c r="BV8" s="13">
        <v>0.40268456375838901</v>
      </c>
      <c r="BW8" s="13">
        <v>0.36860068259385698</v>
      </c>
      <c r="BX8" s="13"/>
      <c r="BY8" s="13">
        <v>0.36752136752136799</v>
      </c>
      <c r="BZ8" s="13">
        <v>0.29580573951434902</v>
      </c>
      <c r="CA8" s="13"/>
      <c r="CB8" s="13">
        <v>0.290187891440501</v>
      </c>
      <c r="CC8" s="13">
        <v>0.31716417910447797</v>
      </c>
      <c r="CE8" s="13">
        <v>0.223529411764706</v>
      </c>
      <c r="CF8" s="13">
        <v>0.17441860465116299</v>
      </c>
      <c r="CG8" s="13">
        <v>0.20374707259953176</v>
      </c>
    </row>
    <row r="9" spans="2:85" x14ac:dyDescent="0.3">
      <c r="B9" s="14" t="s">
        <v>124</v>
      </c>
      <c r="C9" s="13">
        <v>0.28667953667953699</v>
      </c>
      <c r="D9" s="13">
        <v>0.23540856031128399</v>
      </c>
      <c r="E9" s="13">
        <v>0.33590733590733601</v>
      </c>
      <c r="F9" s="13"/>
      <c r="G9" s="13">
        <v>0.28758169934640498</v>
      </c>
      <c r="H9" s="13">
        <v>0.30111524163568798</v>
      </c>
      <c r="I9" s="13">
        <v>0.31979695431472099</v>
      </c>
      <c r="J9" s="13">
        <v>0.25925925925925902</v>
      </c>
      <c r="K9" s="13">
        <v>0.28205128205128199</v>
      </c>
      <c r="L9" s="13">
        <v>0.24637681159420299</v>
      </c>
      <c r="M9" s="13"/>
      <c r="N9" s="13">
        <v>0.28311688311688299</v>
      </c>
      <c r="O9" s="13">
        <v>0.29718875502008002</v>
      </c>
      <c r="P9" s="13">
        <v>0.21468926553672299</v>
      </c>
      <c r="Q9" s="13">
        <v>0.34562211981566798</v>
      </c>
      <c r="R9" s="13"/>
      <c r="S9" s="13">
        <v>0.28723404255319201</v>
      </c>
      <c r="T9" s="13">
        <v>0.28205128205128199</v>
      </c>
      <c r="U9" s="13">
        <v>0.29850746268656703</v>
      </c>
      <c r="V9" s="13">
        <v>0.27472527472527503</v>
      </c>
      <c r="W9" s="13">
        <v>0.34482758620689702</v>
      </c>
      <c r="X9" s="13">
        <v>0.23863636363636401</v>
      </c>
      <c r="Y9" s="13">
        <v>0.34523809523809501</v>
      </c>
      <c r="Z9" s="13">
        <v>0.36585365853658502</v>
      </c>
      <c r="AA9" s="13">
        <v>0.281481481481481</v>
      </c>
      <c r="AB9" s="13">
        <v>0.265822784810127</v>
      </c>
      <c r="AC9" s="13">
        <v>0.173913043478261</v>
      </c>
      <c r="AD9" s="13">
        <v>0.230769230769231</v>
      </c>
      <c r="AE9" s="13"/>
      <c r="AF9" s="13">
        <v>0.28037383177570102</v>
      </c>
      <c r="AG9" s="13">
        <v>0.33333333333333298</v>
      </c>
      <c r="AH9" s="13">
        <v>0.3</v>
      </c>
      <c r="AI9" s="13">
        <v>0.205673758865248</v>
      </c>
      <c r="AJ9" s="13">
        <v>0.32673267326732702</v>
      </c>
      <c r="AK9" s="13">
        <v>0.27956989247311798</v>
      </c>
      <c r="AL9" s="13"/>
      <c r="AM9" s="13">
        <v>0.27329192546583903</v>
      </c>
      <c r="AN9" s="13">
        <v>0.22842639593908601</v>
      </c>
      <c r="AO9" s="13">
        <v>0.29179331306990902</v>
      </c>
      <c r="AP9" s="13">
        <v>0.30158730158730201</v>
      </c>
      <c r="AQ9" s="13">
        <v>0.27777777777777801</v>
      </c>
      <c r="AR9" s="13"/>
      <c r="AS9" s="13">
        <v>0.28667953667953699</v>
      </c>
      <c r="AT9" s="13" t="s">
        <v>97</v>
      </c>
      <c r="AU9" s="13"/>
      <c r="AV9" s="13">
        <v>0.315</v>
      </c>
      <c r="AW9" s="13">
        <v>0.329787234042553</v>
      </c>
      <c r="AX9" s="13">
        <v>0.258126195028681</v>
      </c>
      <c r="AY9" s="13"/>
      <c r="AZ9" s="13">
        <v>0.302752293577982</v>
      </c>
      <c r="BA9" s="13">
        <v>0.28888888888888897</v>
      </c>
      <c r="BB9" s="13">
        <v>0.31718061674008802</v>
      </c>
      <c r="BC9" s="13"/>
      <c r="BD9" s="13">
        <v>0.30185758513931898</v>
      </c>
      <c r="BE9" s="13">
        <v>0.25520833333333298</v>
      </c>
      <c r="BF9" s="13"/>
      <c r="BG9" s="13">
        <v>0.30434782608695699</v>
      </c>
      <c r="BH9" s="13">
        <v>0.27808988764044901</v>
      </c>
      <c r="BI9" s="13"/>
      <c r="BJ9" s="13">
        <v>0.412903225806452</v>
      </c>
      <c r="BK9" s="13">
        <v>0.25844004656577402</v>
      </c>
      <c r="BL9" s="13"/>
      <c r="BM9" s="13">
        <v>0.27860696517412897</v>
      </c>
      <c r="BN9" s="13">
        <v>0.28693528693528703</v>
      </c>
      <c r="BO9" s="13"/>
      <c r="BP9" s="13">
        <v>0.30036630036630002</v>
      </c>
      <c r="BQ9" s="13">
        <v>0.27725437415881599</v>
      </c>
      <c r="BR9" s="13"/>
      <c r="BS9" s="13">
        <v>0.32579185520361997</v>
      </c>
      <c r="BT9" s="13">
        <v>0.25934065934065897</v>
      </c>
      <c r="BU9" s="13"/>
      <c r="BV9" s="13">
        <v>0.33557046979865801</v>
      </c>
      <c r="BW9" s="13">
        <v>0.32081911262798601</v>
      </c>
      <c r="BX9" s="13"/>
      <c r="BY9" s="13">
        <v>0.30769230769230799</v>
      </c>
      <c r="BZ9" s="13">
        <v>0.28366445916114802</v>
      </c>
      <c r="CA9" s="13"/>
      <c r="CB9" s="13">
        <v>0.27139874739039699</v>
      </c>
      <c r="CC9" s="13">
        <v>0.296641791044776</v>
      </c>
      <c r="CE9" s="13">
        <v>0.29803921568627501</v>
      </c>
      <c r="CF9" s="13">
        <v>0.21511627906976699</v>
      </c>
      <c r="CG9" s="13">
        <v>0.2646370023419205</v>
      </c>
    </row>
    <row r="10" spans="2:85" x14ac:dyDescent="0.3">
      <c r="B10" s="14" t="s">
        <v>125</v>
      </c>
      <c r="C10" s="13">
        <v>0.14864864864864899</v>
      </c>
      <c r="D10" s="13">
        <v>0.202334630350195</v>
      </c>
      <c r="E10" s="13">
        <v>9.6525096525096499E-2</v>
      </c>
      <c r="F10" s="13"/>
      <c r="G10" s="13">
        <v>0.15032679738562099</v>
      </c>
      <c r="H10" s="13">
        <v>0.12639405204460999</v>
      </c>
      <c r="I10" s="13">
        <v>0.12690355329949199</v>
      </c>
      <c r="J10" s="13">
        <v>0.16049382716049401</v>
      </c>
      <c r="K10" s="13">
        <v>0.17948717948717899</v>
      </c>
      <c r="L10" s="13">
        <v>0.18115942028985499</v>
      </c>
      <c r="M10" s="13"/>
      <c r="N10" s="13">
        <v>0.16103896103896101</v>
      </c>
      <c r="O10" s="13">
        <v>0.116465863453815</v>
      </c>
      <c r="P10" s="13">
        <v>0.19774011299434999</v>
      </c>
      <c r="Q10" s="13">
        <v>0.115207373271889</v>
      </c>
      <c r="R10" s="13"/>
      <c r="S10" s="13">
        <v>0.14893617021276601</v>
      </c>
      <c r="T10" s="13">
        <v>0.13675213675213699</v>
      </c>
      <c r="U10" s="13">
        <v>0.164179104477612</v>
      </c>
      <c r="V10" s="13">
        <v>0.20879120879120899</v>
      </c>
      <c r="W10" s="13">
        <v>0.13793103448275901</v>
      </c>
      <c r="X10" s="13">
        <v>0.204545454545455</v>
      </c>
      <c r="Y10" s="13">
        <v>0.119047619047619</v>
      </c>
      <c r="Z10" s="13">
        <v>0.146341463414634</v>
      </c>
      <c r="AA10" s="13">
        <v>0.11851851851851899</v>
      </c>
      <c r="AB10" s="13">
        <v>0.126582278481013</v>
      </c>
      <c r="AC10" s="13">
        <v>0.108695652173913</v>
      </c>
      <c r="AD10" s="13">
        <v>0.230769230769231</v>
      </c>
      <c r="AE10" s="13"/>
      <c r="AF10" s="13">
        <v>0.124610591900312</v>
      </c>
      <c r="AG10" s="13">
        <v>0.18181818181818199</v>
      </c>
      <c r="AH10" s="13">
        <v>0.145454545454545</v>
      </c>
      <c r="AI10" s="13">
        <v>0.16312056737588701</v>
      </c>
      <c r="AJ10" s="13">
        <v>7.9207920792079195E-2</v>
      </c>
      <c r="AK10" s="13">
        <v>0.21505376344086</v>
      </c>
      <c r="AL10" s="13"/>
      <c r="AM10" s="13">
        <v>0.13043478260869601</v>
      </c>
      <c r="AN10" s="13">
        <v>0.19289340101522801</v>
      </c>
      <c r="AO10" s="13">
        <v>0.133738601823708</v>
      </c>
      <c r="AP10" s="13">
        <v>0.126984126984127</v>
      </c>
      <c r="AQ10" s="13">
        <v>0.16666666666666699</v>
      </c>
      <c r="AR10" s="13"/>
      <c r="AS10" s="13">
        <v>0.14864864864864899</v>
      </c>
      <c r="AT10" s="13" t="s">
        <v>97</v>
      </c>
      <c r="AU10" s="13"/>
      <c r="AV10" s="13">
        <v>0.15</v>
      </c>
      <c r="AW10" s="13">
        <v>7.4468085106383003E-2</v>
      </c>
      <c r="AX10" s="13">
        <v>0.16634799235181599</v>
      </c>
      <c r="AY10" s="13"/>
      <c r="AZ10" s="13">
        <v>7.3394495412843999E-2</v>
      </c>
      <c r="BA10" s="13">
        <v>0.11111111111111099</v>
      </c>
      <c r="BB10" s="13">
        <v>0.20264317180616701</v>
      </c>
      <c r="BC10" s="13"/>
      <c r="BD10" s="13">
        <v>0.13003095975232201</v>
      </c>
      <c r="BE10" s="13">
        <v>0.18229166666666699</v>
      </c>
      <c r="BF10" s="13"/>
      <c r="BG10" s="13">
        <v>0.14285714285714299</v>
      </c>
      <c r="BH10" s="13">
        <v>0.151685393258427</v>
      </c>
      <c r="BI10" s="13"/>
      <c r="BJ10" s="13">
        <v>0.12258064516129</v>
      </c>
      <c r="BK10" s="13">
        <v>0.155995343422584</v>
      </c>
      <c r="BL10" s="13"/>
      <c r="BM10" s="13">
        <v>0.12935323383084599</v>
      </c>
      <c r="BN10" s="13">
        <v>0.15628815628815601</v>
      </c>
      <c r="BO10" s="13"/>
      <c r="BP10" s="13">
        <v>9.1575091575091597E-2</v>
      </c>
      <c r="BQ10" s="13">
        <v>0.17092866756392999</v>
      </c>
      <c r="BR10" s="13"/>
      <c r="BS10" s="13">
        <v>0.13574660633484201</v>
      </c>
      <c r="BT10" s="13">
        <v>0.15604395604395599</v>
      </c>
      <c r="BU10" s="13"/>
      <c r="BV10" s="13">
        <v>0.100671140939597</v>
      </c>
      <c r="BW10" s="13">
        <v>0.15358361774744</v>
      </c>
      <c r="BX10" s="13"/>
      <c r="BY10" s="13">
        <v>0.128205128205128</v>
      </c>
      <c r="BZ10" s="13">
        <v>0.15231788079470199</v>
      </c>
      <c r="CA10" s="13"/>
      <c r="CB10" s="13">
        <v>0.14613778705636701</v>
      </c>
      <c r="CC10" s="13">
        <v>0.15111940298507501</v>
      </c>
      <c r="CE10" s="13">
        <v>9.8039215686274495E-2</v>
      </c>
      <c r="CF10" s="13">
        <v>0.22093023255814001</v>
      </c>
      <c r="CG10" s="13">
        <v>0.14754098360655757</v>
      </c>
    </row>
    <row r="11" spans="2:85" x14ac:dyDescent="0.3">
      <c r="B11" s="14" t="s">
        <v>126</v>
      </c>
      <c r="C11" s="13">
        <v>0.117760617760618</v>
      </c>
      <c r="D11" s="13">
        <v>0.16342412451361901</v>
      </c>
      <c r="E11" s="13">
        <v>7.3359073359073407E-2</v>
      </c>
      <c r="F11" s="13"/>
      <c r="G11" s="13">
        <v>0.11111111111111099</v>
      </c>
      <c r="H11" s="13">
        <v>7.4349442379182201E-2</v>
      </c>
      <c r="I11" s="13">
        <v>0.131979695431472</v>
      </c>
      <c r="J11" s="13">
        <v>0.141975308641975</v>
      </c>
      <c r="K11" s="13">
        <v>0.13675213675213699</v>
      </c>
      <c r="L11" s="13">
        <v>0.14492753623188401</v>
      </c>
      <c r="M11" s="13"/>
      <c r="N11" s="13">
        <v>0.114285714285714</v>
      </c>
      <c r="O11" s="13">
        <v>0.12449799196787099</v>
      </c>
      <c r="P11" s="13">
        <v>0.13559322033898299</v>
      </c>
      <c r="Q11" s="13">
        <v>0.101382488479263</v>
      </c>
      <c r="R11" s="13"/>
      <c r="S11" s="13">
        <v>0.111702127659574</v>
      </c>
      <c r="T11" s="13">
        <v>0.11111111111111099</v>
      </c>
      <c r="U11" s="13">
        <v>7.4626865671641798E-2</v>
      </c>
      <c r="V11" s="13">
        <v>0.120879120879121</v>
      </c>
      <c r="W11" s="13">
        <v>0.14942528735632199</v>
      </c>
      <c r="X11" s="13">
        <v>0.14772727272727301</v>
      </c>
      <c r="Y11" s="13">
        <v>9.5238095238095205E-2</v>
      </c>
      <c r="Z11" s="13">
        <v>0.146341463414634</v>
      </c>
      <c r="AA11" s="13">
        <v>0.11851851851851899</v>
      </c>
      <c r="AB11" s="13">
        <v>0.139240506329114</v>
      </c>
      <c r="AC11" s="13">
        <v>8.6956521739130405E-2</v>
      </c>
      <c r="AD11" s="13">
        <v>7.69230769230769E-2</v>
      </c>
      <c r="AE11" s="13"/>
      <c r="AF11" s="13">
        <v>0.105919003115265</v>
      </c>
      <c r="AG11" s="13">
        <v>0.103030303030303</v>
      </c>
      <c r="AH11" s="13">
        <v>0.109090909090909</v>
      </c>
      <c r="AI11" s="13">
        <v>0.134751773049645</v>
      </c>
      <c r="AJ11" s="13">
        <v>0.118811881188119</v>
      </c>
      <c r="AK11" s="13">
        <v>0.13978494623655899</v>
      </c>
      <c r="AL11" s="13"/>
      <c r="AM11" s="13">
        <v>0.13664596273291901</v>
      </c>
      <c r="AN11" s="13">
        <v>0.14213197969543101</v>
      </c>
      <c r="AO11" s="13">
        <v>0.121580547112462</v>
      </c>
      <c r="AP11" s="13">
        <v>7.9365079365079402E-2</v>
      </c>
      <c r="AQ11" s="13">
        <v>5.5555555555555601E-2</v>
      </c>
      <c r="AR11" s="13"/>
      <c r="AS11" s="13">
        <v>0.117760617760618</v>
      </c>
      <c r="AT11" s="13" t="s">
        <v>97</v>
      </c>
      <c r="AU11" s="13"/>
      <c r="AV11" s="13">
        <v>8.5000000000000006E-2</v>
      </c>
      <c r="AW11" s="13">
        <v>5.31914893617021E-2</v>
      </c>
      <c r="AX11" s="13">
        <v>0.15487571701720801</v>
      </c>
      <c r="AY11" s="13"/>
      <c r="AZ11" s="13">
        <v>5.5045871559633003E-2</v>
      </c>
      <c r="BA11" s="13">
        <v>7.7777777777777807E-2</v>
      </c>
      <c r="BB11" s="13">
        <v>0.105726872246696</v>
      </c>
      <c r="BC11" s="13"/>
      <c r="BD11" s="13">
        <v>0.10216718266253901</v>
      </c>
      <c r="BE11" s="13">
        <v>0.14583333333333301</v>
      </c>
      <c r="BF11" s="13"/>
      <c r="BG11" s="13">
        <v>0.12111801242236001</v>
      </c>
      <c r="BH11" s="13">
        <v>0.116573033707865</v>
      </c>
      <c r="BI11" s="13"/>
      <c r="BJ11" s="13">
        <v>9.0322580645161299E-2</v>
      </c>
      <c r="BK11" s="13">
        <v>0.12572759022118701</v>
      </c>
      <c r="BL11" s="13"/>
      <c r="BM11" s="13">
        <v>5.4726368159204002E-2</v>
      </c>
      <c r="BN11" s="13">
        <v>0.134310134310134</v>
      </c>
      <c r="BO11" s="13"/>
      <c r="BP11" s="13">
        <v>6.22710622710623E-2</v>
      </c>
      <c r="BQ11" s="13">
        <v>0.13862718707940799</v>
      </c>
      <c r="BR11" s="13"/>
      <c r="BS11" s="13">
        <v>9.0497737556561098E-2</v>
      </c>
      <c r="BT11" s="13">
        <v>0.125274725274725</v>
      </c>
      <c r="BU11" s="13"/>
      <c r="BV11" s="13">
        <v>0.100671140939597</v>
      </c>
      <c r="BW11" s="13">
        <v>8.5324232081911297E-2</v>
      </c>
      <c r="BX11" s="13"/>
      <c r="BY11" s="13">
        <v>0.13675213675213699</v>
      </c>
      <c r="BZ11" s="13">
        <v>0.112582781456954</v>
      </c>
      <c r="CA11" s="13"/>
      <c r="CB11" s="13">
        <v>0.13569937369519799</v>
      </c>
      <c r="CC11" s="13">
        <v>0.100746268656716</v>
      </c>
      <c r="CE11" s="13">
        <v>0.16078431372549001</v>
      </c>
      <c r="CF11" s="13">
        <v>0.15697674418604701</v>
      </c>
      <c r="CG11" s="13">
        <v>0.15925058548009374</v>
      </c>
    </row>
    <row r="12" spans="2:85" x14ac:dyDescent="0.3">
      <c r="B12" s="14" t="s">
        <v>251</v>
      </c>
      <c r="C12" s="13">
        <v>0.123552123552124</v>
      </c>
      <c r="D12" s="13">
        <v>0.13229571984435801</v>
      </c>
      <c r="E12" s="13">
        <v>0.11389961389961401</v>
      </c>
      <c r="F12" s="13"/>
      <c r="G12" s="13">
        <v>5.8823529411764698E-2</v>
      </c>
      <c r="H12" s="13">
        <v>5.5762081784386602E-2</v>
      </c>
      <c r="I12" s="13">
        <v>0.111675126903553</v>
      </c>
      <c r="J12" s="13">
        <v>0.12962962962963001</v>
      </c>
      <c r="K12" s="13">
        <v>0.16239316239316201</v>
      </c>
      <c r="L12" s="13">
        <v>0.30434782608695699</v>
      </c>
      <c r="M12" s="13"/>
      <c r="N12" s="13">
        <v>0.11948051948051901</v>
      </c>
      <c r="O12" s="13">
        <v>0.14859437751004001</v>
      </c>
      <c r="P12" s="13">
        <v>0.129943502824859</v>
      </c>
      <c r="Q12" s="13">
        <v>0.101382488479263</v>
      </c>
      <c r="R12" s="13"/>
      <c r="S12" s="13">
        <v>0.10106382978723399</v>
      </c>
      <c r="T12" s="13">
        <v>0.170940170940171</v>
      </c>
      <c r="U12" s="13">
        <v>0.14925373134328401</v>
      </c>
      <c r="V12" s="13">
        <v>0.15384615384615399</v>
      </c>
      <c r="W12" s="13">
        <v>4.5977011494252901E-2</v>
      </c>
      <c r="X12" s="13">
        <v>6.8181818181818205E-2</v>
      </c>
      <c r="Y12" s="13">
        <v>0.14285714285714299</v>
      </c>
      <c r="Z12" s="13">
        <v>0.19512195121951201</v>
      </c>
      <c r="AA12" s="13">
        <v>0.162962962962963</v>
      </c>
      <c r="AB12" s="13">
        <v>0.126582278481013</v>
      </c>
      <c r="AC12" s="13">
        <v>4.3478260869565202E-2</v>
      </c>
      <c r="AD12" s="13">
        <v>7.69230769230769E-2</v>
      </c>
      <c r="AE12" s="13"/>
      <c r="AF12" s="13">
        <v>9.6573208722741402E-2</v>
      </c>
      <c r="AG12" s="13">
        <v>0.13939393939393899</v>
      </c>
      <c r="AH12" s="13">
        <v>9.0909090909090898E-2</v>
      </c>
      <c r="AI12" s="13">
        <v>0.21276595744680901</v>
      </c>
      <c r="AJ12" s="13">
        <v>9.9009900990099001E-2</v>
      </c>
      <c r="AK12" s="13">
        <v>0.15053763440860199</v>
      </c>
      <c r="AL12" s="13"/>
      <c r="AM12" s="13">
        <v>0.15527950310558999</v>
      </c>
      <c r="AN12" s="13">
        <v>0.13705583756345199</v>
      </c>
      <c r="AO12" s="13">
        <v>0.121580547112462</v>
      </c>
      <c r="AP12" s="13">
        <v>9.5238095238095205E-2</v>
      </c>
      <c r="AQ12" s="13">
        <v>5.5555555555555601E-2</v>
      </c>
      <c r="AR12" s="13"/>
      <c r="AS12" s="13">
        <v>0.123552123552124</v>
      </c>
      <c r="AT12" s="13" t="s">
        <v>97</v>
      </c>
      <c r="AU12" s="13"/>
      <c r="AV12" s="13">
        <v>0.06</v>
      </c>
      <c r="AW12" s="13">
        <v>6.3829787234042507E-2</v>
      </c>
      <c r="AX12" s="13">
        <v>0.18164435946462701</v>
      </c>
      <c r="AY12" s="13"/>
      <c r="AZ12" s="13">
        <v>4.5871559633027498E-2</v>
      </c>
      <c r="BA12" s="13">
        <v>2.2222222222222199E-2</v>
      </c>
      <c r="BB12" s="13">
        <v>8.3700440528634401E-2</v>
      </c>
      <c r="BC12" s="13"/>
      <c r="BD12" s="13">
        <v>8.2043343653250805E-2</v>
      </c>
      <c r="BE12" s="13">
        <v>0.1953125</v>
      </c>
      <c r="BF12" s="13"/>
      <c r="BG12" s="13">
        <v>4.6583850931677002E-2</v>
      </c>
      <c r="BH12" s="13">
        <v>0.15870786516853899</v>
      </c>
      <c r="BI12" s="13"/>
      <c r="BJ12" s="13">
        <v>5.16129032258065E-2</v>
      </c>
      <c r="BK12" s="13">
        <v>0.138533178114086</v>
      </c>
      <c r="BL12" s="13"/>
      <c r="BM12" s="13">
        <v>9.9502487562189101E-2</v>
      </c>
      <c r="BN12" s="13">
        <v>0.12942612942612899</v>
      </c>
      <c r="BO12" s="13"/>
      <c r="BP12" s="13">
        <v>8.4249084249084297E-2</v>
      </c>
      <c r="BQ12" s="13">
        <v>0.141318977119785</v>
      </c>
      <c r="BR12" s="13"/>
      <c r="BS12" s="13">
        <v>5.8823529411764698E-2</v>
      </c>
      <c r="BT12" s="13">
        <v>0.18021978021978</v>
      </c>
      <c r="BU12" s="13"/>
      <c r="BV12" s="13">
        <v>6.0402684563758399E-2</v>
      </c>
      <c r="BW12" s="13">
        <v>5.8020477815699703E-2</v>
      </c>
      <c r="BX12" s="13"/>
      <c r="BY12" s="13">
        <v>5.9829059829059797E-2</v>
      </c>
      <c r="BZ12" s="13">
        <v>0.13355408388521001</v>
      </c>
      <c r="CA12" s="13"/>
      <c r="CB12" s="13">
        <v>0.14196242171189999</v>
      </c>
      <c r="CC12" s="13">
        <v>0.110074626865672</v>
      </c>
      <c r="CE12" s="13">
        <v>0.207843137254902</v>
      </c>
      <c r="CF12" s="13">
        <v>0.209302325581395</v>
      </c>
      <c r="CG12" s="13">
        <v>0.20843091334894601</v>
      </c>
    </row>
    <row r="13" spans="2:85" x14ac:dyDescent="0.3">
      <c r="B13" s="14" t="s">
        <v>106</v>
      </c>
      <c r="C13" s="13">
        <v>1.9305019305019301E-2</v>
      </c>
      <c r="D13" s="13">
        <v>1.5564202334630401E-2</v>
      </c>
      <c r="E13" s="13">
        <v>2.31660231660232E-2</v>
      </c>
      <c r="F13" s="13"/>
      <c r="G13" s="13">
        <v>3.9215686274509803E-2</v>
      </c>
      <c r="H13" s="13">
        <v>7.4349442379182196E-3</v>
      </c>
      <c r="I13" s="13">
        <v>5.0761421319797002E-3</v>
      </c>
      <c r="J13" s="13">
        <v>2.4691358024691398E-2</v>
      </c>
      <c r="K13" s="13">
        <v>1.7094017094017099E-2</v>
      </c>
      <c r="L13" s="13">
        <v>3.6231884057971002E-2</v>
      </c>
      <c r="M13" s="13"/>
      <c r="N13" s="13">
        <v>1.2987012987013E-2</v>
      </c>
      <c r="O13" s="13">
        <v>2.40963855421687E-2</v>
      </c>
      <c r="P13" s="13">
        <v>2.2598870056497199E-2</v>
      </c>
      <c r="Q13" s="13">
        <v>2.3041474654377898E-2</v>
      </c>
      <c r="R13" s="13"/>
      <c r="S13" s="13">
        <v>1.5957446808510599E-2</v>
      </c>
      <c r="T13" s="13">
        <v>3.4188034188034198E-2</v>
      </c>
      <c r="U13" s="13">
        <v>4.47761194029851E-2</v>
      </c>
      <c r="V13" s="13">
        <v>1.0989010989011E-2</v>
      </c>
      <c r="W13" s="13">
        <v>2.2988505747126398E-2</v>
      </c>
      <c r="X13" s="13">
        <v>2.27272727272727E-2</v>
      </c>
      <c r="Y13" s="13">
        <v>1.1904761904761901E-2</v>
      </c>
      <c r="Z13" s="13">
        <v>0</v>
      </c>
      <c r="AA13" s="13">
        <v>2.2222222222222199E-2</v>
      </c>
      <c r="AB13" s="13">
        <v>0</v>
      </c>
      <c r="AC13" s="13">
        <v>2.1739130434782601E-2</v>
      </c>
      <c r="AD13" s="13">
        <v>0</v>
      </c>
      <c r="AE13" s="13"/>
      <c r="AF13" s="13">
        <v>6.2305295950155796E-3</v>
      </c>
      <c r="AG13" s="13">
        <v>1.8181818181818198E-2</v>
      </c>
      <c r="AH13" s="13">
        <v>3.6363636363636397E-2</v>
      </c>
      <c r="AI13" s="13">
        <v>2.8368794326241099E-2</v>
      </c>
      <c r="AJ13" s="13">
        <v>2.9702970297029702E-2</v>
      </c>
      <c r="AK13" s="13">
        <v>2.1505376344085999E-2</v>
      </c>
      <c r="AL13" s="13"/>
      <c r="AM13" s="13">
        <v>6.8322981366459604E-2</v>
      </c>
      <c r="AN13" s="13">
        <v>4.0609137055837602E-2</v>
      </c>
      <c r="AO13" s="13">
        <v>3.0395136778115501E-3</v>
      </c>
      <c r="AP13" s="13">
        <v>0</v>
      </c>
      <c r="AQ13" s="13">
        <v>0</v>
      </c>
      <c r="AR13" s="13"/>
      <c r="AS13" s="13">
        <v>1.9305019305019301E-2</v>
      </c>
      <c r="AT13" s="13" t="s">
        <v>97</v>
      </c>
      <c r="AU13" s="13"/>
      <c r="AV13" s="13">
        <v>1.2500000000000001E-2</v>
      </c>
      <c r="AW13" s="13">
        <v>1.0638297872340399E-2</v>
      </c>
      <c r="AX13" s="13">
        <v>2.4856596558317401E-2</v>
      </c>
      <c r="AY13" s="13"/>
      <c r="AZ13" s="13">
        <v>0</v>
      </c>
      <c r="BA13" s="13">
        <v>1.1111111111111099E-2</v>
      </c>
      <c r="BB13" s="13">
        <v>2.2026431718061699E-2</v>
      </c>
      <c r="BC13" s="13"/>
      <c r="BD13" s="13">
        <v>1.7027863777089799E-2</v>
      </c>
      <c r="BE13" s="13">
        <v>2.34375E-2</v>
      </c>
      <c r="BF13" s="13"/>
      <c r="BG13" s="13">
        <v>9.3167701863354005E-3</v>
      </c>
      <c r="BH13" s="13">
        <v>2.3876404494382001E-2</v>
      </c>
      <c r="BI13" s="13"/>
      <c r="BJ13" s="13">
        <v>6.4516129032258099E-3</v>
      </c>
      <c r="BK13" s="13">
        <v>2.2118742724097799E-2</v>
      </c>
      <c r="BL13" s="13"/>
      <c r="BM13" s="13">
        <v>1.99004975124378E-2</v>
      </c>
      <c r="BN13" s="13">
        <v>1.9536019536019501E-2</v>
      </c>
      <c r="BO13" s="13"/>
      <c r="BP13" s="13">
        <v>3.2967032967033003E-2</v>
      </c>
      <c r="BQ13" s="13">
        <v>1.34589502018843E-2</v>
      </c>
      <c r="BR13" s="13"/>
      <c r="BS13" s="13">
        <v>9.0497737556561094E-3</v>
      </c>
      <c r="BT13" s="13">
        <v>3.0769230769230799E-2</v>
      </c>
      <c r="BU13" s="13"/>
      <c r="BV13" s="13">
        <v>0</v>
      </c>
      <c r="BW13" s="13">
        <v>1.36518771331058E-2</v>
      </c>
      <c r="BX13" s="13"/>
      <c r="BY13" s="13">
        <v>0</v>
      </c>
      <c r="BZ13" s="13">
        <v>2.2075055187637999E-2</v>
      </c>
      <c r="CA13" s="13"/>
      <c r="CB13" s="13">
        <v>1.4613778705636699E-2</v>
      </c>
      <c r="CC13" s="13">
        <v>2.42537313432836E-2</v>
      </c>
      <c r="CE13" s="13">
        <v>1.1764705882352899E-2</v>
      </c>
      <c r="CF13" s="13">
        <v>2.32558139534884E-2</v>
      </c>
      <c r="CG13" s="13">
        <v>1.6393442622950807E-2</v>
      </c>
    </row>
    <row r="14" spans="2:85" x14ac:dyDescent="0.3">
      <c r="B14" s="26" t="s">
        <v>127</v>
      </c>
      <c r="C14" s="27">
        <v>0.590733590733591</v>
      </c>
      <c r="D14" s="27">
        <v>0.48638132295719799</v>
      </c>
      <c r="E14" s="27">
        <v>0.693050193050193</v>
      </c>
      <c r="F14" s="27"/>
      <c r="G14" s="27">
        <v>0.64052287581699296</v>
      </c>
      <c r="H14" s="27">
        <v>0.73605947955390305</v>
      </c>
      <c r="I14" s="27">
        <v>0.62436548223350297</v>
      </c>
      <c r="J14" s="27">
        <v>0.54320987654320996</v>
      </c>
      <c r="K14" s="27">
        <v>0.50427350427350404</v>
      </c>
      <c r="L14" s="27">
        <v>0.33333333333333298</v>
      </c>
      <c r="M14" s="27"/>
      <c r="N14" s="27">
        <v>0.59220779220779196</v>
      </c>
      <c r="O14" s="27">
        <v>0.58634538152610405</v>
      </c>
      <c r="P14" s="27">
        <v>0.51412429378531099</v>
      </c>
      <c r="Q14" s="27">
        <v>0.65898617511520696</v>
      </c>
      <c r="R14" s="27"/>
      <c r="S14" s="27">
        <v>0.62234042553191504</v>
      </c>
      <c r="T14" s="27">
        <v>0.54700854700854695</v>
      </c>
      <c r="U14" s="27">
        <v>0.56716417910447803</v>
      </c>
      <c r="V14" s="27">
        <v>0.50549450549450503</v>
      </c>
      <c r="W14" s="27">
        <v>0.64367816091954</v>
      </c>
      <c r="X14" s="27">
        <v>0.55681818181818199</v>
      </c>
      <c r="Y14" s="27">
        <v>0.63095238095238104</v>
      </c>
      <c r="Z14" s="27">
        <v>0.51219512195121997</v>
      </c>
      <c r="AA14" s="27">
        <v>0.57777777777777795</v>
      </c>
      <c r="AB14" s="27">
        <v>0.607594936708861</v>
      </c>
      <c r="AC14" s="27">
        <v>0.73913043478260898</v>
      </c>
      <c r="AD14" s="27">
        <v>0.61538461538461497</v>
      </c>
      <c r="AE14" s="27"/>
      <c r="AF14" s="27">
        <v>0.66666666666666696</v>
      </c>
      <c r="AG14" s="27">
        <v>0.55757575757575795</v>
      </c>
      <c r="AH14" s="27">
        <v>0.61818181818181805</v>
      </c>
      <c r="AI14" s="27">
        <v>0.46099290780141799</v>
      </c>
      <c r="AJ14" s="27">
        <v>0.67326732673267298</v>
      </c>
      <c r="AK14" s="27">
        <v>0.473118279569892</v>
      </c>
      <c r="AL14" s="27"/>
      <c r="AM14" s="27">
        <v>0.50931677018633503</v>
      </c>
      <c r="AN14" s="27">
        <v>0.487309644670051</v>
      </c>
      <c r="AO14" s="27">
        <v>0.62006079027355598</v>
      </c>
      <c r="AP14" s="27">
        <v>0.69841269841269804</v>
      </c>
      <c r="AQ14" s="27">
        <v>0.72222222222222199</v>
      </c>
      <c r="AR14" s="27"/>
      <c r="AS14" s="27">
        <v>0.590733590733591</v>
      </c>
      <c r="AT14" s="27" t="s">
        <v>97</v>
      </c>
      <c r="AU14" s="27"/>
      <c r="AV14" s="27">
        <v>0.6925</v>
      </c>
      <c r="AW14" s="27">
        <v>0.79787234042553201</v>
      </c>
      <c r="AX14" s="27">
        <v>0.47227533460803101</v>
      </c>
      <c r="AY14" s="27"/>
      <c r="AZ14" s="27">
        <v>0.82568807339449501</v>
      </c>
      <c r="BA14" s="27">
        <v>0.77777777777777801</v>
      </c>
      <c r="BB14" s="27">
        <v>0.58590308370044097</v>
      </c>
      <c r="BC14" s="27"/>
      <c r="BD14" s="27">
        <v>0.66873065015479904</v>
      </c>
      <c r="BE14" s="27">
        <v>0.453125</v>
      </c>
      <c r="BF14" s="27"/>
      <c r="BG14" s="27">
        <v>0.68012422360248403</v>
      </c>
      <c r="BH14" s="27">
        <v>0.54915730337078705</v>
      </c>
      <c r="BI14" s="27"/>
      <c r="BJ14" s="27">
        <v>0.72903225806451599</v>
      </c>
      <c r="BK14" s="27">
        <v>0.55762514551804399</v>
      </c>
      <c r="BL14" s="27"/>
      <c r="BM14" s="27">
        <v>0.69651741293532299</v>
      </c>
      <c r="BN14" s="27">
        <v>0.56043956043956</v>
      </c>
      <c r="BO14" s="27"/>
      <c r="BP14" s="27">
        <v>0.72893772893772901</v>
      </c>
      <c r="BQ14" s="27">
        <v>0.53566621803499304</v>
      </c>
      <c r="BR14" s="27"/>
      <c r="BS14" s="27">
        <v>0.70588235294117596</v>
      </c>
      <c r="BT14" s="27">
        <v>0.507692307692308</v>
      </c>
      <c r="BU14" s="27"/>
      <c r="BV14" s="27">
        <v>0.73825503355704702</v>
      </c>
      <c r="BW14" s="27">
        <v>0.68941979522184305</v>
      </c>
      <c r="BX14" s="27"/>
      <c r="BY14" s="27">
        <v>0.67521367521367504</v>
      </c>
      <c r="BZ14" s="27">
        <v>0.57947019867549698</v>
      </c>
      <c r="CA14" s="27"/>
      <c r="CB14" s="27">
        <v>0.56158663883089799</v>
      </c>
      <c r="CC14" s="27">
        <v>0.61380597014925398</v>
      </c>
      <c r="CD14" s="24"/>
      <c r="CE14" s="27">
        <v>0.52156862745097998</v>
      </c>
      <c r="CF14" s="27">
        <v>0.38953488372092998</v>
      </c>
      <c r="CG14" s="32">
        <v>0.46838407494145157</v>
      </c>
    </row>
    <row r="15" spans="2:85" x14ac:dyDescent="0.3">
      <c r="B15" s="15" t="s">
        <v>541</v>
      </c>
      <c r="CG15" s="13"/>
    </row>
    <row r="16" spans="2:85" x14ac:dyDescent="0.3">
      <c r="B16" t="s">
        <v>93</v>
      </c>
      <c r="CG16" s="13"/>
    </row>
    <row r="17" spans="2:85" x14ac:dyDescent="0.3">
      <c r="B17" t="s">
        <v>94</v>
      </c>
      <c r="CG17" s="13"/>
    </row>
    <row r="18" spans="2:85" x14ac:dyDescent="0.3">
      <c r="CG18" s="13"/>
    </row>
    <row r="19" spans="2:85" x14ac:dyDescent="0.3">
      <c r="B19" s="8" t="str">
        <f>HYPERLINK("#'Contents'!A1", "Return to Contents")</f>
        <v>Return to Contents</v>
      </c>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I19"/>
  <sheetViews>
    <sheetView showGridLines="0" workbookViewId="0">
      <pane xSplit="2" topLeftCell="C1" activePane="topRight" state="frozen"/>
      <selection pane="topRight" activeCell="B13" sqref="B13"/>
    </sheetView>
  </sheetViews>
  <sheetFormatPr defaultColWidth="10.88671875" defaultRowHeight="14.4" x14ac:dyDescent="0.3"/>
  <cols>
    <col min="2" max="2" width="25.77734375" customWidth="1"/>
    <col min="3" max="9" width="20.77734375" customWidth="1"/>
  </cols>
  <sheetData>
    <row r="2" spans="2:9" ht="40.049999999999997" customHeight="1" x14ac:dyDescent="0.3">
      <c r="D2" s="38" t="s">
        <v>276</v>
      </c>
      <c r="E2" s="35"/>
      <c r="F2" s="35"/>
      <c r="G2" s="35"/>
      <c r="H2" s="35"/>
      <c r="I2" s="35"/>
    </row>
    <row r="6" spans="2:9" ht="49.95" customHeight="1" x14ac:dyDescent="0.3">
      <c r="B6" s="16" t="s">
        <v>6</v>
      </c>
      <c r="C6" s="16" t="s">
        <v>265</v>
      </c>
      <c r="D6" s="16" t="s">
        <v>266</v>
      </c>
      <c r="E6" s="16" t="s">
        <v>267</v>
      </c>
      <c r="F6" s="16" t="s">
        <v>268</v>
      </c>
      <c r="G6" s="16" t="s">
        <v>269</v>
      </c>
      <c r="H6" s="16" t="s">
        <v>270</v>
      </c>
    </row>
    <row r="7" spans="2:9" ht="28.8" x14ac:dyDescent="0.3">
      <c r="B7" s="14" t="s">
        <v>271</v>
      </c>
      <c r="C7" s="13">
        <v>0.36679536679536701</v>
      </c>
      <c r="D7" s="13">
        <v>0.29922779922779902</v>
      </c>
      <c r="E7" s="13">
        <v>0.111003861003861</v>
      </c>
      <c r="F7" s="13">
        <v>8.3976833976834003E-2</v>
      </c>
      <c r="G7" s="13">
        <v>6.8532818532818507E-2</v>
      </c>
      <c r="H7" s="13">
        <v>5.7915057915057903E-2</v>
      </c>
    </row>
    <row r="8" spans="2:9" ht="28.8" x14ac:dyDescent="0.3">
      <c r="B8" s="14" t="s">
        <v>272</v>
      </c>
      <c r="C8" s="13">
        <v>0.27606177606177601</v>
      </c>
      <c r="D8" s="13">
        <v>0.337837837837838</v>
      </c>
      <c r="E8" s="13">
        <v>0.177606177606178</v>
      </c>
      <c r="F8" s="13">
        <v>0.193050193050193</v>
      </c>
      <c r="G8" s="13">
        <v>0.13030888030887999</v>
      </c>
      <c r="H8" s="13">
        <v>0.150579150579151</v>
      </c>
    </row>
    <row r="9" spans="2:9" ht="28.8" x14ac:dyDescent="0.3">
      <c r="B9" s="14" t="s">
        <v>273</v>
      </c>
      <c r="C9" s="13">
        <v>6.9498069498069498E-2</v>
      </c>
      <c r="D9" s="13">
        <v>7.1428571428571397E-2</v>
      </c>
      <c r="E9" s="13">
        <v>8.6872586872586893E-2</v>
      </c>
      <c r="F9" s="13">
        <v>0.12258687258687299</v>
      </c>
      <c r="G9" s="13">
        <v>8.6872586872586893E-2</v>
      </c>
      <c r="H9" s="13">
        <v>8.4942084942084897E-2</v>
      </c>
    </row>
    <row r="10" spans="2:9" ht="28.8" x14ac:dyDescent="0.3">
      <c r="B10" s="14" t="s">
        <v>274</v>
      </c>
      <c r="C10" s="13">
        <v>4.3436293436293398E-2</v>
      </c>
      <c r="D10" s="13">
        <v>4.3436293436293398E-2</v>
      </c>
      <c r="E10" s="13">
        <v>8.4942084942084897E-2</v>
      </c>
      <c r="F10" s="13">
        <v>0.13030888030887999</v>
      </c>
      <c r="G10" s="13">
        <v>0.114864864864865</v>
      </c>
      <c r="H10" s="13">
        <v>8.0115830115830095E-2</v>
      </c>
    </row>
    <row r="11" spans="2:9" ht="28.8" x14ac:dyDescent="0.3">
      <c r="B11" s="14" t="s">
        <v>275</v>
      </c>
      <c r="C11" s="13">
        <v>0.23552123552123599</v>
      </c>
      <c r="D11" s="13">
        <v>0.23069498069498101</v>
      </c>
      <c r="E11" s="13">
        <v>0.51447876447876495</v>
      </c>
      <c r="F11" s="13">
        <v>0.454633204633205</v>
      </c>
      <c r="G11" s="13">
        <v>0.57722007722007695</v>
      </c>
      <c r="H11" s="13">
        <v>0.60328185328185302</v>
      </c>
    </row>
    <row r="12" spans="2:9" x14ac:dyDescent="0.3">
      <c r="B12" s="14" t="s">
        <v>106</v>
      </c>
      <c r="C12" s="13">
        <v>8.6872586872586907E-3</v>
      </c>
      <c r="D12" s="13">
        <v>1.7374517374517399E-2</v>
      </c>
      <c r="E12" s="13">
        <v>2.5096525096525098E-2</v>
      </c>
      <c r="F12" s="13">
        <v>1.5444015444015399E-2</v>
      </c>
      <c r="G12" s="13">
        <v>2.2200772200772202E-2</v>
      </c>
      <c r="H12" s="13">
        <v>2.31660231660232E-2</v>
      </c>
    </row>
    <row r="13" spans="2:9" x14ac:dyDescent="0.3">
      <c r="B13" s="15" t="s">
        <v>541</v>
      </c>
      <c r="C13" s="15"/>
      <c r="D13" s="15"/>
      <c r="E13" s="15"/>
      <c r="F13" s="15"/>
      <c r="G13" s="15"/>
      <c r="H13" s="15"/>
    </row>
    <row r="14" spans="2:9" x14ac:dyDescent="0.3">
      <c r="B14" t="s">
        <v>93</v>
      </c>
    </row>
    <row r="15" spans="2:9" x14ac:dyDescent="0.3">
      <c r="B15" t="s">
        <v>94</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C18"/>
  <sheetViews>
    <sheetView showGridLines="0" workbookViewId="0">
      <pane xSplit="2" topLeftCell="C1" activePane="topRight" state="frozen"/>
      <selection activeCell="B14" sqref="B14"/>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277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row>
    <row r="8" spans="2:81" ht="28.8" x14ac:dyDescent="0.3">
      <c r="B8" s="14" t="s">
        <v>271</v>
      </c>
      <c r="C8" s="13">
        <v>0.36679536679536701</v>
      </c>
      <c r="D8" s="13">
        <v>0.33073929961089499</v>
      </c>
      <c r="E8" s="13">
        <v>0.403474903474904</v>
      </c>
      <c r="F8" s="13"/>
      <c r="G8" s="13">
        <v>0.31372549019607798</v>
      </c>
      <c r="H8" s="13">
        <v>0.45724907063197001</v>
      </c>
      <c r="I8" s="13">
        <v>0.390862944162437</v>
      </c>
      <c r="J8" s="13">
        <v>0.28395061728395099</v>
      </c>
      <c r="K8" s="13">
        <v>0.33333333333333298</v>
      </c>
      <c r="L8" s="13">
        <v>0.34057971014492799</v>
      </c>
      <c r="M8" s="13"/>
      <c r="N8" s="13">
        <v>0.415584415584416</v>
      </c>
      <c r="O8" s="13">
        <v>0.313253012048193</v>
      </c>
      <c r="P8" s="13">
        <v>0.40677966101694901</v>
      </c>
      <c r="Q8" s="13">
        <v>0.31336405529953898</v>
      </c>
      <c r="R8" s="13"/>
      <c r="S8" s="13">
        <v>0.34574468085106402</v>
      </c>
      <c r="T8" s="13">
        <v>0.38461538461538503</v>
      </c>
      <c r="U8" s="13">
        <v>0.35820895522388102</v>
      </c>
      <c r="V8" s="13">
        <v>0.37362637362637402</v>
      </c>
      <c r="W8" s="13">
        <v>0.390804597701149</v>
      </c>
      <c r="X8" s="13">
        <v>0.38636363636363602</v>
      </c>
      <c r="Y8" s="13">
        <v>0.30952380952380998</v>
      </c>
      <c r="Z8" s="13">
        <v>0.41463414634146301</v>
      </c>
      <c r="AA8" s="13">
        <v>0.37777777777777799</v>
      </c>
      <c r="AB8" s="13">
        <v>0.329113924050633</v>
      </c>
      <c r="AC8" s="13">
        <v>0.434782608695652</v>
      </c>
      <c r="AD8" s="13">
        <v>0.30769230769230799</v>
      </c>
      <c r="AE8" s="13"/>
      <c r="AF8" s="13">
        <v>0.39563862928348897</v>
      </c>
      <c r="AG8" s="13">
        <v>0.381818181818182</v>
      </c>
      <c r="AH8" s="13">
        <v>0.36363636363636398</v>
      </c>
      <c r="AI8" s="13">
        <v>0.41134751773049599</v>
      </c>
      <c r="AJ8" s="13">
        <v>0.24752475247524799</v>
      </c>
      <c r="AK8" s="13">
        <v>0.38709677419354799</v>
      </c>
      <c r="AL8" s="13"/>
      <c r="AM8" s="13">
        <v>0.31055900621117999</v>
      </c>
      <c r="AN8" s="13">
        <v>0.31979695431472099</v>
      </c>
      <c r="AO8" s="13">
        <v>0.36778115501519798</v>
      </c>
      <c r="AP8" s="13">
        <v>0.44444444444444398</v>
      </c>
      <c r="AQ8" s="13">
        <v>0.55555555555555602</v>
      </c>
      <c r="AR8" s="13"/>
      <c r="AS8" s="13">
        <v>0.36679536679536701</v>
      </c>
      <c r="AT8" s="13" t="s">
        <v>97</v>
      </c>
      <c r="AU8" s="13"/>
      <c r="AV8" s="13">
        <v>0.495</v>
      </c>
      <c r="AW8" s="13">
        <v>0.46808510638297901</v>
      </c>
      <c r="AX8" s="13">
        <v>0.25430210325047797</v>
      </c>
      <c r="AY8" s="13"/>
      <c r="AZ8" s="13">
        <v>0.71559633027522895</v>
      </c>
      <c r="BA8" s="13">
        <v>0.43333333333333302</v>
      </c>
      <c r="BB8" s="13">
        <v>0.35682819383259901</v>
      </c>
      <c r="BC8" s="13"/>
      <c r="BD8" s="13">
        <v>0.36687306501548</v>
      </c>
      <c r="BE8" s="13">
        <v>0.36458333333333298</v>
      </c>
      <c r="BF8" s="13"/>
      <c r="BG8" s="13">
        <v>0.43788819875776402</v>
      </c>
      <c r="BH8" s="13">
        <v>0.33567415730337102</v>
      </c>
      <c r="BI8" s="13"/>
      <c r="BJ8" s="13">
        <v>0.32903225806451603</v>
      </c>
      <c r="BK8" s="13">
        <v>0.367869615832363</v>
      </c>
      <c r="BL8" s="13"/>
      <c r="BM8" s="13">
        <v>0.308457711442786</v>
      </c>
      <c r="BN8" s="13">
        <v>0.38339438339438298</v>
      </c>
      <c r="BO8" s="13"/>
      <c r="BP8" s="13">
        <v>0.31135531135531103</v>
      </c>
      <c r="BQ8" s="13">
        <v>0.390309555854643</v>
      </c>
      <c r="BR8" s="13"/>
      <c r="BS8" s="13">
        <v>0.39592760180995501</v>
      </c>
      <c r="BT8" s="13">
        <v>0.34505494505494499</v>
      </c>
      <c r="BU8" s="13"/>
      <c r="BV8" s="13">
        <v>0.51006711409395999</v>
      </c>
      <c r="BW8" s="13">
        <v>0.33788395904436902</v>
      </c>
      <c r="BX8" s="13"/>
      <c r="BY8" s="13">
        <v>0.29059829059829101</v>
      </c>
      <c r="BZ8" s="13">
        <v>0.38079470198675502</v>
      </c>
      <c r="CA8" s="13"/>
      <c r="CB8" s="13">
        <v>0.34655532359081398</v>
      </c>
      <c r="CC8" s="13">
        <v>0.38992537313432801</v>
      </c>
    </row>
    <row r="9" spans="2:81" ht="28.8" x14ac:dyDescent="0.3">
      <c r="B9" s="14" t="s">
        <v>272</v>
      </c>
      <c r="C9" s="13">
        <v>0.27606177606177601</v>
      </c>
      <c r="D9" s="13">
        <v>0.30739299610894899</v>
      </c>
      <c r="E9" s="13">
        <v>0.24517374517374499</v>
      </c>
      <c r="F9" s="13"/>
      <c r="G9" s="13">
        <v>0.24836601307189499</v>
      </c>
      <c r="H9" s="13">
        <v>0.24907063197026</v>
      </c>
      <c r="I9" s="13">
        <v>0.294416243654822</v>
      </c>
      <c r="J9" s="13">
        <v>0.31481481481481499</v>
      </c>
      <c r="K9" s="13">
        <v>0.256410256410256</v>
      </c>
      <c r="L9" s="13">
        <v>0.30434782608695699</v>
      </c>
      <c r="M9" s="13"/>
      <c r="N9" s="13">
        <v>0.30649350649350598</v>
      </c>
      <c r="O9" s="13">
        <v>0.30923694779116501</v>
      </c>
      <c r="P9" s="13">
        <v>0.23728813559322001</v>
      </c>
      <c r="Q9" s="13">
        <v>0.225806451612903</v>
      </c>
      <c r="R9" s="13"/>
      <c r="S9" s="13">
        <v>0.30319148936170198</v>
      </c>
      <c r="T9" s="13">
        <v>0.29914529914529903</v>
      </c>
      <c r="U9" s="13">
        <v>0.29850746268656703</v>
      </c>
      <c r="V9" s="13">
        <v>0.29670329670329698</v>
      </c>
      <c r="W9" s="13">
        <v>0.31034482758620702</v>
      </c>
      <c r="X9" s="13">
        <v>0.19318181818181801</v>
      </c>
      <c r="Y9" s="13">
        <v>0.34523809523809501</v>
      </c>
      <c r="Z9" s="13">
        <v>0.12195121951219499</v>
      </c>
      <c r="AA9" s="13">
        <v>0.296296296296296</v>
      </c>
      <c r="AB9" s="13">
        <v>0.164556962025316</v>
      </c>
      <c r="AC9" s="13">
        <v>0.23913043478260901</v>
      </c>
      <c r="AD9" s="13">
        <v>0.38461538461538503</v>
      </c>
      <c r="AE9" s="13"/>
      <c r="AF9" s="13">
        <v>0.30218068535825499</v>
      </c>
      <c r="AG9" s="13">
        <v>0.30303030303030298</v>
      </c>
      <c r="AH9" s="13">
        <v>0.236363636363636</v>
      </c>
      <c r="AI9" s="13">
        <v>0.25531914893617003</v>
      </c>
      <c r="AJ9" s="13">
        <v>0.287128712871287</v>
      </c>
      <c r="AK9" s="13">
        <v>0.204301075268817</v>
      </c>
      <c r="AL9" s="13"/>
      <c r="AM9" s="13">
        <v>0.29813664596273298</v>
      </c>
      <c r="AN9" s="13">
        <v>0.25380710659898498</v>
      </c>
      <c r="AO9" s="13">
        <v>0.28267477203647401</v>
      </c>
      <c r="AP9" s="13">
        <v>0.28042328042328002</v>
      </c>
      <c r="AQ9" s="13">
        <v>0.27777777777777801</v>
      </c>
      <c r="AR9" s="13"/>
      <c r="AS9" s="13">
        <v>0.27606177606177601</v>
      </c>
      <c r="AT9" s="13" t="s">
        <v>97</v>
      </c>
      <c r="AU9" s="13"/>
      <c r="AV9" s="13">
        <v>0.315</v>
      </c>
      <c r="AW9" s="13">
        <v>0.24468085106383</v>
      </c>
      <c r="AX9" s="13">
        <v>0.25239005736137698</v>
      </c>
      <c r="AY9" s="13"/>
      <c r="AZ9" s="13">
        <v>0.17431192660550501</v>
      </c>
      <c r="BA9" s="13">
        <v>0.35555555555555601</v>
      </c>
      <c r="BB9" s="13">
        <v>0.36563876651982402</v>
      </c>
      <c r="BC9" s="13"/>
      <c r="BD9" s="13">
        <v>0.25077399380804999</v>
      </c>
      <c r="BE9" s="13">
        <v>0.31770833333333298</v>
      </c>
      <c r="BF9" s="13"/>
      <c r="BG9" s="13">
        <v>0.220496894409938</v>
      </c>
      <c r="BH9" s="13">
        <v>0.300561797752809</v>
      </c>
      <c r="BI9" s="13"/>
      <c r="BJ9" s="13">
        <v>0.29677419354838702</v>
      </c>
      <c r="BK9" s="13">
        <v>0.272409778812573</v>
      </c>
      <c r="BL9" s="13"/>
      <c r="BM9" s="13">
        <v>0.26865671641791</v>
      </c>
      <c r="BN9" s="13">
        <v>0.27960927960928</v>
      </c>
      <c r="BO9" s="13"/>
      <c r="BP9" s="13">
        <v>0.267399267399267</v>
      </c>
      <c r="BQ9" s="13">
        <v>0.27994616419919199</v>
      </c>
      <c r="BR9" s="13"/>
      <c r="BS9" s="13">
        <v>0.25339366515837097</v>
      </c>
      <c r="BT9" s="13">
        <v>0.27912087912087902</v>
      </c>
      <c r="BU9" s="13"/>
      <c r="BV9" s="13">
        <v>0.20134228187919501</v>
      </c>
      <c r="BW9" s="13">
        <v>0.279863481228669</v>
      </c>
      <c r="BX9" s="13"/>
      <c r="BY9" s="13">
        <v>0.28205128205128199</v>
      </c>
      <c r="BZ9" s="13">
        <v>0.27483443708609301</v>
      </c>
      <c r="CA9" s="13"/>
      <c r="CB9" s="13">
        <v>0.26722338204592899</v>
      </c>
      <c r="CC9" s="13">
        <v>0.27985074626865702</v>
      </c>
    </row>
    <row r="10" spans="2:81" ht="28.8" x14ac:dyDescent="0.3">
      <c r="B10" s="14" t="s">
        <v>273</v>
      </c>
      <c r="C10" s="13">
        <v>6.9498069498069498E-2</v>
      </c>
      <c r="D10" s="13">
        <v>8.1712062256809298E-2</v>
      </c>
      <c r="E10" s="13">
        <v>5.5984555984555998E-2</v>
      </c>
      <c r="F10" s="13"/>
      <c r="G10" s="13">
        <v>0.11111111111111099</v>
      </c>
      <c r="H10" s="13">
        <v>6.31970260223048E-2</v>
      </c>
      <c r="I10" s="13">
        <v>5.5837563451776699E-2</v>
      </c>
      <c r="J10" s="13">
        <v>8.0246913580246895E-2</v>
      </c>
      <c r="K10" s="13">
        <v>5.9829059829059797E-2</v>
      </c>
      <c r="L10" s="13">
        <v>5.0724637681159403E-2</v>
      </c>
      <c r="M10" s="13"/>
      <c r="N10" s="13">
        <v>5.9740259740259698E-2</v>
      </c>
      <c r="O10" s="13">
        <v>9.2369477911646597E-2</v>
      </c>
      <c r="P10" s="13">
        <v>5.6497175141242903E-2</v>
      </c>
      <c r="Q10" s="13">
        <v>6.9124423963133605E-2</v>
      </c>
      <c r="R10" s="13"/>
      <c r="S10" s="13">
        <v>9.5744680851063801E-2</v>
      </c>
      <c r="T10" s="13">
        <v>1.7094017094017099E-2</v>
      </c>
      <c r="U10" s="13">
        <v>4.47761194029851E-2</v>
      </c>
      <c r="V10" s="13">
        <v>7.69230769230769E-2</v>
      </c>
      <c r="W10" s="13">
        <v>5.7471264367816098E-2</v>
      </c>
      <c r="X10" s="13">
        <v>5.6818181818181802E-2</v>
      </c>
      <c r="Y10" s="13">
        <v>4.7619047619047603E-2</v>
      </c>
      <c r="Z10" s="13">
        <v>0.17073170731707299</v>
      </c>
      <c r="AA10" s="13">
        <v>5.9259259259259303E-2</v>
      </c>
      <c r="AB10" s="13">
        <v>8.8607594936708903E-2</v>
      </c>
      <c r="AC10" s="13">
        <v>8.6956521739130405E-2</v>
      </c>
      <c r="AD10" s="13">
        <v>0.15384615384615399</v>
      </c>
      <c r="AE10" s="13"/>
      <c r="AF10" s="13">
        <v>6.2305295950155798E-2</v>
      </c>
      <c r="AG10" s="13">
        <v>7.2727272727272696E-2</v>
      </c>
      <c r="AH10" s="13">
        <v>8.1818181818181804E-2</v>
      </c>
      <c r="AI10" s="13">
        <v>9.2198581560283696E-2</v>
      </c>
      <c r="AJ10" s="13">
        <v>2.9702970297029702E-2</v>
      </c>
      <c r="AK10" s="13">
        <v>9.6774193548387094E-2</v>
      </c>
      <c r="AL10" s="13"/>
      <c r="AM10" s="13">
        <v>3.1055900621118002E-2</v>
      </c>
      <c r="AN10" s="13">
        <v>0.10659898477157401</v>
      </c>
      <c r="AO10" s="13">
        <v>6.9908814589665594E-2</v>
      </c>
      <c r="AP10" s="13">
        <v>5.8201058201058198E-2</v>
      </c>
      <c r="AQ10" s="13">
        <v>5.5555555555555601E-2</v>
      </c>
      <c r="AR10" s="13"/>
      <c r="AS10" s="13">
        <v>6.9498069498069498E-2</v>
      </c>
      <c r="AT10" s="13" t="s">
        <v>97</v>
      </c>
      <c r="AU10" s="13"/>
      <c r="AV10" s="13">
        <v>5.7500000000000002E-2</v>
      </c>
      <c r="AW10" s="13">
        <v>0.10638297872340401</v>
      </c>
      <c r="AX10" s="13">
        <v>7.0745697896749504E-2</v>
      </c>
      <c r="AY10" s="13"/>
      <c r="AZ10" s="13">
        <v>2.7522935779816501E-2</v>
      </c>
      <c r="BA10" s="13">
        <v>0.11111111111111099</v>
      </c>
      <c r="BB10" s="13">
        <v>7.0484581497797405E-2</v>
      </c>
      <c r="BC10" s="13"/>
      <c r="BD10" s="13">
        <v>7.1207430340557307E-2</v>
      </c>
      <c r="BE10" s="13">
        <v>6.7708333333333301E-2</v>
      </c>
      <c r="BF10" s="13"/>
      <c r="BG10" s="13">
        <v>6.8322981366459604E-2</v>
      </c>
      <c r="BH10" s="13">
        <v>6.8820224719101097E-2</v>
      </c>
      <c r="BI10" s="13"/>
      <c r="BJ10" s="13">
        <v>7.09677419354839E-2</v>
      </c>
      <c r="BK10" s="13">
        <v>6.9848661233992998E-2</v>
      </c>
      <c r="BL10" s="13"/>
      <c r="BM10" s="13">
        <v>6.9651741293532299E-2</v>
      </c>
      <c r="BN10" s="13">
        <v>6.95970695970696E-2</v>
      </c>
      <c r="BO10" s="13"/>
      <c r="BP10" s="13">
        <v>7.3260073260073305E-2</v>
      </c>
      <c r="BQ10" s="13">
        <v>6.7294751009421297E-2</v>
      </c>
      <c r="BR10" s="13"/>
      <c r="BS10" s="13">
        <v>7.2398190045248903E-2</v>
      </c>
      <c r="BT10" s="13">
        <v>7.2527472527472506E-2</v>
      </c>
      <c r="BU10" s="13"/>
      <c r="BV10" s="13">
        <v>6.0402684563758399E-2</v>
      </c>
      <c r="BW10" s="13">
        <v>7.8498293515358405E-2</v>
      </c>
      <c r="BX10" s="13"/>
      <c r="BY10" s="13">
        <v>0.128205128205128</v>
      </c>
      <c r="BZ10" s="13">
        <v>6.0706401766004399E-2</v>
      </c>
      <c r="CA10" s="13"/>
      <c r="CB10" s="13">
        <v>7.5156576200417505E-2</v>
      </c>
      <c r="CC10" s="13">
        <v>6.1567164179104503E-2</v>
      </c>
    </row>
    <row r="11" spans="2:81" ht="28.8" x14ac:dyDescent="0.3">
      <c r="B11" s="14" t="s">
        <v>274</v>
      </c>
      <c r="C11" s="13">
        <v>4.3436293436293398E-2</v>
      </c>
      <c r="D11" s="13">
        <v>3.8910505836575897E-2</v>
      </c>
      <c r="E11" s="13">
        <v>4.6332046332046302E-2</v>
      </c>
      <c r="F11" s="13"/>
      <c r="G11" s="13">
        <v>6.5359477124182996E-2</v>
      </c>
      <c r="H11" s="13">
        <v>4.8327137546468397E-2</v>
      </c>
      <c r="I11" s="13">
        <v>4.5685279187817299E-2</v>
      </c>
      <c r="J11" s="13">
        <v>3.0864197530864199E-2</v>
      </c>
      <c r="K11" s="13">
        <v>1.7094017094017099E-2</v>
      </c>
      <c r="L11" s="13">
        <v>4.3478260869565202E-2</v>
      </c>
      <c r="M11" s="13"/>
      <c r="N11" s="13">
        <v>2.5974025974026E-2</v>
      </c>
      <c r="O11" s="13">
        <v>4.81927710843374E-2</v>
      </c>
      <c r="P11" s="13">
        <v>2.82485875706215E-2</v>
      </c>
      <c r="Q11" s="13">
        <v>7.3732718894009203E-2</v>
      </c>
      <c r="R11" s="13"/>
      <c r="S11" s="13">
        <v>3.1914893617021302E-2</v>
      </c>
      <c r="T11" s="13">
        <v>4.2735042735042701E-2</v>
      </c>
      <c r="U11" s="13">
        <v>5.9701492537313397E-2</v>
      </c>
      <c r="V11" s="13">
        <v>5.4945054945054903E-2</v>
      </c>
      <c r="W11" s="13">
        <v>5.7471264367816098E-2</v>
      </c>
      <c r="X11" s="13">
        <v>7.9545454545454503E-2</v>
      </c>
      <c r="Y11" s="13">
        <v>5.95238095238095E-2</v>
      </c>
      <c r="Z11" s="13">
        <v>0</v>
      </c>
      <c r="AA11" s="13">
        <v>7.4074074074074103E-3</v>
      </c>
      <c r="AB11" s="13">
        <v>6.3291139240506306E-2</v>
      </c>
      <c r="AC11" s="13">
        <v>4.3478260869565202E-2</v>
      </c>
      <c r="AD11" s="13">
        <v>0</v>
      </c>
      <c r="AE11" s="13"/>
      <c r="AF11" s="13">
        <v>3.1152647975077899E-2</v>
      </c>
      <c r="AG11" s="13">
        <v>3.6363636363636397E-2</v>
      </c>
      <c r="AH11" s="13">
        <v>1.8181818181818198E-2</v>
      </c>
      <c r="AI11" s="13">
        <v>3.54609929078014E-2</v>
      </c>
      <c r="AJ11" s="13">
        <v>0.118811881188119</v>
      </c>
      <c r="AK11" s="13">
        <v>4.3010752688171998E-2</v>
      </c>
      <c r="AL11" s="13"/>
      <c r="AM11" s="13">
        <v>6.2111801242236003E-2</v>
      </c>
      <c r="AN11" s="13">
        <v>5.0761421319797002E-2</v>
      </c>
      <c r="AO11" s="13">
        <v>4.2553191489361701E-2</v>
      </c>
      <c r="AP11" s="13">
        <v>3.1746031746031703E-2</v>
      </c>
      <c r="AQ11" s="13">
        <v>2.7777777777777801E-2</v>
      </c>
      <c r="AR11" s="13"/>
      <c r="AS11" s="13">
        <v>4.3436293436293398E-2</v>
      </c>
      <c r="AT11" s="13" t="s">
        <v>97</v>
      </c>
      <c r="AU11" s="13"/>
      <c r="AV11" s="13">
        <v>0.03</v>
      </c>
      <c r="AW11" s="13">
        <v>8.5106382978723402E-2</v>
      </c>
      <c r="AX11" s="13">
        <v>4.5889101338432103E-2</v>
      </c>
      <c r="AY11" s="13"/>
      <c r="AZ11" s="13">
        <v>1.8348623853211E-2</v>
      </c>
      <c r="BA11" s="13">
        <v>5.5555555555555601E-2</v>
      </c>
      <c r="BB11" s="13">
        <v>5.2863436123347998E-2</v>
      </c>
      <c r="BC11" s="13"/>
      <c r="BD11" s="13">
        <v>5.8823529411764698E-2</v>
      </c>
      <c r="BE11" s="13">
        <v>1.8229166666666699E-2</v>
      </c>
      <c r="BF11" s="13"/>
      <c r="BG11" s="13">
        <v>4.9689440993788803E-2</v>
      </c>
      <c r="BH11" s="13">
        <v>4.0730337078651702E-2</v>
      </c>
      <c r="BI11" s="13"/>
      <c r="BJ11" s="13">
        <v>4.5161290322580601E-2</v>
      </c>
      <c r="BK11" s="13">
        <v>4.3073341094295697E-2</v>
      </c>
      <c r="BL11" s="13"/>
      <c r="BM11" s="13">
        <v>5.9701492537313397E-2</v>
      </c>
      <c r="BN11" s="13">
        <v>4.0293040293040303E-2</v>
      </c>
      <c r="BO11" s="13"/>
      <c r="BP11" s="13">
        <v>6.5934065934065894E-2</v>
      </c>
      <c r="BQ11" s="13">
        <v>3.36473755047106E-2</v>
      </c>
      <c r="BR11" s="13"/>
      <c r="BS11" s="13">
        <v>4.0723981900452497E-2</v>
      </c>
      <c r="BT11" s="13">
        <v>4.3956043956044001E-2</v>
      </c>
      <c r="BU11" s="13"/>
      <c r="BV11" s="13">
        <v>2.68456375838926E-2</v>
      </c>
      <c r="BW11" s="13">
        <v>4.7781569965870303E-2</v>
      </c>
      <c r="BX11" s="13"/>
      <c r="BY11" s="13">
        <v>8.54700854700855E-2</v>
      </c>
      <c r="BZ11" s="13">
        <v>3.86313465783664E-2</v>
      </c>
      <c r="CA11" s="13"/>
      <c r="CB11" s="13">
        <v>4.5929018789144099E-2</v>
      </c>
      <c r="CC11" s="13">
        <v>4.1044776119402999E-2</v>
      </c>
    </row>
    <row r="12" spans="2:81" ht="28.8" x14ac:dyDescent="0.3">
      <c r="B12" s="14" t="s">
        <v>275</v>
      </c>
      <c r="C12" s="13">
        <v>0.23552123552123599</v>
      </c>
      <c r="D12" s="13">
        <v>0.237354085603113</v>
      </c>
      <c r="E12" s="13">
        <v>0.23552123552123599</v>
      </c>
      <c r="F12" s="13"/>
      <c r="G12" s="13">
        <v>0.25490196078431399</v>
      </c>
      <c r="H12" s="13">
        <v>0.178438661710037</v>
      </c>
      <c r="I12" s="13">
        <v>0.20304568527918801</v>
      </c>
      <c r="J12" s="13">
        <v>0.27160493827160498</v>
      </c>
      <c r="K12" s="13">
        <v>0.32478632478632502</v>
      </c>
      <c r="L12" s="13">
        <v>0.25362318840579701</v>
      </c>
      <c r="M12" s="13"/>
      <c r="N12" s="13">
        <v>0.18961038961039001</v>
      </c>
      <c r="O12" s="13">
        <v>0.22489959839357401</v>
      </c>
      <c r="P12" s="13">
        <v>0.25988700564971801</v>
      </c>
      <c r="Q12" s="13">
        <v>0.30414746543778798</v>
      </c>
      <c r="R12" s="13"/>
      <c r="S12" s="13">
        <v>0.21808510638297901</v>
      </c>
      <c r="T12" s="13">
        <v>0.23931623931623899</v>
      </c>
      <c r="U12" s="13">
        <v>0.22388059701492499</v>
      </c>
      <c r="V12" s="13">
        <v>0.18681318681318701</v>
      </c>
      <c r="W12" s="13">
        <v>0.18390804597701099</v>
      </c>
      <c r="X12" s="13">
        <v>0.27272727272727298</v>
      </c>
      <c r="Y12" s="13">
        <v>0.238095238095238</v>
      </c>
      <c r="Z12" s="13">
        <v>0.26829268292682901</v>
      </c>
      <c r="AA12" s="13">
        <v>0.25185185185185199</v>
      </c>
      <c r="AB12" s="13">
        <v>0.341772151898734</v>
      </c>
      <c r="AC12" s="13">
        <v>0.19565217391304299</v>
      </c>
      <c r="AD12" s="13">
        <v>0.15384615384615399</v>
      </c>
      <c r="AE12" s="13"/>
      <c r="AF12" s="13">
        <v>0.20560747663551401</v>
      </c>
      <c r="AG12" s="13">
        <v>0.19393939393939399</v>
      </c>
      <c r="AH12" s="13">
        <v>0.3</v>
      </c>
      <c r="AI12" s="13">
        <v>0.19858156028368801</v>
      </c>
      <c r="AJ12" s="13">
        <v>0.316831683168317</v>
      </c>
      <c r="AK12" s="13">
        <v>0.225806451612903</v>
      </c>
      <c r="AL12" s="13"/>
      <c r="AM12" s="13">
        <v>0.27950310559006197</v>
      </c>
      <c r="AN12" s="13">
        <v>0.26395939086294401</v>
      </c>
      <c r="AO12" s="13">
        <v>0.23404255319148901</v>
      </c>
      <c r="AP12" s="13">
        <v>0.17989417989418</v>
      </c>
      <c r="AQ12" s="13">
        <v>8.3333333333333301E-2</v>
      </c>
      <c r="AR12" s="13"/>
      <c r="AS12" s="13">
        <v>0.23552123552123599</v>
      </c>
      <c r="AT12" s="13" t="s">
        <v>97</v>
      </c>
      <c r="AU12" s="13"/>
      <c r="AV12" s="13">
        <v>0.1</v>
      </c>
      <c r="AW12" s="13">
        <v>9.5744680851063801E-2</v>
      </c>
      <c r="AX12" s="13">
        <v>0.36520076481835601</v>
      </c>
      <c r="AY12" s="13"/>
      <c r="AZ12" s="13">
        <v>6.4220183486238494E-2</v>
      </c>
      <c r="BA12" s="13">
        <v>4.4444444444444398E-2</v>
      </c>
      <c r="BB12" s="13">
        <v>0.14977973568281899</v>
      </c>
      <c r="BC12" s="13"/>
      <c r="BD12" s="13">
        <v>0.24458204334365299</v>
      </c>
      <c r="BE12" s="13">
        <v>0.22135416666666699</v>
      </c>
      <c r="BF12" s="13"/>
      <c r="BG12" s="13">
        <v>0.214285714285714</v>
      </c>
      <c r="BH12" s="13">
        <v>0.24578651685393299</v>
      </c>
      <c r="BI12" s="13"/>
      <c r="BJ12" s="13">
        <v>0.25161290322580598</v>
      </c>
      <c r="BK12" s="13">
        <v>0.23748544819557599</v>
      </c>
      <c r="BL12" s="13"/>
      <c r="BM12" s="13">
        <v>0.29353233830845799</v>
      </c>
      <c r="BN12" s="13">
        <v>0.21611721611721599</v>
      </c>
      <c r="BO12" s="13"/>
      <c r="BP12" s="13">
        <v>0.27472527472527503</v>
      </c>
      <c r="BQ12" s="13">
        <v>0.22072678331090201</v>
      </c>
      <c r="BR12" s="13"/>
      <c r="BS12" s="13">
        <v>0.233031674208145</v>
      </c>
      <c r="BT12" s="13">
        <v>0.24395604395604401</v>
      </c>
      <c r="BU12" s="13"/>
      <c r="BV12" s="13">
        <v>0.20134228187919501</v>
      </c>
      <c r="BW12" s="13">
        <v>0.24914675767918101</v>
      </c>
      <c r="BX12" s="13"/>
      <c r="BY12" s="13">
        <v>0.213675213675214</v>
      </c>
      <c r="BZ12" s="13">
        <v>0.236203090507726</v>
      </c>
      <c r="CA12" s="13"/>
      <c r="CB12" s="13">
        <v>0.25678496868475997</v>
      </c>
      <c r="CC12" s="13">
        <v>0.220149253731343</v>
      </c>
    </row>
    <row r="13" spans="2:81" x14ac:dyDescent="0.3">
      <c r="B13" s="14" t="s">
        <v>106</v>
      </c>
      <c r="C13" s="22">
        <v>8.6872586872586907E-3</v>
      </c>
      <c r="D13" s="22">
        <v>3.8910505836575902E-3</v>
      </c>
      <c r="E13" s="22">
        <v>1.35135135135135E-2</v>
      </c>
      <c r="F13" s="22"/>
      <c r="G13" s="22">
        <v>6.5359477124183E-3</v>
      </c>
      <c r="H13" s="22">
        <v>3.7174721189591098E-3</v>
      </c>
      <c r="I13" s="22">
        <v>1.01522842639594E-2</v>
      </c>
      <c r="J13" s="22">
        <v>1.85185185185185E-2</v>
      </c>
      <c r="K13" s="22">
        <v>8.5470085470085496E-3</v>
      </c>
      <c r="L13" s="22">
        <v>7.2463768115942004E-3</v>
      </c>
      <c r="M13" s="22"/>
      <c r="N13" s="22">
        <v>2.5974025974026E-3</v>
      </c>
      <c r="O13" s="22">
        <v>1.20481927710843E-2</v>
      </c>
      <c r="P13" s="22">
        <v>1.12994350282486E-2</v>
      </c>
      <c r="Q13" s="22">
        <v>1.3824884792626699E-2</v>
      </c>
      <c r="R13" s="22"/>
      <c r="S13" s="22">
        <v>5.31914893617021E-3</v>
      </c>
      <c r="T13" s="22">
        <v>1.7094017094017099E-2</v>
      </c>
      <c r="U13" s="22">
        <v>1.49253731343284E-2</v>
      </c>
      <c r="V13" s="22">
        <v>1.0989010989011E-2</v>
      </c>
      <c r="W13" s="22">
        <v>0</v>
      </c>
      <c r="X13" s="22">
        <v>1.13636363636364E-2</v>
      </c>
      <c r="Y13" s="22">
        <v>0</v>
      </c>
      <c r="Z13" s="22">
        <v>2.4390243902439001E-2</v>
      </c>
      <c r="AA13" s="22">
        <v>7.4074074074074103E-3</v>
      </c>
      <c r="AB13" s="22">
        <v>1.26582278481013E-2</v>
      </c>
      <c r="AC13" s="22">
        <v>0</v>
      </c>
      <c r="AD13" s="22">
        <v>0</v>
      </c>
      <c r="AE13" s="22"/>
      <c r="AF13" s="22">
        <v>3.1152647975077898E-3</v>
      </c>
      <c r="AG13" s="22">
        <v>1.21212121212121E-2</v>
      </c>
      <c r="AH13" s="22">
        <v>0</v>
      </c>
      <c r="AI13" s="22">
        <v>7.09219858156028E-3</v>
      </c>
      <c r="AJ13" s="22">
        <v>0</v>
      </c>
      <c r="AK13" s="22">
        <v>4.3010752688171998E-2</v>
      </c>
      <c r="AL13" s="22"/>
      <c r="AM13" s="22">
        <v>1.8633540372670801E-2</v>
      </c>
      <c r="AN13" s="22">
        <v>5.0761421319797002E-3</v>
      </c>
      <c r="AO13" s="22">
        <v>3.0395136778115501E-3</v>
      </c>
      <c r="AP13" s="22">
        <v>5.2910052910052898E-3</v>
      </c>
      <c r="AQ13" s="22">
        <v>0</v>
      </c>
      <c r="AR13" s="22"/>
      <c r="AS13" s="22">
        <v>8.6872586872586907E-3</v>
      </c>
      <c r="AT13" s="22" t="s">
        <v>97</v>
      </c>
      <c r="AU13" s="22"/>
      <c r="AV13" s="22">
        <v>2.5000000000000001E-3</v>
      </c>
      <c r="AW13" s="22">
        <v>0</v>
      </c>
      <c r="AX13" s="22">
        <v>1.1472275334608E-2</v>
      </c>
      <c r="AY13" s="22"/>
      <c r="AZ13" s="22">
        <v>0</v>
      </c>
      <c r="BA13" s="22">
        <v>0</v>
      </c>
      <c r="BB13" s="22">
        <v>4.4052863436123404E-3</v>
      </c>
      <c r="BC13" s="22"/>
      <c r="BD13" s="22">
        <v>7.7399380804953604E-3</v>
      </c>
      <c r="BE13" s="22">
        <v>1.0416666666666701E-2</v>
      </c>
      <c r="BF13" s="22"/>
      <c r="BG13" s="22">
        <v>9.3167701863354005E-3</v>
      </c>
      <c r="BH13" s="22">
        <v>8.4269662921348295E-3</v>
      </c>
      <c r="BI13" s="22"/>
      <c r="BJ13" s="22">
        <v>6.4516129032258099E-3</v>
      </c>
      <c r="BK13" s="22">
        <v>9.3131548311990702E-3</v>
      </c>
      <c r="BL13" s="22"/>
      <c r="BM13" s="22">
        <v>0</v>
      </c>
      <c r="BN13" s="22">
        <v>1.0989010989011E-2</v>
      </c>
      <c r="BO13" s="22"/>
      <c r="BP13" s="22">
        <v>7.3260073260073303E-3</v>
      </c>
      <c r="BQ13" s="22">
        <v>8.0753701211305502E-3</v>
      </c>
      <c r="BR13" s="22"/>
      <c r="BS13" s="22">
        <v>4.5248868778280504E-3</v>
      </c>
      <c r="BT13" s="22">
        <v>1.5384615384615399E-2</v>
      </c>
      <c r="BU13" s="22"/>
      <c r="BV13" s="22">
        <v>0</v>
      </c>
      <c r="BW13" s="22">
        <v>6.8259385665529002E-3</v>
      </c>
      <c r="BX13" s="22"/>
      <c r="BY13" s="22">
        <v>0</v>
      </c>
      <c r="BZ13" s="22">
        <v>8.8300220750551894E-3</v>
      </c>
      <c r="CA13" s="22"/>
      <c r="CB13" s="22">
        <v>8.3507306889352793E-3</v>
      </c>
      <c r="CC13" s="22">
        <v>7.4626865671641798E-3</v>
      </c>
    </row>
    <row r="14" spans="2:81" x14ac:dyDescent="0.3">
      <c r="B14" s="15" t="s">
        <v>541</v>
      </c>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C18"/>
  <sheetViews>
    <sheetView showGridLines="0" workbookViewId="0">
      <pane xSplit="2" topLeftCell="C1" activePane="topRight" state="frozen"/>
      <selection activeCell="B14" sqref="B14"/>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278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row>
    <row r="8" spans="2:81" ht="28.8" x14ac:dyDescent="0.3">
      <c r="B8" s="14" t="s">
        <v>271</v>
      </c>
      <c r="C8" s="13">
        <v>0.29922779922779902</v>
      </c>
      <c r="D8" s="13">
        <v>0.24708171206225699</v>
      </c>
      <c r="E8" s="13">
        <v>0.35135135135135098</v>
      </c>
      <c r="F8" s="13"/>
      <c r="G8" s="13">
        <v>0.28104575163398698</v>
      </c>
      <c r="H8" s="13">
        <v>0.39405204460966498</v>
      </c>
      <c r="I8" s="13">
        <v>0.28934010152284301</v>
      </c>
      <c r="J8" s="13">
        <v>0.25925925925925902</v>
      </c>
      <c r="K8" s="13">
        <v>0.230769230769231</v>
      </c>
      <c r="L8" s="13">
        <v>0.25362318840579701</v>
      </c>
      <c r="M8" s="13"/>
      <c r="N8" s="13">
        <v>0.35064935064935099</v>
      </c>
      <c r="O8" s="13">
        <v>0.27309236947791199</v>
      </c>
      <c r="P8" s="13">
        <v>0.305084745762712</v>
      </c>
      <c r="Q8" s="13">
        <v>0.23963133640553</v>
      </c>
      <c r="R8" s="13"/>
      <c r="S8" s="13">
        <v>0.319148936170213</v>
      </c>
      <c r="T8" s="13">
        <v>0.29914529914529903</v>
      </c>
      <c r="U8" s="13">
        <v>0.31343283582089598</v>
      </c>
      <c r="V8" s="13">
        <v>0.29670329670329698</v>
      </c>
      <c r="W8" s="13">
        <v>0.28735632183908</v>
      </c>
      <c r="X8" s="13">
        <v>0.30681818181818199</v>
      </c>
      <c r="Y8" s="13">
        <v>0.28571428571428598</v>
      </c>
      <c r="Z8" s="13">
        <v>0.292682926829268</v>
      </c>
      <c r="AA8" s="13">
        <v>0.266666666666667</v>
      </c>
      <c r="AB8" s="13">
        <v>0.291139240506329</v>
      </c>
      <c r="AC8" s="13">
        <v>0.36956521739130399</v>
      </c>
      <c r="AD8" s="13">
        <v>0.230769230769231</v>
      </c>
      <c r="AE8" s="13"/>
      <c r="AF8" s="13">
        <v>0.339563862928349</v>
      </c>
      <c r="AG8" s="13">
        <v>0.29696969696969699</v>
      </c>
      <c r="AH8" s="13">
        <v>0.34545454545454501</v>
      </c>
      <c r="AI8" s="13">
        <v>0.290780141843972</v>
      </c>
      <c r="AJ8" s="13">
        <v>0.24752475247524799</v>
      </c>
      <c r="AK8" s="13">
        <v>0.27956989247311798</v>
      </c>
      <c r="AL8" s="13"/>
      <c r="AM8" s="13">
        <v>0.19875776397515499</v>
      </c>
      <c r="AN8" s="13">
        <v>0.26395939086294401</v>
      </c>
      <c r="AO8" s="13">
        <v>0.30699088145896702</v>
      </c>
      <c r="AP8" s="13">
        <v>0.37566137566137597</v>
      </c>
      <c r="AQ8" s="13">
        <v>0.66666666666666696</v>
      </c>
      <c r="AR8" s="13"/>
      <c r="AS8" s="13">
        <v>0.29922779922779902</v>
      </c>
      <c r="AT8" s="13" t="s">
        <v>97</v>
      </c>
      <c r="AU8" s="13"/>
      <c r="AV8" s="13">
        <v>0.38500000000000001</v>
      </c>
      <c r="AW8" s="13">
        <v>0.35106382978723399</v>
      </c>
      <c r="AX8" s="13">
        <v>0.22562141491395801</v>
      </c>
      <c r="AY8" s="13"/>
      <c r="AZ8" s="13">
        <v>0.61467889908256901</v>
      </c>
      <c r="BA8" s="13">
        <v>0.35555555555555601</v>
      </c>
      <c r="BB8" s="13">
        <v>0.25110132158590298</v>
      </c>
      <c r="BC8" s="13"/>
      <c r="BD8" s="13">
        <v>0.31114551083591302</v>
      </c>
      <c r="BE8" s="13">
        <v>0.27864583333333298</v>
      </c>
      <c r="BF8" s="13"/>
      <c r="BG8" s="13">
        <v>0.34782608695652201</v>
      </c>
      <c r="BH8" s="13">
        <v>0.27808988764044901</v>
      </c>
      <c r="BI8" s="13"/>
      <c r="BJ8" s="13">
        <v>0.309677419354839</v>
      </c>
      <c r="BK8" s="13">
        <v>0.29452852153667097</v>
      </c>
      <c r="BL8" s="13"/>
      <c r="BM8" s="13">
        <v>0.29850746268656703</v>
      </c>
      <c r="BN8" s="13">
        <v>0.29792429792429798</v>
      </c>
      <c r="BO8" s="13"/>
      <c r="BP8" s="13">
        <v>0.28205128205128199</v>
      </c>
      <c r="BQ8" s="13">
        <v>0.30820995962314901</v>
      </c>
      <c r="BR8" s="13"/>
      <c r="BS8" s="13">
        <v>0.33484162895927599</v>
      </c>
      <c r="BT8" s="13">
        <v>0.28571428571428598</v>
      </c>
      <c r="BU8" s="13"/>
      <c r="BV8" s="13">
        <v>0.37583892617449699</v>
      </c>
      <c r="BW8" s="13">
        <v>0.31399317406143301</v>
      </c>
      <c r="BX8" s="13"/>
      <c r="BY8" s="13">
        <v>0.26495726495726502</v>
      </c>
      <c r="BZ8" s="13">
        <v>0.30794701986755002</v>
      </c>
      <c r="CA8" s="13"/>
      <c r="CB8" s="13">
        <v>0.286012526096033</v>
      </c>
      <c r="CC8" s="13">
        <v>0.31529850746268701</v>
      </c>
    </row>
    <row r="9" spans="2:81" ht="28.8" x14ac:dyDescent="0.3">
      <c r="B9" s="14" t="s">
        <v>272</v>
      </c>
      <c r="C9" s="13">
        <v>0.337837837837838</v>
      </c>
      <c r="D9" s="13">
        <v>0.36381322957198398</v>
      </c>
      <c r="E9" s="13">
        <v>0.312741312741313</v>
      </c>
      <c r="F9" s="13"/>
      <c r="G9" s="13">
        <v>0.35294117647058798</v>
      </c>
      <c r="H9" s="13">
        <v>0.33828996282527901</v>
      </c>
      <c r="I9" s="13">
        <v>0.38071065989847702</v>
      </c>
      <c r="J9" s="13">
        <v>0.29012345679012302</v>
      </c>
      <c r="K9" s="13">
        <v>0.32478632478632502</v>
      </c>
      <c r="L9" s="13">
        <v>0.32608695652173902</v>
      </c>
      <c r="M9" s="13"/>
      <c r="N9" s="13">
        <v>0.29610389610389598</v>
      </c>
      <c r="O9" s="13">
        <v>0.43373493975903599</v>
      </c>
      <c r="P9" s="13">
        <v>0.34463276836158202</v>
      </c>
      <c r="Q9" s="13">
        <v>0.29032258064516098</v>
      </c>
      <c r="R9" s="13"/>
      <c r="S9" s="13">
        <v>0.319148936170213</v>
      </c>
      <c r="T9" s="13">
        <v>0.36752136752136799</v>
      </c>
      <c r="U9" s="13">
        <v>0.34328358208955201</v>
      </c>
      <c r="V9" s="13">
        <v>0.35164835164835201</v>
      </c>
      <c r="W9" s="13">
        <v>0.35632183908046</v>
      </c>
      <c r="X9" s="13">
        <v>0.29545454545454503</v>
      </c>
      <c r="Y9" s="13">
        <v>0.39285714285714302</v>
      </c>
      <c r="Z9" s="13">
        <v>0.19512195121951201</v>
      </c>
      <c r="AA9" s="13">
        <v>0.34814814814814798</v>
      </c>
      <c r="AB9" s="13">
        <v>0.316455696202532</v>
      </c>
      <c r="AC9" s="13">
        <v>0.36956521739130399</v>
      </c>
      <c r="AD9" s="13">
        <v>0.38461538461538503</v>
      </c>
      <c r="AE9" s="13"/>
      <c r="AF9" s="13">
        <v>0.37694704049844202</v>
      </c>
      <c r="AG9" s="13">
        <v>0.35757575757575799</v>
      </c>
      <c r="AH9" s="13">
        <v>0.27272727272727298</v>
      </c>
      <c r="AI9" s="13">
        <v>0.39716312056737602</v>
      </c>
      <c r="AJ9" s="13">
        <v>0.287128712871287</v>
      </c>
      <c r="AK9" s="13">
        <v>0.25806451612903197</v>
      </c>
      <c r="AL9" s="13"/>
      <c r="AM9" s="13">
        <v>0.335403726708075</v>
      </c>
      <c r="AN9" s="13">
        <v>0.35025380710659898</v>
      </c>
      <c r="AO9" s="13">
        <v>0.355623100303951</v>
      </c>
      <c r="AP9" s="13">
        <v>0.35978835978835999</v>
      </c>
      <c r="AQ9" s="13">
        <v>0.11111111111111099</v>
      </c>
      <c r="AR9" s="13"/>
      <c r="AS9" s="13">
        <v>0.337837837837838</v>
      </c>
      <c r="AT9" s="13" t="s">
        <v>97</v>
      </c>
      <c r="AU9" s="13"/>
      <c r="AV9" s="13">
        <v>0.37</v>
      </c>
      <c r="AW9" s="13">
        <v>0.39361702127659598</v>
      </c>
      <c r="AX9" s="13">
        <v>0.30783938814531497</v>
      </c>
      <c r="AY9" s="13"/>
      <c r="AZ9" s="13">
        <v>0.26605504587155998</v>
      </c>
      <c r="BA9" s="13">
        <v>0.47777777777777802</v>
      </c>
      <c r="BB9" s="13">
        <v>0.39207048458149801</v>
      </c>
      <c r="BC9" s="13"/>
      <c r="BD9" s="13">
        <v>0.32972136222910198</v>
      </c>
      <c r="BE9" s="13">
        <v>0.34895833333333298</v>
      </c>
      <c r="BF9" s="13"/>
      <c r="BG9" s="13">
        <v>0.31987577639751602</v>
      </c>
      <c r="BH9" s="13">
        <v>0.34691011235955099</v>
      </c>
      <c r="BI9" s="13"/>
      <c r="BJ9" s="13">
        <v>0.29032258064516098</v>
      </c>
      <c r="BK9" s="13">
        <v>0.34807916181606502</v>
      </c>
      <c r="BL9" s="13"/>
      <c r="BM9" s="13">
        <v>0.37313432835820898</v>
      </c>
      <c r="BN9" s="13">
        <v>0.33089133089133099</v>
      </c>
      <c r="BO9" s="13"/>
      <c r="BP9" s="13">
        <v>0.304029304029304</v>
      </c>
      <c r="BQ9" s="13">
        <v>0.34454912516823699</v>
      </c>
      <c r="BR9" s="13"/>
      <c r="BS9" s="13">
        <v>0.33936651583710398</v>
      </c>
      <c r="BT9" s="13">
        <v>0.32087912087912102</v>
      </c>
      <c r="BU9" s="13"/>
      <c r="BV9" s="13">
        <v>0.322147651006711</v>
      </c>
      <c r="BW9" s="13">
        <v>0.34812286689419802</v>
      </c>
      <c r="BX9" s="13"/>
      <c r="BY9" s="13">
        <v>0.35897435897435898</v>
      </c>
      <c r="BZ9" s="13">
        <v>0.334437086092715</v>
      </c>
      <c r="CA9" s="13"/>
      <c r="CB9" s="13">
        <v>0.35908141962421702</v>
      </c>
      <c r="CC9" s="13">
        <v>0.31529850746268701</v>
      </c>
    </row>
    <row r="10" spans="2:81" ht="28.8" x14ac:dyDescent="0.3">
      <c r="B10" s="14" t="s">
        <v>273</v>
      </c>
      <c r="C10" s="13">
        <v>7.1428571428571397E-2</v>
      </c>
      <c r="D10" s="13">
        <v>9.5330739299610903E-2</v>
      </c>
      <c r="E10" s="13">
        <v>4.6332046332046302E-2</v>
      </c>
      <c r="F10" s="13"/>
      <c r="G10" s="13">
        <v>0.11764705882352899</v>
      </c>
      <c r="H10" s="13">
        <v>5.9479553903345701E-2</v>
      </c>
      <c r="I10" s="13">
        <v>6.5989847715736002E-2</v>
      </c>
      <c r="J10" s="13">
        <v>8.6419753086419707E-2</v>
      </c>
      <c r="K10" s="13">
        <v>7.69230769230769E-2</v>
      </c>
      <c r="L10" s="13">
        <v>2.8985507246376802E-2</v>
      </c>
      <c r="M10" s="13"/>
      <c r="N10" s="13">
        <v>8.0519480519480505E-2</v>
      </c>
      <c r="O10" s="13">
        <v>6.02409638554217E-2</v>
      </c>
      <c r="P10" s="13">
        <v>6.21468926553672E-2</v>
      </c>
      <c r="Q10" s="13">
        <v>6.9124423963133605E-2</v>
      </c>
      <c r="R10" s="13"/>
      <c r="S10" s="13">
        <v>0.10638297872340401</v>
      </c>
      <c r="T10" s="13">
        <v>5.9829059829059797E-2</v>
      </c>
      <c r="U10" s="13">
        <v>1.49253731343284E-2</v>
      </c>
      <c r="V10" s="13">
        <v>6.5934065934065894E-2</v>
      </c>
      <c r="W10" s="13">
        <v>9.1954022988505704E-2</v>
      </c>
      <c r="X10" s="13">
        <v>0.102272727272727</v>
      </c>
      <c r="Y10" s="13">
        <v>5.95238095238095E-2</v>
      </c>
      <c r="Z10" s="13">
        <v>9.7560975609756101E-2</v>
      </c>
      <c r="AA10" s="13">
        <v>5.1851851851851899E-2</v>
      </c>
      <c r="AB10" s="13">
        <v>5.0632911392405097E-2</v>
      </c>
      <c r="AC10" s="13">
        <v>4.3478260869565202E-2</v>
      </c>
      <c r="AD10" s="13">
        <v>7.69230769230769E-2</v>
      </c>
      <c r="AE10" s="13"/>
      <c r="AF10" s="13">
        <v>7.7881619937694699E-2</v>
      </c>
      <c r="AG10" s="13">
        <v>5.4545454545454501E-2</v>
      </c>
      <c r="AH10" s="13">
        <v>5.4545454545454501E-2</v>
      </c>
      <c r="AI10" s="13">
        <v>5.6737588652482303E-2</v>
      </c>
      <c r="AJ10" s="13">
        <v>0.10891089108910899</v>
      </c>
      <c r="AK10" s="13">
        <v>7.5268817204301106E-2</v>
      </c>
      <c r="AL10" s="13"/>
      <c r="AM10" s="13">
        <v>4.3478260869565202E-2</v>
      </c>
      <c r="AN10" s="13">
        <v>8.6294416243654803E-2</v>
      </c>
      <c r="AO10" s="13">
        <v>9.1185410334346503E-2</v>
      </c>
      <c r="AP10" s="13">
        <v>4.2328042328042298E-2</v>
      </c>
      <c r="AQ10" s="13">
        <v>5.5555555555555601E-2</v>
      </c>
      <c r="AR10" s="13"/>
      <c r="AS10" s="13">
        <v>7.1428571428571397E-2</v>
      </c>
      <c r="AT10" s="13" t="s">
        <v>97</v>
      </c>
      <c r="AU10" s="13"/>
      <c r="AV10" s="13">
        <v>7.4999999999999997E-2</v>
      </c>
      <c r="AW10" s="13">
        <v>9.5744680851063801E-2</v>
      </c>
      <c r="AX10" s="13">
        <v>6.11854684512428E-2</v>
      </c>
      <c r="AY10" s="13"/>
      <c r="AZ10" s="13">
        <v>4.5871559633027498E-2</v>
      </c>
      <c r="BA10" s="13">
        <v>8.8888888888888906E-2</v>
      </c>
      <c r="BB10" s="13">
        <v>8.3700440528634401E-2</v>
      </c>
      <c r="BC10" s="13"/>
      <c r="BD10" s="13">
        <v>7.8947368421052599E-2</v>
      </c>
      <c r="BE10" s="13">
        <v>5.9895833333333301E-2</v>
      </c>
      <c r="BF10" s="13"/>
      <c r="BG10" s="13">
        <v>8.3850931677018598E-2</v>
      </c>
      <c r="BH10" s="13">
        <v>6.6011235955056202E-2</v>
      </c>
      <c r="BI10" s="13"/>
      <c r="BJ10" s="13">
        <v>9.0322580645161299E-2</v>
      </c>
      <c r="BK10" s="13">
        <v>6.8684516880093097E-2</v>
      </c>
      <c r="BL10" s="13"/>
      <c r="BM10" s="13">
        <v>7.9601990049751201E-2</v>
      </c>
      <c r="BN10" s="13">
        <v>7.0818070818070802E-2</v>
      </c>
      <c r="BO10" s="13"/>
      <c r="BP10" s="13">
        <v>8.7912087912087905E-2</v>
      </c>
      <c r="BQ10" s="13">
        <v>6.5948855989232794E-2</v>
      </c>
      <c r="BR10" s="13"/>
      <c r="BS10" s="13">
        <v>6.7873303167420795E-2</v>
      </c>
      <c r="BT10" s="13">
        <v>7.0329670329670302E-2</v>
      </c>
      <c r="BU10" s="13"/>
      <c r="BV10" s="13">
        <v>8.7248322147651006E-2</v>
      </c>
      <c r="BW10" s="13">
        <v>5.8020477815699703E-2</v>
      </c>
      <c r="BX10" s="13"/>
      <c r="BY10" s="13">
        <v>8.54700854700855E-2</v>
      </c>
      <c r="BZ10" s="13">
        <v>6.6225165562913899E-2</v>
      </c>
      <c r="CA10" s="13"/>
      <c r="CB10" s="13">
        <v>6.2630480167014599E-2</v>
      </c>
      <c r="CC10" s="13">
        <v>7.0895522388059698E-2</v>
      </c>
    </row>
    <row r="11" spans="2:81" ht="28.8" x14ac:dyDescent="0.3">
      <c r="B11" s="14" t="s">
        <v>274</v>
      </c>
      <c r="C11" s="13">
        <v>4.3436293436293398E-2</v>
      </c>
      <c r="D11" s="13">
        <v>4.66926070038911E-2</v>
      </c>
      <c r="E11" s="13">
        <v>4.0540540540540501E-2</v>
      </c>
      <c r="F11" s="13"/>
      <c r="G11" s="13">
        <v>5.22875816993464E-2</v>
      </c>
      <c r="H11" s="13">
        <v>2.9739776951672899E-2</v>
      </c>
      <c r="I11" s="13">
        <v>5.5837563451776699E-2</v>
      </c>
      <c r="J11" s="13">
        <v>3.7037037037037E-2</v>
      </c>
      <c r="K11" s="13">
        <v>3.4188034188034198E-2</v>
      </c>
      <c r="L11" s="13">
        <v>5.7971014492753603E-2</v>
      </c>
      <c r="M11" s="13"/>
      <c r="N11" s="13">
        <v>2.3376623376623398E-2</v>
      </c>
      <c r="O11" s="13">
        <v>4.0160642570281103E-2</v>
      </c>
      <c r="P11" s="13">
        <v>6.21468926553672E-2</v>
      </c>
      <c r="Q11" s="13">
        <v>6.4516129032258104E-2</v>
      </c>
      <c r="R11" s="13"/>
      <c r="S11" s="13">
        <v>5.31914893617021E-2</v>
      </c>
      <c r="T11" s="13">
        <v>1.7094017094017099E-2</v>
      </c>
      <c r="U11" s="13">
        <v>4.47761194029851E-2</v>
      </c>
      <c r="V11" s="13">
        <v>3.2967032967033003E-2</v>
      </c>
      <c r="W11" s="13">
        <v>5.7471264367816098E-2</v>
      </c>
      <c r="X11" s="13">
        <v>4.5454545454545497E-2</v>
      </c>
      <c r="Y11" s="13">
        <v>3.5714285714285698E-2</v>
      </c>
      <c r="Z11" s="13">
        <v>7.3170731707317097E-2</v>
      </c>
      <c r="AA11" s="13">
        <v>3.7037037037037E-2</v>
      </c>
      <c r="AB11" s="13">
        <v>3.7974683544303799E-2</v>
      </c>
      <c r="AC11" s="13">
        <v>8.6956521739130405E-2</v>
      </c>
      <c r="AD11" s="13">
        <v>0</v>
      </c>
      <c r="AE11" s="13"/>
      <c r="AF11" s="13">
        <v>2.1806853582554499E-2</v>
      </c>
      <c r="AG11" s="13">
        <v>4.8484848484848499E-2</v>
      </c>
      <c r="AH11" s="13">
        <v>4.5454545454545497E-2</v>
      </c>
      <c r="AI11" s="13">
        <v>4.9645390070922002E-2</v>
      </c>
      <c r="AJ11" s="13">
        <v>9.9009900990099001E-2</v>
      </c>
      <c r="AK11" s="13">
        <v>5.3763440860215103E-2</v>
      </c>
      <c r="AL11" s="13"/>
      <c r="AM11" s="13">
        <v>6.2111801242236003E-2</v>
      </c>
      <c r="AN11" s="13">
        <v>4.5685279187817299E-2</v>
      </c>
      <c r="AO11" s="13">
        <v>2.7355623100304E-2</v>
      </c>
      <c r="AP11" s="13">
        <v>3.1746031746031703E-2</v>
      </c>
      <c r="AQ11" s="13">
        <v>5.5555555555555601E-2</v>
      </c>
      <c r="AR11" s="13"/>
      <c r="AS11" s="13">
        <v>4.3436293436293398E-2</v>
      </c>
      <c r="AT11" s="13" t="s">
        <v>97</v>
      </c>
      <c r="AU11" s="13"/>
      <c r="AV11" s="13">
        <v>0.05</v>
      </c>
      <c r="AW11" s="13">
        <v>5.31914893617021E-2</v>
      </c>
      <c r="AX11" s="13">
        <v>3.4416826003824098E-2</v>
      </c>
      <c r="AY11" s="13"/>
      <c r="AZ11" s="13">
        <v>9.1743119266055103E-3</v>
      </c>
      <c r="BA11" s="13">
        <v>2.2222222222222199E-2</v>
      </c>
      <c r="BB11" s="13">
        <v>8.8105726872246701E-2</v>
      </c>
      <c r="BC11" s="13"/>
      <c r="BD11" s="13">
        <v>4.6439628482972103E-2</v>
      </c>
      <c r="BE11" s="13">
        <v>3.90625E-2</v>
      </c>
      <c r="BF11" s="13"/>
      <c r="BG11" s="13">
        <v>4.3478260869565202E-2</v>
      </c>
      <c r="BH11" s="13">
        <v>4.3539325842696597E-2</v>
      </c>
      <c r="BI11" s="13"/>
      <c r="BJ11" s="13">
        <v>6.4516129032258104E-2</v>
      </c>
      <c r="BK11" s="13">
        <v>3.9580908032596E-2</v>
      </c>
      <c r="BL11" s="13"/>
      <c r="BM11" s="13">
        <v>2.48756218905473E-2</v>
      </c>
      <c r="BN11" s="13">
        <v>4.8840048840048798E-2</v>
      </c>
      <c r="BO11" s="13"/>
      <c r="BP11" s="13">
        <v>6.22710622710623E-2</v>
      </c>
      <c r="BQ11" s="13">
        <v>3.6339165545087503E-2</v>
      </c>
      <c r="BR11" s="13"/>
      <c r="BS11" s="13">
        <v>2.48868778280543E-2</v>
      </c>
      <c r="BT11" s="13">
        <v>5.9340659340659303E-2</v>
      </c>
      <c r="BU11" s="13"/>
      <c r="BV11" s="13">
        <v>1.34228187919463E-2</v>
      </c>
      <c r="BW11" s="13">
        <v>3.0716723549488099E-2</v>
      </c>
      <c r="BX11" s="13"/>
      <c r="BY11" s="13">
        <v>8.54700854700855E-2</v>
      </c>
      <c r="BZ11" s="13">
        <v>3.86313465783664E-2</v>
      </c>
      <c r="CA11" s="13"/>
      <c r="CB11" s="13">
        <v>4.1753653444676402E-2</v>
      </c>
      <c r="CC11" s="13">
        <v>4.6641791044776101E-2</v>
      </c>
    </row>
    <row r="12" spans="2:81" ht="28.8" x14ac:dyDescent="0.3">
      <c r="B12" s="14" t="s">
        <v>275</v>
      </c>
      <c r="C12" s="13">
        <v>0.23069498069498101</v>
      </c>
      <c r="D12" s="13">
        <v>0.23540856031128399</v>
      </c>
      <c r="E12" s="13">
        <v>0.225868725868726</v>
      </c>
      <c r="F12" s="13"/>
      <c r="G12" s="13">
        <v>0.18300653594771199</v>
      </c>
      <c r="H12" s="13">
        <v>0.15985130111524201</v>
      </c>
      <c r="I12" s="13">
        <v>0.20304568527918801</v>
      </c>
      <c r="J12" s="13">
        <v>0.31481481481481499</v>
      </c>
      <c r="K12" s="13">
        <v>0.29059829059829101</v>
      </c>
      <c r="L12" s="13">
        <v>0.311594202898551</v>
      </c>
      <c r="M12" s="13"/>
      <c r="N12" s="13">
        <v>0.241558441558442</v>
      </c>
      <c r="O12" s="13">
        <v>0.180722891566265</v>
      </c>
      <c r="P12" s="13">
        <v>0.21468926553672299</v>
      </c>
      <c r="Q12" s="13">
        <v>0.29032258064516098</v>
      </c>
      <c r="R12" s="13"/>
      <c r="S12" s="13">
        <v>0.19680851063829799</v>
      </c>
      <c r="T12" s="13">
        <v>0.22222222222222199</v>
      </c>
      <c r="U12" s="13">
        <v>0.26865671641791</v>
      </c>
      <c r="V12" s="13">
        <v>0.230769230769231</v>
      </c>
      <c r="W12" s="13">
        <v>0.195402298850575</v>
      </c>
      <c r="X12" s="13">
        <v>0.22727272727272699</v>
      </c>
      <c r="Y12" s="13">
        <v>0.226190476190476</v>
      </c>
      <c r="Z12" s="13">
        <v>0.31707317073170699</v>
      </c>
      <c r="AA12" s="13">
        <v>0.266666666666667</v>
      </c>
      <c r="AB12" s="13">
        <v>0.291139240506329</v>
      </c>
      <c r="AC12" s="13">
        <v>0.108695652173913</v>
      </c>
      <c r="AD12" s="13">
        <v>0.30769230769230799</v>
      </c>
      <c r="AE12" s="13"/>
      <c r="AF12" s="13">
        <v>0.177570093457944</v>
      </c>
      <c r="AG12" s="13">
        <v>0.22424242424242399</v>
      </c>
      <c r="AH12" s="13">
        <v>0.27272727272727298</v>
      </c>
      <c r="AI12" s="13">
        <v>0.19148936170212799</v>
      </c>
      <c r="AJ12" s="13">
        <v>0.22772277227722801</v>
      </c>
      <c r="AK12" s="13">
        <v>0.27956989247311798</v>
      </c>
      <c r="AL12" s="13"/>
      <c r="AM12" s="13">
        <v>0.31677018633540399</v>
      </c>
      <c r="AN12" s="13">
        <v>0.233502538071066</v>
      </c>
      <c r="AO12" s="13">
        <v>0.20668693009118499</v>
      </c>
      <c r="AP12" s="13">
        <v>0.19047619047618999</v>
      </c>
      <c r="AQ12" s="13">
        <v>0.11111111111111099</v>
      </c>
      <c r="AR12" s="13"/>
      <c r="AS12" s="13">
        <v>0.23069498069498101</v>
      </c>
      <c r="AT12" s="13" t="s">
        <v>97</v>
      </c>
      <c r="AU12" s="13"/>
      <c r="AV12" s="13">
        <v>0.11</v>
      </c>
      <c r="AW12" s="13">
        <v>8.5106382978723402E-2</v>
      </c>
      <c r="AX12" s="13">
        <v>0.35181644359464598</v>
      </c>
      <c r="AY12" s="13"/>
      <c r="AZ12" s="13">
        <v>6.4220183486238494E-2</v>
      </c>
      <c r="BA12" s="13">
        <v>5.5555555555555601E-2</v>
      </c>
      <c r="BB12" s="13">
        <v>0.16299559471365599</v>
      </c>
      <c r="BC12" s="13"/>
      <c r="BD12" s="13">
        <v>0.215170278637771</v>
      </c>
      <c r="BE12" s="13">
        <v>0.2578125</v>
      </c>
      <c r="BF12" s="13"/>
      <c r="BG12" s="13">
        <v>0.19254658385093201</v>
      </c>
      <c r="BH12" s="13">
        <v>0.24578651685393299</v>
      </c>
      <c r="BI12" s="13"/>
      <c r="BJ12" s="13">
        <v>0.225806451612903</v>
      </c>
      <c r="BK12" s="13">
        <v>0.23166472642607699</v>
      </c>
      <c r="BL12" s="13"/>
      <c r="BM12" s="13">
        <v>0.21393034825870599</v>
      </c>
      <c r="BN12" s="13">
        <v>0.23321123321123299</v>
      </c>
      <c r="BO12" s="13"/>
      <c r="BP12" s="13">
        <v>0.238095238095238</v>
      </c>
      <c r="BQ12" s="13">
        <v>0.23149394347240901</v>
      </c>
      <c r="BR12" s="13"/>
      <c r="BS12" s="13">
        <v>0.21945701357466099</v>
      </c>
      <c r="BT12" s="13">
        <v>0.23736263736263699</v>
      </c>
      <c r="BU12" s="13"/>
      <c r="BV12" s="13">
        <v>0.194630872483221</v>
      </c>
      <c r="BW12" s="13">
        <v>0.23208191126279901</v>
      </c>
      <c r="BX12" s="13"/>
      <c r="BY12" s="13">
        <v>0.19658119658119699</v>
      </c>
      <c r="BZ12" s="13">
        <v>0.233995584988962</v>
      </c>
      <c r="CA12" s="13"/>
      <c r="CB12" s="13">
        <v>0.23382045929018799</v>
      </c>
      <c r="CC12" s="13">
        <v>0.23320895522388099</v>
      </c>
    </row>
    <row r="13" spans="2:81" x14ac:dyDescent="0.3">
      <c r="B13" s="14" t="s">
        <v>106</v>
      </c>
      <c r="C13" s="22">
        <v>1.7374517374517399E-2</v>
      </c>
      <c r="D13" s="22">
        <v>1.1673151750972799E-2</v>
      </c>
      <c r="E13" s="22">
        <v>2.31660231660232E-2</v>
      </c>
      <c r="F13" s="22"/>
      <c r="G13" s="22">
        <v>1.30718954248366E-2</v>
      </c>
      <c r="H13" s="22">
        <v>1.8587360594795502E-2</v>
      </c>
      <c r="I13" s="22">
        <v>5.0761421319797002E-3</v>
      </c>
      <c r="J13" s="22">
        <v>1.2345679012345699E-2</v>
      </c>
      <c r="K13" s="22">
        <v>4.2735042735042701E-2</v>
      </c>
      <c r="L13" s="22">
        <v>2.1739130434782601E-2</v>
      </c>
      <c r="M13" s="22"/>
      <c r="N13" s="22">
        <v>7.7922077922077896E-3</v>
      </c>
      <c r="O13" s="22">
        <v>1.20481927710843E-2</v>
      </c>
      <c r="P13" s="22">
        <v>1.12994350282486E-2</v>
      </c>
      <c r="Q13" s="22">
        <v>4.6082949308755797E-2</v>
      </c>
      <c r="R13" s="22"/>
      <c r="S13" s="22">
        <v>5.31914893617021E-3</v>
      </c>
      <c r="T13" s="22">
        <v>3.4188034188034198E-2</v>
      </c>
      <c r="U13" s="22">
        <v>1.49253731343284E-2</v>
      </c>
      <c r="V13" s="22">
        <v>2.1978021978022001E-2</v>
      </c>
      <c r="W13" s="22">
        <v>1.1494252873563199E-2</v>
      </c>
      <c r="X13" s="22">
        <v>2.27272727272727E-2</v>
      </c>
      <c r="Y13" s="22">
        <v>0</v>
      </c>
      <c r="Z13" s="22">
        <v>2.4390243902439001E-2</v>
      </c>
      <c r="AA13" s="22">
        <v>2.96296296296296E-2</v>
      </c>
      <c r="AB13" s="22">
        <v>1.26582278481013E-2</v>
      </c>
      <c r="AC13" s="22">
        <v>2.1739130434782601E-2</v>
      </c>
      <c r="AD13" s="22">
        <v>0</v>
      </c>
      <c r="AE13" s="22"/>
      <c r="AF13" s="22">
        <v>6.2305295950155796E-3</v>
      </c>
      <c r="AG13" s="22">
        <v>1.8181818181818198E-2</v>
      </c>
      <c r="AH13" s="22">
        <v>9.0909090909090905E-3</v>
      </c>
      <c r="AI13" s="22">
        <v>1.41843971631206E-2</v>
      </c>
      <c r="AJ13" s="22">
        <v>2.9702970297029702E-2</v>
      </c>
      <c r="AK13" s="22">
        <v>5.3763440860215103E-2</v>
      </c>
      <c r="AL13" s="22"/>
      <c r="AM13" s="22">
        <v>4.3478260869565202E-2</v>
      </c>
      <c r="AN13" s="22">
        <v>2.0304568527918801E-2</v>
      </c>
      <c r="AO13" s="22">
        <v>1.2158054711246201E-2</v>
      </c>
      <c r="AP13" s="22">
        <v>0</v>
      </c>
      <c r="AQ13" s="22">
        <v>0</v>
      </c>
      <c r="AR13" s="22"/>
      <c r="AS13" s="22">
        <v>1.7374517374517399E-2</v>
      </c>
      <c r="AT13" s="22" t="s">
        <v>97</v>
      </c>
      <c r="AU13" s="22"/>
      <c r="AV13" s="22">
        <v>0.01</v>
      </c>
      <c r="AW13" s="22">
        <v>2.1276595744680899E-2</v>
      </c>
      <c r="AX13" s="22">
        <v>1.9120458891013398E-2</v>
      </c>
      <c r="AY13" s="22"/>
      <c r="AZ13" s="22">
        <v>0</v>
      </c>
      <c r="BA13" s="22">
        <v>0</v>
      </c>
      <c r="BB13" s="22">
        <v>2.2026431718061699E-2</v>
      </c>
      <c r="BC13" s="22"/>
      <c r="BD13" s="22">
        <v>1.8575851393188899E-2</v>
      </c>
      <c r="BE13" s="22">
        <v>1.5625E-2</v>
      </c>
      <c r="BF13" s="22"/>
      <c r="BG13" s="22">
        <v>1.2422360248447201E-2</v>
      </c>
      <c r="BH13" s="22">
        <v>1.9662921348314599E-2</v>
      </c>
      <c r="BI13" s="22"/>
      <c r="BJ13" s="22">
        <v>1.9354838709677399E-2</v>
      </c>
      <c r="BK13" s="22">
        <v>1.7462165308498302E-2</v>
      </c>
      <c r="BL13" s="22"/>
      <c r="BM13" s="22">
        <v>9.9502487562189105E-3</v>
      </c>
      <c r="BN13" s="22">
        <v>1.8315018315018299E-2</v>
      </c>
      <c r="BO13" s="22"/>
      <c r="BP13" s="22">
        <v>2.5641025641025599E-2</v>
      </c>
      <c r="BQ13" s="22">
        <v>1.34589502018843E-2</v>
      </c>
      <c r="BR13" s="22"/>
      <c r="BS13" s="22">
        <v>1.35746606334842E-2</v>
      </c>
      <c r="BT13" s="22">
        <v>2.6373626373626401E-2</v>
      </c>
      <c r="BU13" s="22"/>
      <c r="BV13" s="22">
        <v>6.7114093959731499E-3</v>
      </c>
      <c r="BW13" s="22">
        <v>1.7064846416382298E-2</v>
      </c>
      <c r="BX13" s="22"/>
      <c r="BY13" s="22">
        <v>8.5470085470085496E-3</v>
      </c>
      <c r="BZ13" s="22">
        <v>1.87637969094923E-2</v>
      </c>
      <c r="CA13" s="22"/>
      <c r="CB13" s="22">
        <v>1.67014613778706E-2</v>
      </c>
      <c r="CC13" s="22">
        <v>1.8656716417910401E-2</v>
      </c>
    </row>
    <row r="14" spans="2:81" x14ac:dyDescent="0.3">
      <c r="B14" s="15" t="s">
        <v>541</v>
      </c>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C18"/>
  <sheetViews>
    <sheetView showGridLines="0" workbookViewId="0">
      <pane xSplit="2" topLeftCell="C1" activePane="topRight" state="frozen"/>
      <selection activeCell="B14" sqref="B14"/>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279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row>
    <row r="8" spans="2:81" ht="28.8" x14ac:dyDescent="0.3">
      <c r="B8" s="14" t="s">
        <v>271</v>
      </c>
      <c r="C8" s="13">
        <v>0.111003861003861</v>
      </c>
      <c r="D8" s="13">
        <v>0.13229571984435801</v>
      </c>
      <c r="E8" s="13">
        <v>9.0733590733590705E-2</v>
      </c>
      <c r="F8" s="13"/>
      <c r="G8" s="13">
        <v>6.5359477124182996E-2</v>
      </c>
      <c r="H8" s="13">
        <v>0.19702602230483299</v>
      </c>
      <c r="I8" s="13">
        <v>0.157360406091371</v>
      </c>
      <c r="J8" s="13">
        <v>8.6419753086419707E-2</v>
      </c>
      <c r="K8" s="13">
        <v>5.1282051282051301E-2</v>
      </c>
      <c r="L8" s="13">
        <v>7.2463768115942004E-3</v>
      </c>
      <c r="M8" s="13"/>
      <c r="N8" s="13">
        <v>0.145454545454545</v>
      </c>
      <c r="O8" s="13">
        <v>0.104417670682731</v>
      </c>
      <c r="P8" s="13">
        <v>0.112994350282486</v>
      </c>
      <c r="Q8" s="13">
        <v>5.99078341013825E-2</v>
      </c>
      <c r="R8" s="13"/>
      <c r="S8" s="13">
        <v>0.14893617021276601</v>
      </c>
      <c r="T8" s="13">
        <v>0.11965811965812</v>
      </c>
      <c r="U8" s="13">
        <v>0.104477611940299</v>
      </c>
      <c r="V8" s="13">
        <v>0.120879120879121</v>
      </c>
      <c r="W8" s="13">
        <v>8.04597701149425E-2</v>
      </c>
      <c r="X8" s="13">
        <v>0.11363636363636399</v>
      </c>
      <c r="Y8" s="13">
        <v>8.3333333333333301E-2</v>
      </c>
      <c r="Z8" s="13">
        <v>0.146341463414634</v>
      </c>
      <c r="AA8" s="13">
        <v>6.6666666666666693E-2</v>
      </c>
      <c r="AB8" s="13">
        <v>6.3291139240506306E-2</v>
      </c>
      <c r="AC8" s="13">
        <v>0.217391304347826</v>
      </c>
      <c r="AD8" s="13">
        <v>7.69230769230769E-2</v>
      </c>
      <c r="AE8" s="13"/>
      <c r="AF8" s="13">
        <v>0.168224299065421</v>
      </c>
      <c r="AG8" s="13">
        <v>0.103030303030303</v>
      </c>
      <c r="AH8" s="13">
        <v>8.1818181818181804E-2</v>
      </c>
      <c r="AI8" s="13">
        <v>0.10638297872340401</v>
      </c>
      <c r="AJ8" s="13">
        <v>4.95049504950495E-2</v>
      </c>
      <c r="AK8" s="13">
        <v>4.3010752688171998E-2</v>
      </c>
      <c r="AL8" s="13"/>
      <c r="AM8" s="13">
        <v>6.2111801242236003E-2</v>
      </c>
      <c r="AN8" s="13">
        <v>6.5989847715736002E-2</v>
      </c>
      <c r="AO8" s="13">
        <v>0.133738601823708</v>
      </c>
      <c r="AP8" s="13">
        <v>0.148148148148148</v>
      </c>
      <c r="AQ8" s="13">
        <v>0.33333333333333298</v>
      </c>
      <c r="AR8" s="13"/>
      <c r="AS8" s="13">
        <v>0.111003861003861</v>
      </c>
      <c r="AT8" s="13" t="s">
        <v>97</v>
      </c>
      <c r="AU8" s="13"/>
      <c r="AV8" s="13">
        <v>0.1925</v>
      </c>
      <c r="AW8" s="13">
        <v>0.19148936170212799</v>
      </c>
      <c r="AX8" s="13">
        <v>3.8240917782026797E-2</v>
      </c>
      <c r="AY8" s="13"/>
      <c r="AZ8" s="13">
        <v>0.35779816513761498</v>
      </c>
      <c r="BA8" s="13">
        <v>0.22222222222222199</v>
      </c>
      <c r="BB8" s="13">
        <v>7.0484581497797405E-2</v>
      </c>
      <c r="BC8" s="13"/>
      <c r="BD8" s="13">
        <v>0.12538699690402499</v>
      </c>
      <c r="BE8" s="13">
        <v>8.8541666666666699E-2</v>
      </c>
      <c r="BF8" s="13"/>
      <c r="BG8" s="13">
        <v>0.167701863354037</v>
      </c>
      <c r="BH8" s="13">
        <v>8.5674157303370801E-2</v>
      </c>
      <c r="BI8" s="13"/>
      <c r="BJ8" s="13">
        <v>0.103225806451613</v>
      </c>
      <c r="BK8" s="13">
        <v>0.10477299185099</v>
      </c>
      <c r="BL8" s="13"/>
      <c r="BM8" s="13">
        <v>9.4527363184079602E-2</v>
      </c>
      <c r="BN8" s="13">
        <v>0.114774114774115</v>
      </c>
      <c r="BO8" s="13"/>
      <c r="BP8" s="13">
        <v>8.7912087912087905E-2</v>
      </c>
      <c r="BQ8" s="13">
        <v>0.121130551816958</v>
      </c>
      <c r="BR8" s="13"/>
      <c r="BS8" s="13">
        <v>0.13574660633484201</v>
      </c>
      <c r="BT8" s="13">
        <v>9.2307692307692299E-2</v>
      </c>
      <c r="BU8" s="13"/>
      <c r="BV8" s="13">
        <v>0.16778523489932901</v>
      </c>
      <c r="BW8" s="13">
        <v>0.119453924914676</v>
      </c>
      <c r="BX8" s="13"/>
      <c r="BY8" s="13">
        <v>9.4017094017094002E-2</v>
      </c>
      <c r="BZ8" s="13">
        <v>0.114790286975717</v>
      </c>
      <c r="CA8" s="13"/>
      <c r="CB8" s="13">
        <v>9.3945720250521905E-2</v>
      </c>
      <c r="CC8" s="13">
        <v>0.12686567164179099</v>
      </c>
    </row>
    <row r="9" spans="2:81" ht="28.8" x14ac:dyDescent="0.3">
      <c r="B9" s="14" t="s">
        <v>272</v>
      </c>
      <c r="C9" s="13">
        <v>0.177606177606178</v>
      </c>
      <c r="D9" s="13">
        <v>0.18677042801556401</v>
      </c>
      <c r="E9" s="13">
        <v>0.16988416988416999</v>
      </c>
      <c r="F9" s="13"/>
      <c r="G9" s="13">
        <v>0.16993464052287599</v>
      </c>
      <c r="H9" s="13">
        <v>0.25278810408921898</v>
      </c>
      <c r="I9" s="13">
        <v>0.208121827411168</v>
      </c>
      <c r="J9" s="13">
        <v>0.117283950617284</v>
      </c>
      <c r="K9" s="13">
        <v>0.16239316239316201</v>
      </c>
      <c r="L9" s="13">
        <v>7.9710144927536197E-2</v>
      </c>
      <c r="M9" s="13"/>
      <c r="N9" s="13">
        <v>0.207792207792208</v>
      </c>
      <c r="O9" s="13">
        <v>0.188755020080321</v>
      </c>
      <c r="P9" s="13">
        <v>0.152542372881356</v>
      </c>
      <c r="Q9" s="13">
        <v>0.13824884792626699</v>
      </c>
      <c r="R9" s="13"/>
      <c r="S9" s="13">
        <v>0.23404255319148901</v>
      </c>
      <c r="T9" s="13">
        <v>0.102564102564103</v>
      </c>
      <c r="U9" s="13">
        <v>0.164179104477612</v>
      </c>
      <c r="V9" s="13">
        <v>0.15384615384615399</v>
      </c>
      <c r="W9" s="13">
        <v>0.195402298850575</v>
      </c>
      <c r="X9" s="13">
        <v>0.170454545454545</v>
      </c>
      <c r="Y9" s="13">
        <v>0.238095238095238</v>
      </c>
      <c r="Z9" s="13">
        <v>0.146341463414634</v>
      </c>
      <c r="AA9" s="13">
        <v>0.21481481481481501</v>
      </c>
      <c r="AB9" s="13">
        <v>8.8607594936708903E-2</v>
      </c>
      <c r="AC9" s="13">
        <v>0.108695652173913</v>
      </c>
      <c r="AD9" s="13">
        <v>0.30769230769230799</v>
      </c>
      <c r="AE9" s="13"/>
      <c r="AF9" s="13">
        <v>0.22741433021806901</v>
      </c>
      <c r="AG9" s="13">
        <v>0.18787878787878801</v>
      </c>
      <c r="AH9" s="13">
        <v>0.2</v>
      </c>
      <c r="AI9" s="13">
        <v>0.184397163120567</v>
      </c>
      <c r="AJ9" s="13">
        <v>0.12871287128712899</v>
      </c>
      <c r="AK9" s="13">
        <v>0.10752688172043</v>
      </c>
      <c r="AL9" s="13"/>
      <c r="AM9" s="13">
        <v>0.14906832298136599</v>
      </c>
      <c r="AN9" s="13">
        <v>0.121827411167513</v>
      </c>
      <c r="AO9" s="13">
        <v>0.17933130699088101</v>
      </c>
      <c r="AP9" s="13">
        <v>0.26984126984126999</v>
      </c>
      <c r="AQ9" s="13">
        <v>0.27777777777777801</v>
      </c>
      <c r="AR9" s="13"/>
      <c r="AS9" s="13">
        <v>0.177606177606178</v>
      </c>
      <c r="AT9" s="13" t="s">
        <v>97</v>
      </c>
      <c r="AU9" s="13"/>
      <c r="AV9" s="13">
        <v>0.23250000000000001</v>
      </c>
      <c r="AW9" s="13">
        <v>0.30851063829787201</v>
      </c>
      <c r="AX9" s="13">
        <v>0.107074569789675</v>
      </c>
      <c r="AY9" s="13"/>
      <c r="AZ9" s="13">
        <v>0.22018348623853201</v>
      </c>
      <c r="BA9" s="13">
        <v>0.4</v>
      </c>
      <c r="BB9" s="13">
        <v>0.19383259911894299</v>
      </c>
      <c r="BC9" s="13"/>
      <c r="BD9" s="13">
        <v>0.195046439628483</v>
      </c>
      <c r="BE9" s="13">
        <v>0.15104166666666699</v>
      </c>
      <c r="BF9" s="13"/>
      <c r="BG9" s="13">
        <v>0.229813664596273</v>
      </c>
      <c r="BH9" s="13">
        <v>0.15308988764044901</v>
      </c>
      <c r="BI9" s="13"/>
      <c r="BJ9" s="13">
        <v>0.225806451612903</v>
      </c>
      <c r="BK9" s="13">
        <v>0.16880093131548299</v>
      </c>
      <c r="BL9" s="13"/>
      <c r="BM9" s="13">
        <v>0.19402985074626899</v>
      </c>
      <c r="BN9" s="13">
        <v>0.175824175824176</v>
      </c>
      <c r="BO9" s="13"/>
      <c r="BP9" s="13">
        <v>0.13186813186813201</v>
      </c>
      <c r="BQ9" s="13">
        <v>0.19650067294751</v>
      </c>
      <c r="BR9" s="13"/>
      <c r="BS9" s="13">
        <v>0.20135746606334801</v>
      </c>
      <c r="BT9" s="13">
        <v>0.17142857142857101</v>
      </c>
      <c r="BU9" s="13"/>
      <c r="BV9" s="13">
        <v>0.221476510067114</v>
      </c>
      <c r="BW9" s="13">
        <v>0.19112627986348099</v>
      </c>
      <c r="BX9" s="13"/>
      <c r="BY9" s="13">
        <v>0.23931623931623899</v>
      </c>
      <c r="BZ9" s="13">
        <v>0.16997792494481201</v>
      </c>
      <c r="CA9" s="13"/>
      <c r="CB9" s="13">
        <v>0.15240083507306901</v>
      </c>
      <c r="CC9" s="13">
        <v>0.192164179104478</v>
      </c>
    </row>
    <row r="10" spans="2:81" ht="28.8" x14ac:dyDescent="0.3">
      <c r="B10" s="14" t="s">
        <v>273</v>
      </c>
      <c r="C10" s="13">
        <v>8.6872586872586893E-2</v>
      </c>
      <c r="D10" s="13">
        <v>0.101167315175097</v>
      </c>
      <c r="E10" s="13">
        <v>7.3359073359073407E-2</v>
      </c>
      <c r="F10" s="13"/>
      <c r="G10" s="13">
        <v>0.14379084967320299</v>
      </c>
      <c r="H10" s="13">
        <v>9.2936802973977703E-2</v>
      </c>
      <c r="I10" s="13">
        <v>7.6142131979695396E-2</v>
      </c>
      <c r="J10" s="13">
        <v>7.4074074074074098E-2</v>
      </c>
      <c r="K10" s="13">
        <v>8.54700854700855E-2</v>
      </c>
      <c r="L10" s="13">
        <v>4.3478260869565202E-2</v>
      </c>
      <c r="M10" s="13"/>
      <c r="N10" s="13">
        <v>7.7922077922077906E-2</v>
      </c>
      <c r="O10" s="13">
        <v>8.4337349397590397E-2</v>
      </c>
      <c r="P10" s="13">
        <v>9.6045197740112997E-2</v>
      </c>
      <c r="Q10" s="13">
        <v>9.6774193548387094E-2</v>
      </c>
      <c r="R10" s="13"/>
      <c r="S10" s="13">
        <v>9.5744680851063801E-2</v>
      </c>
      <c r="T10" s="13">
        <v>6.8376068376068397E-2</v>
      </c>
      <c r="U10" s="13">
        <v>0.104477611940299</v>
      </c>
      <c r="V10" s="13">
        <v>9.8901098901098897E-2</v>
      </c>
      <c r="W10" s="13">
        <v>9.1954022988505704E-2</v>
      </c>
      <c r="X10" s="13">
        <v>0.102272727272727</v>
      </c>
      <c r="Y10" s="13">
        <v>7.1428571428571397E-2</v>
      </c>
      <c r="Z10" s="13">
        <v>4.8780487804878099E-2</v>
      </c>
      <c r="AA10" s="13">
        <v>8.8888888888888906E-2</v>
      </c>
      <c r="AB10" s="13">
        <v>6.3291139240506306E-2</v>
      </c>
      <c r="AC10" s="13">
        <v>8.6956521739130405E-2</v>
      </c>
      <c r="AD10" s="13">
        <v>0.15384615384615399</v>
      </c>
      <c r="AE10" s="13"/>
      <c r="AF10" s="13">
        <v>8.0996884735202501E-2</v>
      </c>
      <c r="AG10" s="13">
        <v>0.13939393939393899</v>
      </c>
      <c r="AH10" s="13">
        <v>4.5454545454545497E-2</v>
      </c>
      <c r="AI10" s="13">
        <v>0.10638297872340401</v>
      </c>
      <c r="AJ10" s="13">
        <v>6.9306930693069299E-2</v>
      </c>
      <c r="AK10" s="13">
        <v>8.6021505376344107E-2</v>
      </c>
      <c r="AL10" s="13"/>
      <c r="AM10" s="13">
        <v>9.3167701863354005E-2</v>
      </c>
      <c r="AN10" s="13">
        <v>0.101522842639594</v>
      </c>
      <c r="AO10" s="13">
        <v>8.2066869300911893E-2</v>
      </c>
      <c r="AP10" s="13">
        <v>6.3492063492063502E-2</v>
      </c>
      <c r="AQ10" s="13">
        <v>5.5555555555555601E-2</v>
      </c>
      <c r="AR10" s="13"/>
      <c r="AS10" s="13">
        <v>8.6872586872586893E-2</v>
      </c>
      <c r="AT10" s="13" t="s">
        <v>97</v>
      </c>
      <c r="AU10" s="13"/>
      <c r="AV10" s="13">
        <v>0.12</v>
      </c>
      <c r="AW10" s="13">
        <v>0.117021276595745</v>
      </c>
      <c r="AX10" s="13">
        <v>5.35372848948375E-2</v>
      </c>
      <c r="AY10" s="13"/>
      <c r="AZ10" s="13">
        <v>5.5045871559633003E-2</v>
      </c>
      <c r="BA10" s="13">
        <v>0.122222222222222</v>
      </c>
      <c r="BB10" s="13">
        <v>0.136563876651982</v>
      </c>
      <c r="BC10" s="13"/>
      <c r="BD10" s="13">
        <v>7.7399380804953594E-2</v>
      </c>
      <c r="BE10" s="13">
        <v>0.1015625</v>
      </c>
      <c r="BF10" s="13"/>
      <c r="BG10" s="13">
        <v>9.6273291925465798E-2</v>
      </c>
      <c r="BH10" s="13">
        <v>8.2865168539325795E-2</v>
      </c>
      <c r="BI10" s="13"/>
      <c r="BJ10" s="13">
        <v>8.3870967741935504E-2</v>
      </c>
      <c r="BK10" s="13">
        <v>8.9639115250291002E-2</v>
      </c>
      <c r="BL10" s="13"/>
      <c r="BM10" s="13">
        <v>7.4626865671641798E-2</v>
      </c>
      <c r="BN10" s="13">
        <v>8.9133089133089094E-2</v>
      </c>
      <c r="BO10" s="13"/>
      <c r="BP10" s="13">
        <v>6.95970695970696E-2</v>
      </c>
      <c r="BQ10" s="13">
        <v>9.2866756393001307E-2</v>
      </c>
      <c r="BR10" s="13"/>
      <c r="BS10" s="13">
        <v>9.5022624434389094E-2</v>
      </c>
      <c r="BT10" s="13">
        <v>8.7912087912087905E-2</v>
      </c>
      <c r="BU10" s="13"/>
      <c r="BV10" s="13">
        <v>9.3959731543624206E-2</v>
      </c>
      <c r="BW10" s="13">
        <v>9.5563139931740607E-2</v>
      </c>
      <c r="BX10" s="13"/>
      <c r="BY10" s="13">
        <v>0.15384615384615399</v>
      </c>
      <c r="BZ10" s="13">
        <v>7.8366445916114802E-2</v>
      </c>
      <c r="CA10" s="13"/>
      <c r="CB10" s="13">
        <v>9.3945720250521905E-2</v>
      </c>
      <c r="CC10" s="13">
        <v>8.0223880597014893E-2</v>
      </c>
    </row>
    <row r="11" spans="2:81" ht="28.8" x14ac:dyDescent="0.3">
      <c r="B11" s="14" t="s">
        <v>274</v>
      </c>
      <c r="C11" s="13">
        <v>8.4942084942084897E-2</v>
      </c>
      <c r="D11" s="13">
        <v>9.1439688715953302E-2</v>
      </c>
      <c r="E11" s="13">
        <v>7.9150579150579103E-2</v>
      </c>
      <c r="F11" s="13"/>
      <c r="G11" s="13">
        <v>7.1895424836601302E-2</v>
      </c>
      <c r="H11" s="13">
        <v>8.5501858736059505E-2</v>
      </c>
      <c r="I11" s="13">
        <v>0.10659898477157401</v>
      </c>
      <c r="J11" s="13">
        <v>0.11111111111111099</v>
      </c>
      <c r="K11" s="13">
        <v>5.9829059829059797E-2</v>
      </c>
      <c r="L11" s="13">
        <v>5.7971014492753603E-2</v>
      </c>
      <c r="M11" s="13"/>
      <c r="N11" s="13">
        <v>8.5714285714285701E-2</v>
      </c>
      <c r="O11" s="13">
        <v>7.63052208835341E-2</v>
      </c>
      <c r="P11" s="13">
        <v>7.9096045197740106E-2</v>
      </c>
      <c r="Q11" s="13">
        <v>9.6774193548387094E-2</v>
      </c>
      <c r="R11" s="13"/>
      <c r="S11" s="13">
        <v>9.0425531914893595E-2</v>
      </c>
      <c r="T11" s="13">
        <v>0.11111111111111099</v>
      </c>
      <c r="U11" s="13">
        <v>2.9850746268656699E-2</v>
      </c>
      <c r="V11" s="13">
        <v>6.5934065934065894E-2</v>
      </c>
      <c r="W11" s="13">
        <v>0.114942528735632</v>
      </c>
      <c r="X11" s="13">
        <v>0.102272727272727</v>
      </c>
      <c r="Y11" s="13">
        <v>3.5714285714285698E-2</v>
      </c>
      <c r="Z11" s="13">
        <v>7.3170731707317097E-2</v>
      </c>
      <c r="AA11" s="13">
        <v>5.9259259259259303E-2</v>
      </c>
      <c r="AB11" s="13">
        <v>0.151898734177215</v>
      </c>
      <c r="AC11" s="13">
        <v>8.6956521739130405E-2</v>
      </c>
      <c r="AD11" s="13">
        <v>7.69230769230769E-2</v>
      </c>
      <c r="AE11" s="13"/>
      <c r="AF11" s="13">
        <v>8.4112149532710304E-2</v>
      </c>
      <c r="AG11" s="13">
        <v>9.6969696969696997E-2</v>
      </c>
      <c r="AH11" s="13">
        <v>6.3636363636363602E-2</v>
      </c>
      <c r="AI11" s="13">
        <v>8.5106382978723402E-2</v>
      </c>
      <c r="AJ11" s="13">
        <v>4.95049504950495E-2</v>
      </c>
      <c r="AK11" s="13">
        <v>6.4516129032258104E-2</v>
      </c>
      <c r="AL11" s="13"/>
      <c r="AM11" s="13">
        <v>6.2111801242236003E-2</v>
      </c>
      <c r="AN11" s="13">
        <v>8.1218274111675107E-2</v>
      </c>
      <c r="AO11" s="13">
        <v>9.7264437689969604E-2</v>
      </c>
      <c r="AP11" s="13">
        <v>0.10582010582010599</v>
      </c>
      <c r="AQ11" s="13">
        <v>8.3333333333333301E-2</v>
      </c>
      <c r="AR11" s="13"/>
      <c r="AS11" s="13">
        <v>8.4942084942084897E-2</v>
      </c>
      <c r="AT11" s="13" t="s">
        <v>97</v>
      </c>
      <c r="AU11" s="13"/>
      <c r="AV11" s="13">
        <v>0.09</v>
      </c>
      <c r="AW11" s="13">
        <v>0.159574468085106</v>
      </c>
      <c r="AX11" s="13">
        <v>6.8833652007648197E-2</v>
      </c>
      <c r="AY11" s="13"/>
      <c r="AZ11" s="13">
        <v>5.5045871559633003E-2</v>
      </c>
      <c r="BA11" s="13">
        <v>0.1</v>
      </c>
      <c r="BB11" s="13">
        <v>0.136563876651982</v>
      </c>
      <c r="BC11" s="13"/>
      <c r="BD11" s="13">
        <v>8.0495356037151702E-2</v>
      </c>
      <c r="BE11" s="13">
        <v>9.375E-2</v>
      </c>
      <c r="BF11" s="13"/>
      <c r="BG11" s="13">
        <v>9.0062111801242198E-2</v>
      </c>
      <c r="BH11" s="13">
        <v>8.2865168539325795E-2</v>
      </c>
      <c r="BI11" s="13"/>
      <c r="BJ11" s="13">
        <v>8.3870967741935504E-2</v>
      </c>
      <c r="BK11" s="13">
        <v>8.6146682188591395E-2</v>
      </c>
      <c r="BL11" s="13"/>
      <c r="BM11" s="13">
        <v>0.104477611940299</v>
      </c>
      <c r="BN11" s="13">
        <v>8.0586080586080605E-2</v>
      </c>
      <c r="BO11" s="13"/>
      <c r="BP11" s="13">
        <v>8.4249084249084297E-2</v>
      </c>
      <c r="BQ11" s="13">
        <v>8.7483176312247599E-2</v>
      </c>
      <c r="BR11" s="13"/>
      <c r="BS11" s="13">
        <v>8.8235294117647106E-2</v>
      </c>
      <c r="BT11" s="13">
        <v>7.2527472527472506E-2</v>
      </c>
      <c r="BU11" s="13"/>
      <c r="BV11" s="13">
        <v>8.7248322147651006E-2</v>
      </c>
      <c r="BW11" s="13">
        <v>8.8737201365187701E-2</v>
      </c>
      <c r="BX11" s="13"/>
      <c r="BY11" s="13">
        <v>7.69230769230769E-2</v>
      </c>
      <c r="BZ11" s="13">
        <v>8.3885209713024295E-2</v>
      </c>
      <c r="CA11" s="13"/>
      <c r="CB11" s="13">
        <v>8.1419624217118999E-2</v>
      </c>
      <c r="CC11" s="13">
        <v>8.5820895522388099E-2</v>
      </c>
    </row>
    <row r="12" spans="2:81" ht="28.8" x14ac:dyDescent="0.3">
      <c r="B12" s="14" t="s">
        <v>275</v>
      </c>
      <c r="C12" s="13">
        <v>0.51447876447876495</v>
      </c>
      <c r="D12" s="13">
        <v>0.47470817120622599</v>
      </c>
      <c r="E12" s="13">
        <v>0.55019305019304998</v>
      </c>
      <c r="F12" s="13"/>
      <c r="G12" s="13">
        <v>0.53594771241830097</v>
      </c>
      <c r="H12" s="13">
        <v>0.34944237918215598</v>
      </c>
      <c r="I12" s="13">
        <v>0.44162436548223299</v>
      </c>
      <c r="J12" s="13">
        <v>0.56790123456790098</v>
      </c>
      <c r="K12" s="13">
        <v>0.60683760683760701</v>
      </c>
      <c r="L12" s="13">
        <v>0.77536231884058004</v>
      </c>
      <c r="M12" s="13"/>
      <c r="N12" s="13">
        <v>0.46493506493506498</v>
      </c>
      <c r="O12" s="13">
        <v>0.53413654618473905</v>
      </c>
      <c r="P12" s="13">
        <v>0.53107344632768405</v>
      </c>
      <c r="Q12" s="13">
        <v>0.55760368663594495</v>
      </c>
      <c r="R12" s="13"/>
      <c r="S12" s="13">
        <v>0.41489361702127697</v>
      </c>
      <c r="T12" s="13">
        <v>0.54700854700854695</v>
      </c>
      <c r="U12" s="13">
        <v>0.59701492537313405</v>
      </c>
      <c r="V12" s="13">
        <v>0.53846153846153799</v>
      </c>
      <c r="W12" s="13">
        <v>0.48275862068965503</v>
      </c>
      <c r="X12" s="13">
        <v>0.46590909090909099</v>
      </c>
      <c r="Y12" s="13">
        <v>0.547619047619048</v>
      </c>
      <c r="Z12" s="13">
        <v>0.56097560975609795</v>
      </c>
      <c r="AA12" s="13">
        <v>0.55555555555555602</v>
      </c>
      <c r="AB12" s="13">
        <v>0.620253164556962</v>
      </c>
      <c r="AC12" s="13">
        <v>0.45652173913043498</v>
      </c>
      <c r="AD12" s="13">
        <v>0.38461538461538503</v>
      </c>
      <c r="AE12" s="13"/>
      <c r="AF12" s="13">
        <v>0.42367601246105902</v>
      </c>
      <c r="AG12" s="13">
        <v>0.45454545454545497</v>
      </c>
      <c r="AH12" s="13">
        <v>0.6</v>
      </c>
      <c r="AI12" s="13">
        <v>0.48936170212766</v>
      </c>
      <c r="AJ12" s="13">
        <v>0.66336633663366296</v>
      </c>
      <c r="AK12" s="13">
        <v>0.63440860215053796</v>
      </c>
      <c r="AL12" s="13"/>
      <c r="AM12" s="13">
        <v>0.57763975155279501</v>
      </c>
      <c r="AN12" s="13">
        <v>0.60406091370558401</v>
      </c>
      <c r="AO12" s="13">
        <v>0.48936170212766</v>
      </c>
      <c r="AP12" s="13">
        <v>0.41269841269841301</v>
      </c>
      <c r="AQ12" s="13">
        <v>0.25</v>
      </c>
      <c r="AR12" s="13"/>
      <c r="AS12" s="13">
        <v>0.51447876447876495</v>
      </c>
      <c r="AT12" s="13" t="s">
        <v>97</v>
      </c>
      <c r="AU12" s="13"/>
      <c r="AV12" s="13">
        <v>0.34499999999999997</v>
      </c>
      <c r="AW12" s="13">
        <v>0.20212765957446799</v>
      </c>
      <c r="AX12" s="13">
        <v>0.70363288718929295</v>
      </c>
      <c r="AY12" s="13"/>
      <c r="AZ12" s="13">
        <v>0.293577981651376</v>
      </c>
      <c r="BA12" s="13">
        <v>0.155555555555556</v>
      </c>
      <c r="BB12" s="13">
        <v>0.43612334801762098</v>
      </c>
      <c r="BC12" s="13"/>
      <c r="BD12" s="13">
        <v>0.49690402476780199</v>
      </c>
      <c r="BE12" s="13">
        <v>0.5390625</v>
      </c>
      <c r="BF12" s="13"/>
      <c r="BG12" s="13">
        <v>0.39751552795031098</v>
      </c>
      <c r="BH12" s="13">
        <v>0.56741573033707904</v>
      </c>
      <c r="BI12" s="13"/>
      <c r="BJ12" s="13">
        <v>0.46451612903225797</v>
      </c>
      <c r="BK12" s="13">
        <v>0.52735739231664702</v>
      </c>
      <c r="BL12" s="13"/>
      <c r="BM12" s="13">
        <v>0.52238805970149205</v>
      </c>
      <c r="BN12" s="13">
        <v>0.51037851037851001</v>
      </c>
      <c r="BO12" s="13"/>
      <c r="BP12" s="13">
        <v>0.59340659340659296</v>
      </c>
      <c r="BQ12" s="13">
        <v>0.48048452220726801</v>
      </c>
      <c r="BR12" s="13"/>
      <c r="BS12" s="13">
        <v>0.46606334841628999</v>
      </c>
      <c r="BT12" s="13">
        <v>0.53626373626373602</v>
      </c>
      <c r="BU12" s="13"/>
      <c r="BV12" s="13">
        <v>0.422818791946309</v>
      </c>
      <c r="BW12" s="13">
        <v>0.48805460750853202</v>
      </c>
      <c r="BX12" s="13"/>
      <c r="BY12" s="13">
        <v>0.43589743589743601</v>
      </c>
      <c r="BZ12" s="13">
        <v>0.52538631346578402</v>
      </c>
      <c r="CA12" s="13"/>
      <c r="CB12" s="13">
        <v>0.553235908141962</v>
      </c>
      <c r="CC12" s="13">
        <v>0.48880597014925398</v>
      </c>
    </row>
    <row r="13" spans="2:81" x14ac:dyDescent="0.3">
      <c r="B13" s="14" t="s">
        <v>106</v>
      </c>
      <c r="C13" s="22">
        <v>2.5096525096525098E-2</v>
      </c>
      <c r="D13" s="22">
        <v>1.36186770428016E-2</v>
      </c>
      <c r="E13" s="22">
        <v>3.6679536679536703E-2</v>
      </c>
      <c r="F13" s="22"/>
      <c r="G13" s="22">
        <v>1.30718954248366E-2</v>
      </c>
      <c r="H13" s="22">
        <v>2.2304832713754601E-2</v>
      </c>
      <c r="I13" s="22">
        <v>1.01522842639594E-2</v>
      </c>
      <c r="J13" s="22">
        <v>4.3209876543209902E-2</v>
      </c>
      <c r="K13" s="22">
        <v>3.4188034188034198E-2</v>
      </c>
      <c r="L13" s="22">
        <v>3.6231884057971002E-2</v>
      </c>
      <c r="M13" s="22"/>
      <c r="N13" s="22">
        <v>1.8181818181818198E-2</v>
      </c>
      <c r="O13" s="22">
        <v>1.20481927710843E-2</v>
      </c>
      <c r="P13" s="22">
        <v>2.82485875706215E-2</v>
      </c>
      <c r="Q13" s="22">
        <v>5.0691244239631297E-2</v>
      </c>
      <c r="R13" s="22"/>
      <c r="S13" s="22">
        <v>1.5957446808510599E-2</v>
      </c>
      <c r="T13" s="22">
        <v>5.1282051282051301E-2</v>
      </c>
      <c r="U13" s="22">
        <v>0</v>
      </c>
      <c r="V13" s="22">
        <v>2.1978021978022001E-2</v>
      </c>
      <c r="W13" s="22">
        <v>3.4482758620689703E-2</v>
      </c>
      <c r="X13" s="22">
        <v>4.5454545454545497E-2</v>
      </c>
      <c r="Y13" s="22">
        <v>2.3809523809523801E-2</v>
      </c>
      <c r="Z13" s="22">
        <v>2.4390243902439001E-2</v>
      </c>
      <c r="AA13" s="22">
        <v>1.48148148148148E-2</v>
      </c>
      <c r="AB13" s="22">
        <v>1.26582278481013E-2</v>
      </c>
      <c r="AC13" s="22">
        <v>4.3478260869565202E-2</v>
      </c>
      <c r="AD13" s="22">
        <v>0</v>
      </c>
      <c r="AE13" s="22"/>
      <c r="AF13" s="22">
        <v>1.5576323987538899E-2</v>
      </c>
      <c r="AG13" s="22">
        <v>1.8181818181818198E-2</v>
      </c>
      <c r="AH13" s="22">
        <v>9.0909090909090905E-3</v>
      </c>
      <c r="AI13" s="22">
        <v>2.8368794326241099E-2</v>
      </c>
      <c r="AJ13" s="22">
        <v>3.9603960396039598E-2</v>
      </c>
      <c r="AK13" s="22">
        <v>6.4516129032258104E-2</v>
      </c>
      <c r="AL13" s="22"/>
      <c r="AM13" s="22">
        <v>5.5900621118012403E-2</v>
      </c>
      <c r="AN13" s="22">
        <v>2.5380710659898501E-2</v>
      </c>
      <c r="AO13" s="22">
        <v>1.82370820668693E-2</v>
      </c>
      <c r="AP13" s="22">
        <v>0</v>
      </c>
      <c r="AQ13" s="22">
        <v>0</v>
      </c>
      <c r="AR13" s="22"/>
      <c r="AS13" s="22">
        <v>2.5096525096525098E-2</v>
      </c>
      <c r="AT13" s="22" t="s">
        <v>97</v>
      </c>
      <c r="AU13" s="22"/>
      <c r="AV13" s="22">
        <v>0.02</v>
      </c>
      <c r="AW13" s="22">
        <v>2.1276595744680899E-2</v>
      </c>
      <c r="AX13" s="22">
        <v>2.8680688336520099E-2</v>
      </c>
      <c r="AY13" s="22"/>
      <c r="AZ13" s="22">
        <v>1.8348623853211E-2</v>
      </c>
      <c r="BA13" s="22">
        <v>0</v>
      </c>
      <c r="BB13" s="22">
        <v>2.6431718061673999E-2</v>
      </c>
      <c r="BC13" s="22"/>
      <c r="BD13" s="22">
        <v>2.4767801857585099E-2</v>
      </c>
      <c r="BE13" s="22">
        <v>2.6041666666666699E-2</v>
      </c>
      <c r="BF13" s="22"/>
      <c r="BG13" s="22">
        <v>1.8633540372670801E-2</v>
      </c>
      <c r="BH13" s="22">
        <v>2.8089887640449399E-2</v>
      </c>
      <c r="BI13" s="22"/>
      <c r="BJ13" s="22">
        <v>3.8709677419354799E-2</v>
      </c>
      <c r="BK13" s="22">
        <v>2.3282887077997701E-2</v>
      </c>
      <c r="BL13" s="22"/>
      <c r="BM13" s="22">
        <v>9.9502487562189105E-3</v>
      </c>
      <c r="BN13" s="22">
        <v>2.9304029304029301E-2</v>
      </c>
      <c r="BO13" s="22"/>
      <c r="BP13" s="22">
        <v>3.2967032967033003E-2</v>
      </c>
      <c r="BQ13" s="22">
        <v>2.1534320323014802E-2</v>
      </c>
      <c r="BR13" s="22"/>
      <c r="BS13" s="22">
        <v>1.35746606334842E-2</v>
      </c>
      <c r="BT13" s="22">
        <v>3.95604395604396E-2</v>
      </c>
      <c r="BU13" s="22"/>
      <c r="BV13" s="22">
        <v>6.7114093959731499E-3</v>
      </c>
      <c r="BW13" s="22">
        <v>1.7064846416382298E-2</v>
      </c>
      <c r="BX13" s="22"/>
      <c r="BY13" s="22">
        <v>0</v>
      </c>
      <c r="BZ13" s="22">
        <v>2.7593818984547502E-2</v>
      </c>
      <c r="CA13" s="22"/>
      <c r="CB13" s="22">
        <v>2.5052192066805801E-2</v>
      </c>
      <c r="CC13" s="22">
        <v>2.6119402985074602E-2</v>
      </c>
    </row>
    <row r="14" spans="2:81" x14ac:dyDescent="0.3">
      <c r="B14" s="15" t="s">
        <v>541</v>
      </c>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C18"/>
  <sheetViews>
    <sheetView showGridLines="0" workbookViewId="0">
      <pane xSplit="2" topLeftCell="C1" activePane="topRight" state="frozen"/>
      <selection activeCell="B14" sqref="B14"/>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280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row>
    <row r="8" spans="2:81" ht="28.8" x14ac:dyDescent="0.3">
      <c r="B8" s="14" t="s">
        <v>271</v>
      </c>
      <c r="C8" s="13">
        <v>8.3976833976834003E-2</v>
      </c>
      <c r="D8" s="13">
        <v>9.1439688715953302E-2</v>
      </c>
      <c r="E8" s="13">
        <v>7.7220077220077205E-2</v>
      </c>
      <c r="F8" s="13"/>
      <c r="G8" s="13">
        <v>8.4967320261437898E-2</v>
      </c>
      <c r="H8" s="13">
        <v>0.13382899628252801</v>
      </c>
      <c r="I8" s="13">
        <v>0.111675126903553</v>
      </c>
      <c r="J8" s="13">
        <v>3.7037037037037E-2</v>
      </c>
      <c r="K8" s="13">
        <v>5.9829059829059797E-2</v>
      </c>
      <c r="L8" s="13">
        <v>2.1739130434782601E-2</v>
      </c>
      <c r="M8" s="13"/>
      <c r="N8" s="13">
        <v>0.111688311688312</v>
      </c>
      <c r="O8" s="13">
        <v>5.62248995983936E-2</v>
      </c>
      <c r="P8" s="13">
        <v>3.3898305084745797E-2</v>
      </c>
      <c r="Q8" s="13">
        <v>0.105990783410138</v>
      </c>
      <c r="R8" s="13"/>
      <c r="S8" s="13">
        <v>0.111702127659574</v>
      </c>
      <c r="T8" s="13">
        <v>6.8376068376068397E-2</v>
      </c>
      <c r="U8" s="13">
        <v>7.4626865671641798E-2</v>
      </c>
      <c r="V8" s="13">
        <v>9.8901098901098897E-2</v>
      </c>
      <c r="W8" s="13">
        <v>0.114942528735632</v>
      </c>
      <c r="X8" s="13">
        <v>9.0909090909090898E-2</v>
      </c>
      <c r="Y8" s="13">
        <v>3.5714285714285698E-2</v>
      </c>
      <c r="Z8" s="13">
        <v>4.8780487804878099E-2</v>
      </c>
      <c r="AA8" s="13">
        <v>5.9259259259259303E-2</v>
      </c>
      <c r="AB8" s="13">
        <v>8.8607594936708903E-2</v>
      </c>
      <c r="AC8" s="13">
        <v>0.108695652173913</v>
      </c>
      <c r="AD8" s="13">
        <v>7.69230769230769E-2</v>
      </c>
      <c r="AE8" s="13"/>
      <c r="AF8" s="13">
        <v>0.124610591900312</v>
      </c>
      <c r="AG8" s="13">
        <v>7.8787878787878796E-2</v>
      </c>
      <c r="AH8" s="13">
        <v>7.2727272727272696E-2</v>
      </c>
      <c r="AI8" s="13">
        <v>5.6737588652482303E-2</v>
      </c>
      <c r="AJ8" s="13">
        <v>1.9801980198019799E-2</v>
      </c>
      <c r="AK8" s="13">
        <v>7.5268817204301106E-2</v>
      </c>
      <c r="AL8" s="13"/>
      <c r="AM8" s="13">
        <v>6.8322981366459604E-2</v>
      </c>
      <c r="AN8" s="13">
        <v>4.5685279187817299E-2</v>
      </c>
      <c r="AO8" s="13">
        <v>8.2066869300911893E-2</v>
      </c>
      <c r="AP8" s="13">
        <v>0.126984126984127</v>
      </c>
      <c r="AQ8" s="13">
        <v>0.22222222222222199</v>
      </c>
      <c r="AR8" s="13"/>
      <c r="AS8" s="13">
        <v>8.3976833976834003E-2</v>
      </c>
      <c r="AT8" s="13" t="s">
        <v>97</v>
      </c>
      <c r="AU8" s="13"/>
      <c r="AV8" s="13">
        <v>0.16250000000000001</v>
      </c>
      <c r="AW8" s="13">
        <v>0.14893617021276601</v>
      </c>
      <c r="AX8" s="13">
        <v>1.3384321223709399E-2</v>
      </c>
      <c r="AY8" s="13"/>
      <c r="AZ8" s="13">
        <v>0.34862385321100903</v>
      </c>
      <c r="BA8" s="13">
        <v>0.17777777777777801</v>
      </c>
      <c r="BB8" s="13">
        <v>6.6079295154184994E-2</v>
      </c>
      <c r="BC8" s="13"/>
      <c r="BD8" s="13">
        <v>9.9071207430340605E-2</v>
      </c>
      <c r="BE8" s="13">
        <v>5.9895833333333301E-2</v>
      </c>
      <c r="BF8" s="13"/>
      <c r="BG8" s="13">
        <v>0.108695652173913</v>
      </c>
      <c r="BH8" s="13">
        <v>7.3033707865168496E-2</v>
      </c>
      <c r="BI8" s="13"/>
      <c r="BJ8" s="13">
        <v>9.6774193548387094E-2</v>
      </c>
      <c r="BK8" s="13">
        <v>8.0325960419091999E-2</v>
      </c>
      <c r="BL8" s="13"/>
      <c r="BM8" s="13">
        <v>0.104477611940299</v>
      </c>
      <c r="BN8" s="13">
        <v>7.9365079365079402E-2</v>
      </c>
      <c r="BO8" s="13"/>
      <c r="BP8" s="13">
        <v>8.4249084249084297E-2</v>
      </c>
      <c r="BQ8" s="13">
        <v>8.47913862718708E-2</v>
      </c>
      <c r="BR8" s="13"/>
      <c r="BS8" s="13">
        <v>0.115384615384615</v>
      </c>
      <c r="BT8" s="13">
        <v>6.15384615384615E-2</v>
      </c>
      <c r="BU8" s="13"/>
      <c r="BV8" s="13">
        <v>0.10738255033557</v>
      </c>
      <c r="BW8" s="13">
        <v>0.119453924914676</v>
      </c>
      <c r="BX8" s="13"/>
      <c r="BY8" s="13">
        <v>0.11111111111111099</v>
      </c>
      <c r="BZ8" s="13">
        <v>8.16777041942605E-2</v>
      </c>
      <c r="CA8" s="13"/>
      <c r="CB8" s="13">
        <v>6.6805845511482206E-2</v>
      </c>
      <c r="CC8" s="13">
        <v>0.100746268656716</v>
      </c>
    </row>
    <row r="9" spans="2:81" ht="28.8" x14ac:dyDescent="0.3">
      <c r="B9" s="14" t="s">
        <v>272</v>
      </c>
      <c r="C9" s="13">
        <v>0.193050193050193</v>
      </c>
      <c r="D9" s="13">
        <v>0.20038910505836599</v>
      </c>
      <c r="E9" s="13">
        <v>0.187258687258687</v>
      </c>
      <c r="F9" s="13"/>
      <c r="G9" s="13">
        <v>0.20915032679738599</v>
      </c>
      <c r="H9" s="13">
        <v>0.23048327137546501</v>
      </c>
      <c r="I9" s="13">
        <v>0.21319796954314699</v>
      </c>
      <c r="J9" s="13">
        <v>0.16666666666666699</v>
      </c>
      <c r="K9" s="13">
        <v>0.11111111111111099</v>
      </c>
      <c r="L9" s="13">
        <v>0.173913043478261</v>
      </c>
      <c r="M9" s="13"/>
      <c r="N9" s="13">
        <v>0.197402597402597</v>
      </c>
      <c r="O9" s="13">
        <v>0.22489959839357401</v>
      </c>
      <c r="P9" s="13">
        <v>0.20338983050847501</v>
      </c>
      <c r="Q9" s="13">
        <v>0.13824884792626699</v>
      </c>
      <c r="R9" s="13"/>
      <c r="S9" s="13">
        <v>0.20744680851063799</v>
      </c>
      <c r="T9" s="13">
        <v>0.213675213675214</v>
      </c>
      <c r="U9" s="13">
        <v>0.14925373134328401</v>
      </c>
      <c r="V9" s="13">
        <v>0.20879120879120899</v>
      </c>
      <c r="W9" s="13">
        <v>0.24137931034482801</v>
      </c>
      <c r="X9" s="13">
        <v>0.170454545454545</v>
      </c>
      <c r="Y9" s="13">
        <v>0.226190476190476</v>
      </c>
      <c r="Z9" s="13">
        <v>0.17073170731707299</v>
      </c>
      <c r="AA9" s="13">
        <v>0.21481481481481501</v>
      </c>
      <c r="AB9" s="13">
        <v>0.113924050632911</v>
      </c>
      <c r="AC9" s="13">
        <v>0.108695652173913</v>
      </c>
      <c r="AD9" s="13">
        <v>0.15384615384615399</v>
      </c>
      <c r="AE9" s="13"/>
      <c r="AF9" s="13">
        <v>0.21183800623053001</v>
      </c>
      <c r="AG9" s="13">
        <v>0.25454545454545502</v>
      </c>
      <c r="AH9" s="13">
        <v>0.18181818181818199</v>
      </c>
      <c r="AI9" s="13">
        <v>0.24822695035461001</v>
      </c>
      <c r="AJ9" s="13">
        <v>9.9009900990099001E-2</v>
      </c>
      <c r="AK9" s="13">
        <v>0.12903225806451599</v>
      </c>
      <c r="AL9" s="13"/>
      <c r="AM9" s="13">
        <v>0.161490683229814</v>
      </c>
      <c r="AN9" s="13">
        <v>0.19289340101522801</v>
      </c>
      <c r="AO9" s="13">
        <v>0.221884498480243</v>
      </c>
      <c r="AP9" s="13">
        <v>0.206349206349206</v>
      </c>
      <c r="AQ9" s="13">
        <v>0.25</v>
      </c>
      <c r="AR9" s="13"/>
      <c r="AS9" s="13">
        <v>0.193050193050193</v>
      </c>
      <c r="AT9" s="13" t="s">
        <v>97</v>
      </c>
      <c r="AU9" s="13"/>
      <c r="AV9" s="13">
        <v>0.3725</v>
      </c>
      <c r="AW9" s="13">
        <v>0.23404255319148901</v>
      </c>
      <c r="AX9" s="13">
        <v>4.9713193116634802E-2</v>
      </c>
      <c r="AY9" s="13"/>
      <c r="AZ9" s="13">
        <v>0.403669724770642</v>
      </c>
      <c r="BA9" s="13">
        <v>0.52222222222222203</v>
      </c>
      <c r="BB9" s="13">
        <v>0.26431718061673998</v>
      </c>
      <c r="BC9" s="13"/>
      <c r="BD9" s="13">
        <v>0.187306501547988</v>
      </c>
      <c r="BE9" s="13">
        <v>0.20052083333333301</v>
      </c>
      <c r="BF9" s="13"/>
      <c r="BG9" s="13">
        <v>0.24223602484472101</v>
      </c>
      <c r="BH9" s="13">
        <v>0.17134831460674199</v>
      </c>
      <c r="BI9" s="13"/>
      <c r="BJ9" s="13">
        <v>0.21935483870967701</v>
      </c>
      <c r="BK9" s="13">
        <v>0.18742724097788099</v>
      </c>
      <c r="BL9" s="13"/>
      <c r="BM9" s="13">
        <v>0.144278606965174</v>
      </c>
      <c r="BN9" s="13">
        <v>0.20390720390720399</v>
      </c>
      <c r="BO9" s="13"/>
      <c r="BP9" s="13">
        <v>0.16117216117216099</v>
      </c>
      <c r="BQ9" s="13">
        <v>0.205921938088829</v>
      </c>
      <c r="BR9" s="13"/>
      <c r="BS9" s="13">
        <v>0.194570135746606</v>
      </c>
      <c r="BT9" s="13">
        <v>0.193406593406593</v>
      </c>
      <c r="BU9" s="13"/>
      <c r="BV9" s="13">
        <v>0.221476510067114</v>
      </c>
      <c r="BW9" s="13">
        <v>0.18088737201365199</v>
      </c>
      <c r="BX9" s="13"/>
      <c r="BY9" s="13">
        <v>0.230769230769231</v>
      </c>
      <c r="BZ9" s="13">
        <v>0.187637969094923</v>
      </c>
      <c r="CA9" s="13"/>
      <c r="CB9" s="13">
        <v>0.16701461377870599</v>
      </c>
      <c r="CC9" s="13">
        <v>0.20708955223880601</v>
      </c>
    </row>
    <row r="10" spans="2:81" ht="28.8" x14ac:dyDescent="0.3">
      <c r="B10" s="14" t="s">
        <v>273</v>
      </c>
      <c r="C10" s="13">
        <v>0.12258687258687299</v>
      </c>
      <c r="D10" s="13">
        <v>0.13229571984435801</v>
      </c>
      <c r="E10" s="13">
        <v>0.111969111969112</v>
      </c>
      <c r="F10" s="13"/>
      <c r="G10" s="13">
        <v>0.10457516339869299</v>
      </c>
      <c r="H10" s="13">
        <v>0.118959107806691</v>
      </c>
      <c r="I10" s="13">
        <v>0.14213197969543101</v>
      </c>
      <c r="J10" s="13">
        <v>0.12345679012345701</v>
      </c>
      <c r="K10" s="13">
        <v>0.15384615384615399</v>
      </c>
      <c r="L10" s="13">
        <v>9.4202898550724598E-2</v>
      </c>
      <c r="M10" s="13"/>
      <c r="N10" s="13">
        <v>0.12987012987013</v>
      </c>
      <c r="O10" s="13">
        <v>8.0321285140562207E-2</v>
      </c>
      <c r="P10" s="13">
        <v>0.14689265536723201</v>
      </c>
      <c r="Q10" s="13">
        <v>0.13824884792626699</v>
      </c>
      <c r="R10" s="13"/>
      <c r="S10" s="13">
        <v>0.154255319148936</v>
      </c>
      <c r="T10" s="13">
        <v>0.11965811965812</v>
      </c>
      <c r="U10" s="13">
        <v>0.14925373134328401</v>
      </c>
      <c r="V10" s="13">
        <v>9.8901098901098897E-2</v>
      </c>
      <c r="W10" s="13">
        <v>0.126436781609195</v>
      </c>
      <c r="X10" s="13">
        <v>0.11363636363636399</v>
      </c>
      <c r="Y10" s="13">
        <v>0.107142857142857</v>
      </c>
      <c r="Z10" s="13">
        <v>0.12195121951219499</v>
      </c>
      <c r="AA10" s="13">
        <v>5.9259259259259303E-2</v>
      </c>
      <c r="AB10" s="13">
        <v>0.164556962025316</v>
      </c>
      <c r="AC10" s="13">
        <v>0.15217391304347799</v>
      </c>
      <c r="AD10" s="13">
        <v>0.15384615384615399</v>
      </c>
      <c r="AE10" s="13"/>
      <c r="AF10" s="13">
        <v>0.146417445482866</v>
      </c>
      <c r="AG10" s="13">
        <v>0.133333333333333</v>
      </c>
      <c r="AH10" s="13">
        <v>8.1818181818181804E-2</v>
      </c>
      <c r="AI10" s="13">
        <v>0.120567375886525</v>
      </c>
      <c r="AJ10" s="13">
        <v>0.14851485148514901</v>
      </c>
      <c r="AK10" s="13">
        <v>7.5268817204301106E-2</v>
      </c>
      <c r="AL10" s="13"/>
      <c r="AM10" s="13">
        <v>0.13664596273291901</v>
      </c>
      <c r="AN10" s="13">
        <v>8.6294416243654803E-2</v>
      </c>
      <c r="AO10" s="13">
        <v>0.121580547112462</v>
      </c>
      <c r="AP10" s="13">
        <v>0.12169312169312201</v>
      </c>
      <c r="AQ10" s="13">
        <v>0.194444444444444</v>
      </c>
      <c r="AR10" s="13"/>
      <c r="AS10" s="13">
        <v>0.12258687258687299</v>
      </c>
      <c r="AT10" s="13" t="s">
        <v>97</v>
      </c>
      <c r="AU10" s="13"/>
      <c r="AV10" s="13">
        <v>0.2</v>
      </c>
      <c r="AW10" s="13">
        <v>0.19148936170212799</v>
      </c>
      <c r="AX10" s="13">
        <v>4.5889101338432103E-2</v>
      </c>
      <c r="AY10" s="13"/>
      <c r="AZ10" s="13">
        <v>0.13761467889908299</v>
      </c>
      <c r="BA10" s="13">
        <v>0.14444444444444399</v>
      </c>
      <c r="BB10" s="13">
        <v>0.24229074889867799</v>
      </c>
      <c r="BC10" s="13"/>
      <c r="BD10" s="13">
        <v>0.12538699690402499</v>
      </c>
      <c r="BE10" s="13">
        <v>0.119791666666667</v>
      </c>
      <c r="BF10" s="13"/>
      <c r="BG10" s="13">
        <v>0.13043478260869601</v>
      </c>
      <c r="BH10" s="13">
        <v>0.11938202247191</v>
      </c>
      <c r="BI10" s="13"/>
      <c r="BJ10" s="13">
        <v>0.12903225806451599</v>
      </c>
      <c r="BK10" s="13">
        <v>0.122235157159488</v>
      </c>
      <c r="BL10" s="13"/>
      <c r="BM10" s="13">
        <v>0.154228855721393</v>
      </c>
      <c r="BN10" s="13">
        <v>0.115995115995116</v>
      </c>
      <c r="BO10" s="13"/>
      <c r="BP10" s="13">
        <v>0.11721611721611699</v>
      </c>
      <c r="BQ10" s="13">
        <v>0.12651413189771199</v>
      </c>
      <c r="BR10" s="13"/>
      <c r="BS10" s="13">
        <v>0.12669683257918599</v>
      </c>
      <c r="BT10" s="13">
        <v>0.136263736263736</v>
      </c>
      <c r="BU10" s="13"/>
      <c r="BV10" s="13">
        <v>0.134228187919463</v>
      </c>
      <c r="BW10" s="13">
        <v>0.12286689419795201</v>
      </c>
      <c r="BX10" s="13"/>
      <c r="BY10" s="13">
        <v>0.11111111111111099</v>
      </c>
      <c r="BZ10" s="13">
        <v>0.12582781456953601</v>
      </c>
      <c r="CA10" s="13"/>
      <c r="CB10" s="13">
        <v>0.12108559498956201</v>
      </c>
      <c r="CC10" s="13">
        <v>0.125</v>
      </c>
    </row>
    <row r="11" spans="2:81" ht="28.8" x14ac:dyDescent="0.3">
      <c r="B11" s="14" t="s">
        <v>274</v>
      </c>
      <c r="C11" s="13">
        <v>0.13030888030887999</v>
      </c>
      <c r="D11" s="13">
        <v>0.130350194552529</v>
      </c>
      <c r="E11" s="13">
        <v>0.13127413127413101</v>
      </c>
      <c r="F11" s="13"/>
      <c r="G11" s="13">
        <v>0.11111111111111099</v>
      </c>
      <c r="H11" s="13">
        <v>0.118959107806691</v>
      </c>
      <c r="I11" s="13">
        <v>0.121827411167513</v>
      </c>
      <c r="J11" s="13">
        <v>0.148148148148148</v>
      </c>
      <c r="K11" s="13">
        <v>0.20512820512820501</v>
      </c>
      <c r="L11" s="13">
        <v>0.101449275362319</v>
      </c>
      <c r="M11" s="13"/>
      <c r="N11" s="13">
        <v>0.12727272727272701</v>
      </c>
      <c r="O11" s="13">
        <v>0.132530120481928</v>
      </c>
      <c r="P11" s="13">
        <v>0.124293785310734</v>
      </c>
      <c r="Q11" s="13">
        <v>0.13364055299539199</v>
      </c>
      <c r="R11" s="13"/>
      <c r="S11" s="13">
        <v>0.122340425531915</v>
      </c>
      <c r="T11" s="13">
        <v>0.128205128205128</v>
      </c>
      <c r="U11" s="13">
        <v>7.4626865671641798E-2</v>
      </c>
      <c r="V11" s="13">
        <v>0.14285714285714299</v>
      </c>
      <c r="W11" s="13">
        <v>0.114942528735632</v>
      </c>
      <c r="X11" s="13">
        <v>0.18181818181818199</v>
      </c>
      <c r="Y11" s="13">
        <v>0.119047619047619</v>
      </c>
      <c r="Z11" s="13">
        <v>0.17073170731707299</v>
      </c>
      <c r="AA11" s="13">
        <v>0.11851851851851899</v>
      </c>
      <c r="AB11" s="13">
        <v>0.10126582278481</v>
      </c>
      <c r="AC11" s="13">
        <v>0.19565217391304299</v>
      </c>
      <c r="AD11" s="13">
        <v>0.230769230769231</v>
      </c>
      <c r="AE11" s="13"/>
      <c r="AF11" s="13">
        <v>0.10280373831775701</v>
      </c>
      <c r="AG11" s="13">
        <v>0.12727272727272701</v>
      </c>
      <c r="AH11" s="13">
        <v>8.1818181818181804E-2</v>
      </c>
      <c r="AI11" s="13">
        <v>0.14893617021276601</v>
      </c>
      <c r="AJ11" s="13">
        <v>0.158415841584158</v>
      </c>
      <c r="AK11" s="13">
        <v>0.15053763440860199</v>
      </c>
      <c r="AL11" s="13"/>
      <c r="AM11" s="13">
        <v>0.118012422360248</v>
      </c>
      <c r="AN11" s="13">
        <v>0.157360406091371</v>
      </c>
      <c r="AO11" s="13">
        <v>0.121580547112462</v>
      </c>
      <c r="AP11" s="13">
        <v>0.10582010582010599</v>
      </c>
      <c r="AQ11" s="13">
        <v>5.5555555555555601E-2</v>
      </c>
      <c r="AR11" s="13"/>
      <c r="AS11" s="13">
        <v>0.13030888030887999</v>
      </c>
      <c r="AT11" s="13" t="s">
        <v>97</v>
      </c>
      <c r="AU11" s="13"/>
      <c r="AV11" s="13">
        <v>0.24249999999999999</v>
      </c>
      <c r="AW11" s="13">
        <v>8.5106382978723402E-2</v>
      </c>
      <c r="AX11" s="13">
        <v>5.35372848948375E-2</v>
      </c>
      <c r="AY11" s="13"/>
      <c r="AZ11" s="13">
        <v>9.1743119266055106E-2</v>
      </c>
      <c r="BA11" s="13">
        <v>0.11111111111111099</v>
      </c>
      <c r="BB11" s="13">
        <v>0.33039647577092501</v>
      </c>
      <c r="BC11" s="13"/>
      <c r="BD11" s="13">
        <v>0.13003095975232201</v>
      </c>
      <c r="BE11" s="13">
        <v>0.13020833333333301</v>
      </c>
      <c r="BF11" s="13"/>
      <c r="BG11" s="13">
        <v>0.102484472049689</v>
      </c>
      <c r="BH11" s="13">
        <v>0.14185393258427001</v>
      </c>
      <c r="BI11" s="13"/>
      <c r="BJ11" s="13">
        <v>0.135483870967742</v>
      </c>
      <c r="BK11" s="13">
        <v>0.12922002328288701</v>
      </c>
      <c r="BL11" s="13"/>
      <c r="BM11" s="13">
        <v>0.119402985074627</v>
      </c>
      <c r="BN11" s="13">
        <v>0.134310134310134</v>
      </c>
      <c r="BO11" s="13"/>
      <c r="BP11" s="13">
        <v>0.157509157509158</v>
      </c>
      <c r="BQ11" s="13">
        <v>0.11978465679677</v>
      </c>
      <c r="BR11" s="13"/>
      <c r="BS11" s="13">
        <v>0.11085972850678701</v>
      </c>
      <c r="BT11" s="13">
        <v>0.14285714285714299</v>
      </c>
      <c r="BU11" s="13"/>
      <c r="BV11" s="13">
        <v>0.12080536912751701</v>
      </c>
      <c r="BW11" s="13">
        <v>0.10580204778157</v>
      </c>
      <c r="BX11" s="13"/>
      <c r="BY11" s="13">
        <v>0.16239316239316201</v>
      </c>
      <c r="BZ11" s="13">
        <v>0.124724061810155</v>
      </c>
      <c r="CA11" s="13"/>
      <c r="CB11" s="13">
        <v>0.15448851774530301</v>
      </c>
      <c r="CC11" s="13">
        <v>0.10634328358209</v>
      </c>
    </row>
    <row r="12" spans="2:81" ht="28.8" x14ac:dyDescent="0.3">
      <c r="B12" s="14" t="s">
        <v>275</v>
      </c>
      <c r="C12" s="13">
        <v>0.454633204633205</v>
      </c>
      <c r="D12" s="13">
        <v>0.43190661478599202</v>
      </c>
      <c r="E12" s="13">
        <v>0.47490347490347501</v>
      </c>
      <c r="F12" s="13"/>
      <c r="G12" s="13">
        <v>0.48366013071895397</v>
      </c>
      <c r="H12" s="13">
        <v>0.37174721189591098</v>
      </c>
      <c r="I12" s="13">
        <v>0.390862944162437</v>
      </c>
      <c r="J12" s="13">
        <v>0.52469135802469102</v>
      </c>
      <c r="K12" s="13">
        <v>0.46153846153846201</v>
      </c>
      <c r="L12" s="13">
        <v>0.58695652173913004</v>
      </c>
      <c r="M12" s="13"/>
      <c r="N12" s="13">
        <v>0.42337662337662302</v>
      </c>
      <c r="O12" s="13">
        <v>0.49397590361445798</v>
      </c>
      <c r="P12" s="13">
        <v>0.47457627118644102</v>
      </c>
      <c r="Q12" s="13">
        <v>0.456221198156682</v>
      </c>
      <c r="R12" s="13"/>
      <c r="S12" s="13">
        <v>0.39893617021276601</v>
      </c>
      <c r="T12" s="13">
        <v>0.44444444444444398</v>
      </c>
      <c r="U12" s="13">
        <v>0.55223880597014896</v>
      </c>
      <c r="V12" s="13">
        <v>0.450549450549451</v>
      </c>
      <c r="W12" s="13">
        <v>0.390804597701149</v>
      </c>
      <c r="X12" s="13">
        <v>0.42045454545454503</v>
      </c>
      <c r="Y12" s="13">
        <v>0.5</v>
      </c>
      <c r="Z12" s="13">
        <v>0.46341463414634099</v>
      </c>
      <c r="AA12" s="13">
        <v>0.52592592592592602</v>
      </c>
      <c r="AB12" s="13">
        <v>0.493670886075949</v>
      </c>
      <c r="AC12" s="13">
        <v>0.41304347826087001</v>
      </c>
      <c r="AD12" s="13">
        <v>0.38461538461538503</v>
      </c>
      <c r="AE12" s="13"/>
      <c r="AF12" s="13">
        <v>0.39563862928348897</v>
      </c>
      <c r="AG12" s="13">
        <v>0.39393939393939398</v>
      </c>
      <c r="AH12" s="13">
        <v>0.57272727272727297</v>
      </c>
      <c r="AI12" s="13">
        <v>0.41843971631205701</v>
      </c>
      <c r="AJ12" s="13">
        <v>0.56435643564356397</v>
      </c>
      <c r="AK12" s="13">
        <v>0.53763440860215095</v>
      </c>
      <c r="AL12" s="13"/>
      <c r="AM12" s="13">
        <v>0.48447204968944102</v>
      </c>
      <c r="AN12" s="13">
        <v>0.50761421319796995</v>
      </c>
      <c r="AO12" s="13">
        <v>0.43768996960486301</v>
      </c>
      <c r="AP12" s="13">
        <v>0.43915343915343902</v>
      </c>
      <c r="AQ12" s="13">
        <v>0.22222222222222199</v>
      </c>
      <c r="AR12" s="13"/>
      <c r="AS12" s="13">
        <v>0.454633204633205</v>
      </c>
      <c r="AT12" s="13" t="s">
        <v>97</v>
      </c>
      <c r="AU12" s="13"/>
      <c r="AV12" s="13">
        <v>1.7500000000000002E-2</v>
      </c>
      <c r="AW12" s="13">
        <v>0.319148936170213</v>
      </c>
      <c r="AX12" s="13">
        <v>0.81453154875717004</v>
      </c>
      <c r="AY12" s="13"/>
      <c r="AZ12" s="13">
        <v>1.8348623853211E-2</v>
      </c>
      <c r="BA12" s="13">
        <v>2.2222222222222199E-2</v>
      </c>
      <c r="BB12" s="13">
        <v>9.6916299559471397E-2</v>
      </c>
      <c r="BC12" s="13"/>
      <c r="BD12" s="13">
        <v>0.43962848297213603</v>
      </c>
      <c r="BE12" s="13">
        <v>0.47916666666666702</v>
      </c>
      <c r="BF12" s="13"/>
      <c r="BG12" s="13">
        <v>0.39751552795031098</v>
      </c>
      <c r="BH12" s="13">
        <v>0.48033707865168501</v>
      </c>
      <c r="BI12" s="13"/>
      <c r="BJ12" s="13">
        <v>0.4</v>
      </c>
      <c r="BK12" s="13">
        <v>0.46565774155995299</v>
      </c>
      <c r="BL12" s="13"/>
      <c r="BM12" s="13">
        <v>0.462686567164179</v>
      </c>
      <c r="BN12" s="13">
        <v>0.450549450549451</v>
      </c>
      <c r="BO12" s="13"/>
      <c r="BP12" s="13">
        <v>0.45787545787545803</v>
      </c>
      <c r="BQ12" s="13">
        <v>0.44952893674293398</v>
      </c>
      <c r="BR12" s="13"/>
      <c r="BS12" s="13">
        <v>0.434389140271493</v>
      </c>
      <c r="BT12" s="13">
        <v>0.450549450549451</v>
      </c>
      <c r="BU12" s="13"/>
      <c r="BV12" s="13">
        <v>0.39597315436241598</v>
      </c>
      <c r="BW12" s="13">
        <v>0.45392491467576801</v>
      </c>
      <c r="BX12" s="13"/>
      <c r="BY12" s="13">
        <v>0.35897435897435898</v>
      </c>
      <c r="BZ12" s="13">
        <v>0.46578366445916097</v>
      </c>
      <c r="CA12" s="13"/>
      <c r="CB12" s="13">
        <v>0.47599164926931098</v>
      </c>
      <c r="CC12" s="13">
        <v>0.44589552238806002</v>
      </c>
    </row>
    <row r="13" spans="2:81" x14ac:dyDescent="0.3">
      <c r="B13" s="14" t="s">
        <v>106</v>
      </c>
      <c r="C13" s="22">
        <v>1.5444015444015399E-2</v>
      </c>
      <c r="D13" s="22">
        <v>1.36186770428016E-2</v>
      </c>
      <c r="E13" s="22">
        <v>1.7374517374517399E-2</v>
      </c>
      <c r="F13" s="22"/>
      <c r="G13" s="22">
        <v>6.5359477124183E-3</v>
      </c>
      <c r="H13" s="22">
        <v>2.60223048327138E-2</v>
      </c>
      <c r="I13" s="22">
        <v>2.0304568527918801E-2</v>
      </c>
      <c r="J13" s="22">
        <v>0</v>
      </c>
      <c r="K13" s="22">
        <v>8.5470085470085496E-3</v>
      </c>
      <c r="L13" s="22">
        <v>2.1739130434782601E-2</v>
      </c>
      <c r="M13" s="22"/>
      <c r="N13" s="22">
        <v>1.03896103896104E-2</v>
      </c>
      <c r="O13" s="22">
        <v>1.20481927710843E-2</v>
      </c>
      <c r="P13" s="22">
        <v>1.6949152542372899E-2</v>
      </c>
      <c r="Q13" s="22">
        <v>2.76497695852535E-2</v>
      </c>
      <c r="R13" s="22"/>
      <c r="S13" s="22">
        <v>5.31914893617021E-3</v>
      </c>
      <c r="T13" s="22">
        <v>2.5641025641025599E-2</v>
      </c>
      <c r="U13" s="22">
        <v>0</v>
      </c>
      <c r="V13" s="22">
        <v>0</v>
      </c>
      <c r="W13" s="22">
        <v>1.1494252873563199E-2</v>
      </c>
      <c r="X13" s="22">
        <v>2.27272727272727E-2</v>
      </c>
      <c r="Y13" s="22">
        <v>1.1904761904761901E-2</v>
      </c>
      <c r="Z13" s="22">
        <v>2.4390243902439001E-2</v>
      </c>
      <c r="AA13" s="22">
        <v>2.2222222222222199E-2</v>
      </c>
      <c r="AB13" s="22">
        <v>3.7974683544303799E-2</v>
      </c>
      <c r="AC13" s="22">
        <v>2.1739130434782601E-2</v>
      </c>
      <c r="AD13" s="22">
        <v>0</v>
      </c>
      <c r="AE13" s="22"/>
      <c r="AF13" s="22">
        <v>1.86915887850467E-2</v>
      </c>
      <c r="AG13" s="22">
        <v>1.21212121212121E-2</v>
      </c>
      <c r="AH13" s="22">
        <v>9.0909090909090905E-3</v>
      </c>
      <c r="AI13" s="22">
        <v>7.09219858156028E-3</v>
      </c>
      <c r="AJ13" s="22">
        <v>9.9009900990098994E-3</v>
      </c>
      <c r="AK13" s="22">
        <v>3.2258064516128997E-2</v>
      </c>
      <c r="AL13" s="22"/>
      <c r="AM13" s="22">
        <v>3.1055900621118002E-2</v>
      </c>
      <c r="AN13" s="22">
        <v>1.01522842639594E-2</v>
      </c>
      <c r="AO13" s="22">
        <v>1.51975683890578E-2</v>
      </c>
      <c r="AP13" s="22">
        <v>0</v>
      </c>
      <c r="AQ13" s="22">
        <v>5.5555555555555601E-2</v>
      </c>
      <c r="AR13" s="22"/>
      <c r="AS13" s="22">
        <v>1.5444015444015399E-2</v>
      </c>
      <c r="AT13" s="22" t="s">
        <v>97</v>
      </c>
      <c r="AU13" s="22"/>
      <c r="AV13" s="22">
        <v>5.0000000000000001E-3</v>
      </c>
      <c r="AW13" s="22">
        <v>2.1276595744680899E-2</v>
      </c>
      <c r="AX13" s="22">
        <v>2.29445506692161E-2</v>
      </c>
      <c r="AY13" s="22"/>
      <c r="AZ13" s="22">
        <v>0</v>
      </c>
      <c r="BA13" s="22">
        <v>2.2222222222222199E-2</v>
      </c>
      <c r="BB13" s="22">
        <v>0</v>
      </c>
      <c r="BC13" s="22"/>
      <c r="BD13" s="22">
        <v>1.8575851393188899E-2</v>
      </c>
      <c r="BE13" s="22">
        <v>1.0416666666666701E-2</v>
      </c>
      <c r="BF13" s="22"/>
      <c r="BG13" s="22">
        <v>1.8633540372670801E-2</v>
      </c>
      <c r="BH13" s="22">
        <v>1.40449438202247E-2</v>
      </c>
      <c r="BI13" s="22"/>
      <c r="BJ13" s="22">
        <v>1.9354838709677399E-2</v>
      </c>
      <c r="BK13" s="22">
        <v>1.5133876600698501E-2</v>
      </c>
      <c r="BL13" s="22"/>
      <c r="BM13" s="22">
        <v>1.49253731343284E-2</v>
      </c>
      <c r="BN13" s="22">
        <v>1.58730158730159E-2</v>
      </c>
      <c r="BO13" s="22"/>
      <c r="BP13" s="22">
        <v>2.1978021978022001E-2</v>
      </c>
      <c r="BQ13" s="22">
        <v>1.34589502018843E-2</v>
      </c>
      <c r="BR13" s="22"/>
      <c r="BS13" s="22">
        <v>1.8099547511312201E-2</v>
      </c>
      <c r="BT13" s="22">
        <v>1.5384615384615399E-2</v>
      </c>
      <c r="BU13" s="22"/>
      <c r="BV13" s="22">
        <v>2.01342281879195E-2</v>
      </c>
      <c r="BW13" s="22">
        <v>1.7064846416382298E-2</v>
      </c>
      <c r="BX13" s="22"/>
      <c r="BY13" s="22">
        <v>2.5641025641025599E-2</v>
      </c>
      <c r="BZ13" s="22">
        <v>1.4348785871964699E-2</v>
      </c>
      <c r="CA13" s="22"/>
      <c r="CB13" s="22">
        <v>1.4613778705636699E-2</v>
      </c>
      <c r="CC13" s="22">
        <v>1.49253731343284E-2</v>
      </c>
    </row>
    <row r="14" spans="2:81" x14ac:dyDescent="0.3">
      <c r="B14" s="15" t="s">
        <v>541</v>
      </c>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C18"/>
  <sheetViews>
    <sheetView showGridLines="0" workbookViewId="0">
      <pane xSplit="2" topLeftCell="C1" activePane="topRight" state="frozen"/>
      <selection activeCell="B14" sqref="B14"/>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281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row>
    <row r="8" spans="2:81" ht="28.8" x14ac:dyDescent="0.3">
      <c r="B8" s="14" t="s">
        <v>271</v>
      </c>
      <c r="C8" s="13">
        <v>6.8532818532818507E-2</v>
      </c>
      <c r="D8" s="13">
        <v>7.5875486381323007E-2</v>
      </c>
      <c r="E8" s="13">
        <v>6.1776061776061798E-2</v>
      </c>
      <c r="F8" s="13"/>
      <c r="G8" s="13">
        <v>6.5359477124182996E-2</v>
      </c>
      <c r="H8" s="13">
        <v>0.130111524163569</v>
      </c>
      <c r="I8" s="13">
        <v>0.101522842639594</v>
      </c>
      <c r="J8" s="13">
        <v>1.85185185185185E-2</v>
      </c>
      <c r="K8" s="13">
        <v>2.5641025641025599E-2</v>
      </c>
      <c r="L8" s="13">
        <v>0</v>
      </c>
      <c r="M8" s="13"/>
      <c r="N8" s="13">
        <v>8.3116883116883103E-2</v>
      </c>
      <c r="O8" s="13">
        <v>3.2128514056224897E-2</v>
      </c>
      <c r="P8" s="13">
        <v>6.7796610169491497E-2</v>
      </c>
      <c r="Q8" s="13">
        <v>8.7557603686635899E-2</v>
      </c>
      <c r="R8" s="13"/>
      <c r="S8" s="13">
        <v>9.5744680851063801E-2</v>
      </c>
      <c r="T8" s="13">
        <v>6.8376068376068397E-2</v>
      </c>
      <c r="U8" s="13">
        <v>4.47761194029851E-2</v>
      </c>
      <c r="V8" s="13">
        <v>4.3956043956044001E-2</v>
      </c>
      <c r="W8" s="13">
        <v>6.8965517241379296E-2</v>
      </c>
      <c r="X8" s="13">
        <v>5.6818181818181802E-2</v>
      </c>
      <c r="Y8" s="13">
        <v>7.1428571428571397E-2</v>
      </c>
      <c r="Z8" s="13">
        <v>7.3170731707317097E-2</v>
      </c>
      <c r="AA8" s="13">
        <v>7.4074074074074098E-2</v>
      </c>
      <c r="AB8" s="13">
        <v>3.7974683544303799E-2</v>
      </c>
      <c r="AC8" s="13">
        <v>8.6956521739130405E-2</v>
      </c>
      <c r="AD8" s="13">
        <v>7.69230769230769E-2</v>
      </c>
      <c r="AE8" s="13"/>
      <c r="AF8" s="13">
        <v>0.109034267912773</v>
      </c>
      <c r="AG8" s="13">
        <v>6.0606060606060601E-2</v>
      </c>
      <c r="AH8" s="13">
        <v>6.3636363636363602E-2</v>
      </c>
      <c r="AI8" s="13">
        <v>4.2553191489361701E-2</v>
      </c>
      <c r="AJ8" s="13">
        <v>1.9801980198019799E-2</v>
      </c>
      <c r="AK8" s="13">
        <v>4.3010752688171998E-2</v>
      </c>
      <c r="AL8" s="13"/>
      <c r="AM8" s="13">
        <v>6.2111801242236003E-2</v>
      </c>
      <c r="AN8" s="13">
        <v>2.5380710659898501E-2</v>
      </c>
      <c r="AO8" s="13">
        <v>6.6869300911854099E-2</v>
      </c>
      <c r="AP8" s="13">
        <v>0.10582010582010599</v>
      </c>
      <c r="AQ8" s="13">
        <v>0.25</v>
      </c>
      <c r="AR8" s="13"/>
      <c r="AS8" s="13">
        <v>6.8532818532818507E-2</v>
      </c>
      <c r="AT8" s="13" t="s">
        <v>97</v>
      </c>
      <c r="AU8" s="13"/>
      <c r="AV8" s="13">
        <v>0.11749999999999999</v>
      </c>
      <c r="AW8" s="13">
        <v>0.14893617021276601</v>
      </c>
      <c r="AX8" s="13">
        <v>1.9120458891013398E-2</v>
      </c>
      <c r="AY8" s="13"/>
      <c r="AZ8" s="13">
        <v>0.21100917431192701</v>
      </c>
      <c r="BA8" s="13">
        <v>0.2</v>
      </c>
      <c r="BB8" s="13">
        <v>3.5242290748898703E-2</v>
      </c>
      <c r="BC8" s="13"/>
      <c r="BD8" s="13">
        <v>8.6687306501548003E-2</v>
      </c>
      <c r="BE8" s="13">
        <v>3.90625E-2</v>
      </c>
      <c r="BF8" s="13"/>
      <c r="BG8" s="13">
        <v>0.118012422360248</v>
      </c>
      <c r="BH8" s="13">
        <v>4.6348314606741603E-2</v>
      </c>
      <c r="BI8" s="13"/>
      <c r="BJ8" s="13">
        <v>9.6774193548387094E-2</v>
      </c>
      <c r="BK8" s="13">
        <v>5.9371362048894101E-2</v>
      </c>
      <c r="BL8" s="13"/>
      <c r="BM8" s="13">
        <v>8.9552238805970102E-2</v>
      </c>
      <c r="BN8" s="13">
        <v>6.4713064713064705E-2</v>
      </c>
      <c r="BO8" s="13"/>
      <c r="BP8" s="13">
        <v>6.22710622710623E-2</v>
      </c>
      <c r="BQ8" s="13">
        <v>7.1332436069986502E-2</v>
      </c>
      <c r="BR8" s="13"/>
      <c r="BS8" s="13">
        <v>0.106334841628959</v>
      </c>
      <c r="BT8" s="13">
        <v>4.6153846153846198E-2</v>
      </c>
      <c r="BU8" s="13"/>
      <c r="BV8" s="13">
        <v>0.12751677852349</v>
      </c>
      <c r="BW8" s="13">
        <v>9.5563139931740607E-2</v>
      </c>
      <c r="BX8" s="13"/>
      <c r="BY8" s="13">
        <v>0.11965811965812</v>
      </c>
      <c r="BZ8" s="13">
        <v>6.1810154525386303E-2</v>
      </c>
      <c r="CA8" s="13"/>
      <c r="CB8" s="13">
        <v>3.9665970772442598E-2</v>
      </c>
      <c r="CC8" s="13">
        <v>9.3283582089552203E-2</v>
      </c>
    </row>
    <row r="9" spans="2:81" ht="28.8" x14ac:dyDescent="0.3">
      <c r="B9" s="14" t="s">
        <v>272</v>
      </c>
      <c r="C9" s="13">
        <v>0.13030888030887999</v>
      </c>
      <c r="D9" s="13">
        <v>0.130350194552529</v>
      </c>
      <c r="E9" s="13">
        <v>0.13127413127413101</v>
      </c>
      <c r="F9" s="13"/>
      <c r="G9" s="13">
        <v>0.14379084967320299</v>
      </c>
      <c r="H9" s="13">
        <v>0.215613382899628</v>
      </c>
      <c r="I9" s="13">
        <v>0.131979695431472</v>
      </c>
      <c r="J9" s="13">
        <v>0.104938271604938</v>
      </c>
      <c r="K9" s="13">
        <v>6.8376068376068397E-2</v>
      </c>
      <c r="L9" s="13">
        <v>2.8985507246376802E-2</v>
      </c>
      <c r="M9" s="13"/>
      <c r="N9" s="13">
        <v>0.15584415584415601</v>
      </c>
      <c r="O9" s="13">
        <v>0.14859437751004001</v>
      </c>
      <c r="P9" s="13">
        <v>0.112994350282486</v>
      </c>
      <c r="Q9" s="13">
        <v>8.2949308755760398E-2</v>
      </c>
      <c r="R9" s="13"/>
      <c r="S9" s="13">
        <v>0.180851063829787</v>
      </c>
      <c r="T9" s="13">
        <v>0.11111111111111099</v>
      </c>
      <c r="U9" s="13">
        <v>8.9552238805970102E-2</v>
      </c>
      <c r="V9" s="13">
        <v>0.13186813186813201</v>
      </c>
      <c r="W9" s="13">
        <v>0.13793103448275901</v>
      </c>
      <c r="X9" s="13">
        <v>0.14772727272727301</v>
      </c>
      <c r="Y9" s="13">
        <v>9.5238095238095205E-2</v>
      </c>
      <c r="Z9" s="13">
        <v>7.3170731707317097E-2</v>
      </c>
      <c r="AA9" s="13">
        <v>0.148148148148148</v>
      </c>
      <c r="AB9" s="13">
        <v>7.5949367088607597E-2</v>
      </c>
      <c r="AC9" s="13">
        <v>0.13043478260869601</v>
      </c>
      <c r="AD9" s="13">
        <v>0.15384615384615399</v>
      </c>
      <c r="AE9" s="13"/>
      <c r="AF9" s="13">
        <v>0.19626168224299101</v>
      </c>
      <c r="AG9" s="13">
        <v>0.163636363636364</v>
      </c>
      <c r="AH9" s="13">
        <v>0.12727272727272701</v>
      </c>
      <c r="AI9" s="13">
        <v>0.11347517730496499</v>
      </c>
      <c r="AJ9" s="13">
        <v>3.9603960396039598E-2</v>
      </c>
      <c r="AK9" s="13">
        <v>3.2258064516128997E-2</v>
      </c>
      <c r="AL9" s="13"/>
      <c r="AM9" s="13">
        <v>9.3167701863354005E-2</v>
      </c>
      <c r="AN9" s="13">
        <v>0.101522842639594</v>
      </c>
      <c r="AO9" s="13">
        <v>0.133738601823708</v>
      </c>
      <c r="AP9" s="13">
        <v>0.19576719576719601</v>
      </c>
      <c r="AQ9" s="13">
        <v>0.194444444444444</v>
      </c>
      <c r="AR9" s="13"/>
      <c r="AS9" s="13">
        <v>0.13030888030887999</v>
      </c>
      <c r="AT9" s="13" t="s">
        <v>97</v>
      </c>
      <c r="AU9" s="13"/>
      <c r="AV9" s="13">
        <v>0.22500000000000001</v>
      </c>
      <c r="AW9" s="13">
        <v>0.19148936170212799</v>
      </c>
      <c r="AX9" s="13">
        <v>4.5889101338432103E-2</v>
      </c>
      <c r="AY9" s="13"/>
      <c r="AZ9" s="13">
        <v>0.28440366972477099</v>
      </c>
      <c r="BA9" s="13">
        <v>0.5</v>
      </c>
      <c r="BB9" s="13">
        <v>3.9647577092511002E-2</v>
      </c>
      <c r="BC9" s="13"/>
      <c r="BD9" s="13">
        <v>0.13777089783281701</v>
      </c>
      <c r="BE9" s="13">
        <v>0.1171875</v>
      </c>
      <c r="BF9" s="13"/>
      <c r="BG9" s="13">
        <v>0.173913043478261</v>
      </c>
      <c r="BH9" s="13">
        <v>0.110955056179775</v>
      </c>
      <c r="BI9" s="13"/>
      <c r="BJ9" s="13">
        <v>0.12903225806451599</v>
      </c>
      <c r="BK9" s="13">
        <v>0.12922002328288701</v>
      </c>
      <c r="BL9" s="13"/>
      <c r="BM9" s="13">
        <v>0.13930348258706499</v>
      </c>
      <c r="BN9" s="13">
        <v>0.124542124542125</v>
      </c>
      <c r="BO9" s="13"/>
      <c r="BP9" s="13">
        <v>0.106227106227106</v>
      </c>
      <c r="BQ9" s="13">
        <v>0.139973082099596</v>
      </c>
      <c r="BR9" s="13"/>
      <c r="BS9" s="13">
        <v>0.17647058823529399</v>
      </c>
      <c r="BT9" s="13">
        <v>9.4505494505494503E-2</v>
      </c>
      <c r="BU9" s="13"/>
      <c r="BV9" s="13">
        <v>0.221476510067114</v>
      </c>
      <c r="BW9" s="13">
        <v>0.15358361774744</v>
      </c>
      <c r="BX9" s="13"/>
      <c r="BY9" s="13">
        <v>0.13675213675213699</v>
      </c>
      <c r="BZ9" s="13">
        <v>0.12803532008829999</v>
      </c>
      <c r="CA9" s="13"/>
      <c r="CB9" s="13">
        <v>0.110647181628392</v>
      </c>
      <c r="CC9" s="13">
        <v>0.14179104477611901</v>
      </c>
    </row>
    <row r="10" spans="2:81" ht="28.8" x14ac:dyDescent="0.3">
      <c r="B10" s="14" t="s">
        <v>273</v>
      </c>
      <c r="C10" s="13">
        <v>8.6872586872586893E-2</v>
      </c>
      <c r="D10" s="13">
        <v>0.110894941634241</v>
      </c>
      <c r="E10" s="13">
        <v>6.3706563706563704E-2</v>
      </c>
      <c r="F10" s="13"/>
      <c r="G10" s="13">
        <v>0.11111111111111099</v>
      </c>
      <c r="H10" s="13">
        <v>8.1784386617100399E-2</v>
      </c>
      <c r="I10" s="13">
        <v>0.111675126903553</v>
      </c>
      <c r="J10" s="13">
        <v>9.8765432098765399E-2</v>
      </c>
      <c r="K10" s="13">
        <v>9.4017094017094002E-2</v>
      </c>
      <c r="L10" s="13">
        <v>1.4492753623188401E-2</v>
      </c>
      <c r="M10" s="13"/>
      <c r="N10" s="13">
        <v>7.2727272727272696E-2</v>
      </c>
      <c r="O10" s="13">
        <v>7.63052208835341E-2</v>
      </c>
      <c r="P10" s="13">
        <v>0.11864406779661001</v>
      </c>
      <c r="Q10" s="13">
        <v>9.6774193548387094E-2</v>
      </c>
      <c r="R10" s="13"/>
      <c r="S10" s="13">
        <v>0.111702127659574</v>
      </c>
      <c r="T10" s="13">
        <v>6.8376068376068397E-2</v>
      </c>
      <c r="U10" s="13">
        <v>7.4626865671641798E-2</v>
      </c>
      <c r="V10" s="13">
        <v>5.4945054945054903E-2</v>
      </c>
      <c r="W10" s="13">
        <v>0.126436781609195</v>
      </c>
      <c r="X10" s="13">
        <v>9.0909090909090898E-2</v>
      </c>
      <c r="Y10" s="13">
        <v>5.95238095238095E-2</v>
      </c>
      <c r="Z10" s="13">
        <v>0.12195121951219499</v>
      </c>
      <c r="AA10" s="13">
        <v>2.96296296296296E-2</v>
      </c>
      <c r="AB10" s="13">
        <v>0.139240506329114</v>
      </c>
      <c r="AC10" s="13">
        <v>0.108695652173913</v>
      </c>
      <c r="AD10" s="13">
        <v>0.15384615384615399</v>
      </c>
      <c r="AE10" s="13"/>
      <c r="AF10" s="13">
        <v>8.0996884735202501E-2</v>
      </c>
      <c r="AG10" s="13">
        <v>9.6969696969696997E-2</v>
      </c>
      <c r="AH10" s="13">
        <v>7.2727272727272696E-2</v>
      </c>
      <c r="AI10" s="13">
        <v>0.120567375886525</v>
      </c>
      <c r="AJ10" s="13">
        <v>6.9306930693069299E-2</v>
      </c>
      <c r="AK10" s="13">
        <v>6.4516129032258104E-2</v>
      </c>
      <c r="AL10" s="13"/>
      <c r="AM10" s="13">
        <v>8.0745341614906804E-2</v>
      </c>
      <c r="AN10" s="13">
        <v>8.6294416243654803E-2</v>
      </c>
      <c r="AO10" s="13">
        <v>9.7264437689969604E-2</v>
      </c>
      <c r="AP10" s="13">
        <v>5.29100529100529E-2</v>
      </c>
      <c r="AQ10" s="13">
        <v>0.16666666666666699</v>
      </c>
      <c r="AR10" s="13"/>
      <c r="AS10" s="13">
        <v>8.6872586872586893E-2</v>
      </c>
      <c r="AT10" s="13" t="s">
        <v>97</v>
      </c>
      <c r="AU10" s="13"/>
      <c r="AV10" s="13">
        <v>0.13250000000000001</v>
      </c>
      <c r="AW10" s="13">
        <v>0.12765957446808501</v>
      </c>
      <c r="AX10" s="13">
        <v>4.2065009560229398E-2</v>
      </c>
      <c r="AY10" s="13"/>
      <c r="AZ10" s="13">
        <v>0.192660550458716</v>
      </c>
      <c r="BA10" s="13">
        <v>0.11111111111111099</v>
      </c>
      <c r="BB10" s="13">
        <v>0.123348017621145</v>
      </c>
      <c r="BC10" s="13"/>
      <c r="BD10" s="13">
        <v>9.2879256965944304E-2</v>
      </c>
      <c r="BE10" s="13">
        <v>7.5520833333333301E-2</v>
      </c>
      <c r="BF10" s="13"/>
      <c r="BG10" s="13">
        <v>9.6273291925465798E-2</v>
      </c>
      <c r="BH10" s="13">
        <v>8.1460674157303403E-2</v>
      </c>
      <c r="BI10" s="13"/>
      <c r="BJ10" s="13">
        <v>9.6774193548387094E-2</v>
      </c>
      <c r="BK10" s="13">
        <v>8.3818393480791606E-2</v>
      </c>
      <c r="BL10" s="13"/>
      <c r="BM10" s="13">
        <v>9.4527363184079602E-2</v>
      </c>
      <c r="BN10" s="13">
        <v>8.6691086691086702E-2</v>
      </c>
      <c r="BO10" s="13"/>
      <c r="BP10" s="13">
        <v>9.5238095238095205E-2</v>
      </c>
      <c r="BQ10" s="13">
        <v>8.2099596231493904E-2</v>
      </c>
      <c r="BR10" s="13"/>
      <c r="BS10" s="13">
        <v>9.9547511312217202E-2</v>
      </c>
      <c r="BT10" s="13">
        <v>8.5714285714285701E-2</v>
      </c>
      <c r="BU10" s="13"/>
      <c r="BV10" s="13">
        <v>8.0536912751677805E-2</v>
      </c>
      <c r="BW10" s="13">
        <v>0.109215017064846</v>
      </c>
      <c r="BX10" s="13"/>
      <c r="BY10" s="13">
        <v>0.102564102564103</v>
      </c>
      <c r="BZ10" s="13">
        <v>8.3885209713024295E-2</v>
      </c>
      <c r="CA10" s="13"/>
      <c r="CB10" s="13">
        <v>9.3945720250521905E-2</v>
      </c>
      <c r="CC10" s="13">
        <v>7.6492537313432807E-2</v>
      </c>
    </row>
    <row r="11" spans="2:81" ht="28.8" x14ac:dyDescent="0.3">
      <c r="B11" s="14" t="s">
        <v>274</v>
      </c>
      <c r="C11" s="13">
        <v>0.114864864864865</v>
      </c>
      <c r="D11" s="13">
        <v>0.13229571984435801</v>
      </c>
      <c r="E11" s="13">
        <v>9.6525096525096499E-2</v>
      </c>
      <c r="F11" s="13"/>
      <c r="G11" s="13">
        <v>0.11764705882352899</v>
      </c>
      <c r="H11" s="13">
        <v>0.100371747211896</v>
      </c>
      <c r="I11" s="13">
        <v>0.12690355329949199</v>
      </c>
      <c r="J11" s="13">
        <v>0.12962962962963001</v>
      </c>
      <c r="K11" s="13">
        <v>0.145299145299145</v>
      </c>
      <c r="L11" s="13">
        <v>7.9710144927536197E-2</v>
      </c>
      <c r="M11" s="13"/>
      <c r="N11" s="13">
        <v>0.12207792207792199</v>
      </c>
      <c r="O11" s="13">
        <v>8.8353413654618504E-2</v>
      </c>
      <c r="P11" s="13">
        <v>0.112994350282486</v>
      </c>
      <c r="Q11" s="13">
        <v>0.13364055299539199</v>
      </c>
      <c r="R11" s="13"/>
      <c r="S11" s="13">
        <v>8.5106382978723402E-2</v>
      </c>
      <c r="T11" s="13">
        <v>8.54700854700855E-2</v>
      </c>
      <c r="U11" s="13">
        <v>0.119402985074627</v>
      </c>
      <c r="V11" s="13">
        <v>0.14285714285714299</v>
      </c>
      <c r="W11" s="13">
        <v>0.114942528735632</v>
      </c>
      <c r="X11" s="13">
        <v>0.18181818181818199</v>
      </c>
      <c r="Y11" s="13">
        <v>0.13095238095238099</v>
      </c>
      <c r="Z11" s="13">
        <v>7.3170731707317097E-2</v>
      </c>
      <c r="AA11" s="13">
        <v>0.11111111111111099</v>
      </c>
      <c r="AB11" s="13">
        <v>0.126582278481013</v>
      </c>
      <c r="AC11" s="13">
        <v>0.15217391304347799</v>
      </c>
      <c r="AD11" s="13">
        <v>0</v>
      </c>
      <c r="AE11" s="13"/>
      <c r="AF11" s="13">
        <v>0.109034267912773</v>
      </c>
      <c r="AG11" s="13">
        <v>0.12121212121212099</v>
      </c>
      <c r="AH11" s="13">
        <v>2.7272727272727299E-2</v>
      </c>
      <c r="AI11" s="13">
        <v>0.17730496453900699</v>
      </c>
      <c r="AJ11" s="13">
        <v>0.13861386138613899</v>
      </c>
      <c r="AK11" s="13">
        <v>0.10752688172043</v>
      </c>
      <c r="AL11" s="13"/>
      <c r="AM11" s="13">
        <v>0.111801242236025</v>
      </c>
      <c r="AN11" s="13">
        <v>0.121827411167513</v>
      </c>
      <c r="AO11" s="13">
        <v>0.11854103343465</v>
      </c>
      <c r="AP11" s="13">
        <v>0.100529100529101</v>
      </c>
      <c r="AQ11" s="13">
        <v>8.3333333333333301E-2</v>
      </c>
      <c r="AR11" s="13"/>
      <c r="AS11" s="13">
        <v>0.114864864864865</v>
      </c>
      <c r="AT11" s="13" t="s">
        <v>97</v>
      </c>
      <c r="AU11" s="13"/>
      <c r="AV11" s="13">
        <v>0.19500000000000001</v>
      </c>
      <c r="AW11" s="13">
        <v>0.117021276595745</v>
      </c>
      <c r="AX11" s="13">
        <v>5.5449330783938801E-2</v>
      </c>
      <c r="AY11" s="13"/>
      <c r="AZ11" s="13">
        <v>7.3394495412843999E-2</v>
      </c>
      <c r="BA11" s="13">
        <v>0.16666666666666699</v>
      </c>
      <c r="BB11" s="13">
        <v>0.25550660792951502</v>
      </c>
      <c r="BC11" s="13"/>
      <c r="BD11" s="13">
        <v>0.111455108359133</v>
      </c>
      <c r="BE11" s="13">
        <v>0.122395833333333</v>
      </c>
      <c r="BF11" s="13"/>
      <c r="BG11" s="13">
        <v>0.111801242236025</v>
      </c>
      <c r="BH11" s="13">
        <v>0.116573033707865</v>
      </c>
      <c r="BI11" s="13"/>
      <c r="BJ11" s="13">
        <v>0.14838709677419401</v>
      </c>
      <c r="BK11" s="13">
        <v>0.110593713620489</v>
      </c>
      <c r="BL11" s="13"/>
      <c r="BM11" s="13">
        <v>0.124378109452736</v>
      </c>
      <c r="BN11" s="13">
        <v>0.113553113553114</v>
      </c>
      <c r="BO11" s="13"/>
      <c r="BP11" s="13">
        <v>0.11721611721611699</v>
      </c>
      <c r="BQ11" s="13">
        <v>0.11709286675639299</v>
      </c>
      <c r="BR11" s="13"/>
      <c r="BS11" s="13">
        <v>9.9547511312217202E-2</v>
      </c>
      <c r="BT11" s="13">
        <v>0.136263736263736</v>
      </c>
      <c r="BU11" s="13"/>
      <c r="BV11" s="13">
        <v>0.10738255033557</v>
      </c>
      <c r="BW11" s="13">
        <v>9.5563139931740607E-2</v>
      </c>
      <c r="BX11" s="13"/>
      <c r="BY11" s="13">
        <v>0.230769230769231</v>
      </c>
      <c r="BZ11" s="13">
        <v>0.101545253863135</v>
      </c>
      <c r="CA11" s="13"/>
      <c r="CB11" s="13">
        <v>0.13569937369519799</v>
      </c>
      <c r="CC11" s="13">
        <v>9.5149253731343295E-2</v>
      </c>
    </row>
    <row r="12" spans="2:81" ht="28.8" x14ac:dyDescent="0.3">
      <c r="B12" s="14" t="s">
        <v>275</v>
      </c>
      <c r="C12" s="13">
        <v>0.57722007722007695</v>
      </c>
      <c r="D12" s="13">
        <v>0.53112840466926103</v>
      </c>
      <c r="E12" s="13">
        <v>0.62162162162162204</v>
      </c>
      <c r="F12" s="13"/>
      <c r="G12" s="13">
        <v>0.54248366013071903</v>
      </c>
      <c r="H12" s="13">
        <v>0.45724907063197001</v>
      </c>
      <c r="I12" s="13">
        <v>0.51776649746192904</v>
      </c>
      <c r="J12" s="13">
        <v>0.62962962962962998</v>
      </c>
      <c r="K12" s="13">
        <v>0.63247863247863201</v>
      </c>
      <c r="L12" s="13">
        <v>0.82608695652173902</v>
      </c>
      <c r="M12" s="13"/>
      <c r="N12" s="13">
        <v>0.54805194805194801</v>
      </c>
      <c r="O12" s="13">
        <v>0.63052208835341395</v>
      </c>
      <c r="P12" s="13">
        <v>0.57627118644067798</v>
      </c>
      <c r="Q12" s="13">
        <v>0.56221198156681995</v>
      </c>
      <c r="R12" s="13"/>
      <c r="S12" s="13">
        <v>0.51063829787234005</v>
      </c>
      <c r="T12" s="13">
        <v>0.63247863247863201</v>
      </c>
      <c r="U12" s="13">
        <v>0.65671641791044799</v>
      </c>
      <c r="V12" s="13">
        <v>0.62637362637362604</v>
      </c>
      <c r="W12" s="13">
        <v>0.52873563218390796</v>
      </c>
      <c r="X12" s="13">
        <v>0.5</v>
      </c>
      <c r="Y12" s="13">
        <v>0.61904761904761896</v>
      </c>
      <c r="Z12" s="13">
        <v>0.63414634146341498</v>
      </c>
      <c r="AA12" s="13">
        <v>0.6</v>
      </c>
      <c r="AB12" s="13">
        <v>0.594936708860759</v>
      </c>
      <c r="AC12" s="13">
        <v>0.5</v>
      </c>
      <c r="AD12" s="13">
        <v>0.61538461538461497</v>
      </c>
      <c r="AE12" s="13"/>
      <c r="AF12" s="13">
        <v>0.47975077881619899</v>
      </c>
      <c r="AG12" s="13">
        <v>0.53939393939393898</v>
      </c>
      <c r="AH12" s="13">
        <v>0.70909090909090899</v>
      </c>
      <c r="AI12" s="13">
        <v>0.53900709219858201</v>
      </c>
      <c r="AJ12" s="13">
        <v>0.71287128712871295</v>
      </c>
      <c r="AK12" s="13">
        <v>0.66666666666666696</v>
      </c>
      <c r="AL12" s="13"/>
      <c r="AM12" s="13">
        <v>0.63354037267080698</v>
      </c>
      <c r="AN12" s="13">
        <v>0.63959390862944199</v>
      </c>
      <c r="AO12" s="13">
        <v>0.56838905775075999</v>
      </c>
      <c r="AP12" s="13">
        <v>0.52910052910052896</v>
      </c>
      <c r="AQ12" s="13">
        <v>0.27777777777777801</v>
      </c>
      <c r="AR12" s="13"/>
      <c r="AS12" s="13">
        <v>0.57722007722007695</v>
      </c>
      <c r="AT12" s="13" t="s">
        <v>97</v>
      </c>
      <c r="AU12" s="13"/>
      <c r="AV12" s="13">
        <v>0.3125</v>
      </c>
      <c r="AW12" s="13">
        <v>0.39361702127659598</v>
      </c>
      <c r="AX12" s="13">
        <v>0.81644359464627103</v>
      </c>
      <c r="AY12" s="13"/>
      <c r="AZ12" s="13">
        <v>0.22018348623853201</v>
      </c>
      <c r="BA12" s="13">
        <v>1.1111111111111099E-2</v>
      </c>
      <c r="BB12" s="13">
        <v>0.52422907488986803</v>
      </c>
      <c r="BC12" s="13"/>
      <c r="BD12" s="13">
        <v>0.54953560371516996</v>
      </c>
      <c r="BE12" s="13">
        <v>0.625</v>
      </c>
      <c r="BF12" s="13"/>
      <c r="BG12" s="13">
        <v>0.47826086956521702</v>
      </c>
      <c r="BH12" s="13">
        <v>0.62219101123595499</v>
      </c>
      <c r="BI12" s="13"/>
      <c r="BJ12" s="13">
        <v>0.49677419354838698</v>
      </c>
      <c r="BK12" s="13">
        <v>0.59604190919674005</v>
      </c>
      <c r="BL12" s="13"/>
      <c r="BM12" s="13">
        <v>0.54726368159203997</v>
      </c>
      <c r="BN12" s="13">
        <v>0.58363858363858401</v>
      </c>
      <c r="BO12" s="13"/>
      <c r="BP12" s="13">
        <v>0.59340659340659296</v>
      </c>
      <c r="BQ12" s="13">
        <v>0.57065948855989201</v>
      </c>
      <c r="BR12" s="13"/>
      <c r="BS12" s="13">
        <v>0.49773755656108598</v>
      </c>
      <c r="BT12" s="13">
        <v>0.61318681318681301</v>
      </c>
      <c r="BU12" s="13"/>
      <c r="BV12" s="13">
        <v>0.44966442953020103</v>
      </c>
      <c r="BW12" s="13">
        <v>0.52218430034129704</v>
      </c>
      <c r="BX12" s="13"/>
      <c r="BY12" s="13">
        <v>0.41025641025641002</v>
      </c>
      <c r="BZ12" s="13">
        <v>0.60044150110375305</v>
      </c>
      <c r="CA12" s="13"/>
      <c r="CB12" s="13">
        <v>0.59916492693110601</v>
      </c>
      <c r="CC12" s="13">
        <v>0.57089552238805996</v>
      </c>
    </row>
    <row r="13" spans="2:81" x14ac:dyDescent="0.3">
      <c r="B13" s="14" t="s">
        <v>106</v>
      </c>
      <c r="C13" s="22">
        <v>2.2200772200772202E-2</v>
      </c>
      <c r="D13" s="22">
        <v>1.94552529182879E-2</v>
      </c>
      <c r="E13" s="22">
        <v>2.5096525096525098E-2</v>
      </c>
      <c r="F13" s="22"/>
      <c r="G13" s="22">
        <v>1.9607843137254902E-2</v>
      </c>
      <c r="H13" s="22">
        <v>1.4869888475836399E-2</v>
      </c>
      <c r="I13" s="22">
        <v>1.01522842639594E-2</v>
      </c>
      <c r="J13" s="22">
        <v>1.85185185185185E-2</v>
      </c>
      <c r="K13" s="22">
        <v>3.4188034188034198E-2</v>
      </c>
      <c r="L13" s="22">
        <v>5.0724637681159403E-2</v>
      </c>
      <c r="M13" s="22"/>
      <c r="N13" s="22">
        <v>1.8181818181818198E-2</v>
      </c>
      <c r="O13" s="22">
        <v>2.40963855421687E-2</v>
      </c>
      <c r="P13" s="22">
        <v>1.12994350282486E-2</v>
      </c>
      <c r="Q13" s="22">
        <v>3.6866359447004601E-2</v>
      </c>
      <c r="R13" s="22"/>
      <c r="S13" s="22">
        <v>1.5957446808510599E-2</v>
      </c>
      <c r="T13" s="22">
        <v>3.4188034188034198E-2</v>
      </c>
      <c r="U13" s="22">
        <v>1.49253731343284E-2</v>
      </c>
      <c r="V13" s="22">
        <v>0</v>
      </c>
      <c r="W13" s="22">
        <v>2.2988505747126398E-2</v>
      </c>
      <c r="X13" s="22">
        <v>2.27272727272727E-2</v>
      </c>
      <c r="Y13" s="22">
        <v>2.3809523809523801E-2</v>
      </c>
      <c r="Z13" s="22">
        <v>2.4390243902439001E-2</v>
      </c>
      <c r="AA13" s="22">
        <v>3.7037037037037E-2</v>
      </c>
      <c r="AB13" s="22">
        <v>2.53164556962025E-2</v>
      </c>
      <c r="AC13" s="22">
        <v>2.1739130434782601E-2</v>
      </c>
      <c r="AD13" s="22">
        <v>0</v>
      </c>
      <c r="AE13" s="22"/>
      <c r="AF13" s="22">
        <v>2.4922118380062301E-2</v>
      </c>
      <c r="AG13" s="22">
        <v>1.8181818181818198E-2</v>
      </c>
      <c r="AH13" s="22">
        <v>0</v>
      </c>
      <c r="AI13" s="22">
        <v>7.09219858156028E-3</v>
      </c>
      <c r="AJ13" s="22">
        <v>1.9801980198019799E-2</v>
      </c>
      <c r="AK13" s="22">
        <v>8.6021505376344107E-2</v>
      </c>
      <c r="AL13" s="22"/>
      <c r="AM13" s="22">
        <v>1.8633540372670801E-2</v>
      </c>
      <c r="AN13" s="22">
        <v>2.5380710659898501E-2</v>
      </c>
      <c r="AO13" s="22">
        <v>1.51975683890578E-2</v>
      </c>
      <c r="AP13" s="22">
        <v>1.58730158730159E-2</v>
      </c>
      <c r="AQ13" s="22">
        <v>2.7777777777777801E-2</v>
      </c>
      <c r="AR13" s="22"/>
      <c r="AS13" s="22">
        <v>2.2200772200772202E-2</v>
      </c>
      <c r="AT13" s="22" t="s">
        <v>97</v>
      </c>
      <c r="AU13" s="22"/>
      <c r="AV13" s="22">
        <v>1.7500000000000002E-2</v>
      </c>
      <c r="AW13" s="22">
        <v>2.1276595744680899E-2</v>
      </c>
      <c r="AX13" s="22">
        <v>2.1032504780114699E-2</v>
      </c>
      <c r="AY13" s="22"/>
      <c r="AZ13" s="22">
        <v>1.8348623853211E-2</v>
      </c>
      <c r="BA13" s="22">
        <v>1.1111111111111099E-2</v>
      </c>
      <c r="BB13" s="22">
        <v>2.2026431718061699E-2</v>
      </c>
      <c r="BC13" s="22"/>
      <c r="BD13" s="22">
        <v>2.1671826625387001E-2</v>
      </c>
      <c r="BE13" s="22">
        <v>2.0833333333333301E-2</v>
      </c>
      <c r="BF13" s="22"/>
      <c r="BG13" s="22">
        <v>2.1739130434782601E-2</v>
      </c>
      <c r="BH13" s="22">
        <v>2.2471910112359501E-2</v>
      </c>
      <c r="BI13" s="22"/>
      <c r="BJ13" s="22">
        <v>3.2258064516128997E-2</v>
      </c>
      <c r="BK13" s="22">
        <v>2.0954598370197901E-2</v>
      </c>
      <c r="BL13" s="22"/>
      <c r="BM13" s="22">
        <v>4.97512437810945E-3</v>
      </c>
      <c r="BN13" s="22">
        <v>2.6862026862026898E-2</v>
      </c>
      <c r="BO13" s="22"/>
      <c r="BP13" s="22">
        <v>2.5641025641025599E-2</v>
      </c>
      <c r="BQ13" s="22">
        <v>1.8842530282638E-2</v>
      </c>
      <c r="BR13" s="22"/>
      <c r="BS13" s="22">
        <v>2.03619909502262E-2</v>
      </c>
      <c r="BT13" s="22">
        <v>2.4175824175824201E-2</v>
      </c>
      <c r="BU13" s="22"/>
      <c r="BV13" s="22">
        <v>1.34228187919463E-2</v>
      </c>
      <c r="BW13" s="22">
        <v>2.38907849829352E-2</v>
      </c>
      <c r="BX13" s="22"/>
      <c r="BY13" s="22">
        <v>0</v>
      </c>
      <c r="BZ13" s="22">
        <v>2.42825607064018E-2</v>
      </c>
      <c r="CA13" s="22"/>
      <c r="CB13" s="22">
        <v>2.0876826722338201E-2</v>
      </c>
      <c r="CC13" s="22">
        <v>2.2388059701492501E-2</v>
      </c>
    </row>
    <row r="14" spans="2:81" x14ac:dyDescent="0.3">
      <c r="B14" s="15" t="s">
        <v>541</v>
      </c>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C18"/>
  <sheetViews>
    <sheetView showGridLines="0" workbookViewId="0">
      <pane xSplit="2" topLeftCell="C1" activePane="topRight" state="frozen"/>
      <selection pane="topRight" activeCell="B14" sqref="B1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282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1036</v>
      </c>
      <c r="D7" s="10">
        <v>514</v>
      </c>
      <c r="E7" s="10">
        <v>518</v>
      </c>
      <c r="F7" s="10"/>
      <c r="G7" s="10">
        <v>153</v>
      </c>
      <c r="H7" s="10">
        <v>269</v>
      </c>
      <c r="I7" s="10">
        <v>197</v>
      </c>
      <c r="J7" s="10">
        <v>162</v>
      </c>
      <c r="K7" s="10">
        <v>117</v>
      </c>
      <c r="L7" s="10">
        <v>138</v>
      </c>
      <c r="M7" s="10"/>
      <c r="N7" s="10">
        <v>385</v>
      </c>
      <c r="O7" s="10">
        <v>249</v>
      </c>
      <c r="P7" s="10">
        <v>177</v>
      </c>
      <c r="Q7" s="10">
        <v>217</v>
      </c>
      <c r="R7" s="10"/>
      <c r="S7" s="10">
        <v>188</v>
      </c>
      <c r="T7" s="10">
        <v>117</v>
      </c>
      <c r="U7" s="10">
        <v>67</v>
      </c>
      <c r="V7" s="10">
        <v>91</v>
      </c>
      <c r="W7" s="10">
        <v>87</v>
      </c>
      <c r="X7" s="10">
        <v>88</v>
      </c>
      <c r="Y7" s="10">
        <v>84</v>
      </c>
      <c r="Z7" s="10">
        <v>41</v>
      </c>
      <c r="AA7" s="10">
        <v>135</v>
      </c>
      <c r="AB7" s="10">
        <v>79</v>
      </c>
      <c r="AC7" s="10">
        <v>46</v>
      </c>
      <c r="AD7" s="10">
        <v>13</v>
      </c>
      <c r="AE7" s="10"/>
      <c r="AF7" s="10">
        <v>321</v>
      </c>
      <c r="AG7" s="10">
        <v>165</v>
      </c>
      <c r="AH7" s="10">
        <v>110</v>
      </c>
      <c r="AI7" s="10">
        <v>141</v>
      </c>
      <c r="AJ7" s="10">
        <v>101</v>
      </c>
      <c r="AK7" s="10">
        <v>93</v>
      </c>
      <c r="AL7" s="10"/>
      <c r="AM7" s="10">
        <v>161</v>
      </c>
      <c r="AN7" s="10">
        <v>197</v>
      </c>
      <c r="AO7" s="10">
        <v>329</v>
      </c>
      <c r="AP7" s="10">
        <v>189</v>
      </c>
      <c r="AQ7" s="10">
        <v>36</v>
      </c>
      <c r="AR7" s="10"/>
      <c r="AS7" s="10">
        <v>1036</v>
      </c>
      <c r="AT7" s="10" t="s">
        <v>96</v>
      </c>
      <c r="AU7" s="10"/>
      <c r="AV7" s="10">
        <v>400</v>
      </c>
      <c r="AW7" s="10">
        <v>94</v>
      </c>
      <c r="AX7" s="10">
        <v>523</v>
      </c>
      <c r="AY7" s="10"/>
      <c r="AZ7" s="10">
        <v>109</v>
      </c>
      <c r="BA7" s="10">
        <v>90</v>
      </c>
      <c r="BB7" s="10">
        <v>227</v>
      </c>
      <c r="BC7" s="10"/>
      <c r="BD7" s="10">
        <v>646</v>
      </c>
      <c r="BE7" s="10">
        <v>384</v>
      </c>
      <c r="BF7" s="10"/>
      <c r="BG7" s="10">
        <v>322</v>
      </c>
      <c r="BH7" s="10">
        <v>712</v>
      </c>
      <c r="BI7" s="10"/>
      <c r="BJ7" s="10">
        <v>155</v>
      </c>
      <c r="BK7" s="10">
        <v>859</v>
      </c>
      <c r="BL7" s="10"/>
      <c r="BM7" s="10">
        <v>201</v>
      </c>
      <c r="BN7" s="10">
        <v>819</v>
      </c>
      <c r="BO7" s="10"/>
      <c r="BP7" s="10">
        <v>273</v>
      </c>
      <c r="BQ7" s="10">
        <v>743</v>
      </c>
      <c r="BR7" s="10"/>
      <c r="BS7" s="10">
        <v>442</v>
      </c>
      <c r="BT7" s="10">
        <v>455</v>
      </c>
      <c r="BU7" s="10"/>
      <c r="BV7" s="10">
        <v>149</v>
      </c>
      <c r="BW7" s="10">
        <v>293</v>
      </c>
      <c r="BX7" s="10"/>
      <c r="BY7" s="10">
        <v>117</v>
      </c>
      <c r="BZ7" s="10">
        <v>906</v>
      </c>
      <c r="CA7" s="10"/>
      <c r="CB7" s="10">
        <v>479</v>
      </c>
      <c r="CC7" s="10">
        <v>536</v>
      </c>
    </row>
    <row r="8" spans="2:81" ht="28.8" x14ac:dyDescent="0.3">
      <c r="B8" s="14" t="s">
        <v>271</v>
      </c>
      <c r="C8" s="13">
        <v>5.7915057915057903E-2</v>
      </c>
      <c r="D8" s="13">
        <v>5.2529182879377398E-2</v>
      </c>
      <c r="E8" s="13">
        <v>6.3706563706563704E-2</v>
      </c>
      <c r="F8" s="13"/>
      <c r="G8" s="13">
        <v>5.22875816993464E-2</v>
      </c>
      <c r="H8" s="13">
        <v>0.100371747211896</v>
      </c>
      <c r="I8" s="13">
        <v>6.5989847715736002E-2</v>
      </c>
      <c r="J8" s="13">
        <v>3.7037037037037E-2</v>
      </c>
      <c r="K8" s="13">
        <v>2.5641025641025599E-2</v>
      </c>
      <c r="L8" s="13">
        <v>2.1739130434782601E-2</v>
      </c>
      <c r="M8" s="13"/>
      <c r="N8" s="13">
        <v>5.7142857142857099E-2</v>
      </c>
      <c r="O8" s="13">
        <v>3.2128514056224897E-2</v>
      </c>
      <c r="P8" s="13">
        <v>6.7796610169491497E-2</v>
      </c>
      <c r="Q8" s="13">
        <v>8.2949308755760398E-2</v>
      </c>
      <c r="R8" s="13"/>
      <c r="S8" s="13">
        <v>5.31914893617021E-2</v>
      </c>
      <c r="T8" s="13">
        <v>7.69230769230769E-2</v>
      </c>
      <c r="U8" s="13">
        <v>5.9701492537313397E-2</v>
      </c>
      <c r="V8" s="13">
        <v>4.3956043956044001E-2</v>
      </c>
      <c r="W8" s="13">
        <v>3.4482758620689703E-2</v>
      </c>
      <c r="X8" s="13">
        <v>7.9545454545454503E-2</v>
      </c>
      <c r="Y8" s="13">
        <v>3.5714285714285698E-2</v>
      </c>
      <c r="Z8" s="13">
        <v>4.8780487804878099E-2</v>
      </c>
      <c r="AA8" s="13">
        <v>5.9259259259259303E-2</v>
      </c>
      <c r="AB8" s="13">
        <v>8.8607594936708903E-2</v>
      </c>
      <c r="AC8" s="13">
        <v>4.3478260869565202E-2</v>
      </c>
      <c r="AD8" s="13">
        <v>7.69230769230769E-2</v>
      </c>
      <c r="AE8" s="13"/>
      <c r="AF8" s="13">
        <v>7.7881619937694699E-2</v>
      </c>
      <c r="AG8" s="13">
        <v>6.6666666666666693E-2</v>
      </c>
      <c r="AH8" s="13">
        <v>5.4545454545454501E-2</v>
      </c>
      <c r="AI8" s="13">
        <v>4.2553191489361701E-2</v>
      </c>
      <c r="AJ8" s="13">
        <v>2.9702970297029702E-2</v>
      </c>
      <c r="AK8" s="13">
        <v>4.3010752688171998E-2</v>
      </c>
      <c r="AL8" s="13"/>
      <c r="AM8" s="13">
        <v>4.3478260869565202E-2</v>
      </c>
      <c r="AN8" s="13">
        <v>3.5532994923857898E-2</v>
      </c>
      <c r="AO8" s="13">
        <v>6.6869300911854099E-2</v>
      </c>
      <c r="AP8" s="13">
        <v>7.4074074074074098E-2</v>
      </c>
      <c r="AQ8" s="13">
        <v>0.11111111111111099</v>
      </c>
      <c r="AR8" s="13"/>
      <c r="AS8" s="13">
        <v>5.7915057915057903E-2</v>
      </c>
      <c r="AT8" s="13" t="s">
        <v>97</v>
      </c>
      <c r="AU8" s="13"/>
      <c r="AV8" s="13">
        <v>0.115</v>
      </c>
      <c r="AW8" s="13">
        <v>7.4468085106383003E-2</v>
      </c>
      <c r="AX8" s="13">
        <v>9.5602294455066905E-3</v>
      </c>
      <c r="AY8" s="13"/>
      <c r="AZ8" s="13">
        <v>0.192660550458716</v>
      </c>
      <c r="BA8" s="13">
        <v>0.18888888888888899</v>
      </c>
      <c r="BB8" s="13">
        <v>5.2863436123347998E-2</v>
      </c>
      <c r="BC8" s="13"/>
      <c r="BD8" s="13">
        <v>6.6563467492260095E-2</v>
      </c>
      <c r="BE8" s="13">
        <v>4.4270833333333301E-2</v>
      </c>
      <c r="BF8" s="13"/>
      <c r="BG8" s="13">
        <v>7.1428571428571397E-2</v>
      </c>
      <c r="BH8" s="13">
        <v>5.1966292134831497E-2</v>
      </c>
      <c r="BI8" s="13"/>
      <c r="BJ8" s="13">
        <v>6.4516129032258104E-2</v>
      </c>
      <c r="BK8" s="13">
        <v>5.4714784633294503E-2</v>
      </c>
      <c r="BL8" s="13"/>
      <c r="BM8" s="13">
        <v>8.45771144278607E-2</v>
      </c>
      <c r="BN8" s="13">
        <v>5.1282051282051301E-2</v>
      </c>
      <c r="BO8" s="13"/>
      <c r="BP8" s="13">
        <v>6.5934065934065894E-2</v>
      </c>
      <c r="BQ8" s="13">
        <v>5.6527590847913901E-2</v>
      </c>
      <c r="BR8" s="13"/>
      <c r="BS8" s="13">
        <v>7.9185520361990905E-2</v>
      </c>
      <c r="BT8" s="13">
        <v>4.3956043956044001E-2</v>
      </c>
      <c r="BU8" s="13"/>
      <c r="BV8" s="13">
        <v>5.3691275167785199E-2</v>
      </c>
      <c r="BW8" s="13">
        <v>9.2150170648464202E-2</v>
      </c>
      <c r="BX8" s="13"/>
      <c r="BY8" s="13">
        <v>7.69230769230769E-2</v>
      </c>
      <c r="BZ8" s="13">
        <v>5.4083885209713002E-2</v>
      </c>
      <c r="CA8" s="13"/>
      <c r="CB8" s="13">
        <v>4.3841336116910198E-2</v>
      </c>
      <c r="CC8" s="13">
        <v>6.7164179104477598E-2</v>
      </c>
    </row>
    <row r="9" spans="2:81" ht="28.8" x14ac:dyDescent="0.3">
      <c r="B9" s="14" t="s">
        <v>272</v>
      </c>
      <c r="C9" s="13">
        <v>0.150579150579151</v>
      </c>
      <c r="D9" s="13">
        <v>0.147859922178988</v>
      </c>
      <c r="E9" s="13">
        <v>0.15444015444015399</v>
      </c>
      <c r="F9" s="13"/>
      <c r="G9" s="13">
        <v>0.19607843137254899</v>
      </c>
      <c r="H9" s="13">
        <v>0.226765799256506</v>
      </c>
      <c r="I9" s="13">
        <v>0.157360406091371</v>
      </c>
      <c r="J9" s="13">
        <v>0.141975308641975</v>
      </c>
      <c r="K9" s="13">
        <v>9.4017094017094002E-2</v>
      </c>
      <c r="L9" s="13">
        <v>0</v>
      </c>
      <c r="M9" s="13"/>
      <c r="N9" s="13">
        <v>0.150649350649351</v>
      </c>
      <c r="O9" s="13">
        <v>0.156626506024096</v>
      </c>
      <c r="P9" s="13">
        <v>0.15819209039547999</v>
      </c>
      <c r="Q9" s="13">
        <v>0.13824884792626699</v>
      </c>
      <c r="R9" s="13"/>
      <c r="S9" s="13">
        <v>0.19680851063829799</v>
      </c>
      <c r="T9" s="13">
        <v>0.102564102564103</v>
      </c>
      <c r="U9" s="13">
        <v>0.14925373134328401</v>
      </c>
      <c r="V9" s="13">
        <v>8.7912087912087905E-2</v>
      </c>
      <c r="W9" s="13">
        <v>0.24137931034482801</v>
      </c>
      <c r="X9" s="13">
        <v>0.102272727272727</v>
      </c>
      <c r="Y9" s="13">
        <v>0.107142857142857</v>
      </c>
      <c r="Z9" s="13">
        <v>0.12195121951219499</v>
      </c>
      <c r="AA9" s="13">
        <v>0.155555555555556</v>
      </c>
      <c r="AB9" s="13">
        <v>0.10126582278481</v>
      </c>
      <c r="AC9" s="13">
        <v>0.26086956521739102</v>
      </c>
      <c r="AD9" s="13">
        <v>0.30769230769230799</v>
      </c>
      <c r="AE9" s="13"/>
      <c r="AF9" s="13">
        <v>0.202492211838006</v>
      </c>
      <c r="AG9" s="13">
        <v>0.15151515151515199</v>
      </c>
      <c r="AH9" s="13">
        <v>0.145454545454545</v>
      </c>
      <c r="AI9" s="13">
        <v>0.170212765957447</v>
      </c>
      <c r="AJ9" s="13">
        <v>9.9009900990099001E-2</v>
      </c>
      <c r="AK9" s="13">
        <v>5.3763440860215103E-2</v>
      </c>
      <c r="AL9" s="13"/>
      <c r="AM9" s="13">
        <v>0.14906832298136599</v>
      </c>
      <c r="AN9" s="13">
        <v>0.101522842639594</v>
      </c>
      <c r="AO9" s="13">
        <v>0.16413373860182401</v>
      </c>
      <c r="AP9" s="13">
        <v>0.17460317460317501</v>
      </c>
      <c r="AQ9" s="13">
        <v>0.22222222222222199</v>
      </c>
      <c r="AR9" s="13"/>
      <c r="AS9" s="13">
        <v>0.150579150579151</v>
      </c>
      <c r="AT9" s="13" t="s">
        <v>97</v>
      </c>
      <c r="AU9" s="13"/>
      <c r="AV9" s="13">
        <v>0.215</v>
      </c>
      <c r="AW9" s="13">
        <v>0.24468085106383</v>
      </c>
      <c r="AX9" s="13">
        <v>8.4130019120458893E-2</v>
      </c>
      <c r="AY9" s="13"/>
      <c r="AZ9" s="13">
        <v>0.247706422018349</v>
      </c>
      <c r="BA9" s="13">
        <v>0.38888888888888901</v>
      </c>
      <c r="BB9" s="13">
        <v>0.110132158590308</v>
      </c>
      <c r="BC9" s="13"/>
      <c r="BD9" s="13">
        <v>0.18266253869969001</v>
      </c>
      <c r="BE9" s="13">
        <v>9.8958333333333301E-2</v>
      </c>
      <c r="BF9" s="13"/>
      <c r="BG9" s="13">
        <v>0.20496894409937899</v>
      </c>
      <c r="BH9" s="13">
        <v>0.126404494382022</v>
      </c>
      <c r="BI9" s="13"/>
      <c r="BJ9" s="13">
        <v>0.19354838709677399</v>
      </c>
      <c r="BK9" s="13">
        <v>0.14318975552968599</v>
      </c>
      <c r="BL9" s="13"/>
      <c r="BM9" s="13">
        <v>0.19402985074626899</v>
      </c>
      <c r="BN9" s="13">
        <v>0.13797313797313801</v>
      </c>
      <c r="BO9" s="13"/>
      <c r="BP9" s="13">
        <v>0.164835164835165</v>
      </c>
      <c r="BQ9" s="13">
        <v>0.14804845222072699</v>
      </c>
      <c r="BR9" s="13"/>
      <c r="BS9" s="13">
        <v>0.20588235294117599</v>
      </c>
      <c r="BT9" s="13">
        <v>0.114285714285714</v>
      </c>
      <c r="BU9" s="13"/>
      <c r="BV9" s="13">
        <v>0.221476510067114</v>
      </c>
      <c r="BW9" s="13">
        <v>0.19795221843003399</v>
      </c>
      <c r="BX9" s="13"/>
      <c r="BY9" s="13">
        <v>0.22222222222222199</v>
      </c>
      <c r="BZ9" s="13">
        <v>0.14238410596026499</v>
      </c>
      <c r="CA9" s="13"/>
      <c r="CB9" s="13">
        <v>0.11899791231732799</v>
      </c>
      <c r="CC9" s="13">
        <v>0.171641791044776</v>
      </c>
    </row>
    <row r="10" spans="2:81" ht="28.8" x14ac:dyDescent="0.3">
      <c r="B10" s="14" t="s">
        <v>273</v>
      </c>
      <c r="C10" s="13">
        <v>8.4942084942084897E-2</v>
      </c>
      <c r="D10" s="13">
        <v>0.103112840466926</v>
      </c>
      <c r="E10" s="13">
        <v>6.7567567567567599E-2</v>
      </c>
      <c r="F10" s="13"/>
      <c r="G10" s="13">
        <v>0.12418300653594801</v>
      </c>
      <c r="H10" s="13">
        <v>9.6654275092936795E-2</v>
      </c>
      <c r="I10" s="13">
        <v>0.101522842639594</v>
      </c>
      <c r="J10" s="13">
        <v>6.7901234567901203E-2</v>
      </c>
      <c r="K10" s="13">
        <v>5.9829059829059797E-2</v>
      </c>
      <c r="L10" s="13">
        <v>3.6231884057971002E-2</v>
      </c>
      <c r="M10" s="13"/>
      <c r="N10" s="13">
        <v>0.101298701298701</v>
      </c>
      <c r="O10" s="13">
        <v>6.82730923694779E-2</v>
      </c>
      <c r="P10" s="13">
        <v>9.6045197740112997E-2</v>
      </c>
      <c r="Q10" s="13">
        <v>6.4516129032258104E-2</v>
      </c>
      <c r="R10" s="13"/>
      <c r="S10" s="13">
        <v>9.0425531914893595E-2</v>
      </c>
      <c r="T10" s="13">
        <v>6.8376068376068397E-2</v>
      </c>
      <c r="U10" s="13">
        <v>7.4626865671641798E-2</v>
      </c>
      <c r="V10" s="13">
        <v>9.8901098901098897E-2</v>
      </c>
      <c r="W10" s="13">
        <v>0.10344827586206901</v>
      </c>
      <c r="X10" s="13">
        <v>6.8181818181818205E-2</v>
      </c>
      <c r="Y10" s="13">
        <v>0.119047619047619</v>
      </c>
      <c r="Z10" s="13">
        <v>9.7560975609756101E-2</v>
      </c>
      <c r="AA10" s="13">
        <v>6.6666666666666693E-2</v>
      </c>
      <c r="AB10" s="13">
        <v>5.0632911392405097E-2</v>
      </c>
      <c r="AC10" s="13">
        <v>0.108695652173913</v>
      </c>
      <c r="AD10" s="13">
        <v>0.15384615384615399</v>
      </c>
      <c r="AE10" s="13"/>
      <c r="AF10" s="13">
        <v>9.34579439252336E-2</v>
      </c>
      <c r="AG10" s="13">
        <v>0.12727272727272701</v>
      </c>
      <c r="AH10" s="13">
        <v>6.3636363636363602E-2</v>
      </c>
      <c r="AI10" s="13">
        <v>7.09219858156028E-2</v>
      </c>
      <c r="AJ10" s="13">
        <v>9.9009900990099001E-2</v>
      </c>
      <c r="AK10" s="13">
        <v>5.3763440860215103E-2</v>
      </c>
      <c r="AL10" s="13"/>
      <c r="AM10" s="13">
        <v>4.3478260869565202E-2</v>
      </c>
      <c r="AN10" s="13">
        <v>8.1218274111675107E-2</v>
      </c>
      <c r="AO10" s="13">
        <v>0.10638297872340401</v>
      </c>
      <c r="AP10" s="13">
        <v>8.4656084656084707E-2</v>
      </c>
      <c r="AQ10" s="13">
        <v>0.16666666666666699</v>
      </c>
      <c r="AR10" s="13"/>
      <c r="AS10" s="13">
        <v>8.4942084942084897E-2</v>
      </c>
      <c r="AT10" s="13" t="s">
        <v>97</v>
      </c>
      <c r="AU10" s="13"/>
      <c r="AV10" s="13">
        <v>0.1225</v>
      </c>
      <c r="AW10" s="13">
        <v>0.170212765957447</v>
      </c>
      <c r="AX10" s="13">
        <v>4.0152963671128097E-2</v>
      </c>
      <c r="AY10" s="13"/>
      <c r="AZ10" s="13">
        <v>0.100917431192661</v>
      </c>
      <c r="BA10" s="13">
        <v>0.1</v>
      </c>
      <c r="BB10" s="13">
        <v>0.140969162995595</v>
      </c>
      <c r="BC10" s="13"/>
      <c r="BD10" s="13">
        <v>9.2879256965944304E-2</v>
      </c>
      <c r="BE10" s="13">
        <v>7.2916666666666699E-2</v>
      </c>
      <c r="BF10" s="13"/>
      <c r="BG10" s="13">
        <v>0.108695652173913</v>
      </c>
      <c r="BH10" s="13">
        <v>7.3033707865168496E-2</v>
      </c>
      <c r="BI10" s="13"/>
      <c r="BJ10" s="13">
        <v>0.11612903225806499</v>
      </c>
      <c r="BK10" s="13">
        <v>7.9161816065192098E-2</v>
      </c>
      <c r="BL10" s="13"/>
      <c r="BM10" s="13">
        <v>6.9651741293532299E-2</v>
      </c>
      <c r="BN10" s="13">
        <v>9.0354090354090394E-2</v>
      </c>
      <c r="BO10" s="13"/>
      <c r="BP10" s="13">
        <v>8.0586080586080605E-2</v>
      </c>
      <c r="BQ10" s="13">
        <v>8.7483176312247599E-2</v>
      </c>
      <c r="BR10" s="13"/>
      <c r="BS10" s="13">
        <v>0.104072398190045</v>
      </c>
      <c r="BT10" s="13">
        <v>7.9120879120879103E-2</v>
      </c>
      <c r="BU10" s="13"/>
      <c r="BV10" s="13">
        <v>0.134228187919463</v>
      </c>
      <c r="BW10" s="13">
        <v>8.8737201365187701E-2</v>
      </c>
      <c r="BX10" s="13"/>
      <c r="BY10" s="13">
        <v>8.54700854700855E-2</v>
      </c>
      <c r="BZ10" s="13">
        <v>8.2781456953642404E-2</v>
      </c>
      <c r="CA10" s="13"/>
      <c r="CB10" s="13">
        <v>8.1419624217118999E-2</v>
      </c>
      <c r="CC10" s="13">
        <v>8.5820895522388099E-2</v>
      </c>
    </row>
    <row r="11" spans="2:81" ht="28.8" x14ac:dyDescent="0.3">
      <c r="B11" s="14" t="s">
        <v>274</v>
      </c>
      <c r="C11" s="13">
        <v>8.0115830115830095E-2</v>
      </c>
      <c r="D11" s="13">
        <v>0.105058365758755</v>
      </c>
      <c r="E11" s="13">
        <v>5.5984555984555998E-2</v>
      </c>
      <c r="F11" s="13"/>
      <c r="G11" s="13">
        <v>5.8823529411764698E-2</v>
      </c>
      <c r="H11" s="13">
        <v>9.6654275092936795E-2</v>
      </c>
      <c r="I11" s="13">
        <v>8.1218274111675107E-2</v>
      </c>
      <c r="J11" s="13">
        <v>8.0246913580246895E-2</v>
      </c>
      <c r="K11" s="13">
        <v>5.9829059829059797E-2</v>
      </c>
      <c r="L11" s="13">
        <v>8.6956521739130405E-2</v>
      </c>
      <c r="M11" s="13"/>
      <c r="N11" s="13">
        <v>9.0909090909090898E-2</v>
      </c>
      <c r="O11" s="13">
        <v>6.4257028112449793E-2</v>
      </c>
      <c r="P11" s="13">
        <v>6.7796610169491497E-2</v>
      </c>
      <c r="Q11" s="13">
        <v>9.2165898617511496E-2</v>
      </c>
      <c r="R11" s="13"/>
      <c r="S11" s="13">
        <v>0.10106382978723399</v>
      </c>
      <c r="T11" s="13">
        <v>8.54700854700855E-2</v>
      </c>
      <c r="U11" s="13">
        <v>0</v>
      </c>
      <c r="V11" s="13">
        <v>7.69230769230769E-2</v>
      </c>
      <c r="W11" s="13">
        <v>9.1954022988505704E-2</v>
      </c>
      <c r="X11" s="13">
        <v>0.14772727272727301</v>
      </c>
      <c r="Y11" s="13">
        <v>7.1428571428571397E-2</v>
      </c>
      <c r="Z11" s="13">
        <v>9.7560975609756101E-2</v>
      </c>
      <c r="AA11" s="13">
        <v>5.9259259259259303E-2</v>
      </c>
      <c r="AB11" s="13">
        <v>5.0632911392405097E-2</v>
      </c>
      <c r="AC11" s="13">
        <v>8.6956521739130405E-2</v>
      </c>
      <c r="AD11" s="13">
        <v>0</v>
      </c>
      <c r="AE11" s="13"/>
      <c r="AF11" s="13">
        <v>9.34579439252336E-2</v>
      </c>
      <c r="AG11" s="13">
        <v>6.6666666666666693E-2</v>
      </c>
      <c r="AH11" s="13">
        <v>4.5454545454545497E-2</v>
      </c>
      <c r="AI11" s="13">
        <v>0.120567375886525</v>
      </c>
      <c r="AJ11" s="13">
        <v>5.9405940594059403E-2</v>
      </c>
      <c r="AK11" s="13">
        <v>2.1505376344085999E-2</v>
      </c>
      <c r="AL11" s="13"/>
      <c r="AM11" s="13">
        <v>8.0745341614906804E-2</v>
      </c>
      <c r="AN11" s="13">
        <v>7.1065989847715699E-2</v>
      </c>
      <c r="AO11" s="13">
        <v>7.5987841945288806E-2</v>
      </c>
      <c r="AP11" s="13">
        <v>6.8783068783068793E-2</v>
      </c>
      <c r="AQ11" s="13">
        <v>0.13888888888888901</v>
      </c>
      <c r="AR11" s="13"/>
      <c r="AS11" s="13">
        <v>8.0115830115830095E-2</v>
      </c>
      <c r="AT11" s="13" t="s">
        <v>97</v>
      </c>
      <c r="AU11" s="13"/>
      <c r="AV11" s="13">
        <v>0.13750000000000001</v>
      </c>
      <c r="AW11" s="13">
        <v>7.4468085106383003E-2</v>
      </c>
      <c r="AX11" s="13">
        <v>4.0152963671128097E-2</v>
      </c>
      <c r="AY11" s="13"/>
      <c r="AZ11" s="13">
        <v>7.3394495412843999E-2</v>
      </c>
      <c r="BA11" s="13">
        <v>0.14444444444444399</v>
      </c>
      <c r="BB11" s="13">
        <v>0.140969162995595</v>
      </c>
      <c r="BC11" s="13"/>
      <c r="BD11" s="13">
        <v>8.8235294117647106E-2</v>
      </c>
      <c r="BE11" s="13">
        <v>6.7708333333333301E-2</v>
      </c>
      <c r="BF11" s="13"/>
      <c r="BG11" s="13">
        <v>9.6273291925465798E-2</v>
      </c>
      <c r="BH11" s="13">
        <v>7.3033707865168496E-2</v>
      </c>
      <c r="BI11" s="13"/>
      <c r="BJ11" s="13">
        <v>7.09677419354839E-2</v>
      </c>
      <c r="BK11" s="13">
        <v>8.2654249126891705E-2</v>
      </c>
      <c r="BL11" s="13"/>
      <c r="BM11" s="13">
        <v>9.9502487562189101E-2</v>
      </c>
      <c r="BN11" s="13">
        <v>7.5702075702075697E-2</v>
      </c>
      <c r="BO11" s="13"/>
      <c r="BP11" s="13">
        <v>9.8901098901098897E-2</v>
      </c>
      <c r="BQ11" s="13">
        <v>7.5370121130551804E-2</v>
      </c>
      <c r="BR11" s="13"/>
      <c r="BS11" s="13">
        <v>9.5022624434389094E-2</v>
      </c>
      <c r="BT11" s="13">
        <v>7.2527472527472506E-2</v>
      </c>
      <c r="BU11" s="13"/>
      <c r="BV11" s="13">
        <v>0.10738255033557</v>
      </c>
      <c r="BW11" s="13">
        <v>8.8737201365187701E-2</v>
      </c>
      <c r="BX11" s="13"/>
      <c r="BY11" s="13">
        <v>0.11111111111111099</v>
      </c>
      <c r="BZ11" s="13">
        <v>7.6158940397350994E-2</v>
      </c>
      <c r="CA11" s="13"/>
      <c r="CB11" s="13">
        <v>8.3507306889352803E-2</v>
      </c>
      <c r="CC11" s="13">
        <v>7.4626865671641798E-2</v>
      </c>
    </row>
    <row r="12" spans="2:81" ht="28.8" x14ac:dyDescent="0.3">
      <c r="B12" s="14" t="s">
        <v>275</v>
      </c>
      <c r="C12" s="13">
        <v>0.60328185328185302</v>
      </c>
      <c r="D12" s="13">
        <v>0.57392996108949401</v>
      </c>
      <c r="E12" s="13">
        <v>0.62934362934362897</v>
      </c>
      <c r="F12" s="13"/>
      <c r="G12" s="13">
        <v>0.56209150326797397</v>
      </c>
      <c r="H12" s="13">
        <v>0.47211895910780699</v>
      </c>
      <c r="I12" s="13">
        <v>0.57360406091370597</v>
      </c>
      <c r="J12" s="13">
        <v>0.62345679012345701</v>
      </c>
      <c r="K12" s="13">
        <v>0.73504273504273498</v>
      </c>
      <c r="L12" s="13">
        <v>0.811594202898551</v>
      </c>
      <c r="M12" s="13"/>
      <c r="N12" s="13">
        <v>0.57662337662337704</v>
      </c>
      <c r="O12" s="13">
        <v>0.66666666666666696</v>
      </c>
      <c r="P12" s="13">
        <v>0.581920903954802</v>
      </c>
      <c r="Q12" s="13">
        <v>0.58986175115207395</v>
      </c>
      <c r="R12" s="13"/>
      <c r="S12" s="13">
        <v>0.54787234042553201</v>
      </c>
      <c r="T12" s="13">
        <v>0.61538461538461497</v>
      </c>
      <c r="U12" s="13">
        <v>0.70149253731343297</v>
      </c>
      <c r="V12" s="13">
        <v>0.68131868131868101</v>
      </c>
      <c r="W12" s="13">
        <v>0.50574712643678199</v>
      </c>
      <c r="X12" s="13">
        <v>0.54545454545454497</v>
      </c>
      <c r="Y12" s="13">
        <v>0.66666666666666696</v>
      </c>
      <c r="Z12" s="13">
        <v>0.58536585365853699</v>
      </c>
      <c r="AA12" s="13">
        <v>0.64444444444444404</v>
      </c>
      <c r="AB12" s="13">
        <v>0.683544303797468</v>
      </c>
      <c r="AC12" s="13">
        <v>0.47826086956521702</v>
      </c>
      <c r="AD12" s="13">
        <v>0.46153846153846201</v>
      </c>
      <c r="AE12" s="13"/>
      <c r="AF12" s="13">
        <v>0.517133956386293</v>
      </c>
      <c r="AG12" s="13">
        <v>0.56363636363636405</v>
      </c>
      <c r="AH12" s="13">
        <v>0.69090909090909103</v>
      </c>
      <c r="AI12" s="13">
        <v>0.560283687943262</v>
      </c>
      <c r="AJ12" s="13">
        <v>0.683168316831683</v>
      </c>
      <c r="AK12" s="13">
        <v>0.76344086021505397</v>
      </c>
      <c r="AL12" s="13"/>
      <c r="AM12" s="13">
        <v>0.63354037267080698</v>
      </c>
      <c r="AN12" s="13">
        <v>0.70050761421319796</v>
      </c>
      <c r="AO12" s="13">
        <v>0.56534954407294802</v>
      </c>
      <c r="AP12" s="13">
        <v>0.592592592592593</v>
      </c>
      <c r="AQ12" s="13">
        <v>0.36111111111111099</v>
      </c>
      <c r="AR12" s="13"/>
      <c r="AS12" s="13">
        <v>0.60328185328185302</v>
      </c>
      <c r="AT12" s="13" t="s">
        <v>97</v>
      </c>
      <c r="AU12" s="13"/>
      <c r="AV12" s="13">
        <v>0.4</v>
      </c>
      <c r="AW12" s="13">
        <v>0.41489361702127697</v>
      </c>
      <c r="AX12" s="13">
        <v>0.79732313575525804</v>
      </c>
      <c r="AY12" s="13"/>
      <c r="AZ12" s="13">
        <v>0.37614678899082599</v>
      </c>
      <c r="BA12" s="13">
        <v>0.155555555555556</v>
      </c>
      <c r="BB12" s="13">
        <v>0.54625550660792999</v>
      </c>
      <c r="BC12" s="13"/>
      <c r="BD12" s="13">
        <v>0.55108359133126905</v>
      </c>
      <c r="BE12" s="13">
        <v>0.68489583333333304</v>
      </c>
      <c r="BF12" s="13"/>
      <c r="BG12" s="13">
        <v>0.50310559006211197</v>
      </c>
      <c r="BH12" s="13">
        <v>0.648876404494382</v>
      </c>
      <c r="BI12" s="13"/>
      <c r="BJ12" s="13">
        <v>0.54193548387096802</v>
      </c>
      <c r="BK12" s="13">
        <v>0.61466821885913903</v>
      </c>
      <c r="BL12" s="13"/>
      <c r="BM12" s="13">
        <v>0.537313432835821</v>
      </c>
      <c r="BN12" s="13">
        <v>0.61904761904761896</v>
      </c>
      <c r="BO12" s="13"/>
      <c r="BP12" s="13">
        <v>0.56776556776556797</v>
      </c>
      <c r="BQ12" s="13">
        <v>0.609690444145357</v>
      </c>
      <c r="BR12" s="13"/>
      <c r="BS12" s="13">
        <v>0.50226244343891402</v>
      </c>
      <c r="BT12" s="13">
        <v>0.65274725274725298</v>
      </c>
      <c r="BU12" s="13"/>
      <c r="BV12" s="13">
        <v>0.48322147651006703</v>
      </c>
      <c r="BW12" s="13">
        <v>0.51194539249146798</v>
      </c>
      <c r="BX12" s="13"/>
      <c r="BY12" s="13">
        <v>0.47863247863247899</v>
      </c>
      <c r="BZ12" s="13">
        <v>0.62251655629139102</v>
      </c>
      <c r="CA12" s="13"/>
      <c r="CB12" s="13">
        <v>0.65135699373695199</v>
      </c>
      <c r="CC12" s="13">
        <v>0.57835820895522405</v>
      </c>
    </row>
    <row r="13" spans="2:81" x14ac:dyDescent="0.3">
      <c r="B13" s="14" t="s">
        <v>106</v>
      </c>
      <c r="C13" s="22">
        <v>2.31660231660232E-2</v>
      </c>
      <c r="D13" s="22">
        <v>1.7509727626459099E-2</v>
      </c>
      <c r="E13" s="22">
        <v>2.8957528957529E-2</v>
      </c>
      <c r="F13" s="22"/>
      <c r="G13" s="22">
        <v>6.5359477124183E-3</v>
      </c>
      <c r="H13" s="22">
        <v>7.4349442379182196E-3</v>
      </c>
      <c r="I13" s="22">
        <v>2.0304568527918801E-2</v>
      </c>
      <c r="J13" s="22">
        <v>4.9382716049382699E-2</v>
      </c>
      <c r="K13" s="22">
        <v>2.5641025641025599E-2</v>
      </c>
      <c r="L13" s="22">
        <v>4.3478260869565202E-2</v>
      </c>
      <c r="M13" s="22"/>
      <c r="N13" s="22">
        <v>2.3376623376623398E-2</v>
      </c>
      <c r="O13" s="22">
        <v>1.20481927710843E-2</v>
      </c>
      <c r="P13" s="22">
        <v>2.82485875706215E-2</v>
      </c>
      <c r="Q13" s="22">
        <v>3.2258064516128997E-2</v>
      </c>
      <c r="R13" s="22"/>
      <c r="S13" s="22">
        <v>1.0638297872340399E-2</v>
      </c>
      <c r="T13" s="22">
        <v>5.1282051282051301E-2</v>
      </c>
      <c r="U13" s="22">
        <v>1.49253731343284E-2</v>
      </c>
      <c r="V13" s="22">
        <v>1.0989010989011E-2</v>
      </c>
      <c r="W13" s="22">
        <v>2.2988505747126398E-2</v>
      </c>
      <c r="X13" s="22">
        <v>5.6818181818181802E-2</v>
      </c>
      <c r="Y13" s="22">
        <v>0</v>
      </c>
      <c r="Z13" s="22">
        <v>4.8780487804878099E-2</v>
      </c>
      <c r="AA13" s="22">
        <v>1.48148148148148E-2</v>
      </c>
      <c r="AB13" s="22">
        <v>2.53164556962025E-2</v>
      </c>
      <c r="AC13" s="22">
        <v>2.1739130434782601E-2</v>
      </c>
      <c r="AD13" s="22">
        <v>0</v>
      </c>
      <c r="AE13" s="22"/>
      <c r="AF13" s="22">
        <v>1.5576323987538899E-2</v>
      </c>
      <c r="AG13" s="22">
        <v>2.4242424242424201E-2</v>
      </c>
      <c r="AH13" s="22">
        <v>0</v>
      </c>
      <c r="AI13" s="22">
        <v>3.54609929078014E-2</v>
      </c>
      <c r="AJ13" s="22">
        <v>2.9702970297029702E-2</v>
      </c>
      <c r="AK13" s="22">
        <v>6.4516129032258104E-2</v>
      </c>
      <c r="AL13" s="22"/>
      <c r="AM13" s="22">
        <v>4.9689440993788803E-2</v>
      </c>
      <c r="AN13" s="22">
        <v>1.01522842639594E-2</v>
      </c>
      <c r="AO13" s="22">
        <v>2.1276595744680899E-2</v>
      </c>
      <c r="AP13" s="22">
        <v>5.2910052910052898E-3</v>
      </c>
      <c r="AQ13" s="22">
        <v>0</v>
      </c>
      <c r="AR13" s="22"/>
      <c r="AS13" s="22">
        <v>2.31660231660232E-2</v>
      </c>
      <c r="AT13" s="22" t="s">
        <v>97</v>
      </c>
      <c r="AU13" s="22"/>
      <c r="AV13" s="22">
        <v>0.01</v>
      </c>
      <c r="AW13" s="22">
        <v>2.1276595744680899E-2</v>
      </c>
      <c r="AX13" s="22">
        <v>2.8680688336520099E-2</v>
      </c>
      <c r="AY13" s="22"/>
      <c r="AZ13" s="22">
        <v>9.1743119266055103E-3</v>
      </c>
      <c r="BA13" s="22">
        <v>2.2222222222222199E-2</v>
      </c>
      <c r="BB13" s="22">
        <v>8.8105726872246704E-3</v>
      </c>
      <c r="BC13" s="22"/>
      <c r="BD13" s="22">
        <v>1.8575851393188899E-2</v>
      </c>
      <c r="BE13" s="22">
        <v>3.125E-2</v>
      </c>
      <c r="BF13" s="22"/>
      <c r="BG13" s="22">
        <v>1.5527950310559001E-2</v>
      </c>
      <c r="BH13" s="22">
        <v>2.6685393258427E-2</v>
      </c>
      <c r="BI13" s="22"/>
      <c r="BJ13" s="22">
        <v>1.2903225806451601E-2</v>
      </c>
      <c r="BK13" s="22">
        <v>2.5611175785797399E-2</v>
      </c>
      <c r="BL13" s="22"/>
      <c r="BM13" s="22">
        <v>1.49253731343284E-2</v>
      </c>
      <c r="BN13" s="22">
        <v>2.5641025641025599E-2</v>
      </c>
      <c r="BO13" s="22"/>
      <c r="BP13" s="22">
        <v>2.1978021978022001E-2</v>
      </c>
      <c r="BQ13" s="22">
        <v>2.2880215343203201E-2</v>
      </c>
      <c r="BR13" s="22"/>
      <c r="BS13" s="22">
        <v>1.35746606334842E-2</v>
      </c>
      <c r="BT13" s="22">
        <v>3.7362637362637403E-2</v>
      </c>
      <c r="BU13" s="22"/>
      <c r="BV13" s="22">
        <v>0</v>
      </c>
      <c r="BW13" s="22">
        <v>2.0477815699658699E-2</v>
      </c>
      <c r="BX13" s="22"/>
      <c r="BY13" s="22">
        <v>2.5641025641025599E-2</v>
      </c>
      <c r="BZ13" s="22">
        <v>2.2075055187637999E-2</v>
      </c>
      <c r="CA13" s="22"/>
      <c r="CB13" s="22">
        <v>2.0876826722338201E-2</v>
      </c>
      <c r="CC13" s="22">
        <v>2.2388059701492501E-2</v>
      </c>
    </row>
    <row r="14" spans="2:81" x14ac:dyDescent="0.3">
      <c r="B14" s="15" t="s">
        <v>541</v>
      </c>
    </row>
    <row r="15" spans="2:81" x14ac:dyDescent="0.3">
      <c r="B15" t="s">
        <v>93</v>
      </c>
    </row>
    <row r="16" spans="2:81" x14ac:dyDescent="0.3">
      <c r="B16" t="s">
        <v>94</v>
      </c>
    </row>
    <row r="18" spans="2:2" x14ac:dyDescent="0.3">
      <c r="B18"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G21"/>
  <sheetViews>
    <sheetView showGridLines="0" workbookViewId="0">
      <pane xSplit="2" topLeftCell="C1" activePane="topRight" state="frozen"/>
      <selection pane="topRight" activeCell="B24" sqref="B2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288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494</v>
      </c>
      <c r="D7" s="10">
        <v>250</v>
      </c>
      <c r="E7" s="10">
        <v>243</v>
      </c>
      <c r="F7" s="10"/>
      <c r="G7" s="10">
        <v>64</v>
      </c>
      <c r="H7" s="10">
        <v>146</v>
      </c>
      <c r="I7" s="10">
        <v>102</v>
      </c>
      <c r="J7" s="10">
        <v>67</v>
      </c>
      <c r="K7" s="10">
        <v>59</v>
      </c>
      <c r="L7" s="10">
        <v>56</v>
      </c>
      <c r="M7" s="10"/>
      <c r="N7" s="10">
        <v>195</v>
      </c>
      <c r="O7" s="10">
        <v>107</v>
      </c>
      <c r="P7" s="10">
        <v>78</v>
      </c>
      <c r="Q7" s="10">
        <v>111</v>
      </c>
      <c r="R7" s="10"/>
      <c r="S7" s="10">
        <v>98</v>
      </c>
      <c r="T7" s="10">
        <v>56</v>
      </c>
      <c r="U7" s="10">
        <v>25</v>
      </c>
      <c r="V7" s="10">
        <v>49</v>
      </c>
      <c r="W7" s="10">
        <v>46</v>
      </c>
      <c r="X7" s="10">
        <v>45</v>
      </c>
      <c r="Y7" s="10">
        <v>33</v>
      </c>
      <c r="Z7" s="10">
        <v>20</v>
      </c>
      <c r="AA7" s="10">
        <v>59</v>
      </c>
      <c r="AB7" s="10">
        <v>34</v>
      </c>
      <c r="AC7" s="10">
        <v>23</v>
      </c>
      <c r="AD7" s="10">
        <v>6</v>
      </c>
      <c r="AE7" s="10"/>
      <c r="AF7" s="10">
        <v>163</v>
      </c>
      <c r="AG7" s="10">
        <v>85</v>
      </c>
      <c r="AH7" s="10">
        <v>39</v>
      </c>
      <c r="AI7" s="10">
        <v>72</v>
      </c>
      <c r="AJ7" s="10">
        <v>45</v>
      </c>
      <c r="AK7" s="10">
        <v>40</v>
      </c>
      <c r="AL7" s="10"/>
      <c r="AM7" s="10">
        <v>72</v>
      </c>
      <c r="AN7" s="10">
        <v>81</v>
      </c>
      <c r="AO7" s="10">
        <v>171</v>
      </c>
      <c r="AP7" s="10">
        <v>89</v>
      </c>
      <c r="AQ7" s="10">
        <v>23</v>
      </c>
      <c r="AR7" s="10"/>
      <c r="AS7" s="10">
        <v>494</v>
      </c>
      <c r="AT7" s="10" t="s">
        <v>96</v>
      </c>
      <c r="AU7" s="10"/>
      <c r="AV7" s="10">
        <v>400</v>
      </c>
      <c r="AW7" s="10">
        <v>94</v>
      </c>
      <c r="AX7" s="10" t="s">
        <v>96</v>
      </c>
      <c r="AY7" s="10"/>
      <c r="AZ7" s="10">
        <v>109</v>
      </c>
      <c r="BA7" s="10">
        <v>90</v>
      </c>
      <c r="BB7" s="10">
        <v>227</v>
      </c>
      <c r="BC7" s="10"/>
      <c r="BD7" s="10">
        <v>301</v>
      </c>
      <c r="BE7" s="10">
        <v>190</v>
      </c>
      <c r="BF7" s="10"/>
      <c r="BG7" s="10">
        <v>163</v>
      </c>
      <c r="BH7" s="10">
        <v>331</v>
      </c>
      <c r="BI7" s="10"/>
      <c r="BJ7" s="10">
        <v>76</v>
      </c>
      <c r="BK7" s="10">
        <v>406</v>
      </c>
      <c r="BL7" s="10"/>
      <c r="BM7" s="10">
        <v>90</v>
      </c>
      <c r="BN7" s="10">
        <v>398</v>
      </c>
      <c r="BO7" s="10"/>
      <c r="BP7" s="10">
        <v>125</v>
      </c>
      <c r="BQ7" s="10">
        <v>362</v>
      </c>
      <c r="BR7" s="10"/>
      <c r="BS7" s="10">
        <v>200</v>
      </c>
      <c r="BT7" s="10">
        <v>230</v>
      </c>
      <c r="BU7" s="10"/>
      <c r="BV7" s="10">
        <v>70</v>
      </c>
      <c r="BW7" s="10">
        <v>130</v>
      </c>
      <c r="BX7" s="10"/>
      <c r="BY7" s="10">
        <v>69</v>
      </c>
      <c r="BZ7" s="10">
        <v>418</v>
      </c>
      <c r="CA7" s="10"/>
      <c r="CB7" s="10">
        <v>220</v>
      </c>
      <c r="CC7" s="10">
        <v>259</v>
      </c>
      <c r="CE7" s="10">
        <v>57</v>
      </c>
      <c r="CF7" s="10">
        <v>90</v>
      </c>
      <c r="CG7" s="10">
        <f>SUM(CE7:CF7)</f>
        <v>147</v>
      </c>
    </row>
    <row r="8" spans="2:85" ht="57.6" x14ac:dyDescent="0.3">
      <c r="B8" s="14" t="s">
        <v>283</v>
      </c>
      <c r="C8" s="13">
        <v>0.248987854251012</v>
      </c>
      <c r="D8" s="13">
        <v>0.21199999999999999</v>
      </c>
      <c r="E8" s="13">
        <v>0.28806584362139898</v>
      </c>
      <c r="F8" s="13"/>
      <c r="G8" s="13">
        <v>0.28125</v>
      </c>
      <c r="H8" s="13">
        <v>0.32876712328767099</v>
      </c>
      <c r="I8" s="13">
        <v>0.28431372549019601</v>
      </c>
      <c r="J8" s="13">
        <v>0.14925373134328401</v>
      </c>
      <c r="K8" s="13">
        <v>0.169491525423729</v>
      </c>
      <c r="L8" s="13">
        <v>0.14285714285714299</v>
      </c>
      <c r="M8" s="13"/>
      <c r="N8" s="13">
        <v>0.28205128205128199</v>
      </c>
      <c r="O8" s="13">
        <v>0.168224299065421</v>
      </c>
      <c r="P8" s="13">
        <v>0.269230769230769</v>
      </c>
      <c r="Q8" s="13">
        <v>0.26126126126126098</v>
      </c>
      <c r="R8" s="13"/>
      <c r="S8" s="13">
        <v>0.27551020408163301</v>
      </c>
      <c r="T8" s="13">
        <v>0.35714285714285698</v>
      </c>
      <c r="U8" s="13">
        <v>0.2</v>
      </c>
      <c r="V8" s="13">
        <v>0.22448979591836701</v>
      </c>
      <c r="W8" s="13">
        <v>0.15217391304347799</v>
      </c>
      <c r="X8" s="13">
        <v>0.35555555555555601</v>
      </c>
      <c r="Y8" s="13">
        <v>0.21212121212121199</v>
      </c>
      <c r="Z8" s="13">
        <v>0.2</v>
      </c>
      <c r="AA8" s="13">
        <v>0.186440677966102</v>
      </c>
      <c r="AB8" s="13">
        <v>0.23529411764705899</v>
      </c>
      <c r="AC8" s="13">
        <v>0.30434782608695699</v>
      </c>
      <c r="AD8" s="13">
        <v>0</v>
      </c>
      <c r="AE8" s="13"/>
      <c r="AF8" s="13">
        <v>0.27607361963190202</v>
      </c>
      <c r="AG8" s="13">
        <v>0.247058823529412</v>
      </c>
      <c r="AH8" s="13">
        <v>0.35897435897435898</v>
      </c>
      <c r="AI8" s="13">
        <v>0.194444444444444</v>
      </c>
      <c r="AJ8" s="13">
        <v>0.133333333333333</v>
      </c>
      <c r="AK8" s="13">
        <v>0.3</v>
      </c>
      <c r="AL8" s="13"/>
      <c r="AM8" s="13">
        <v>0.20833333333333301</v>
      </c>
      <c r="AN8" s="13">
        <v>0.172839506172839</v>
      </c>
      <c r="AO8" s="13">
        <v>0.286549707602339</v>
      </c>
      <c r="AP8" s="13">
        <v>0.26966292134831499</v>
      </c>
      <c r="AQ8" s="13">
        <v>0.39130434782608697</v>
      </c>
      <c r="AR8" s="13"/>
      <c r="AS8" s="13">
        <v>0.248987854251012</v>
      </c>
      <c r="AT8" s="13" t="s">
        <v>97</v>
      </c>
      <c r="AU8" s="13"/>
      <c r="AV8" s="13">
        <v>0.2525</v>
      </c>
      <c r="AW8" s="13">
        <v>0.23404255319148901</v>
      </c>
      <c r="AX8" s="13" t="s">
        <v>97</v>
      </c>
      <c r="AY8" s="13"/>
      <c r="AZ8" s="13">
        <v>1</v>
      </c>
      <c r="BA8" s="13">
        <v>0</v>
      </c>
      <c r="BB8" s="13">
        <v>0</v>
      </c>
      <c r="BC8" s="13"/>
      <c r="BD8" s="13">
        <v>0.26245847176079701</v>
      </c>
      <c r="BE8" s="13">
        <v>0.215789473684211</v>
      </c>
      <c r="BF8" s="13"/>
      <c r="BG8" s="13">
        <v>0.26380368098159501</v>
      </c>
      <c r="BH8" s="13">
        <v>0.24169184290030199</v>
      </c>
      <c r="BI8" s="13"/>
      <c r="BJ8" s="13">
        <v>0.197368421052632</v>
      </c>
      <c r="BK8" s="13">
        <v>0.25369458128078798</v>
      </c>
      <c r="BL8" s="13"/>
      <c r="BM8" s="13">
        <v>0.24444444444444399</v>
      </c>
      <c r="BN8" s="13">
        <v>0.24371859296482401</v>
      </c>
      <c r="BO8" s="13"/>
      <c r="BP8" s="13">
        <v>0.248</v>
      </c>
      <c r="BQ8" s="13">
        <v>0.243093922651934</v>
      </c>
      <c r="BR8" s="13"/>
      <c r="BS8" s="13">
        <v>0.27500000000000002</v>
      </c>
      <c r="BT8" s="13">
        <v>0.2</v>
      </c>
      <c r="BU8" s="13"/>
      <c r="BV8" s="13">
        <v>0.28571428571428598</v>
      </c>
      <c r="BW8" s="13">
        <v>0.269230769230769</v>
      </c>
      <c r="BX8" s="13"/>
      <c r="BY8" s="13">
        <v>0.14492753623188401</v>
      </c>
      <c r="BZ8" s="13">
        <v>0.27033492822966498</v>
      </c>
      <c r="CA8" s="13"/>
      <c r="CB8" s="13">
        <v>0.222727272727273</v>
      </c>
      <c r="CC8" s="13">
        <v>0.28185328185328201</v>
      </c>
      <c r="CE8" s="13">
        <v>0.33333333333333298</v>
      </c>
      <c r="CF8" s="13">
        <v>0.122222222222222</v>
      </c>
      <c r="CG8" s="13">
        <f>(CE8*$CE$7+CF8*$CF$7)/$CG$7</f>
        <v>0.20408163265306092</v>
      </c>
    </row>
    <row r="9" spans="2:85" ht="28.8" x14ac:dyDescent="0.3">
      <c r="B9" s="14" t="s">
        <v>284</v>
      </c>
      <c r="C9" s="13">
        <v>0.22267206477732801</v>
      </c>
      <c r="D9" s="13">
        <v>0.26400000000000001</v>
      </c>
      <c r="E9" s="13">
        <v>0.18106995884773699</v>
      </c>
      <c r="F9" s="13"/>
      <c r="G9" s="13">
        <v>0.34375</v>
      </c>
      <c r="H9" s="13">
        <v>0.232876712328767</v>
      </c>
      <c r="I9" s="13">
        <v>0.23529411764705899</v>
      </c>
      <c r="J9" s="13">
        <v>0.238805970149254</v>
      </c>
      <c r="K9" s="13">
        <v>0.169491525423729</v>
      </c>
      <c r="L9" s="13">
        <v>7.1428571428571397E-2</v>
      </c>
      <c r="M9" s="13"/>
      <c r="N9" s="13">
        <v>0.20512820512820501</v>
      </c>
      <c r="O9" s="13">
        <v>0.26168224299065401</v>
      </c>
      <c r="P9" s="13">
        <v>0.20512820512820501</v>
      </c>
      <c r="Q9" s="13">
        <v>0.23423423423423401</v>
      </c>
      <c r="R9" s="13"/>
      <c r="S9" s="13">
        <v>0.24489795918367299</v>
      </c>
      <c r="T9" s="13">
        <v>0.19642857142857101</v>
      </c>
      <c r="U9" s="13">
        <v>0.12</v>
      </c>
      <c r="V9" s="13">
        <v>0.22448979591836701</v>
      </c>
      <c r="W9" s="13">
        <v>0.23913043478260901</v>
      </c>
      <c r="X9" s="13">
        <v>0.17777777777777801</v>
      </c>
      <c r="Y9" s="13">
        <v>9.0909090909090898E-2</v>
      </c>
      <c r="Z9" s="13">
        <v>0.2</v>
      </c>
      <c r="AA9" s="13">
        <v>0.23728813559322001</v>
      </c>
      <c r="AB9" s="13">
        <v>0.38235294117647101</v>
      </c>
      <c r="AC9" s="13">
        <v>0.26086956521739102</v>
      </c>
      <c r="AD9" s="13">
        <v>0.33333333333333298</v>
      </c>
      <c r="AE9" s="13"/>
      <c r="AF9" s="13">
        <v>0.26993865030674802</v>
      </c>
      <c r="AG9" s="13">
        <v>0.23529411764705899</v>
      </c>
      <c r="AH9" s="13">
        <v>0.230769230769231</v>
      </c>
      <c r="AI9" s="13">
        <v>0.26388888888888901</v>
      </c>
      <c r="AJ9" s="13">
        <v>0.11111111111111099</v>
      </c>
      <c r="AK9" s="13">
        <v>0.1</v>
      </c>
      <c r="AL9" s="13"/>
      <c r="AM9" s="13">
        <v>0.25</v>
      </c>
      <c r="AN9" s="13">
        <v>0.19753086419753099</v>
      </c>
      <c r="AO9" s="13">
        <v>0.21052631578947401</v>
      </c>
      <c r="AP9" s="13">
        <v>0.224719101123595</v>
      </c>
      <c r="AQ9" s="13">
        <v>0.26086956521739102</v>
      </c>
      <c r="AR9" s="13"/>
      <c r="AS9" s="13">
        <v>0.22267206477732801</v>
      </c>
      <c r="AT9" s="13" t="s">
        <v>97</v>
      </c>
      <c r="AU9" s="13"/>
      <c r="AV9" s="13">
        <v>0.23</v>
      </c>
      <c r="AW9" s="13">
        <v>0.19148936170212799</v>
      </c>
      <c r="AX9" s="13" t="s">
        <v>97</v>
      </c>
      <c r="AY9" s="13"/>
      <c r="AZ9" s="13">
        <v>0</v>
      </c>
      <c r="BA9" s="13">
        <v>1</v>
      </c>
      <c r="BB9" s="13">
        <v>0</v>
      </c>
      <c r="BC9" s="13"/>
      <c r="BD9" s="13">
        <v>0.235880398671096</v>
      </c>
      <c r="BE9" s="13">
        <v>0.20526315789473701</v>
      </c>
      <c r="BF9" s="13"/>
      <c r="BG9" s="13">
        <v>0.22699386503067501</v>
      </c>
      <c r="BH9" s="13">
        <v>0.22054380664652601</v>
      </c>
      <c r="BI9" s="13"/>
      <c r="BJ9" s="13">
        <v>0.197368421052632</v>
      </c>
      <c r="BK9" s="13">
        <v>0.22906403940886699</v>
      </c>
      <c r="BL9" s="13"/>
      <c r="BM9" s="13">
        <v>0.35555555555555601</v>
      </c>
      <c r="BN9" s="13">
        <v>0.19095477386934701</v>
      </c>
      <c r="BO9" s="13"/>
      <c r="BP9" s="13">
        <v>0.248</v>
      </c>
      <c r="BQ9" s="13">
        <v>0.212707182320442</v>
      </c>
      <c r="BR9" s="13"/>
      <c r="BS9" s="13">
        <v>0.32</v>
      </c>
      <c r="BT9" s="13">
        <v>0.16521739130434801</v>
      </c>
      <c r="BU9" s="13"/>
      <c r="BV9" s="13">
        <v>0.314285714285714</v>
      </c>
      <c r="BW9" s="13">
        <v>0.32307692307692298</v>
      </c>
      <c r="BX9" s="13"/>
      <c r="BY9" s="13">
        <v>0.39130434782608697</v>
      </c>
      <c r="BZ9" s="13">
        <v>0.191387559808612</v>
      </c>
      <c r="CA9" s="13"/>
      <c r="CB9" s="13">
        <v>0.22727272727272699</v>
      </c>
      <c r="CC9" s="13">
        <v>0.20849420849420799</v>
      </c>
      <c r="CE9" s="13">
        <v>0.157894736842105</v>
      </c>
      <c r="CF9" s="13">
        <v>0.18888888888888899</v>
      </c>
      <c r="CG9" s="13">
        <f t="shared" ref="CG9:CG13" si="0">(CE9*$CE$7+CF9*$CF$7)/$CG$7</f>
        <v>0.1768707482993197</v>
      </c>
    </row>
    <row r="10" spans="2:85" ht="28.8" x14ac:dyDescent="0.3">
      <c r="B10" s="14" t="s">
        <v>285</v>
      </c>
      <c r="C10" s="13">
        <v>0.28744939271255099</v>
      </c>
      <c r="D10" s="13">
        <v>0.30399999999999999</v>
      </c>
      <c r="E10" s="13">
        <v>0.27160493827160498</v>
      </c>
      <c r="F10" s="13"/>
      <c r="G10" s="13">
        <v>0.15625</v>
      </c>
      <c r="H10" s="13">
        <v>0.27397260273972601</v>
      </c>
      <c r="I10" s="13">
        <v>0.25490196078431399</v>
      </c>
      <c r="J10" s="13">
        <v>0.41791044776119401</v>
      </c>
      <c r="K10" s="13">
        <v>0.338983050847458</v>
      </c>
      <c r="L10" s="13">
        <v>0.32142857142857101</v>
      </c>
      <c r="M10" s="13"/>
      <c r="N10" s="13">
        <v>0.28205128205128199</v>
      </c>
      <c r="O10" s="13">
        <v>0.29906542056074797</v>
      </c>
      <c r="P10" s="13">
        <v>0.29487179487179499</v>
      </c>
      <c r="Q10" s="13">
        <v>0.27027027027027001</v>
      </c>
      <c r="R10" s="13"/>
      <c r="S10" s="13">
        <v>0.28571428571428598</v>
      </c>
      <c r="T10" s="13">
        <v>0.30357142857142899</v>
      </c>
      <c r="U10" s="13">
        <v>0.28000000000000003</v>
      </c>
      <c r="V10" s="13">
        <v>0.24489795918367299</v>
      </c>
      <c r="W10" s="13">
        <v>0.36956521739130399</v>
      </c>
      <c r="X10" s="13">
        <v>0.2</v>
      </c>
      <c r="Y10" s="13">
        <v>0.51515151515151503</v>
      </c>
      <c r="Z10" s="13">
        <v>0.3</v>
      </c>
      <c r="AA10" s="13">
        <v>0.305084745762712</v>
      </c>
      <c r="AB10" s="13">
        <v>0.20588235294117599</v>
      </c>
      <c r="AC10" s="13">
        <v>0.13043478260869601</v>
      </c>
      <c r="AD10" s="13">
        <v>0.16666666666666699</v>
      </c>
      <c r="AE10" s="13"/>
      <c r="AF10" s="13">
        <v>0.26380368098159501</v>
      </c>
      <c r="AG10" s="13">
        <v>0.25882352941176501</v>
      </c>
      <c r="AH10" s="13">
        <v>0.230769230769231</v>
      </c>
      <c r="AI10" s="13">
        <v>0.30555555555555602</v>
      </c>
      <c r="AJ10" s="13">
        <v>0.37777777777777799</v>
      </c>
      <c r="AK10" s="13">
        <v>0.4</v>
      </c>
      <c r="AL10" s="13"/>
      <c r="AM10" s="13">
        <v>0.30555555555555602</v>
      </c>
      <c r="AN10" s="13">
        <v>0.37037037037037002</v>
      </c>
      <c r="AO10" s="13">
        <v>0.28070175438596501</v>
      </c>
      <c r="AP10" s="13">
        <v>0.24719101123595499</v>
      </c>
      <c r="AQ10" s="13">
        <v>0.173913043478261</v>
      </c>
      <c r="AR10" s="13"/>
      <c r="AS10" s="13">
        <v>0.28744939271255099</v>
      </c>
      <c r="AT10" s="13" t="s">
        <v>97</v>
      </c>
      <c r="AU10" s="13"/>
      <c r="AV10" s="13">
        <v>0.3</v>
      </c>
      <c r="AW10" s="13">
        <v>0.23404255319148901</v>
      </c>
      <c r="AX10" s="13" t="s">
        <v>97</v>
      </c>
      <c r="AY10" s="13"/>
      <c r="AZ10" s="13">
        <v>0</v>
      </c>
      <c r="BA10" s="13">
        <v>0</v>
      </c>
      <c r="BB10" s="13">
        <v>0.59030837004405301</v>
      </c>
      <c r="BC10" s="13"/>
      <c r="BD10" s="13">
        <v>0.282392026578073</v>
      </c>
      <c r="BE10" s="13">
        <v>0.3</v>
      </c>
      <c r="BF10" s="13"/>
      <c r="BG10" s="13">
        <v>0.28220858895705497</v>
      </c>
      <c r="BH10" s="13">
        <v>0.29003021148036301</v>
      </c>
      <c r="BI10" s="13"/>
      <c r="BJ10" s="13">
        <v>0.36842105263157898</v>
      </c>
      <c r="BK10" s="13">
        <v>0.27339901477832501</v>
      </c>
      <c r="BL10" s="13"/>
      <c r="BM10" s="13">
        <v>0.17777777777777801</v>
      </c>
      <c r="BN10" s="13">
        <v>0.31658291457286403</v>
      </c>
      <c r="BO10" s="13"/>
      <c r="BP10" s="13">
        <v>0.28799999999999998</v>
      </c>
      <c r="BQ10" s="13">
        <v>0.29005524861878501</v>
      </c>
      <c r="BR10" s="13"/>
      <c r="BS10" s="13">
        <v>0.22500000000000001</v>
      </c>
      <c r="BT10" s="13">
        <v>0.33478260869565202</v>
      </c>
      <c r="BU10" s="13"/>
      <c r="BV10" s="13">
        <v>0.17142857142857101</v>
      </c>
      <c r="BW10" s="13">
        <v>0.253846153846154</v>
      </c>
      <c r="BX10" s="13"/>
      <c r="BY10" s="13">
        <v>0.231884057971014</v>
      </c>
      <c r="BZ10" s="13">
        <v>0.296650717703349</v>
      </c>
      <c r="CA10" s="13"/>
      <c r="CB10" s="13">
        <v>0.28181818181818202</v>
      </c>
      <c r="CC10" s="13">
        <v>0.29729729729729698</v>
      </c>
      <c r="CE10" s="13">
        <v>0.21052631578947401</v>
      </c>
      <c r="CF10" s="13">
        <v>0.33333333333333298</v>
      </c>
      <c r="CG10" s="13">
        <f t="shared" si="0"/>
        <v>0.28571428571428564</v>
      </c>
    </row>
    <row r="11" spans="2:85" x14ac:dyDescent="0.3">
      <c r="B11" s="14" t="s">
        <v>286</v>
      </c>
      <c r="C11" s="13">
        <v>0.12955465587044501</v>
      </c>
      <c r="D11" s="13">
        <v>0.128</v>
      </c>
      <c r="E11" s="13">
        <v>0.131687242798354</v>
      </c>
      <c r="F11" s="13"/>
      <c r="G11" s="13">
        <v>7.8125E-2</v>
      </c>
      <c r="H11" s="13">
        <v>0.123287671232877</v>
      </c>
      <c r="I11" s="13">
        <v>0.11764705882352899</v>
      </c>
      <c r="J11" s="13">
        <v>0.134328358208955</v>
      </c>
      <c r="K11" s="13">
        <v>0.101694915254237</v>
      </c>
      <c r="L11" s="13">
        <v>0.25</v>
      </c>
      <c r="M11" s="13"/>
      <c r="N11" s="13">
        <v>0.15384615384615399</v>
      </c>
      <c r="O11" s="13">
        <v>0.14018691588785001</v>
      </c>
      <c r="P11" s="13">
        <v>0.102564102564103</v>
      </c>
      <c r="Q11" s="13">
        <v>9.00900900900901E-2</v>
      </c>
      <c r="R11" s="13"/>
      <c r="S11" s="13">
        <v>0.102040816326531</v>
      </c>
      <c r="T11" s="13">
        <v>5.3571428571428603E-2</v>
      </c>
      <c r="U11" s="13">
        <v>0.2</v>
      </c>
      <c r="V11" s="13">
        <v>0.20408163265306101</v>
      </c>
      <c r="W11" s="13">
        <v>0.108695652173913</v>
      </c>
      <c r="X11" s="13">
        <v>0.155555555555556</v>
      </c>
      <c r="Y11" s="13">
        <v>9.0909090909090898E-2</v>
      </c>
      <c r="Z11" s="13">
        <v>0.1</v>
      </c>
      <c r="AA11" s="13">
        <v>0.152542372881356</v>
      </c>
      <c r="AB11" s="13">
        <v>5.8823529411764698E-2</v>
      </c>
      <c r="AC11" s="13">
        <v>0.217391304347826</v>
      </c>
      <c r="AD11" s="13">
        <v>0.5</v>
      </c>
      <c r="AE11" s="13"/>
      <c r="AF11" s="13">
        <v>0.110429447852761</v>
      </c>
      <c r="AG11" s="13">
        <v>0.152941176470588</v>
      </c>
      <c r="AH11" s="13">
        <v>0.128205128205128</v>
      </c>
      <c r="AI11" s="13">
        <v>0.13888888888888901</v>
      </c>
      <c r="AJ11" s="13">
        <v>0.133333333333333</v>
      </c>
      <c r="AK11" s="13">
        <v>0.05</v>
      </c>
      <c r="AL11" s="13"/>
      <c r="AM11" s="13">
        <v>0.11111111111111099</v>
      </c>
      <c r="AN11" s="13">
        <v>9.8765432098765399E-2</v>
      </c>
      <c r="AO11" s="13">
        <v>0.12280701754386</v>
      </c>
      <c r="AP11" s="13">
        <v>0.17977528089887601</v>
      </c>
      <c r="AQ11" s="13">
        <v>0.13043478260869601</v>
      </c>
      <c r="AR11" s="13"/>
      <c r="AS11" s="13">
        <v>0.12955465587044501</v>
      </c>
      <c r="AT11" s="13" t="s">
        <v>97</v>
      </c>
      <c r="AU11" s="13"/>
      <c r="AV11" s="13">
        <v>0.13250000000000001</v>
      </c>
      <c r="AW11" s="13">
        <v>0.117021276595745</v>
      </c>
      <c r="AX11" s="13" t="s">
        <v>97</v>
      </c>
      <c r="AY11" s="13"/>
      <c r="AZ11" s="13">
        <v>0</v>
      </c>
      <c r="BA11" s="13">
        <v>0</v>
      </c>
      <c r="BB11" s="13">
        <v>0.24229074889867799</v>
      </c>
      <c r="BC11" s="13"/>
      <c r="BD11" s="13">
        <v>0.12956810631229199</v>
      </c>
      <c r="BE11" s="13">
        <v>0.13157894736842099</v>
      </c>
      <c r="BF11" s="13"/>
      <c r="BG11" s="13">
        <v>0.128834355828221</v>
      </c>
      <c r="BH11" s="13">
        <v>0.129909365558912</v>
      </c>
      <c r="BI11" s="13"/>
      <c r="BJ11" s="13">
        <v>0.144736842105263</v>
      </c>
      <c r="BK11" s="13">
        <v>0.130541871921182</v>
      </c>
      <c r="BL11" s="13"/>
      <c r="BM11" s="13">
        <v>0.16666666666666699</v>
      </c>
      <c r="BN11" s="13">
        <v>0.12311557788944701</v>
      </c>
      <c r="BO11" s="13"/>
      <c r="BP11" s="13">
        <v>0.112</v>
      </c>
      <c r="BQ11" s="13">
        <v>0.138121546961326</v>
      </c>
      <c r="BR11" s="13"/>
      <c r="BS11" s="13">
        <v>0.105</v>
      </c>
      <c r="BT11" s="13">
        <v>0.16086956521739099</v>
      </c>
      <c r="BU11" s="13"/>
      <c r="BV11" s="13">
        <v>0.14285714285714299</v>
      </c>
      <c r="BW11" s="13">
        <v>8.4615384615384606E-2</v>
      </c>
      <c r="BX11" s="13"/>
      <c r="BY11" s="13">
        <v>0.14492753623188401</v>
      </c>
      <c r="BZ11" s="13">
        <v>0.12679425837320599</v>
      </c>
      <c r="CA11" s="13"/>
      <c r="CB11" s="13">
        <v>0.145454545454545</v>
      </c>
      <c r="CC11" s="13">
        <v>0.111969111969112</v>
      </c>
      <c r="CE11" s="13">
        <v>8.7719298245614002E-2</v>
      </c>
      <c r="CF11" s="13">
        <v>0.16666666666666699</v>
      </c>
      <c r="CG11" s="13">
        <f t="shared" si="0"/>
        <v>0.13605442176870769</v>
      </c>
    </row>
    <row r="12" spans="2:85" ht="28.8" x14ac:dyDescent="0.3">
      <c r="B12" s="14" t="s">
        <v>287</v>
      </c>
      <c r="C12" s="13">
        <v>8.2995951417004096E-2</v>
      </c>
      <c r="D12" s="13">
        <v>0.08</v>
      </c>
      <c r="E12" s="13">
        <v>8.2304526748971193E-2</v>
      </c>
      <c r="F12" s="13"/>
      <c r="G12" s="13">
        <v>0.109375</v>
      </c>
      <c r="H12" s="13">
        <v>2.0547945205479499E-2</v>
      </c>
      <c r="I12" s="13">
        <v>5.8823529411764698E-2</v>
      </c>
      <c r="J12" s="13">
        <v>5.9701492537313397E-2</v>
      </c>
      <c r="K12" s="13">
        <v>0.186440677966102</v>
      </c>
      <c r="L12" s="13">
        <v>0.17857142857142899</v>
      </c>
      <c r="M12" s="13"/>
      <c r="N12" s="13">
        <v>6.15384615384615E-2</v>
      </c>
      <c r="O12" s="13">
        <v>0.10280373831775701</v>
      </c>
      <c r="P12" s="13">
        <v>0.115384615384615</v>
      </c>
      <c r="Q12" s="13">
        <v>8.1081081081081099E-2</v>
      </c>
      <c r="R12" s="13"/>
      <c r="S12" s="13">
        <v>7.1428571428571397E-2</v>
      </c>
      <c r="T12" s="13">
        <v>5.3571428571428603E-2</v>
      </c>
      <c r="U12" s="13">
        <v>0.2</v>
      </c>
      <c r="V12" s="13">
        <v>8.1632653061224497E-2</v>
      </c>
      <c r="W12" s="13">
        <v>8.6956521739130405E-2</v>
      </c>
      <c r="X12" s="13">
        <v>6.6666666666666693E-2</v>
      </c>
      <c r="Y12" s="13">
        <v>6.0606060606060601E-2</v>
      </c>
      <c r="Z12" s="13">
        <v>0.15</v>
      </c>
      <c r="AA12" s="13">
        <v>8.4745762711864403E-2</v>
      </c>
      <c r="AB12" s="13">
        <v>0.11764705882352899</v>
      </c>
      <c r="AC12" s="13">
        <v>4.3478260869565202E-2</v>
      </c>
      <c r="AD12" s="13">
        <v>0</v>
      </c>
      <c r="AE12" s="13"/>
      <c r="AF12" s="13">
        <v>5.5214723926380403E-2</v>
      </c>
      <c r="AG12" s="13">
        <v>0.105882352941176</v>
      </c>
      <c r="AH12" s="13">
        <v>2.5641025641025599E-2</v>
      </c>
      <c r="AI12" s="13">
        <v>8.3333333333333301E-2</v>
      </c>
      <c r="AJ12" s="13">
        <v>0.155555555555556</v>
      </c>
      <c r="AK12" s="13">
        <v>0.125</v>
      </c>
      <c r="AL12" s="13"/>
      <c r="AM12" s="13">
        <v>0.11111111111111099</v>
      </c>
      <c r="AN12" s="13">
        <v>0.12345679012345701</v>
      </c>
      <c r="AO12" s="13">
        <v>7.0175438596491196E-2</v>
      </c>
      <c r="AP12" s="13">
        <v>5.6179775280898903E-2</v>
      </c>
      <c r="AQ12" s="13">
        <v>4.3478260869565202E-2</v>
      </c>
      <c r="AR12" s="13"/>
      <c r="AS12" s="13">
        <v>8.2995951417004096E-2</v>
      </c>
      <c r="AT12" s="13" t="s">
        <v>97</v>
      </c>
      <c r="AU12" s="13"/>
      <c r="AV12" s="13">
        <v>7.2499999999999995E-2</v>
      </c>
      <c r="AW12" s="13">
        <v>0.12765957446808501</v>
      </c>
      <c r="AX12" s="13" t="s">
        <v>97</v>
      </c>
      <c r="AY12" s="13"/>
      <c r="AZ12" s="13">
        <v>0</v>
      </c>
      <c r="BA12" s="13">
        <v>0</v>
      </c>
      <c r="BB12" s="13">
        <v>0.167400881057269</v>
      </c>
      <c r="BC12" s="13"/>
      <c r="BD12" s="13">
        <v>6.3122923588039906E-2</v>
      </c>
      <c r="BE12" s="13">
        <v>0.115789473684211</v>
      </c>
      <c r="BF12" s="13"/>
      <c r="BG12" s="13">
        <v>7.3619631901840496E-2</v>
      </c>
      <c r="BH12" s="13">
        <v>8.7613293051359495E-2</v>
      </c>
      <c r="BI12" s="13"/>
      <c r="BJ12" s="13">
        <v>6.5789473684210495E-2</v>
      </c>
      <c r="BK12" s="13">
        <v>8.6206896551724102E-2</v>
      </c>
      <c r="BL12" s="13"/>
      <c r="BM12" s="13">
        <v>4.4444444444444398E-2</v>
      </c>
      <c r="BN12" s="13">
        <v>9.2964824120603001E-2</v>
      </c>
      <c r="BO12" s="13"/>
      <c r="BP12" s="13">
        <v>4.8000000000000001E-2</v>
      </c>
      <c r="BQ12" s="13">
        <v>9.6685082872928194E-2</v>
      </c>
      <c r="BR12" s="13"/>
      <c r="BS12" s="13">
        <v>4.4999999999999998E-2</v>
      </c>
      <c r="BT12" s="13">
        <v>0.108695652173913</v>
      </c>
      <c r="BU12" s="13"/>
      <c r="BV12" s="13">
        <v>5.7142857142857099E-2</v>
      </c>
      <c r="BW12" s="13">
        <v>3.8461538461538498E-2</v>
      </c>
      <c r="BX12" s="13"/>
      <c r="BY12" s="13">
        <v>4.3478260869565202E-2</v>
      </c>
      <c r="BZ12" s="13">
        <v>9.0909090909090898E-2</v>
      </c>
      <c r="CA12" s="13"/>
      <c r="CB12" s="13">
        <v>9.0909090909090898E-2</v>
      </c>
      <c r="CC12" s="13">
        <v>7.7220077220077205E-2</v>
      </c>
      <c r="CE12" s="13">
        <v>0.12280701754386</v>
      </c>
      <c r="CF12" s="13">
        <v>0.155555555555556</v>
      </c>
      <c r="CG12" s="13">
        <f t="shared" si="0"/>
        <v>0.14285714285714327</v>
      </c>
    </row>
    <row r="13" spans="2:85" x14ac:dyDescent="0.3">
      <c r="B13" s="14" t="s">
        <v>194</v>
      </c>
      <c r="C13" s="22">
        <v>2.8340080971659899E-2</v>
      </c>
      <c r="D13" s="22">
        <v>1.2E-2</v>
      </c>
      <c r="E13" s="22">
        <v>4.52674897119342E-2</v>
      </c>
      <c r="F13" s="22"/>
      <c r="G13" s="22">
        <v>3.125E-2</v>
      </c>
      <c r="H13" s="22">
        <v>2.0547945205479499E-2</v>
      </c>
      <c r="I13" s="22">
        <v>4.9019607843137303E-2</v>
      </c>
      <c r="J13" s="22">
        <v>0</v>
      </c>
      <c r="K13" s="22">
        <v>3.3898305084745797E-2</v>
      </c>
      <c r="L13" s="22">
        <v>3.5714285714285698E-2</v>
      </c>
      <c r="M13" s="22"/>
      <c r="N13" s="22">
        <v>1.5384615384615399E-2</v>
      </c>
      <c r="O13" s="22">
        <v>2.80373831775701E-2</v>
      </c>
      <c r="P13" s="22">
        <v>1.2820512820512799E-2</v>
      </c>
      <c r="Q13" s="22">
        <v>6.3063063063063099E-2</v>
      </c>
      <c r="R13" s="22"/>
      <c r="S13" s="22">
        <v>2.04081632653061E-2</v>
      </c>
      <c r="T13" s="22">
        <v>3.5714285714285698E-2</v>
      </c>
      <c r="U13" s="22">
        <v>0</v>
      </c>
      <c r="V13" s="22">
        <v>2.04081632653061E-2</v>
      </c>
      <c r="W13" s="22">
        <v>4.3478260869565202E-2</v>
      </c>
      <c r="X13" s="22">
        <v>4.4444444444444398E-2</v>
      </c>
      <c r="Y13" s="22">
        <v>3.03030303030303E-2</v>
      </c>
      <c r="Z13" s="22">
        <v>0.05</v>
      </c>
      <c r="AA13" s="22">
        <v>3.3898305084745797E-2</v>
      </c>
      <c r="AB13" s="22">
        <v>0</v>
      </c>
      <c r="AC13" s="22">
        <v>4.3478260869565202E-2</v>
      </c>
      <c r="AD13" s="22">
        <v>0</v>
      </c>
      <c r="AE13" s="22"/>
      <c r="AF13" s="22">
        <v>2.4539877300613501E-2</v>
      </c>
      <c r="AG13" s="22">
        <v>0</v>
      </c>
      <c r="AH13" s="22">
        <v>2.5641025641025599E-2</v>
      </c>
      <c r="AI13" s="22">
        <v>1.38888888888889E-2</v>
      </c>
      <c r="AJ13" s="22">
        <v>8.8888888888888906E-2</v>
      </c>
      <c r="AK13" s="22">
        <v>2.5000000000000001E-2</v>
      </c>
      <c r="AL13" s="22"/>
      <c r="AM13" s="22">
        <v>1.38888888888889E-2</v>
      </c>
      <c r="AN13" s="22">
        <v>3.7037037037037E-2</v>
      </c>
      <c r="AO13" s="22">
        <v>2.9239766081871298E-2</v>
      </c>
      <c r="AP13" s="22">
        <v>2.2471910112359501E-2</v>
      </c>
      <c r="AQ13" s="22">
        <v>0</v>
      </c>
      <c r="AR13" s="22"/>
      <c r="AS13" s="22">
        <v>2.8340080971659899E-2</v>
      </c>
      <c r="AT13" s="22" t="s">
        <v>97</v>
      </c>
      <c r="AU13" s="22"/>
      <c r="AV13" s="22">
        <v>1.2500000000000001E-2</v>
      </c>
      <c r="AW13" s="22">
        <v>9.5744680851063801E-2</v>
      </c>
      <c r="AX13" s="22" t="s">
        <v>97</v>
      </c>
      <c r="AY13" s="22"/>
      <c r="AZ13" s="22">
        <v>0</v>
      </c>
      <c r="BA13" s="22">
        <v>0</v>
      </c>
      <c r="BB13" s="22">
        <v>0</v>
      </c>
      <c r="BC13" s="22"/>
      <c r="BD13" s="22">
        <v>2.6578073089701001E-2</v>
      </c>
      <c r="BE13" s="22">
        <v>3.1578947368421102E-2</v>
      </c>
      <c r="BF13" s="22"/>
      <c r="BG13" s="22">
        <v>2.4539877300613501E-2</v>
      </c>
      <c r="BH13" s="22">
        <v>3.0211480362537801E-2</v>
      </c>
      <c r="BI13" s="22"/>
      <c r="BJ13" s="22">
        <v>2.6315789473684199E-2</v>
      </c>
      <c r="BK13" s="22">
        <v>2.7093596059113299E-2</v>
      </c>
      <c r="BL13" s="22"/>
      <c r="BM13" s="22">
        <v>1.1111111111111099E-2</v>
      </c>
      <c r="BN13" s="22">
        <v>3.2663316582914603E-2</v>
      </c>
      <c r="BO13" s="22"/>
      <c r="BP13" s="22">
        <v>5.6000000000000001E-2</v>
      </c>
      <c r="BQ13" s="22">
        <v>1.93370165745856E-2</v>
      </c>
      <c r="BR13" s="22"/>
      <c r="BS13" s="22">
        <v>0.03</v>
      </c>
      <c r="BT13" s="22">
        <v>3.0434782608695699E-2</v>
      </c>
      <c r="BU13" s="22"/>
      <c r="BV13" s="22">
        <v>2.8571428571428598E-2</v>
      </c>
      <c r="BW13" s="22">
        <v>3.0769230769230799E-2</v>
      </c>
      <c r="BX13" s="22"/>
      <c r="BY13" s="22">
        <v>4.3478260869565202E-2</v>
      </c>
      <c r="BZ13" s="22">
        <v>2.39234449760766E-2</v>
      </c>
      <c r="CA13" s="22"/>
      <c r="CB13" s="22">
        <v>3.1818181818181801E-2</v>
      </c>
      <c r="CC13" s="22">
        <v>2.31660231660232E-2</v>
      </c>
      <c r="CE13" s="22">
        <v>8.7719298245614002E-2</v>
      </c>
      <c r="CF13" s="22">
        <v>3.3333333333333298E-2</v>
      </c>
      <c r="CG13" s="31">
        <f t="shared" si="0"/>
        <v>5.4421768707482956E-2</v>
      </c>
    </row>
    <row r="14" spans="2:85" x14ac:dyDescent="0.3">
      <c r="B14" s="15" t="s">
        <v>289</v>
      </c>
      <c r="CG14" s="13"/>
    </row>
    <row r="15" spans="2:85" x14ac:dyDescent="0.3">
      <c r="B15" t="s">
        <v>93</v>
      </c>
      <c r="CG15" s="13"/>
    </row>
    <row r="16" spans="2:85" x14ac:dyDescent="0.3">
      <c r="B16" t="s">
        <v>94</v>
      </c>
      <c r="CG16" s="13"/>
    </row>
    <row r="17" spans="2:85" x14ac:dyDescent="0.3">
      <c r="CG17" s="13"/>
    </row>
    <row r="18" spans="2:85" x14ac:dyDescent="0.3">
      <c r="B18" s="8" t="str">
        <f>HYPERLINK("#'Contents'!A1", "Return to Contents")</f>
        <v>Return to Contents</v>
      </c>
      <c r="CG18" s="13"/>
    </row>
    <row r="19" spans="2:85" x14ac:dyDescent="0.3">
      <c r="CG19" s="13"/>
    </row>
    <row r="20" spans="2:85" x14ac:dyDescent="0.3">
      <c r="CG20" s="13"/>
    </row>
    <row r="21" spans="2:85" x14ac:dyDescent="0.3">
      <c r="CG21" s="13"/>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K16"/>
  <sheetViews>
    <sheetView showGridLines="0" workbookViewId="0">
      <pane xSplit="2" topLeftCell="C1" activePane="topRight" state="frozen"/>
      <selection pane="topRight" activeCell="B33" sqref="B33"/>
    </sheetView>
  </sheetViews>
  <sheetFormatPr defaultColWidth="10.88671875" defaultRowHeight="14.4" x14ac:dyDescent="0.3"/>
  <cols>
    <col min="2" max="2" width="25.77734375" customWidth="1"/>
    <col min="3" max="11" width="20.77734375" customWidth="1"/>
  </cols>
  <sheetData>
    <row r="2" spans="2:11" ht="40.049999999999997" customHeight="1" x14ac:dyDescent="0.3">
      <c r="D2" s="38" t="s">
        <v>300</v>
      </c>
      <c r="E2" s="35"/>
      <c r="F2" s="35"/>
      <c r="G2" s="35"/>
      <c r="H2" s="35"/>
      <c r="I2" s="35"/>
      <c r="J2" s="35"/>
      <c r="K2" s="35"/>
    </row>
    <row r="6" spans="2:11" ht="49.95" customHeight="1" x14ac:dyDescent="0.3">
      <c r="B6" s="16" t="s">
        <v>6</v>
      </c>
      <c r="C6" s="16" t="s">
        <v>290</v>
      </c>
      <c r="D6" s="16" t="s">
        <v>291</v>
      </c>
      <c r="E6" s="16" t="s">
        <v>292</v>
      </c>
      <c r="F6" s="16" t="s">
        <v>293</v>
      </c>
      <c r="G6" s="16" t="s">
        <v>294</v>
      </c>
      <c r="H6" s="16" t="s">
        <v>295</v>
      </c>
      <c r="I6" s="16" t="s">
        <v>296</v>
      </c>
      <c r="J6" s="16" t="s">
        <v>297</v>
      </c>
    </row>
    <row r="7" spans="2:11" x14ac:dyDescent="0.3">
      <c r="B7" s="14" t="s">
        <v>298</v>
      </c>
      <c r="C7" s="13">
        <v>0.39024390243902402</v>
      </c>
      <c r="D7" s="13">
        <v>0.26829268292682901</v>
      </c>
      <c r="E7" s="13">
        <v>0.26016260162601601</v>
      </c>
      <c r="F7" s="13">
        <v>0.31707317073170699</v>
      </c>
      <c r="G7" s="13">
        <v>0.25203252032520301</v>
      </c>
      <c r="H7" s="13">
        <v>0.292682926829268</v>
      </c>
      <c r="I7" s="13">
        <v>0.292682926829268</v>
      </c>
      <c r="J7" s="13">
        <v>0.60975609756097604</v>
      </c>
    </row>
    <row r="8" spans="2:11" ht="28.8" x14ac:dyDescent="0.3">
      <c r="B8" s="14" t="s">
        <v>299</v>
      </c>
      <c r="C8" s="13">
        <v>0.60162601626016299</v>
      </c>
      <c r="D8" s="13">
        <v>0.707317073170732</v>
      </c>
      <c r="E8" s="13">
        <v>0.56097560975609795</v>
      </c>
      <c r="F8" s="13">
        <v>0.55284552845528501</v>
      </c>
      <c r="G8" s="13">
        <v>0.64227642276422803</v>
      </c>
      <c r="H8" s="13">
        <v>0.68292682926829296</v>
      </c>
      <c r="I8" s="13">
        <v>0.49593495934959297</v>
      </c>
      <c r="J8" s="13">
        <v>0.25203252032520301</v>
      </c>
    </row>
    <row r="9" spans="2:11" x14ac:dyDescent="0.3">
      <c r="B9" s="14" t="s">
        <v>106</v>
      </c>
      <c r="C9" s="13">
        <v>8.1300813008130107E-3</v>
      </c>
      <c r="D9" s="13">
        <v>2.4390243902439001E-2</v>
      </c>
      <c r="E9" s="13">
        <v>0.17886178861788599</v>
      </c>
      <c r="F9" s="13">
        <v>0.13008130081300801</v>
      </c>
      <c r="G9" s="13">
        <v>0.105691056910569</v>
      </c>
      <c r="H9" s="13">
        <v>2.4390243902439001E-2</v>
      </c>
      <c r="I9" s="13">
        <v>0.211382113821138</v>
      </c>
      <c r="J9" s="13">
        <v>0.138211382113821</v>
      </c>
    </row>
    <row r="10" spans="2:11" x14ac:dyDescent="0.3">
      <c r="B10" s="15" t="s">
        <v>301</v>
      </c>
      <c r="C10" s="15"/>
      <c r="D10" s="15"/>
      <c r="E10" s="15"/>
      <c r="F10" s="15"/>
      <c r="G10" s="15"/>
      <c r="H10" s="15"/>
      <c r="I10" s="15"/>
      <c r="J10" s="15"/>
    </row>
    <row r="11" spans="2:11" x14ac:dyDescent="0.3">
      <c r="B11" t="s">
        <v>93</v>
      </c>
    </row>
    <row r="12" spans="2:11" x14ac:dyDescent="0.3">
      <c r="B12" t="s">
        <v>94</v>
      </c>
    </row>
    <row r="16" spans="2:11" x14ac:dyDescent="0.3">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302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row>
    <row r="8" spans="2:81" x14ac:dyDescent="0.3">
      <c r="B8" s="14" t="s">
        <v>298</v>
      </c>
      <c r="C8" s="13">
        <v>0.39024390243902402</v>
      </c>
      <c r="D8" s="13">
        <v>0.490566037735849</v>
      </c>
      <c r="E8" s="13">
        <v>0.314285714285714</v>
      </c>
      <c r="F8" s="13"/>
      <c r="G8" s="13">
        <v>0.27777777777777801</v>
      </c>
      <c r="H8" s="13">
        <v>0.5625</v>
      </c>
      <c r="I8" s="13">
        <v>0.41379310344827602</v>
      </c>
      <c r="J8" s="13">
        <v>0.1</v>
      </c>
      <c r="K8" s="13">
        <v>0.1</v>
      </c>
      <c r="L8" s="13">
        <v>0.25</v>
      </c>
      <c r="M8" s="13"/>
      <c r="N8" s="13">
        <v>0.49090909090909102</v>
      </c>
      <c r="O8" s="13">
        <v>0.27777777777777801</v>
      </c>
      <c r="P8" s="13">
        <v>0.38095238095238099</v>
      </c>
      <c r="Q8" s="13">
        <v>0.27586206896551702</v>
      </c>
      <c r="R8" s="13"/>
      <c r="S8" s="13">
        <v>0.55555555555555602</v>
      </c>
      <c r="T8" s="13">
        <v>0.35</v>
      </c>
      <c r="U8" s="13">
        <v>0.2</v>
      </c>
      <c r="V8" s="13">
        <v>0.54545454545454497</v>
      </c>
      <c r="W8" s="13">
        <v>0.14285714285714299</v>
      </c>
      <c r="X8" s="13">
        <v>0.375</v>
      </c>
      <c r="Y8" s="13">
        <v>0.57142857142857095</v>
      </c>
      <c r="Z8" s="13">
        <v>0.5</v>
      </c>
      <c r="AA8" s="13">
        <v>0.18181818181818199</v>
      </c>
      <c r="AB8" s="13">
        <v>0.25</v>
      </c>
      <c r="AC8" s="13">
        <v>0.28571428571428598</v>
      </c>
      <c r="AD8" s="13" t="s">
        <v>97</v>
      </c>
      <c r="AE8" s="13"/>
      <c r="AF8" s="13">
        <v>0.48888888888888898</v>
      </c>
      <c r="AG8" s="13">
        <v>0.42857142857142899</v>
      </c>
      <c r="AH8" s="13">
        <v>0.5</v>
      </c>
      <c r="AI8" s="13">
        <v>0.14285714285714299</v>
      </c>
      <c r="AJ8" s="13">
        <v>0.16666666666666699</v>
      </c>
      <c r="AK8" s="13">
        <v>8.3333333333333301E-2</v>
      </c>
      <c r="AL8" s="13"/>
      <c r="AM8" s="13">
        <v>0.133333333333333</v>
      </c>
      <c r="AN8" s="13">
        <v>0.28571428571428598</v>
      </c>
      <c r="AO8" s="13">
        <v>0.48979591836734698</v>
      </c>
      <c r="AP8" s="13">
        <v>0.45833333333333298</v>
      </c>
      <c r="AQ8" s="13">
        <v>0.55555555555555602</v>
      </c>
      <c r="AR8" s="13"/>
      <c r="AS8" s="13">
        <v>0.39024390243902402</v>
      </c>
      <c r="AT8" s="13" t="s">
        <v>97</v>
      </c>
      <c r="AU8" s="13"/>
      <c r="AV8" s="13">
        <v>0.38613861386138598</v>
      </c>
      <c r="AW8" s="13">
        <v>0.40909090909090901</v>
      </c>
      <c r="AX8" s="13" t="s">
        <v>97</v>
      </c>
      <c r="AY8" s="13"/>
      <c r="AZ8" s="13">
        <v>0.38532110091743099</v>
      </c>
      <c r="BA8" s="13" t="s">
        <v>97</v>
      </c>
      <c r="BB8" s="13" t="s">
        <v>97</v>
      </c>
      <c r="BC8" s="13"/>
      <c r="BD8" s="13">
        <v>0.430379746835443</v>
      </c>
      <c r="BE8" s="13">
        <v>0.34146341463414598</v>
      </c>
      <c r="BF8" s="13"/>
      <c r="BG8" s="13">
        <v>0.581395348837209</v>
      </c>
      <c r="BH8" s="13">
        <v>0.28749999999999998</v>
      </c>
      <c r="BI8" s="13"/>
      <c r="BJ8" s="13">
        <v>0.33333333333333298</v>
      </c>
      <c r="BK8" s="13">
        <v>0.37864077669902901</v>
      </c>
      <c r="BL8" s="13"/>
      <c r="BM8" s="13">
        <v>0.40909090909090901</v>
      </c>
      <c r="BN8" s="13">
        <v>0.38144329896907198</v>
      </c>
      <c r="BO8" s="13"/>
      <c r="BP8" s="13">
        <v>0.225806451612903</v>
      </c>
      <c r="BQ8" s="13">
        <v>0.46590909090909099</v>
      </c>
      <c r="BR8" s="13"/>
      <c r="BS8" s="13">
        <v>0.49090909090909102</v>
      </c>
      <c r="BT8" s="13">
        <v>0.30434782608695699</v>
      </c>
      <c r="BU8" s="13"/>
      <c r="BV8" s="13">
        <v>0.5</v>
      </c>
      <c r="BW8" s="13">
        <v>0.48571428571428599</v>
      </c>
      <c r="BX8" s="13"/>
      <c r="BY8" s="13">
        <v>0.2</v>
      </c>
      <c r="BZ8" s="13">
        <v>0.40707964601769903</v>
      </c>
      <c r="CA8" s="13"/>
      <c r="CB8" s="13">
        <v>0.42857142857142899</v>
      </c>
      <c r="CC8" s="13">
        <v>0.35616438356164398</v>
      </c>
    </row>
    <row r="9" spans="2:81" ht="28.8" x14ac:dyDescent="0.3">
      <c r="B9" s="14" t="s">
        <v>299</v>
      </c>
      <c r="C9" s="13">
        <v>0.60162601626016299</v>
      </c>
      <c r="D9" s="13">
        <v>0.50943396226415105</v>
      </c>
      <c r="E9" s="13">
        <v>0.67142857142857104</v>
      </c>
      <c r="F9" s="13"/>
      <c r="G9" s="13">
        <v>0.66666666666666696</v>
      </c>
      <c r="H9" s="13">
        <v>0.4375</v>
      </c>
      <c r="I9" s="13">
        <v>0.58620689655172398</v>
      </c>
      <c r="J9" s="13">
        <v>0.9</v>
      </c>
      <c r="K9" s="13">
        <v>0.9</v>
      </c>
      <c r="L9" s="13">
        <v>0.75</v>
      </c>
      <c r="M9" s="13"/>
      <c r="N9" s="13">
        <v>0.50909090909090904</v>
      </c>
      <c r="O9" s="13">
        <v>0.72222222222222199</v>
      </c>
      <c r="P9" s="13">
        <v>0.61904761904761896</v>
      </c>
      <c r="Q9" s="13">
        <v>0.68965517241379304</v>
      </c>
      <c r="R9" s="13"/>
      <c r="S9" s="13">
        <v>0.44444444444444398</v>
      </c>
      <c r="T9" s="13">
        <v>0.65</v>
      </c>
      <c r="U9" s="13">
        <v>0.8</v>
      </c>
      <c r="V9" s="13">
        <v>0.45454545454545497</v>
      </c>
      <c r="W9" s="13">
        <v>0.85714285714285698</v>
      </c>
      <c r="X9" s="13">
        <v>0.625</v>
      </c>
      <c r="Y9" s="13">
        <v>0.42857142857142899</v>
      </c>
      <c r="Z9" s="13">
        <v>0.5</v>
      </c>
      <c r="AA9" s="13">
        <v>0.72727272727272696</v>
      </c>
      <c r="AB9" s="13">
        <v>0.75</v>
      </c>
      <c r="AC9" s="13">
        <v>0.71428571428571397</v>
      </c>
      <c r="AD9" s="13" t="s">
        <v>97</v>
      </c>
      <c r="AE9" s="13"/>
      <c r="AF9" s="13">
        <v>0.51111111111111096</v>
      </c>
      <c r="AG9" s="13">
        <v>0.52380952380952395</v>
      </c>
      <c r="AH9" s="13">
        <v>0.5</v>
      </c>
      <c r="AI9" s="13">
        <v>0.85714285714285698</v>
      </c>
      <c r="AJ9" s="13">
        <v>0.83333333333333304</v>
      </c>
      <c r="AK9" s="13">
        <v>0.91666666666666696</v>
      </c>
      <c r="AL9" s="13"/>
      <c r="AM9" s="13">
        <v>0.86666666666666703</v>
      </c>
      <c r="AN9" s="13">
        <v>0.64285714285714302</v>
      </c>
      <c r="AO9" s="13">
        <v>0.51020408163265296</v>
      </c>
      <c r="AP9" s="13">
        <v>0.54166666666666696</v>
      </c>
      <c r="AQ9" s="13">
        <v>0.44444444444444398</v>
      </c>
      <c r="AR9" s="13"/>
      <c r="AS9" s="13">
        <v>0.60162601626016299</v>
      </c>
      <c r="AT9" s="13" t="s">
        <v>97</v>
      </c>
      <c r="AU9" s="13"/>
      <c r="AV9" s="13">
        <v>0.60396039603960405</v>
      </c>
      <c r="AW9" s="13">
        <v>0.59090909090909105</v>
      </c>
      <c r="AX9" s="13" t="s">
        <v>97</v>
      </c>
      <c r="AY9" s="13"/>
      <c r="AZ9" s="13">
        <v>0.605504587155963</v>
      </c>
      <c r="BA9" s="13" t="s">
        <v>97</v>
      </c>
      <c r="BB9" s="13" t="s">
        <v>97</v>
      </c>
      <c r="BC9" s="13"/>
      <c r="BD9" s="13">
        <v>0.556962025316456</v>
      </c>
      <c r="BE9" s="13">
        <v>0.65853658536585402</v>
      </c>
      <c r="BF9" s="13"/>
      <c r="BG9" s="13">
        <v>0.39534883720930197</v>
      </c>
      <c r="BH9" s="13">
        <v>0.71250000000000002</v>
      </c>
      <c r="BI9" s="13"/>
      <c r="BJ9" s="13">
        <v>0.6</v>
      </c>
      <c r="BK9" s="13">
        <v>0.62135922330097104</v>
      </c>
      <c r="BL9" s="13"/>
      <c r="BM9" s="13">
        <v>0.59090909090909105</v>
      </c>
      <c r="BN9" s="13">
        <v>0.60824742268041199</v>
      </c>
      <c r="BO9" s="13"/>
      <c r="BP9" s="13">
        <v>0.77419354838709697</v>
      </c>
      <c r="BQ9" s="13">
        <v>0.52272727272727304</v>
      </c>
      <c r="BR9" s="13"/>
      <c r="BS9" s="13">
        <v>0.50909090909090904</v>
      </c>
      <c r="BT9" s="13">
        <v>0.67391304347826098</v>
      </c>
      <c r="BU9" s="13"/>
      <c r="BV9" s="13">
        <v>0.5</v>
      </c>
      <c r="BW9" s="13">
        <v>0.51428571428571401</v>
      </c>
      <c r="BX9" s="13"/>
      <c r="BY9" s="13">
        <v>0.8</v>
      </c>
      <c r="BZ9" s="13">
        <v>0.58407079646017701</v>
      </c>
      <c r="CA9" s="13"/>
      <c r="CB9" s="13">
        <v>0.57142857142857095</v>
      </c>
      <c r="CC9" s="13">
        <v>0.63013698630137005</v>
      </c>
    </row>
    <row r="10" spans="2:81" x14ac:dyDescent="0.3">
      <c r="B10" s="14" t="s">
        <v>106</v>
      </c>
      <c r="C10" s="22">
        <v>8.1300813008130107E-3</v>
      </c>
      <c r="D10" s="22">
        <v>0</v>
      </c>
      <c r="E10" s="22">
        <v>1.4285714285714299E-2</v>
      </c>
      <c r="F10" s="22"/>
      <c r="G10" s="22">
        <v>5.5555555555555601E-2</v>
      </c>
      <c r="H10" s="22">
        <v>0</v>
      </c>
      <c r="I10" s="22">
        <v>0</v>
      </c>
      <c r="J10" s="22">
        <v>0</v>
      </c>
      <c r="K10" s="22">
        <v>0</v>
      </c>
      <c r="L10" s="22">
        <v>0</v>
      </c>
      <c r="M10" s="22"/>
      <c r="N10" s="22">
        <v>0</v>
      </c>
      <c r="O10" s="22">
        <v>0</v>
      </c>
      <c r="P10" s="22">
        <v>0</v>
      </c>
      <c r="Q10" s="22">
        <v>3.4482758620689703E-2</v>
      </c>
      <c r="R10" s="22"/>
      <c r="S10" s="22">
        <v>0</v>
      </c>
      <c r="T10" s="22">
        <v>0</v>
      </c>
      <c r="U10" s="22">
        <v>0</v>
      </c>
      <c r="V10" s="22">
        <v>0</v>
      </c>
      <c r="W10" s="22">
        <v>0</v>
      </c>
      <c r="X10" s="22">
        <v>0</v>
      </c>
      <c r="Y10" s="22">
        <v>0</v>
      </c>
      <c r="Z10" s="22">
        <v>0</v>
      </c>
      <c r="AA10" s="22">
        <v>9.0909090909090898E-2</v>
      </c>
      <c r="AB10" s="22">
        <v>0</v>
      </c>
      <c r="AC10" s="22">
        <v>0</v>
      </c>
      <c r="AD10" s="22" t="s">
        <v>97</v>
      </c>
      <c r="AE10" s="22"/>
      <c r="AF10" s="22">
        <v>0</v>
      </c>
      <c r="AG10" s="22">
        <v>4.7619047619047603E-2</v>
      </c>
      <c r="AH10" s="22">
        <v>0</v>
      </c>
      <c r="AI10" s="22">
        <v>0</v>
      </c>
      <c r="AJ10" s="22">
        <v>0</v>
      </c>
      <c r="AK10" s="22">
        <v>0</v>
      </c>
      <c r="AL10" s="22"/>
      <c r="AM10" s="22">
        <v>0</v>
      </c>
      <c r="AN10" s="22">
        <v>7.1428571428571397E-2</v>
      </c>
      <c r="AO10" s="22">
        <v>0</v>
      </c>
      <c r="AP10" s="22">
        <v>0</v>
      </c>
      <c r="AQ10" s="22">
        <v>0</v>
      </c>
      <c r="AR10" s="22"/>
      <c r="AS10" s="22">
        <v>8.1300813008130107E-3</v>
      </c>
      <c r="AT10" s="22" t="s">
        <v>97</v>
      </c>
      <c r="AU10" s="22"/>
      <c r="AV10" s="22">
        <v>9.9009900990098994E-3</v>
      </c>
      <c r="AW10" s="22">
        <v>0</v>
      </c>
      <c r="AX10" s="22" t="s">
        <v>97</v>
      </c>
      <c r="AY10" s="22"/>
      <c r="AZ10" s="22">
        <v>9.1743119266055103E-3</v>
      </c>
      <c r="BA10" s="22" t="s">
        <v>97</v>
      </c>
      <c r="BB10" s="22" t="s">
        <v>97</v>
      </c>
      <c r="BC10" s="22"/>
      <c r="BD10" s="22">
        <v>1.26582278481013E-2</v>
      </c>
      <c r="BE10" s="22">
        <v>0</v>
      </c>
      <c r="BF10" s="22"/>
      <c r="BG10" s="22">
        <v>2.32558139534884E-2</v>
      </c>
      <c r="BH10" s="22">
        <v>0</v>
      </c>
      <c r="BI10" s="22"/>
      <c r="BJ10" s="22">
        <v>6.6666666666666693E-2</v>
      </c>
      <c r="BK10" s="22">
        <v>0</v>
      </c>
      <c r="BL10" s="22"/>
      <c r="BM10" s="22">
        <v>0</v>
      </c>
      <c r="BN10" s="22">
        <v>1.03092783505155E-2</v>
      </c>
      <c r="BO10" s="22"/>
      <c r="BP10" s="22">
        <v>0</v>
      </c>
      <c r="BQ10" s="22">
        <v>1.13636363636364E-2</v>
      </c>
      <c r="BR10" s="22"/>
      <c r="BS10" s="22">
        <v>0</v>
      </c>
      <c r="BT10" s="22">
        <v>2.1739130434782601E-2</v>
      </c>
      <c r="BU10" s="22"/>
      <c r="BV10" s="22">
        <v>0</v>
      </c>
      <c r="BW10" s="22">
        <v>0</v>
      </c>
      <c r="BX10" s="22"/>
      <c r="BY10" s="22">
        <v>0</v>
      </c>
      <c r="BZ10" s="22">
        <v>8.8495575221238902E-3</v>
      </c>
      <c r="CA10" s="22"/>
      <c r="CB10" s="22">
        <v>0</v>
      </c>
      <c r="CC10" s="22">
        <v>1.3698630136986301E-2</v>
      </c>
    </row>
    <row r="11" spans="2:81" x14ac:dyDescent="0.3">
      <c r="B11" s="15" t="s">
        <v>301</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303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row>
    <row r="8" spans="2:81" x14ac:dyDescent="0.3">
      <c r="B8" s="14" t="s">
        <v>298</v>
      </c>
      <c r="C8" s="13">
        <v>0.26829268292682901</v>
      </c>
      <c r="D8" s="13">
        <v>0.245283018867925</v>
      </c>
      <c r="E8" s="13">
        <v>0.28571428571428598</v>
      </c>
      <c r="F8" s="13"/>
      <c r="G8" s="13">
        <v>0.11111111111111099</v>
      </c>
      <c r="H8" s="13">
        <v>0.39583333333333298</v>
      </c>
      <c r="I8" s="13">
        <v>0.24137931034482801</v>
      </c>
      <c r="J8" s="13">
        <v>0.1</v>
      </c>
      <c r="K8" s="13">
        <v>0.3</v>
      </c>
      <c r="L8" s="13">
        <v>0.125</v>
      </c>
      <c r="M8" s="13"/>
      <c r="N8" s="13">
        <v>0.34545454545454501</v>
      </c>
      <c r="O8" s="13">
        <v>0.16666666666666699</v>
      </c>
      <c r="P8" s="13">
        <v>0.14285714285714299</v>
      </c>
      <c r="Q8" s="13">
        <v>0.27586206896551702</v>
      </c>
      <c r="R8" s="13"/>
      <c r="S8" s="13">
        <v>0.37037037037037002</v>
      </c>
      <c r="T8" s="13">
        <v>0.1</v>
      </c>
      <c r="U8" s="13">
        <v>0.2</v>
      </c>
      <c r="V8" s="13">
        <v>0.27272727272727298</v>
      </c>
      <c r="W8" s="13">
        <v>0.14285714285714299</v>
      </c>
      <c r="X8" s="13">
        <v>0.375</v>
      </c>
      <c r="Y8" s="13">
        <v>0.57142857142857095</v>
      </c>
      <c r="Z8" s="13">
        <v>0</v>
      </c>
      <c r="AA8" s="13">
        <v>0.27272727272727298</v>
      </c>
      <c r="AB8" s="13">
        <v>0.25</v>
      </c>
      <c r="AC8" s="13">
        <v>0.14285714285714299</v>
      </c>
      <c r="AD8" s="13" t="s">
        <v>97</v>
      </c>
      <c r="AE8" s="13"/>
      <c r="AF8" s="13">
        <v>0.31111111111111101</v>
      </c>
      <c r="AG8" s="13">
        <v>0.14285714285714299</v>
      </c>
      <c r="AH8" s="13">
        <v>0.5</v>
      </c>
      <c r="AI8" s="13">
        <v>7.1428571428571397E-2</v>
      </c>
      <c r="AJ8" s="13">
        <v>0.33333333333333298</v>
      </c>
      <c r="AK8" s="13">
        <v>8.3333333333333301E-2</v>
      </c>
      <c r="AL8" s="13"/>
      <c r="AM8" s="13">
        <v>0.2</v>
      </c>
      <c r="AN8" s="13">
        <v>0.14285714285714299</v>
      </c>
      <c r="AO8" s="13">
        <v>0.24489795918367299</v>
      </c>
      <c r="AP8" s="13">
        <v>0.33333333333333298</v>
      </c>
      <c r="AQ8" s="13">
        <v>0.44444444444444398</v>
      </c>
      <c r="AR8" s="13"/>
      <c r="AS8" s="13">
        <v>0.26829268292682901</v>
      </c>
      <c r="AT8" s="13" t="s">
        <v>97</v>
      </c>
      <c r="AU8" s="13"/>
      <c r="AV8" s="13">
        <v>0.24752475247524799</v>
      </c>
      <c r="AW8" s="13">
        <v>0.36363636363636398</v>
      </c>
      <c r="AX8" s="13" t="s">
        <v>97</v>
      </c>
      <c r="AY8" s="13"/>
      <c r="AZ8" s="13">
        <v>0.26605504587155998</v>
      </c>
      <c r="BA8" s="13" t="s">
        <v>97</v>
      </c>
      <c r="BB8" s="13" t="s">
        <v>97</v>
      </c>
      <c r="BC8" s="13"/>
      <c r="BD8" s="13">
        <v>0.278481012658228</v>
      </c>
      <c r="BE8" s="13">
        <v>0.24390243902438999</v>
      </c>
      <c r="BF8" s="13"/>
      <c r="BG8" s="13">
        <v>0.34883720930232598</v>
      </c>
      <c r="BH8" s="13">
        <v>0.22500000000000001</v>
      </c>
      <c r="BI8" s="13"/>
      <c r="BJ8" s="13">
        <v>0.133333333333333</v>
      </c>
      <c r="BK8" s="13">
        <v>0.26213592233009703</v>
      </c>
      <c r="BL8" s="13"/>
      <c r="BM8" s="13">
        <v>0.27272727272727298</v>
      </c>
      <c r="BN8" s="13">
        <v>0.25773195876288701</v>
      </c>
      <c r="BO8" s="13"/>
      <c r="BP8" s="13">
        <v>0.16129032258064499</v>
      </c>
      <c r="BQ8" s="13">
        <v>0.30681818181818199</v>
      </c>
      <c r="BR8" s="13"/>
      <c r="BS8" s="13">
        <v>0.30909090909090903</v>
      </c>
      <c r="BT8" s="13">
        <v>0.23913043478260901</v>
      </c>
      <c r="BU8" s="13"/>
      <c r="BV8" s="13">
        <v>0.3</v>
      </c>
      <c r="BW8" s="13">
        <v>0.314285714285714</v>
      </c>
      <c r="BX8" s="13"/>
      <c r="BY8" s="13">
        <v>0.3</v>
      </c>
      <c r="BZ8" s="13">
        <v>0.265486725663717</v>
      </c>
      <c r="CA8" s="13"/>
      <c r="CB8" s="13">
        <v>0.24489795918367299</v>
      </c>
      <c r="CC8" s="13">
        <v>0.28767123287671198</v>
      </c>
    </row>
    <row r="9" spans="2:81" ht="28.8" x14ac:dyDescent="0.3">
      <c r="B9" s="14" t="s">
        <v>299</v>
      </c>
      <c r="C9" s="13">
        <v>0.707317073170732</v>
      </c>
      <c r="D9" s="13">
        <v>0.71698113207547198</v>
      </c>
      <c r="E9" s="13">
        <v>0.7</v>
      </c>
      <c r="F9" s="13"/>
      <c r="G9" s="13">
        <v>0.72222222222222199</v>
      </c>
      <c r="H9" s="13">
        <v>0.60416666666666696</v>
      </c>
      <c r="I9" s="13">
        <v>0.75862068965517204</v>
      </c>
      <c r="J9" s="13">
        <v>0.9</v>
      </c>
      <c r="K9" s="13">
        <v>0.7</v>
      </c>
      <c r="L9" s="13">
        <v>0.875</v>
      </c>
      <c r="M9" s="13"/>
      <c r="N9" s="13">
        <v>0.65454545454545499</v>
      </c>
      <c r="O9" s="13">
        <v>0.83333333333333304</v>
      </c>
      <c r="P9" s="13">
        <v>0.80952380952380998</v>
      </c>
      <c r="Q9" s="13">
        <v>0.65517241379310298</v>
      </c>
      <c r="R9" s="13"/>
      <c r="S9" s="13">
        <v>0.62962962962962998</v>
      </c>
      <c r="T9" s="13">
        <v>0.9</v>
      </c>
      <c r="U9" s="13">
        <v>0.8</v>
      </c>
      <c r="V9" s="13">
        <v>0.63636363636363602</v>
      </c>
      <c r="W9" s="13">
        <v>0.85714285714285698</v>
      </c>
      <c r="X9" s="13">
        <v>0.5625</v>
      </c>
      <c r="Y9" s="13">
        <v>0.42857142857142899</v>
      </c>
      <c r="Z9" s="13">
        <v>1</v>
      </c>
      <c r="AA9" s="13">
        <v>0.63636363636363602</v>
      </c>
      <c r="AB9" s="13">
        <v>0.75</v>
      </c>
      <c r="AC9" s="13">
        <v>0.85714285714285698</v>
      </c>
      <c r="AD9" s="13" t="s">
        <v>97</v>
      </c>
      <c r="AE9" s="13"/>
      <c r="AF9" s="13">
        <v>0.64444444444444404</v>
      </c>
      <c r="AG9" s="13">
        <v>0.85714285714285698</v>
      </c>
      <c r="AH9" s="13">
        <v>0.5</v>
      </c>
      <c r="AI9" s="13">
        <v>0.92857142857142905</v>
      </c>
      <c r="AJ9" s="13">
        <v>0.66666666666666696</v>
      </c>
      <c r="AK9" s="13">
        <v>0.91666666666666696</v>
      </c>
      <c r="AL9" s="13"/>
      <c r="AM9" s="13">
        <v>0.73333333333333295</v>
      </c>
      <c r="AN9" s="13">
        <v>0.85714285714285698</v>
      </c>
      <c r="AO9" s="13">
        <v>0.71428571428571397</v>
      </c>
      <c r="AP9" s="13">
        <v>0.66666666666666696</v>
      </c>
      <c r="AQ9" s="13">
        <v>0.55555555555555602</v>
      </c>
      <c r="AR9" s="13"/>
      <c r="AS9" s="13">
        <v>0.707317073170732</v>
      </c>
      <c r="AT9" s="13" t="s">
        <v>97</v>
      </c>
      <c r="AU9" s="13"/>
      <c r="AV9" s="13">
        <v>0.72277227722772297</v>
      </c>
      <c r="AW9" s="13">
        <v>0.63636363636363602</v>
      </c>
      <c r="AX9" s="13" t="s">
        <v>97</v>
      </c>
      <c r="AY9" s="13"/>
      <c r="AZ9" s="13">
        <v>0.71559633027522895</v>
      </c>
      <c r="BA9" s="13" t="s">
        <v>97</v>
      </c>
      <c r="BB9" s="13" t="s">
        <v>97</v>
      </c>
      <c r="BC9" s="13"/>
      <c r="BD9" s="13">
        <v>0.683544303797468</v>
      </c>
      <c r="BE9" s="13">
        <v>0.75609756097560998</v>
      </c>
      <c r="BF9" s="13"/>
      <c r="BG9" s="13">
        <v>0.60465116279069797</v>
      </c>
      <c r="BH9" s="13">
        <v>0.76249999999999996</v>
      </c>
      <c r="BI9" s="13"/>
      <c r="BJ9" s="13">
        <v>0.8</v>
      </c>
      <c r="BK9" s="13">
        <v>0.71844660194174803</v>
      </c>
      <c r="BL9" s="13"/>
      <c r="BM9" s="13">
        <v>0.72727272727272696</v>
      </c>
      <c r="BN9" s="13">
        <v>0.71134020618556704</v>
      </c>
      <c r="BO9" s="13"/>
      <c r="BP9" s="13">
        <v>0.77419354838709697</v>
      </c>
      <c r="BQ9" s="13">
        <v>0.68181818181818199</v>
      </c>
      <c r="BR9" s="13"/>
      <c r="BS9" s="13">
        <v>0.65454545454545499</v>
      </c>
      <c r="BT9" s="13">
        <v>0.73913043478260898</v>
      </c>
      <c r="BU9" s="13"/>
      <c r="BV9" s="13">
        <v>0.65</v>
      </c>
      <c r="BW9" s="13">
        <v>0.65714285714285703</v>
      </c>
      <c r="BX9" s="13"/>
      <c r="BY9" s="13">
        <v>0.7</v>
      </c>
      <c r="BZ9" s="13">
        <v>0.70796460176991105</v>
      </c>
      <c r="CA9" s="13"/>
      <c r="CB9" s="13">
        <v>0.73469387755102</v>
      </c>
      <c r="CC9" s="13">
        <v>0.68493150684931503</v>
      </c>
    </row>
    <row r="10" spans="2:81" x14ac:dyDescent="0.3">
      <c r="B10" s="14" t="s">
        <v>106</v>
      </c>
      <c r="C10" s="22">
        <v>2.4390243902439001E-2</v>
      </c>
      <c r="D10" s="22">
        <v>3.77358490566038E-2</v>
      </c>
      <c r="E10" s="22">
        <v>1.4285714285714299E-2</v>
      </c>
      <c r="F10" s="22"/>
      <c r="G10" s="22">
        <v>0.16666666666666699</v>
      </c>
      <c r="H10" s="22">
        <v>0</v>
      </c>
      <c r="I10" s="22">
        <v>0</v>
      </c>
      <c r="J10" s="22">
        <v>0</v>
      </c>
      <c r="K10" s="22">
        <v>0</v>
      </c>
      <c r="L10" s="22">
        <v>0</v>
      </c>
      <c r="M10" s="22"/>
      <c r="N10" s="22">
        <v>0</v>
      </c>
      <c r="O10" s="22">
        <v>0</v>
      </c>
      <c r="P10" s="22">
        <v>4.7619047619047603E-2</v>
      </c>
      <c r="Q10" s="22">
        <v>6.8965517241379296E-2</v>
      </c>
      <c r="R10" s="22"/>
      <c r="S10" s="22">
        <v>0</v>
      </c>
      <c r="T10" s="22">
        <v>0</v>
      </c>
      <c r="U10" s="22">
        <v>0</v>
      </c>
      <c r="V10" s="22">
        <v>9.0909090909090898E-2</v>
      </c>
      <c r="W10" s="22">
        <v>0</v>
      </c>
      <c r="X10" s="22">
        <v>6.25E-2</v>
      </c>
      <c r="Y10" s="22">
        <v>0</v>
      </c>
      <c r="Z10" s="22">
        <v>0</v>
      </c>
      <c r="AA10" s="22">
        <v>9.0909090909090898E-2</v>
      </c>
      <c r="AB10" s="22">
        <v>0</v>
      </c>
      <c r="AC10" s="22">
        <v>0</v>
      </c>
      <c r="AD10" s="22" t="s">
        <v>97</v>
      </c>
      <c r="AE10" s="22"/>
      <c r="AF10" s="22">
        <v>4.4444444444444398E-2</v>
      </c>
      <c r="AG10" s="22">
        <v>0</v>
      </c>
      <c r="AH10" s="22">
        <v>0</v>
      </c>
      <c r="AI10" s="22">
        <v>0</v>
      </c>
      <c r="AJ10" s="22">
        <v>0</v>
      </c>
      <c r="AK10" s="22">
        <v>0</v>
      </c>
      <c r="AL10" s="22"/>
      <c r="AM10" s="22">
        <v>6.6666666666666693E-2</v>
      </c>
      <c r="AN10" s="22">
        <v>0</v>
      </c>
      <c r="AO10" s="22">
        <v>4.08163265306122E-2</v>
      </c>
      <c r="AP10" s="22">
        <v>0</v>
      </c>
      <c r="AQ10" s="22">
        <v>0</v>
      </c>
      <c r="AR10" s="22"/>
      <c r="AS10" s="22">
        <v>2.4390243902439001E-2</v>
      </c>
      <c r="AT10" s="22" t="s">
        <v>97</v>
      </c>
      <c r="AU10" s="22"/>
      <c r="AV10" s="22">
        <v>2.9702970297029702E-2</v>
      </c>
      <c r="AW10" s="22">
        <v>0</v>
      </c>
      <c r="AX10" s="22" t="s">
        <v>97</v>
      </c>
      <c r="AY10" s="22"/>
      <c r="AZ10" s="22">
        <v>1.8348623853211E-2</v>
      </c>
      <c r="BA10" s="22" t="s">
        <v>97</v>
      </c>
      <c r="BB10" s="22" t="s">
        <v>97</v>
      </c>
      <c r="BC10" s="22"/>
      <c r="BD10" s="22">
        <v>3.7974683544303799E-2</v>
      </c>
      <c r="BE10" s="22">
        <v>0</v>
      </c>
      <c r="BF10" s="22"/>
      <c r="BG10" s="22">
        <v>4.6511627906976702E-2</v>
      </c>
      <c r="BH10" s="22">
        <v>1.2500000000000001E-2</v>
      </c>
      <c r="BI10" s="22"/>
      <c r="BJ10" s="22">
        <v>6.6666666666666693E-2</v>
      </c>
      <c r="BK10" s="22">
        <v>1.94174757281553E-2</v>
      </c>
      <c r="BL10" s="22"/>
      <c r="BM10" s="22">
        <v>0</v>
      </c>
      <c r="BN10" s="22">
        <v>3.09278350515464E-2</v>
      </c>
      <c r="BO10" s="22"/>
      <c r="BP10" s="22">
        <v>6.4516129032258104E-2</v>
      </c>
      <c r="BQ10" s="22">
        <v>1.13636363636364E-2</v>
      </c>
      <c r="BR10" s="22"/>
      <c r="BS10" s="22">
        <v>3.6363636363636397E-2</v>
      </c>
      <c r="BT10" s="22">
        <v>2.1739130434782601E-2</v>
      </c>
      <c r="BU10" s="22"/>
      <c r="BV10" s="22">
        <v>0.05</v>
      </c>
      <c r="BW10" s="22">
        <v>2.8571428571428598E-2</v>
      </c>
      <c r="BX10" s="22"/>
      <c r="BY10" s="22">
        <v>0</v>
      </c>
      <c r="BZ10" s="22">
        <v>2.6548672566371698E-2</v>
      </c>
      <c r="CA10" s="22"/>
      <c r="CB10" s="22">
        <v>2.04081632653061E-2</v>
      </c>
      <c r="CC10" s="22">
        <v>2.7397260273972601E-2</v>
      </c>
    </row>
    <row r="11" spans="2:81" x14ac:dyDescent="0.3">
      <c r="B11" s="15" t="s">
        <v>301</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304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row>
    <row r="8" spans="2:81" x14ac:dyDescent="0.3">
      <c r="B8" s="14" t="s">
        <v>298</v>
      </c>
      <c r="C8" s="13">
        <v>0.26016260162601601</v>
      </c>
      <c r="D8" s="13">
        <v>0.30188679245283001</v>
      </c>
      <c r="E8" s="13">
        <v>0.22857142857142901</v>
      </c>
      <c r="F8" s="13"/>
      <c r="G8" s="13">
        <v>0.11111111111111099</v>
      </c>
      <c r="H8" s="13">
        <v>0.375</v>
      </c>
      <c r="I8" s="13">
        <v>0.27586206896551702</v>
      </c>
      <c r="J8" s="13">
        <v>0.1</v>
      </c>
      <c r="K8" s="13">
        <v>0.2</v>
      </c>
      <c r="L8" s="13">
        <v>0.125</v>
      </c>
      <c r="M8" s="13"/>
      <c r="N8" s="13">
        <v>0.34545454545454501</v>
      </c>
      <c r="O8" s="13">
        <v>5.5555555555555601E-2</v>
      </c>
      <c r="P8" s="13">
        <v>0.14285714285714299</v>
      </c>
      <c r="Q8" s="13">
        <v>0.31034482758620702</v>
      </c>
      <c r="R8" s="13"/>
      <c r="S8" s="13">
        <v>0.33333333333333298</v>
      </c>
      <c r="T8" s="13">
        <v>0.2</v>
      </c>
      <c r="U8" s="13">
        <v>0</v>
      </c>
      <c r="V8" s="13">
        <v>0.27272727272727298</v>
      </c>
      <c r="W8" s="13">
        <v>0.14285714285714299</v>
      </c>
      <c r="X8" s="13">
        <v>0.25</v>
      </c>
      <c r="Y8" s="13">
        <v>0.28571428571428598</v>
      </c>
      <c r="Z8" s="13">
        <v>0.5</v>
      </c>
      <c r="AA8" s="13">
        <v>0.27272727272727298</v>
      </c>
      <c r="AB8" s="13">
        <v>0.25</v>
      </c>
      <c r="AC8" s="13">
        <v>0.28571428571428598</v>
      </c>
      <c r="AD8" s="13" t="s">
        <v>97</v>
      </c>
      <c r="AE8" s="13"/>
      <c r="AF8" s="13">
        <v>0.28888888888888897</v>
      </c>
      <c r="AG8" s="13">
        <v>0.33333333333333298</v>
      </c>
      <c r="AH8" s="13">
        <v>0.42857142857142899</v>
      </c>
      <c r="AI8" s="13">
        <v>0.14285714285714299</v>
      </c>
      <c r="AJ8" s="13">
        <v>0.16666666666666699</v>
      </c>
      <c r="AK8" s="13">
        <v>8.3333333333333301E-2</v>
      </c>
      <c r="AL8" s="13"/>
      <c r="AM8" s="13">
        <v>0.133333333333333</v>
      </c>
      <c r="AN8" s="13">
        <v>0.14285714285714299</v>
      </c>
      <c r="AO8" s="13">
        <v>0.38775510204081598</v>
      </c>
      <c r="AP8" s="13">
        <v>0.125</v>
      </c>
      <c r="AQ8" s="13">
        <v>0.44444444444444398</v>
      </c>
      <c r="AR8" s="13"/>
      <c r="AS8" s="13">
        <v>0.26016260162601601</v>
      </c>
      <c r="AT8" s="13" t="s">
        <v>97</v>
      </c>
      <c r="AU8" s="13"/>
      <c r="AV8" s="13">
        <v>0.237623762376238</v>
      </c>
      <c r="AW8" s="13">
        <v>0.36363636363636398</v>
      </c>
      <c r="AX8" s="13" t="s">
        <v>97</v>
      </c>
      <c r="AY8" s="13"/>
      <c r="AZ8" s="13">
        <v>0.247706422018349</v>
      </c>
      <c r="BA8" s="13" t="s">
        <v>97</v>
      </c>
      <c r="BB8" s="13" t="s">
        <v>97</v>
      </c>
      <c r="BC8" s="13"/>
      <c r="BD8" s="13">
        <v>0.265822784810127</v>
      </c>
      <c r="BE8" s="13">
        <v>0.26829268292682901</v>
      </c>
      <c r="BF8" s="13"/>
      <c r="BG8" s="13">
        <v>0.32558139534883701</v>
      </c>
      <c r="BH8" s="13">
        <v>0.22500000000000001</v>
      </c>
      <c r="BI8" s="13"/>
      <c r="BJ8" s="13">
        <v>0.2</v>
      </c>
      <c r="BK8" s="13">
        <v>0.25242718446601897</v>
      </c>
      <c r="BL8" s="13"/>
      <c r="BM8" s="13">
        <v>0.22727272727272699</v>
      </c>
      <c r="BN8" s="13">
        <v>0.27835051546391798</v>
      </c>
      <c r="BO8" s="13"/>
      <c r="BP8" s="13">
        <v>0.19354838709677399</v>
      </c>
      <c r="BQ8" s="13">
        <v>0.29545454545454503</v>
      </c>
      <c r="BR8" s="13"/>
      <c r="BS8" s="13">
        <v>0.34545454545454501</v>
      </c>
      <c r="BT8" s="13">
        <v>0.173913043478261</v>
      </c>
      <c r="BU8" s="13"/>
      <c r="BV8" s="13">
        <v>0.3</v>
      </c>
      <c r="BW8" s="13">
        <v>0.371428571428571</v>
      </c>
      <c r="BX8" s="13"/>
      <c r="BY8" s="13">
        <v>0.3</v>
      </c>
      <c r="BZ8" s="13">
        <v>0.25663716814159299</v>
      </c>
      <c r="CA8" s="13"/>
      <c r="CB8" s="13">
        <v>0.22448979591836701</v>
      </c>
      <c r="CC8" s="13">
        <v>0.28767123287671198</v>
      </c>
    </row>
    <row r="9" spans="2:81" ht="28.8" x14ac:dyDescent="0.3">
      <c r="B9" s="14" t="s">
        <v>299</v>
      </c>
      <c r="C9" s="13">
        <v>0.56097560975609795</v>
      </c>
      <c r="D9" s="13">
        <v>0.52830188679245305</v>
      </c>
      <c r="E9" s="13">
        <v>0.58571428571428596</v>
      </c>
      <c r="F9" s="13"/>
      <c r="G9" s="13">
        <v>0.5</v>
      </c>
      <c r="H9" s="13">
        <v>0.58333333333333304</v>
      </c>
      <c r="I9" s="13">
        <v>0.55172413793103403</v>
      </c>
      <c r="J9" s="13">
        <v>0.7</v>
      </c>
      <c r="K9" s="13">
        <v>0.4</v>
      </c>
      <c r="L9" s="13">
        <v>0.625</v>
      </c>
      <c r="M9" s="13"/>
      <c r="N9" s="13">
        <v>0.527272727272727</v>
      </c>
      <c r="O9" s="13">
        <v>0.61111111111111105</v>
      </c>
      <c r="P9" s="13">
        <v>0.66666666666666696</v>
      </c>
      <c r="Q9" s="13">
        <v>0.51724137931034497</v>
      </c>
      <c r="R9" s="13"/>
      <c r="S9" s="13">
        <v>0.55555555555555602</v>
      </c>
      <c r="T9" s="13">
        <v>0.65</v>
      </c>
      <c r="U9" s="13">
        <v>0.6</v>
      </c>
      <c r="V9" s="13">
        <v>0.45454545454545497</v>
      </c>
      <c r="W9" s="13">
        <v>0.85714285714285698</v>
      </c>
      <c r="X9" s="13">
        <v>0.625</v>
      </c>
      <c r="Y9" s="13">
        <v>0.71428571428571397</v>
      </c>
      <c r="Z9" s="13">
        <v>0.5</v>
      </c>
      <c r="AA9" s="13">
        <v>0.36363636363636398</v>
      </c>
      <c r="AB9" s="13">
        <v>0.25</v>
      </c>
      <c r="AC9" s="13">
        <v>0.57142857142857095</v>
      </c>
      <c r="AD9" s="13" t="s">
        <v>97</v>
      </c>
      <c r="AE9" s="13"/>
      <c r="AF9" s="13">
        <v>0.51111111111111096</v>
      </c>
      <c r="AG9" s="13">
        <v>0.57142857142857095</v>
      </c>
      <c r="AH9" s="13">
        <v>0.42857142857142899</v>
      </c>
      <c r="AI9" s="13">
        <v>0.78571428571428603</v>
      </c>
      <c r="AJ9" s="13">
        <v>0.83333333333333304</v>
      </c>
      <c r="AK9" s="13">
        <v>0.33333333333333298</v>
      </c>
      <c r="AL9" s="13"/>
      <c r="AM9" s="13">
        <v>0.8</v>
      </c>
      <c r="AN9" s="13">
        <v>0.57142857142857095</v>
      </c>
      <c r="AO9" s="13">
        <v>0.42857142857142899</v>
      </c>
      <c r="AP9" s="13">
        <v>0.625</v>
      </c>
      <c r="AQ9" s="13">
        <v>0.55555555555555602</v>
      </c>
      <c r="AR9" s="13"/>
      <c r="AS9" s="13">
        <v>0.56097560975609795</v>
      </c>
      <c r="AT9" s="13" t="s">
        <v>97</v>
      </c>
      <c r="AU9" s="13"/>
      <c r="AV9" s="13">
        <v>0.54455445544554504</v>
      </c>
      <c r="AW9" s="13">
        <v>0.63636363636363602</v>
      </c>
      <c r="AX9" s="13" t="s">
        <v>97</v>
      </c>
      <c r="AY9" s="13"/>
      <c r="AZ9" s="13">
        <v>0.56880733944954098</v>
      </c>
      <c r="BA9" s="13" t="s">
        <v>97</v>
      </c>
      <c r="BB9" s="13" t="s">
        <v>97</v>
      </c>
      <c r="BC9" s="13"/>
      <c r="BD9" s="13">
        <v>0.582278481012658</v>
      </c>
      <c r="BE9" s="13">
        <v>0.53658536585365901</v>
      </c>
      <c r="BF9" s="13"/>
      <c r="BG9" s="13">
        <v>0.48837209302325602</v>
      </c>
      <c r="BH9" s="13">
        <v>0.6</v>
      </c>
      <c r="BI9" s="13"/>
      <c r="BJ9" s="13">
        <v>0.53333333333333299</v>
      </c>
      <c r="BK9" s="13">
        <v>0.57281553398058205</v>
      </c>
      <c r="BL9" s="13"/>
      <c r="BM9" s="13">
        <v>0.72727272727272696</v>
      </c>
      <c r="BN9" s="13">
        <v>0.51546391752577303</v>
      </c>
      <c r="BO9" s="13"/>
      <c r="BP9" s="13">
        <v>0.64516129032258096</v>
      </c>
      <c r="BQ9" s="13">
        <v>0.53409090909090895</v>
      </c>
      <c r="BR9" s="13"/>
      <c r="BS9" s="13">
        <v>0.58181818181818201</v>
      </c>
      <c r="BT9" s="13">
        <v>0.565217391304348</v>
      </c>
      <c r="BU9" s="13"/>
      <c r="BV9" s="13">
        <v>0.55000000000000004</v>
      </c>
      <c r="BW9" s="13">
        <v>0.6</v>
      </c>
      <c r="BX9" s="13"/>
      <c r="BY9" s="13">
        <v>0.7</v>
      </c>
      <c r="BZ9" s="13">
        <v>0.54867256637168105</v>
      </c>
      <c r="CA9" s="13"/>
      <c r="CB9" s="13">
        <v>0.57142857142857095</v>
      </c>
      <c r="CC9" s="13">
        <v>0.54794520547945202</v>
      </c>
    </row>
    <row r="10" spans="2:81" x14ac:dyDescent="0.3">
      <c r="B10" s="14" t="s">
        <v>106</v>
      </c>
      <c r="C10" s="22">
        <v>0.17886178861788599</v>
      </c>
      <c r="D10" s="22">
        <v>0.169811320754717</v>
      </c>
      <c r="E10" s="22">
        <v>0.185714285714286</v>
      </c>
      <c r="F10" s="22"/>
      <c r="G10" s="22">
        <v>0.38888888888888901</v>
      </c>
      <c r="H10" s="22">
        <v>4.1666666666666699E-2</v>
      </c>
      <c r="I10" s="22">
        <v>0.17241379310344801</v>
      </c>
      <c r="J10" s="22">
        <v>0.2</v>
      </c>
      <c r="K10" s="22">
        <v>0.4</v>
      </c>
      <c r="L10" s="22">
        <v>0.25</v>
      </c>
      <c r="M10" s="22"/>
      <c r="N10" s="22">
        <v>0.12727272727272701</v>
      </c>
      <c r="O10" s="22">
        <v>0.33333333333333298</v>
      </c>
      <c r="P10" s="22">
        <v>0.19047619047618999</v>
      </c>
      <c r="Q10" s="22">
        <v>0.17241379310344801</v>
      </c>
      <c r="R10" s="22"/>
      <c r="S10" s="22">
        <v>0.11111111111111099</v>
      </c>
      <c r="T10" s="22">
        <v>0.15</v>
      </c>
      <c r="U10" s="22">
        <v>0.4</v>
      </c>
      <c r="V10" s="22">
        <v>0.27272727272727298</v>
      </c>
      <c r="W10" s="22">
        <v>0</v>
      </c>
      <c r="X10" s="22">
        <v>0.125</v>
      </c>
      <c r="Y10" s="22">
        <v>0</v>
      </c>
      <c r="Z10" s="22">
        <v>0</v>
      </c>
      <c r="AA10" s="22">
        <v>0.36363636363636398</v>
      </c>
      <c r="AB10" s="22">
        <v>0.5</v>
      </c>
      <c r="AC10" s="22">
        <v>0.14285714285714299</v>
      </c>
      <c r="AD10" s="22" t="s">
        <v>97</v>
      </c>
      <c r="AE10" s="22"/>
      <c r="AF10" s="22">
        <v>0.2</v>
      </c>
      <c r="AG10" s="22">
        <v>9.5238095238095205E-2</v>
      </c>
      <c r="AH10" s="22">
        <v>0.14285714285714299</v>
      </c>
      <c r="AI10" s="22">
        <v>7.1428571428571397E-2</v>
      </c>
      <c r="AJ10" s="22">
        <v>0</v>
      </c>
      <c r="AK10" s="22">
        <v>0.58333333333333304</v>
      </c>
      <c r="AL10" s="22"/>
      <c r="AM10" s="22">
        <v>6.6666666666666693E-2</v>
      </c>
      <c r="AN10" s="22">
        <v>0.28571428571428598</v>
      </c>
      <c r="AO10" s="22">
        <v>0.183673469387755</v>
      </c>
      <c r="AP10" s="22">
        <v>0.25</v>
      </c>
      <c r="AQ10" s="22">
        <v>0</v>
      </c>
      <c r="AR10" s="22"/>
      <c r="AS10" s="22">
        <v>0.17886178861788599</v>
      </c>
      <c r="AT10" s="22" t="s">
        <v>97</v>
      </c>
      <c r="AU10" s="22"/>
      <c r="AV10" s="22">
        <v>0.21782178217821799</v>
      </c>
      <c r="AW10" s="22">
        <v>0</v>
      </c>
      <c r="AX10" s="22" t="s">
        <v>97</v>
      </c>
      <c r="AY10" s="22"/>
      <c r="AZ10" s="22">
        <v>0.18348623853210999</v>
      </c>
      <c r="BA10" s="22" t="s">
        <v>97</v>
      </c>
      <c r="BB10" s="22" t="s">
        <v>97</v>
      </c>
      <c r="BC10" s="22"/>
      <c r="BD10" s="22">
        <v>0.151898734177215</v>
      </c>
      <c r="BE10" s="22">
        <v>0.19512195121951201</v>
      </c>
      <c r="BF10" s="22"/>
      <c r="BG10" s="22">
        <v>0.186046511627907</v>
      </c>
      <c r="BH10" s="22">
        <v>0.17499999999999999</v>
      </c>
      <c r="BI10" s="22"/>
      <c r="BJ10" s="22">
        <v>0.266666666666667</v>
      </c>
      <c r="BK10" s="22">
        <v>0.17475728155339801</v>
      </c>
      <c r="BL10" s="22"/>
      <c r="BM10" s="22">
        <v>4.5454545454545497E-2</v>
      </c>
      <c r="BN10" s="22">
        <v>0.20618556701030899</v>
      </c>
      <c r="BO10" s="22"/>
      <c r="BP10" s="22">
        <v>0.16129032258064499</v>
      </c>
      <c r="BQ10" s="22">
        <v>0.170454545454545</v>
      </c>
      <c r="BR10" s="22"/>
      <c r="BS10" s="22">
        <v>7.2727272727272696E-2</v>
      </c>
      <c r="BT10" s="22">
        <v>0.26086956521739102</v>
      </c>
      <c r="BU10" s="22"/>
      <c r="BV10" s="22">
        <v>0.15</v>
      </c>
      <c r="BW10" s="22">
        <v>2.8571428571428598E-2</v>
      </c>
      <c r="BX10" s="22"/>
      <c r="BY10" s="22">
        <v>0</v>
      </c>
      <c r="BZ10" s="22">
        <v>0.19469026548672599</v>
      </c>
      <c r="CA10" s="22"/>
      <c r="CB10" s="22">
        <v>0.20408163265306101</v>
      </c>
      <c r="CC10" s="22">
        <v>0.164383561643836</v>
      </c>
    </row>
    <row r="11" spans="2:81" x14ac:dyDescent="0.3">
      <c r="B11" s="15" t="s">
        <v>301</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305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row>
    <row r="8" spans="2:81" x14ac:dyDescent="0.3">
      <c r="B8" s="14" t="s">
        <v>298</v>
      </c>
      <c r="C8" s="13">
        <v>0.31707317073170699</v>
      </c>
      <c r="D8" s="13">
        <v>0.39622641509433998</v>
      </c>
      <c r="E8" s="13">
        <v>0.25714285714285701</v>
      </c>
      <c r="F8" s="13"/>
      <c r="G8" s="13">
        <v>0.16666666666666699</v>
      </c>
      <c r="H8" s="13">
        <v>0.47916666666666702</v>
      </c>
      <c r="I8" s="13">
        <v>0.31034482758620702</v>
      </c>
      <c r="J8" s="13">
        <v>0.1</v>
      </c>
      <c r="K8" s="13">
        <v>0.2</v>
      </c>
      <c r="L8" s="13">
        <v>0.125</v>
      </c>
      <c r="M8" s="13"/>
      <c r="N8" s="13">
        <v>0.49090909090909102</v>
      </c>
      <c r="O8" s="13">
        <v>0.16666666666666699</v>
      </c>
      <c r="P8" s="13">
        <v>0.19047619047618999</v>
      </c>
      <c r="Q8" s="13">
        <v>0.17241379310344801</v>
      </c>
      <c r="R8" s="13"/>
      <c r="S8" s="13">
        <v>0.51851851851851805</v>
      </c>
      <c r="T8" s="13">
        <v>0.15</v>
      </c>
      <c r="U8" s="13">
        <v>0.4</v>
      </c>
      <c r="V8" s="13">
        <v>0.36363636363636398</v>
      </c>
      <c r="W8" s="13">
        <v>0.28571428571428598</v>
      </c>
      <c r="X8" s="13">
        <v>0.125</v>
      </c>
      <c r="Y8" s="13">
        <v>0.42857142857142899</v>
      </c>
      <c r="Z8" s="13">
        <v>0.25</v>
      </c>
      <c r="AA8" s="13">
        <v>0.36363636363636398</v>
      </c>
      <c r="AB8" s="13">
        <v>0.375</v>
      </c>
      <c r="AC8" s="13">
        <v>0.14285714285714299</v>
      </c>
      <c r="AD8" s="13" t="s">
        <v>97</v>
      </c>
      <c r="AE8" s="13"/>
      <c r="AF8" s="13">
        <v>0.4</v>
      </c>
      <c r="AG8" s="13">
        <v>0.28571428571428598</v>
      </c>
      <c r="AH8" s="13">
        <v>0.57142857142857095</v>
      </c>
      <c r="AI8" s="13">
        <v>7.1428571428571397E-2</v>
      </c>
      <c r="AJ8" s="13">
        <v>0.5</v>
      </c>
      <c r="AK8" s="13">
        <v>8.3333333333333301E-2</v>
      </c>
      <c r="AL8" s="13"/>
      <c r="AM8" s="13">
        <v>6.6666666666666693E-2</v>
      </c>
      <c r="AN8" s="13">
        <v>0.14285714285714299</v>
      </c>
      <c r="AO8" s="13">
        <v>0.44897959183673503</v>
      </c>
      <c r="AP8" s="13">
        <v>0.375</v>
      </c>
      <c r="AQ8" s="13">
        <v>0.44444444444444398</v>
      </c>
      <c r="AR8" s="13"/>
      <c r="AS8" s="13">
        <v>0.31707317073170699</v>
      </c>
      <c r="AT8" s="13" t="s">
        <v>97</v>
      </c>
      <c r="AU8" s="13"/>
      <c r="AV8" s="13">
        <v>0.34653465346534701</v>
      </c>
      <c r="AW8" s="13">
        <v>0.18181818181818199</v>
      </c>
      <c r="AX8" s="13" t="s">
        <v>97</v>
      </c>
      <c r="AY8" s="13"/>
      <c r="AZ8" s="13">
        <v>0.302752293577982</v>
      </c>
      <c r="BA8" s="13" t="s">
        <v>97</v>
      </c>
      <c r="BB8" s="13" t="s">
        <v>97</v>
      </c>
      <c r="BC8" s="13"/>
      <c r="BD8" s="13">
        <v>0.316455696202532</v>
      </c>
      <c r="BE8" s="13">
        <v>0.292682926829268</v>
      </c>
      <c r="BF8" s="13"/>
      <c r="BG8" s="13">
        <v>0.39534883720930197</v>
      </c>
      <c r="BH8" s="13">
        <v>0.27500000000000002</v>
      </c>
      <c r="BI8" s="13"/>
      <c r="BJ8" s="13">
        <v>0.2</v>
      </c>
      <c r="BK8" s="13">
        <v>0.31067961165048502</v>
      </c>
      <c r="BL8" s="13"/>
      <c r="BM8" s="13">
        <v>0.22727272727272699</v>
      </c>
      <c r="BN8" s="13">
        <v>0.32989690721649501</v>
      </c>
      <c r="BO8" s="13"/>
      <c r="BP8" s="13">
        <v>0.16129032258064499</v>
      </c>
      <c r="BQ8" s="13">
        <v>0.36363636363636398</v>
      </c>
      <c r="BR8" s="13"/>
      <c r="BS8" s="13">
        <v>0.381818181818182</v>
      </c>
      <c r="BT8" s="13">
        <v>0.23913043478260901</v>
      </c>
      <c r="BU8" s="13"/>
      <c r="BV8" s="13">
        <v>0.35</v>
      </c>
      <c r="BW8" s="13">
        <v>0.4</v>
      </c>
      <c r="BX8" s="13"/>
      <c r="BY8" s="13">
        <v>0.2</v>
      </c>
      <c r="BZ8" s="13">
        <v>0.32743362831858402</v>
      </c>
      <c r="CA8" s="13"/>
      <c r="CB8" s="13">
        <v>0.22448979591836701</v>
      </c>
      <c r="CC8" s="13">
        <v>0.38356164383561597</v>
      </c>
    </row>
    <row r="9" spans="2:81" ht="28.8" x14ac:dyDescent="0.3">
      <c r="B9" s="14" t="s">
        <v>299</v>
      </c>
      <c r="C9" s="13">
        <v>0.55284552845528501</v>
      </c>
      <c r="D9" s="13">
        <v>0.490566037735849</v>
      </c>
      <c r="E9" s="13">
        <v>0.6</v>
      </c>
      <c r="F9" s="13"/>
      <c r="G9" s="13">
        <v>0.66666666666666696</v>
      </c>
      <c r="H9" s="13">
        <v>0.47916666666666702</v>
      </c>
      <c r="I9" s="13">
        <v>0.51724137931034497</v>
      </c>
      <c r="J9" s="13">
        <v>0.7</v>
      </c>
      <c r="K9" s="13">
        <v>0.6</v>
      </c>
      <c r="L9" s="13">
        <v>0.625</v>
      </c>
      <c r="M9" s="13"/>
      <c r="N9" s="13">
        <v>0.43636363636363601</v>
      </c>
      <c r="O9" s="13">
        <v>0.5</v>
      </c>
      <c r="P9" s="13">
        <v>0.71428571428571397</v>
      </c>
      <c r="Q9" s="13">
        <v>0.68965517241379304</v>
      </c>
      <c r="R9" s="13"/>
      <c r="S9" s="13">
        <v>0.37037037037037002</v>
      </c>
      <c r="T9" s="13">
        <v>0.8</v>
      </c>
      <c r="U9" s="13">
        <v>0.2</v>
      </c>
      <c r="V9" s="13">
        <v>0.54545454545454497</v>
      </c>
      <c r="W9" s="13">
        <v>0.57142857142857095</v>
      </c>
      <c r="X9" s="13">
        <v>0.75</v>
      </c>
      <c r="Y9" s="13">
        <v>0.57142857142857095</v>
      </c>
      <c r="Z9" s="13">
        <v>0.75</v>
      </c>
      <c r="AA9" s="13">
        <v>0.45454545454545497</v>
      </c>
      <c r="AB9" s="13">
        <v>0.375</v>
      </c>
      <c r="AC9" s="13">
        <v>0.57142857142857095</v>
      </c>
      <c r="AD9" s="13" t="s">
        <v>97</v>
      </c>
      <c r="AE9" s="13"/>
      <c r="AF9" s="13">
        <v>0.46666666666666701</v>
      </c>
      <c r="AG9" s="13">
        <v>0.66666666666666696</v>
      </c>
      <c r="AH9" s="13">
        <v>0.28571428571428598</v>
      </c>
      <c r="AI9" s="13">
        <v>0.78571428571428603</v>
      </c>
      <c r="AJ9" s="13">
        <v>0.5</v>
      </c>
      <c r="AK9" s="13">
        <v>0.5</v>
      </c>
      <c r="AL9" s="13"/>
      <c r="AM9" s="13">
        <v>0.8</v>
      </c>
      <c r="AN9" s="13">
        <v>0.78571428571428603</v>
      </c>
      <c r="AO9" s="13">
        <v>0.36734693877551</v>
      </c>
      <c r="AP9" s="13">
        <v>0.58333333333333304</v>
      </c>
      <c r="AQ9" s="13">
        <v>0.55555555555555602</v>
      </c>
      <c r="AR9" s="13"/>
      <c r="AS9" s="13">
        <v>0.55284552845528501</v>
      </c>
      <c r="AT9" s="13" t="s">
        <v>97</v>
      </c>
      <c r="AU9" s="13"/>
      <c r="AV9" s="13">
        <v>0.50495049504950495</v>
      </c>
      <c r="AW9" s="13">
        <v>0.77272727272727304</v>
      </c>
      <c r="AX9" s="13" t="s">
        <v>97</v>
      </c>
      <c r="AY9" s="13"/>
      <c r="AZ9" s="13">
        <v>0.55963302752293598</v>
      </c>
      <c r="BA9" s="13" t="s">
        <v>97</v>
      </c>
      <c r="BB9" s="13" t="s">
        <v>97</v>
      </c>
      <c r="BC9" s="13"/>
      <c r="BD9" s="13">
        <v>0.582278481012658</v>
      </c>
      <c r="BE9" s="13">
        <v>0.53658536585365901</v>
      </c>
      <c r="BF9" s="13"/>
      <c r="BG9" s="13">
        <v>0.53488372093023295</v>
      </c>
      <c r="BH9" s="13">
        <v>0.5625</v>
      </c>
      <c r="BI9" s="13"/>
      <c r="BJ9" s="13">
        <v>0.73333333333333295</v>
      </c>
      <c r="BK9" s="13">
        <v>0.54368932038834905</v>
      </c>
      <c r="BL9" s="13"/>
      <c r="BM9" s="13">
        <v>0.59090909090909105</v>
      </c>
      <c r="BN9" s="13">
        <v>0.54639175257731998</v>
      </c>
      <c r="BO9" s="13"/>
      <c r="BP9" s="13">
        <v>0.67741935483870996</v>
      </c>
      <c r="BQ9" s="13">
        <v>0.52272727272727304</v>
      </c>
      <c r="BR9" s="13"/>
      <c r="BS9" s="13">
        <v>0.527272727272727</v>
      </c>
      <c r="BT9" s="13">
        <v>0.60869565217391297</v>
      </c>
      <c r="BU9" s="13"/>
      <c r="BV9" s="13">
        <v>0.6</v>
      </c>
      <c r="BW9" s="13">
        <v>0.48571428571428599</v>
      </c>
      <c r="BX9" s="13"/>
      <c r="BY9" s="13">
        <v>0.8</v>
      </c>
      <c r="BZ9" s="13">
        <v>0.53097345132743401</v>
      </c>
      <c r="CA9" s="13"/>
      <c r="CB9" s="13">
        <v>0.61224489795918402</v>
      </c>
      <c r="CC9" s="13">
        <v>0.50684931506849296</v>
      </c>
    </row>
    <row r="10" spans="2:81" x14ac:dyDescent="0.3">
      <c r="B10" s="14" t="s">
        <v>106</v>
      </c>
      <c r="C10" s="22">
        <v>0.13008130081300801</v>
      </c>
      <c r="D10" s="22">
        <v>0.113207547169811</v>
      </c>
      <c r="E10" s="22">
        <v>0.14285714285714299</v>
      </c>
      <c r="F10" s="22"/>
      <c r="G10" s="22">
        <v>0.16666666666666699</v>
      </c>
      <c r="H10" s="22">
        <v>4.1666666666666699E-2</v>
      </c>
      <c r="I10" s="22">
        <v>0.17241379310344801</v>
      </c>
      <c r="J10" s="22">
        <v>0.2</v>
      </c>
      <c r="K10" s="22">
        <v>0.2</v>
      </c>
      <c r="L10" s="22">
        <v>0.25</v>
      </c>
      <c r="M10" s="22"/>
      <c r="N10" s="22">
        <v>7.2727272727272696E-2</v>
      </c>
      <c r="O10" s="22">
        <v>0.33333333333333298</v>
      </c>
      <c r="P10" s="22">
        <v>9.5238095238095205E-2</v>
      </c>
      <c r="Q10" s="22">
        <v>0.13793103448275901</v>
      </c>
      <c r="R10" s="22"/>
      <c r="S10" s="22">
        <v>0.11111111111111099</v>
      </c>
      <c r="T10" s="22">
        <v>0.05</v>
      </c>
      <c r="U10" s="22">
        <v>0.4</v>
      </c>
      <c r="V10" s="22">
        <v>9.0909090909090898E-2</v>
      </c>
      <c r="W10" s="22">
        <v>0.14285714285714299</v>
      </c>
      <c r="X10" s="22">
        <v>0.125</v>
      </c>
      <c r="Y10" s="22">
        <v>0</v>
      </c>
      <c r="Z10" s="22">
        <v>0</v>
      </c>
      <c r="AA10" s="22">
        <v>0.18181818181818199</v>
      </c>
      <c r="AB10" s="22">
        <v>0.25</v>
      </c>
      <c r="AC10" s="22">
        <v>0.28571428571428598</v>
      </c>
      <c r="AD10" s="22" t="s">
        <v>97</v>
      </c>
      <c r="AE10" s="22"/>
      <c r="AF10" s="22">
        <v>0.133333333333333</v>
      </c>
      <c r="AG10" s="22">
        <v>4.7619047619047603E-2</v>
      </c>
      <c r="AH10" s="22">
        <v>0.14285714285714299</v>
      </c>
      <c r="AI10" s="22">
        <v>0.14285714285714299</v>
      </c>
      <c r="AJ10" s="22">
        <v>0</v>
      </c>
      <c r="AK10" s="22">
        <v>0.41666666666666702</v>
      </c>
      <c r="AL10" s="22"/>
      <c r="AM10" s="22">
        <v>0.133333333333333</v>
      </c>
      <c r="AN10" s="22">
        <v>7.1428571428571397E-2</v>
      </c>
      <c r="AO10" s="22">
        <v>0.183673469387755</v>
      </c>
      <c r="AP10" s="22">
        <v>4.1666666666666699E-2</v>
      </c>
      <c r="AQ10" s="22">
        <v>0</v>
      </c>
      <c r="AR10" s="22"/>
      <c r="AS10" s="22">
        <v>0.13008130081300801</v>
      </c>
      <c r="AT10" s="22" t="s">
        <v>97</v>
      </c>
      <c r="AU10" s="22"/>
      <c r="AV10" s="22">
        <v>0.14851485148514901</v>
      </c>
      <c r="AW10" s="22">
        <v>4.5454545454545497E-2</v>
      </c>
      <c r="AX10" s="22" t="s">
        <v>97</v>
      </c>
      <c r="AY10" s="22"/>
      <c r="AZ10" s="22">
        <v>0.13761467889908299</v>
      </c>
      <c r="BA10" s="22" t="s">
        <v>97</v>
      </c>
      <c r="BB10" s="22" t="s">
        <v>97</v>
      </c>
      <c r="BC10" s="22"/>
      <c r="BD10" s="22">
        <v>0.10126582278481</v>
      </c>
      <c r="BE10" s="22">
        <v>0.17073170731707299</v>
      </c>
      <c r="BF10" s="22"/>
      <c r="BG10" s="22">
        <v>6.9767441860465101E-2</v>
      </c>
      <c r="BH10" s="22">
        <v>0.16250000000000001</v>
      </c>
      <c r="BI10" s="22"/>
      <c r="BJ10" s="22">
        <v>6.6666666666666693E-2</v>
      </c>
      <c r="BK10" s="22">
        <v>0.14563106796116501</v>
      </c>
      <c r="BL10" s="22"/>
      <c r="BM10" s="22">
        <v>0.18181818181818199</v>
      </c>
      <c r="BN10" s="22">
        <v>0.123711340206186</v>
      </c>
      <c r="BO10" s="22"/>
      <c r="BP10" s="22">
        <v>0.16129032258064499</v>
      </c>
      <c r="BQ10" s="22">
        <v>0.11363636363636399</v>
      </c>
      <c r="BR10" s="22"/>
      <c r="BS10" s="22">
        <v>9.0909090909090898E-2</v>
      </c>
      <c r="BT10" s="22">
        <v>0.15217391304347799</v>
      </c>
      <c r="BU10" s="22"/>
      <c r="BV10" s="22">
        <v>0.05</v>
      </c>
      <c r="BW10" s="22">
        <v>0.114285714285714</v>
      </c>
      <c r="BX10" s="22"/>
      <c r="BY10" s="22">
        <v>0</v>
      </c>
      <c r="BZ10" s="22">
        <v>0.14159292035398199</v>
      </c>
      <c r="CA10" s="22"/>
      <c r="CB10" s="22">
        <v>0.16326530612244899</v>
      </c>
      <c r="CC10" s="22">
        <v>0.10958904109589</v>
      </c>
    </row>
    <row r="11" spans="2:81" x14ac:dyDescent="0.3">
      <c r="B11" s="15" t="s">
        <v>301</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306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row>
    <row r="8" spans="2:81" x14ac:dyDescent="0.3">
      <c r="B8" s="14" t="s">
        <v>298</v>
      </c>
      <c r="C8" s="13">
        <v>0.25203252032520301</v>
      </c>
      <c r="D8" s="13">
        <v>0.30188679245283001</v>
      </c>
      <c r="E8" s="13">
        <v>0.214285714285714</v>
      </c>
      <c r="F8" s="13"/>
      <c r="G8" s="13">
        <v>0.27777777777777801</v>
      </c>
      <c r="H8" s="13">
        <v>0.41666666666666702</v>
      </c>
      <c r="I8" s="13">
        <v>0.13793103448275901</v>
      </c>
      <c r="J8" s="13">
        <v>0</v>
      </c>
      <c r="K8" s="13">
        <v>0.1</v>
      </c>
      <c r="L8" s="13">
        <v>0.125</v>
      </c>
      <c r="M8" s="13"/>
      <c r="N8" s="13">
        <v>0.25454545454545502</v>
      </c>
      <c r="O8" s="13">
        <v>0.22222222222222199</v>
      </c>
      <c r="P8" s="13">
        <v>0.33333333333333298</v>
      </c>
      <c r="Q8" s="13">
        <v>0.20689655172413801</v>
      </c>
      <c r="R8" s="13"/>
      <c r="S8" s="13">
        <v>0.37037037037037002</v>
      </c>
      <c r="T8" s="13">
        <v>0.3</v>
      </c>
      <c r="U8" s="13">
        <v>0.2</v>
      </c>
      <c r="V8" s="13">
        <v>0.18181818181818199</v>
      </c>
      <c r="W8" s="13">
        <v>0.28571428571428598</v>
      </c>
      <c r="X8" s="13">
        <v>0.25</v>
      </c>
      <c r="Y8" s="13">
        <v>0.28571428571428598</v>
      </c>
      <c r="Z8" s="13">
        <v>0.25</v>
      </c>
      <c r="AA8" s="13">
        <v>9.0909090909090898E-2</v>
      </c>
      <c r="AB8" s="13">
        <v>0.125</v>
      </c>
      <c r="AC8" s="13">
        <v>0.14285714285714299</v>
      </c>
      <c r="AD8" s="13" t="s">
        <v>97</v>
      </c>
      <c r="AE8" s="13"/>
      <c r="AF8" s="13">
        <v>0.266666666666667</v>
      </c>
      <c r="AG8" s="13">
        <v>0.33333333333333298</v>
      </c>
      <c r="AH8" s="13">
        <v>0.28571428571428598</v>
      </c>
      <c r="AI8" s="13">
        <v>0</v>
      </c>
      <c r="AJ8" s="13">
        <v>0.33333333333333298</v>
      </c>
      <c r="AK8" s="13">
        <v>8.3333333333333301E-2</v>
      </c>
      <c r="AL8" s="13"/>
      <c r="AM8" s="13">
        <v>0.2</v>
      </c>
      <c r="AN8" s="13">
        <v>0.214285714285714</v>
      </c>
      <c r="AO8" s="13">
        <v>0.28571428571428598</v>
      </c>
      <c r="AP8" s="13">
        <v>0.29166666666666702</v>
      </c>
      <c r="AQ8" s="13">
        <v>0.22222222222222199</v>
      </c>
      <c r="AR8" s="13"/>
      <c r="AS8" s="13">
        <v>0.25203252032520301</v>
      </c>
      <c r="AT8" s="13" t="s">
        <v>97</v>
      </c>
      <c r="AU8" s="13"/>
      <c r="AV8" s="13">
        <v>0.24752475247524799</v>
      </c>
      <c r="AW8" s="13">
        <v>0.27272727272727298</v>
      </c>
      <c r="AX8" s="13" t="s">
        <v>97</v>
      </c>
      <c r="AY8" s="13"/>
      <c r="AZ8" s="13">
        <v>0.247706422018349</v>
      </c>
      <c r="BA8" s="13" t="s">
        <v>97</v>
      </c>
      <c r="BB8" s="13" t="s">
        <v>97</v>
      </c>
      <c r="BC8" s="13"/>
      <c r="BD8" s="13">
        <v>0.316455696202532</v>
      </c>
      <c r="BE8" s="13">
        <v>0.12195121951219499</v>
      </c>
      <c r="BF8" s="13"/>
      <c r="BG8" s="13">
        <v>0.39534883720930197</v>
      </c>
      <c r="BH8" s="13">
        <v>0.17499999999999999</v>
      </c>
      <c r="BI8" s="13"/>
      <c r="BJ8" s="13">
        <v>0.4</v>
      </c>
      <c r="BK8" s="13">
        <v>0.213592233009709</v>
      </c>
      <c r="BL8" s="13"/>
      <c r="BM8" s="13">
        <v>0.27272727272727298</v>
      </c>
      <c r="BN8" s="13">
        <v>0.22680412371134001</v>
      </c>
      <c r="BO8" s="13"/>
      <c r="BP8" s="13">
        <v>0.25806451612903197</v>
      </c>
      <c r="BQ8" s="13">
        <v>0.25</v>
      </c>
      <c r="BR8" s="13"/>
      <c r="BS8" s="13">
        <v>0.30909090909090903</v>
      </c>
      <c r="BT8" s="13">
        <v>0.173913043478261</v>
      </c>
      <c r="BU8" s="13"/>
      <c r="BV8" s="13">
        <v>0.3</v>
      </c>
      <c r="BW8" s="13">
        <v>0.314285714285714</v>
      </c>
      <c r="BX8" s="13"/>
      <c r="BY8" s="13">
        <v>0.2</v>
      </c>
      <c r="BZ8" s="13">
        <v>0.25663716814159299</v>
      </c>
      <c r="CA8" s="13"/>
      <c r="CB8" s="13">
        <v>0.24489795918367299</v>
      </c>
      <c r="CC8" s="13">
        <v>0.24657534246575299</v>
      </c>
    </row>
    <row r="9" spans="2:81" ht="28.8" x14ac:dyDescent="0.3">
      <c r="B9" s="14" t="s">
        <v>299</v>
      </c>
      <c r="C9" s="13">
        <v>0.64227642276422803</v>
      </c>
      <c r="D9" s="13">
        <v>0.60377358490566002</v>
      </c>
      <c r="E9" s="13">
        <v>0.67142857142857104</v>
      </c>
      <c r="F9" s="13"/>
      <c r="G9" s="13">
        <v>0.55555555555555602</v>
      </c>
      <c r="H9" s="13">
        <v>0.54166666666666696</v>
      </c>
      <c r="I9" s="13">
        <v>0.72413793103448298</v>
      </c>
      <c r="J9" s="13">
        <v>0.9</v>
      </c>
      <c r="K9" s="13">
        <v>0.7</v>
      </c>
      <c r="L9" s="13">
        <v>0.75</v>
      </c>
      <c r="M9" s="13"/>
      <c r="N9" s="13">
        <v>0.67272727272727295</v>
      </c>
      <c r="O9" s="13">
        <v>0.66666666666666696</v>
      </c>
      <c r="P9" s="13">
        <v>0.52380952380952395</v>
      </c>
      <c r="Q9" s="13">
        <v>0.65517241379310298</v>
      </c>
      <c r="R9" s="13"/>
      <c r="S9" s="13">
        <v>0.592592592592593</v>
      </c>
      <c r="T9" s="13">
        <v>0.7</v>
      </c>
      <c r="U9" s="13">
        <v>0.4</v>
      </c>
      <c r="V9" s="13">
        <v>0.63636363636363602</v>
      </c>
      <c r="W9" s="13">
        <v>0.57142857142857095</v>
      </c>
      <c r="X9" s="13">
        <v>0.75</v>
      </c>
      <c r="Y9" s="13">
        <v>0.71428571428571397</v>
      </c>
      <c r="Z9" s="13">
        <v>0.75</v>
      </c>
      <c r="AA9" s="13">
        <v>0.81818181818181801</v>
      </c>
      <c r="AB9" s="13">
        <v>0.375</v>
      </c>
      <c r="AC9" s="13">
        <v>0.57142857142857095</v>
      </c>
      <c r="AD9" s="13" t="s">
        <v>97</v>
      </c>
      <c r="AE9" s="13"/>
      <c r="AF9" s="13">
        <v>0.62222222222222201</v>
      </c>
      <c r="AG9" s="13">
        <v>0.61904761904761896</v>
      </c>
      <c r="AH9" s="13">
        <v>0.64285714285714302</v>
      </c>
      <c r="AI9" s="13">
        <v>0.85714285714285698</v>
      </c>
      <c r="AJ9" s="13">
        <v>0.66666666666666696</v>
      </c>
      <c r="AK9" s="13">
        <v>0.66666666666666696</v>
      </c>
      <c r="AL9" s="13"/>
      <c r="AM9" s="13">
        <v>0.66666666666666696</v>
      </c>
      <c r="AN9" s="13">
        <v>0.78571428571428603</v>
      </c>
      <c r="AO9" s="13">
        <v>0.57142857142857095</v>
      </c>
      <c r="AP9" s="13">
        <v>0.625</v>
      </c>
      <c r="AQ9" s="13">
        <v>0.77777777777777801</v>
      </c>
      <c r="AR9" s="13"/>
      <c r="AS9" s="13">
        <v>0.64227642276422803</v>
      </c>
      <c r="AT9" s="13" t="s">
        <v>97</v>
      </c>
      <c r="AU9" s="13"/>
      <c r="AV9" s="13">
        <v>0.64356435643564402</v>
      </c>
      <c r="AW9" s="13">
        <v>0.63636363636363602</v>
      </c>
      <c r="AX9" s="13" t="s">
        <v>97</v>
      </c>
      <c r="AY9" s="13"/>
      <c r="AZ9" s="13">
        <v>0.64220183486238502</v>
      </c>
      <c r="BA9" s="13" t="s">
        <v>97</v>
      </c>
      <c r="BB9" s="13" t="s">
        <v>97</v>
      </c>
      <c r="BC9" s="13"/>
      <c r="BD9" s="13">
        <v>0.594936708860759</v>
      </c>
      <c r="BE9" s="13">
        <v>0.75609756097560998</v>
      </c>
      <c r="BF9" s="13"/>
      <c r="BG9" s="13">
        <v>0.51162790697674398</v>
      </c>
      <c r="BH9" s="13">
        <v>0.71250000000000002</v>
      </c>
      <c r="BI9" s="13"/>
      <c r="BJ9" s="13">
        <v>0.46666666666666701</v>
      </c>
      <c r="BK9" s="13">
        <v>0.67961165048543704</v>
      </c>
      <c r="BL9" s="13"/>
      <c r="BM9" s="13">
        <v>0.63636363636363602</v>
      </c>
      <c r="BN9" s="13">
        <v>0.65979381443299001</v>
      </c>
      <c r="BO9" s="13"/>
      <c r="BP9" s="13">
        <v>0.64516129032258096</v>
      </c>
      <c r="BQ9" s="13">
        <v>0.64772727272727304</v>
      </c>
      <c r="BR9" s="13"/>
      <c r="BS9" s="13">
        <v>0.61818181818181805</v>
      </c>
      <c r="BT9" s="13">
        <v>0.69565217391304301</v>
      </c>
      <c r="BU9" s="13"/>
      <c r="BV9" s="13">
        <v>0.6</v>
      </c>
      <c r="BW9" s="13">
        <v>0.628571428571429</v>
      </c>
      <c r="BX9" s="13"/>
      <c r="BY9" s="13">
        <v>0.8</v>
      </c>
      <c r="BZ9" s="13">
        <v>0.62831858407079599</v>
      </c>
      <c r="CA9" s="13"/>
      <c r="CB9" s="13">
        <v>0.65306122448979598</v>
      </c>
      <c r="CC9" s="13">
        <v>0.64383561643835596</v>
      </c>
    </row>
    <row r="10" spans="2:81" x14ac:dyDescent="0.3">
      <c r="B10" s="14" t="s">
        <v>106</v>
      </c>
      <c r="C10" s="22">
        <v>0.105691056910569</v>
      </c>
      <c r="D10" s="22">
        <v>9.4339622641509399E-2</v>
      </c>
      <c r="E10" s="22">
        <v>0.114285714285714</v>
      </c>
      <c r="F10" s="22"/>
      <c r="G10" s="22">
        <v>0.16666666666666699</v>
      </c>
      <c r="H10" s="22">
        <v>4.1666666666666699E-2</v>
      </c>
      <c r="I10" s="22">
        <v>0.13793103448275901</v>
      </c>
      <c r="J10" s="22">
        <v>0.1</v>
      </c>
      <c r="K10" s="22">
        <v>0.2</v>
      </c>
      <c r="L10" s="22">
        <v>0.125</v>
      </c>
      <c r="M10" s="22"/>
      <c r="N10" s="22">
        <v>7.2727272727272696E-2</v>
      </c>
      <c r="O10" s="22">
        <v>0.11111111111111099</v>
      </c>
      <c r="P10" s="22">
        <v>0.14285714285714299</v>
      </c>
      <c r="Q10" s="22">
        <v>0.13793103448275901</v>
      </c>
      <c r="R10" s="22"/>
      <c r="S10" s="22">
        <v>3.7037037037037E-2</v>
      </c>
      <c r="T10" s="22">
        <v>0</v>
      </c>
      <c r="U10" s="22">
        <v>0.4</v>
      </c>
      <c r="V10" s="22">
        <v>0.18181818181818199</v>
      </c>
      <c r="W10" s="22">
        <v>0.14285714285714299</v>
      </c>
      <c r="X10" s="22">
        <v>0</v>
      </c>
      <c r="Y10" s="22">
        <v>0</v>
      </c>
      <c r="Z10" s="22">
        <v>0</v>
      </c>
      <c r="AA10" s="22">
        <v>9.0909090909090898E-2</v>
      </c>
      <c r="AB10" s="22">
        <v>0.5</v>
      </c>
      <c r="AC10" s="22">
        <v>0.28571428571428598</v>
      </c>
      <c r="AD10" s="22" t="s">
        <v>97</v>
      </c>
      <c r="AE10" s="22"/>
      <c r="AF10" s="22">
        <v>0.11111111111111099</v>
      </c>
      <c r="AG10" s="22">
        <v>4.7619047619047603E-2</v>
      </c>
      <c r="AH10" s="22">
        <v>7.1428571428571397E-2</v>
      </c>
      <c r="AI10" s="22">
        <v>0.14285714285714299</v>
      </c>
      <c r="AJ10" s="22">
        <v>0</v>
      </c>
      <c r="AK10" s="22">
        <v>0.25</v>
      </c>
      <c r="AL10" s="22"/>
      <c r="AM10" s="22">
        <v>0.133333333333333</v>
      </c>
      <c r="AN10" s="22">
        <v>0</v>
      </c>
      <c r="AO10" s="22">
        <v>0.14285714285714299</v>
      </c>
      <c r="AP10" s="22">
        <v>8.3333333333333301E-2</v>
      </c>
      <c r="AQ10" s="22">
        <v>0</v>
      </c>
      <c r="AR10" s="22"/>
      <c r="AS10" s="22">
        <v>0.105691056910569</v>
      </c>
      <c r="AT10" s="22" t="s">
        <v>97</v>
      </c>
      <c r="AU10" s="22"/>
      <c r="AV10" s="22">
        <v>0.10891089108910899</v>
      </c>
      <c r="AW10" s="22">
        <v>9.0909090909090898E-2</v>
      </c>
      <c r="AX10" s="22" t="s">
        <v>97</v>
      </c>
      <c r="AY10" s="22"/>
      <c r="AZ10" s="22">
        <v>0.11009174311926601</v>
      </c>
      <c r="BA10" s="22" t="s">
        <v>97</v>
      </c>
      <c r="BB10" s="22" t="s">
        <v>97</v>
      </c>
      <c r="BC10" s="22"/>
      <c r="BD10" s="22">
        <v>8.8607594936708903E-2</v>
      </c>
      <c r="BE10" s="22">
        <v>0.12195121951219499</v>
      </c>
      <c r="BF10" s="22"/>
      <c r="BG10" s="22">
        <v>9.3023255813953501E-2</v>
      </c>
      <c r="BH10" s="22">
        <v>0.1125</v>
      </c>
      <c r="BI10" s="22"/>
      <c r="BJ10" s="22">
        <v>0.133333333333333</v>
      </c>
      <c r="BK10" s="22">
        <v>0.106796116504854</v>
      </c>
      <c r="BL10" s="22"/>
      <c r="BM10" s="22">
        <v>9.0909090909090898E-2</v>
      </c>
      <c r="BN10" s="22">
        <v>0.11340206185567001</v>
      </c>
      <c r="BO10" s="22"/>
      <c r="BP10" s="22">
        <v>9.6774193548387094E-2</v>
      </c>
      <c r="BQ10" s="22">
        <v>0.102272727272727</v>
      </c>
      <c r="BR10" s="22"/>
      <c r="BS10" s="22">
        <v>7.2727272727272696E-2</v>
      </c>
      <c r="BT10" s="22">
        <v>0.13043478260869601</v>
      </c>
      <c r="BU10" s="22"/>
      <c r="BV10" s="22">
        <v>0.1</v>
      </c>
      <c r="BW10" s="22">
        <v>5.7142857142857099E-2</v>
      </c>
      <c r="BX10" s="22"/>
      <c r="BY10" s="22">
        <v>0</v>
      </c>
      <c r="BZ10" s="22">
        <v>0.11504424778761101</v>
      </c>
      <c r="CA10" s="22"/>
      <c r="CB10" s="22">
        <v>0.102040816326531</v>
      </c>
      <c r="CC10" s="22">
        <v>0.10958904109589</v>
      </c>
    </row>
    <row r="11" spans="2:81" x14ac:dyDescent="0.3">
      <c r="B11" s="15" t="s">
        <v>301</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307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row>
    <row r="8" spans="2:81" x14ac:dyDescent="0.3">
      <c r="B8" s="14" t="s">
        <v>298</v>
      </c>
      <c r="C8" s="13">
        <v>0.292682926829268</v>
      </c>
      <c r="D8" s="13">
        <v>0.41509433962264197</v>
      </c>
      <c r="E8" s="13">
        <v>0.2</v>
      </c>
      <c r="F8" s="13"/>
      <c r="G8" s="13">
        <v>0.16666666666666699</v>
      </c>
      <c r="H8" s="13">
        <v>0.39583333333333298</v>
      </c>
      <c r="I8" s="13">
        <v>0.37931034482758602</v>
      </c>
      <c r="J8" s="13">
        <v>0.2</v>
      </c>
      <c r="K8" s="13">
        <v>0</v>
      </c>
      <c r="L8" s="13">
        <v>0.125</v>
      </c>
      <c r="M8" s="13"/>
      <c r="N8" s="13">
        <v>0.381818181818182</v>
      </c>
      <c r="O8" s="13">
        <v>0.27777777777777801</v>
      </c>
      <c r="P8" s="13">
        <v>0.28571428571428598</v>
      </c>
      <c r="Q8" s="13">
        <v>0.13793103448275901</v>
      </c>
      <c r="R8" s="13"/>
      <c r="S8" s="13">
        <v>0.37037037037037002</v>
      </c>
      <c r="T8" s="13">
        <v>0.25</v>
      </c>
      <c r="U8" s="13">
        <v>0.2</v>
      </c>
      <c r="V8" s="13">
        <v>0.54545454545454497</v>
      </c>
      <c r="W8" s="13">
        <v>0.14285714285714299</v>
      </c>
      <c r="X8" s="13">
        <v>0.3125</v>
      </c>
      <c r="Y8" s="13">
        <v>0.42857142857142899</v>
      </c>
      <c r="Z8" s="13">
        <v>0</v>
      </c>
      <c r="AA8" s="13">
        <v>0.18181818181818199</v>
      </c>
      <c r="AB8" s="13">
        <v>0.125</v>
      </c>
      <c r="AC8" s="13">
        <v>0.28571428571428598</v>
      </c>
      <c r="AD8" s="13" t="s">
        <v>97</v>
      </c>
      <c r="AE8" s="13"/>
      <c r="AF8" s="13">
        <v>0.44444444444444398</v>
      </c>
      <c r="AG8" s="13">
        <v>0.28571428571428598</v>
      </c>
      <c r="AH8" s="13">
        <v>0.35714285714285698</v>
      </c>
      <c r="AI8" s="13">
        <v>7.1428571428571397E-2</v>
      </c>
      <c r="AJ8" s="13">
        <v>0</v>
      </c>
      <c r="AK8" s="13">
        <v>0</v>
      </c>
      <c r="AL8" s="13"/>
      <c r="AM8" s="13">
        <v>6.6666666666666693E-2</v>
      </c>
      <c r="AN8" s="13">
        <v>0.214285714285714</v>
      </c>
      <c r="AO8" s="13">
        <v>0.32653061224489799</v>
      </c>
      <c r="AP8" s="13">
        <v>0.33333333333333298</v>
      </c>
      <c r="AQ8" s="13">
        <v>0.55555555555555602</v>
      </c>
      <c r="AR8" s="13"/>
      <c r="AS8" s="13">
        <v>0.292682926829268</v>
      </c>
      <c r="AT8" s="13" t="s">
        <v>97</v>
      </c>
      <c r="AU8" s="13"/>
      <c r="AV8" s="13">
        <v>0.26732673267326701</v>
      </c>
      <c r="AW8" s="13">
        <v>0.40909090909090901</v>
      </c>
      <c r="AX8" s="13" t="s">
        <v>97</v>
      </c>
      <c r="AY8" s="13"/>
      <c r="AZ8" s="13">
        <v>0.27522935779816499</v>
      </c>
      <c r="BA8" s="13" t="s">
        <v>97</v>
      </c>
      <c r="BB8" s="13" t="s">
        <v>97</v>
      </c>
      <c r="BC8" s="13"/>
      <c r="BD8" s="13">
        <v>0.30379746835443</v>
      </c>
      <c r="BE8" s="13">
        <v>0.292682926829268</v>
      </c>
      <c r="BF8" s="13"/>
      <c r="BG8" s="13">
        <v>0.372093023255814</v>
      </c>
      <c r="BH8" s="13">
        <v>0.25</v>
      </c>
      <c r="BI8" s="13"/>
      <c r="BJ8" s="13">
        <v>0</v>
      </c>
      <c r="BK8" s="13">
        <v>0.32038834951456302</v>
      </c>
      <c r="BL8" s="13"/>
      <c r="BM8" s="13">
        <v>0.31818181818181801</v>
      </c>
      <c r="BN8" s="13">
        <v>0.298969072164948</v>
      </c>
      <c r="BO8" s="13"/>
      <c r="BP8" s="13">
        <v>0.25806451612903197</v>
      </c>
      <c r="BQ8" s="13">
        <v>0.31818181818181801</v>
      </c>
      <c r="BR8" s="13"/>
      <c r="BS8" s="13">
        <v>0.4</v>
      </c>
      <c r="BT8" s="13">
        <v>0.217391304347826</v>
      </c>
      <c r="BU8" s="13"/>
      <c r="BV8" s="13">
        <v>0.35</v>
      </c>
      <c r="BW8" s="13">
        <v>0.42857142857142899</v>
      </c>
      <c r="BX8" s="13"/>
      <c r="BY8" s="13">
        <v>0.2</v>
      </c>
      <c r="BZ8" s="13">
        <v>0.30088495575221202</v>
      </c>
      <c r="CA8" s="13"/>
      <c r="CB8" s="13">
        <v>0.36734693877551</v>
      </c>
      <c r="CC8" s="13">
        <v>0.24657534246575299</v>
      </c>
    </row>
    <row r="9" spans="2:81" ht="28.8" x14ac:dyDescent="0.3">
      <c r="B9" s="14" t="s">
        <v>299</v>
      </c>
      <c r="C9" s="13">
        <v>0.68292682926829296</v>
      </c>
      <c r="D9" s="13">
        <v>0.54716981132075504</v>
      </c>
      <c r="E9" s="13">
        <v>0.78571428571428603</v>
      </c>
      <c r="F9" s="13"/>
      <c r="G9" s="13">
        <v>0.77777777777777801</v>
      </c>
      <c r="H9" s="13">
        <v>0.60416666666666696</v>
      </c>
      <c r="I9" s="13">
        <v>0.58620689655172398</v>
      </c>
      <c r="J9" s="13">
        <v>0.8</v>
      </c>
      <c r="K9" s="13">
        <v>1</v>
      </c>
      <c r="L9" s="13">
        <v>0.75</v>
      </c>
      <c r="M9" s="13"/>
      <c r="N9" s="13">
        <v>0.58181818181818201</v>
      </c>
      <c r="O9" s="13">
        <v>0.72222222222222199</v>
      </c>
      <c r="P9" s="13">
        <v>0.66666666666666696</v>
      </c>
      <c r="Q9" s="13">
        <v>0.86206896551724099</v>
      </c>
      <c r="R9" s="13"/>
      <c r="S9" s="13">
        <v>0.592592592592593</v>
      </c>
      <c r="T9" s="13">
        <v>0.7</v>
      </c>
      <c r="U9" s="13">
        <v>0.8</v>
      </c>
      <c r="V9" s="13">
        <v>0.45454545454545497</v>
      </c>
      <c r="W9" s="13">
        <v>0.85714285714285698</v>
      </c>
      <c r="X9" s="13">
        <v>0.6875</v>
      </c>
      <c r="Y9" s="13">
        <v>0.57142857142857095</v>
      </c>
      <c r="Z9" s="13">
        <v>1</v>
      </c>
      <c r="AA9" s="13">
        <v>0.72727272727272696</v>
      </c>
      <c r="AB9" s="13">
        <v>0.875</v>
      </c>
      <c r="AC9" s="13">
        <v>0.71428571428571397</v>
      </c>
      <c r="AD9" s="13" t="s">
        <v>97</v>
      </c>
      <c r="AE9" s="13"/>
      <c r="AF9" s="13">
        <v>0.51111111111111096</v>
      </c>
      <c r="AG9" s="13">
        <v>0.71428571428571397</v>
      </c>
      <c r="AH9" s="13">
        <v>0.64285714285714302</v>
      </c>
      <c r="AI9" s="13">
        <v>0.92857142857142905</v>
      </c>
      <c r="AJ9" s="13">
        <v>1</v>
      </c>
      <c r="AK9" s="13">
        <v>0.91666666666666696</v>
      </c>
      <c r="AL9" s="13"/>
      <c r="AM9" s="13">
        <v>0.93333333333333302</v>
      </c>
      <c r="AN9" s="13">
        <v>0.78571428571428603</v>
      </c>
      <c r="AO9" s="13">
        <v>0.61224489795918402</v>
      </c>
      <c r="AP9" s="13">
        <v>0.66666666666666696</v>
      </c>
      <c r="AQ9" s="13">
        <v>0.44444444444444398</v>
      </c>
      <c r="AR9" s="13"/>
      <c r="AS9" s="13">
        <v>0.68292682926829296</v>
      </c>
      <c r="AT9" s="13" t="s">
        <v>97</v>
      </c>
      <c r="AU9" s="13"/>
      <c r="AV9" s="13">
        <v>0.70297029702970304</v>
      </c>
      <c r="AW9" s="13">
        <v>0.59090909090909105</v>
      </c>
      <c r="AX9" s="13" t="s">
        <v>97</v>
      </c>
      <c r="AY9" s="13"/>
      <c r="AZ9" s="13">
        <v>0.70642201834862395</v>
      </c>
      <c r="BA9" s="13" t="s">
        <v>97</v>
      </c>
      <c r="BB9" s="13" t="s">
        <v>97</v>
      </c>
      <c r="BC9" s="13"/>
      <c r="BD9" s="13">
        <v>0.670886075949367</v>
      </c>
      <c r="BE9" s="13">
        <v>0.68292682926829296</v>
      </c>
      <c r="BF9" s="13"/>
      <c r="BG9" s="13">
        <v>0.581395348837209</v>
      </c>
      <c r="BH9" s="13">
        <v>0.73750000000000004</v>
      </c>
      <c r="BI9" s="13"/>
      <c r="BJ9" s="13">
        <v>0.93333333333333302</v>
      </c>
      <c r="BK9" s="13">
        <v>0.66019417475728204</v>
      </c>
      <c r="BL9" s="13"/>
      <c r="BM9" s="13">
        <v>0.68181818181818199</v>
      </c>
      <c r="BN9" s="13">
        <v>0.67010309278350499</v>
      </c>
      <c r="BO9" s="13"/>
      <c r="BP9" s="13">
        <v>0.74193548387096797</v>
      </c>
      <c r="BQ9" s="13">
        <v>0.64772727272727304</v>
      </c>
      <c r="BR9" s="13"/>
      <c r="BS9" s="13">
        <v>0.58181818181818201</v>
      </c>
      <c r="BT9" s="13">
        <v>0.73913043478260898</v>
      </c>
      <c r="BU9" s="13"/>
      <c r="BV9" s="13">
        <v>0.6</v>
      </c>
      <c r="BW9" s="13">
        <v>0.57142857142857095</v>
      </c>
      <c r="BX9" s="13"/>
      <c r="BY9" s="13">
        <v>0.8</v>
      </c>
      <c r="BZ9" s="13">
        <v>0.67256637168141598</v>
      </c>
      <c r="CA9" s="13"/>
      <c r="CB9" s="13">
        <v>0.59183673469387799</v>
      </c>
      <c r="CC9" s="13">
        <v>0.73972602739726001</v>
      </c>
    </row>
    <row r="10" spans="2:81" x14ac:dyDescent="0.3">
      <c r="B10" s="14" t="s">
        <v>106</v>
      </c>
      <c r="C10" s="22">
        <v>2.4390243902439001E-2</v>
      </c>
      <c r="D10" s="22">
        <v>3.77358490566038E-2</v>
      </c>
      <c r="E10" s="22">
        <v>1.4285714285714299E-2</v>
      </c>
      <c r="F10" s="22"/>
      <c r="G10" s="22">
        <v>5.5555555555555601E-2</v>
      </c>
      <c r="H10" s="22">
        <v>0</v>
      </c>
      <c r="I10" s="22">
        <v>3.4482758620689703E-2</v>
      </c>
      <c r="J10" s="22">
        <v>0</v>
      </c>
      <c r="K10" s="22">
        <v>0</v>
      </c>
      <c r="L10" s="22">
        <v>0.125</v>
      </c>
      <c r="M10" s="22"/>
      <c r="N10" s="22">
        <v>3.6363636363636397E-2</v>
      </c>
      <c r="O10" s="22">
        <v>0</v>
      </c>
      <c r="P10" s="22">
        <v>4.7619047619047603E-2</v>
      </c>
      <c r="Q10" s="22">
        <v>0</v>
      </c>
      <c r="R10" s="22"/>
      <c r="S10" s="22">
        <v>3.7037037037037E-2</v>
      </c>
      <c r="T10" s="22">
        <v>0.05</v>
      </c>
      <c r="U10" s="22">
        <v>0</v>
      </c>
      <c r="V10" s="22">
        <v>0</v>
      </c>
      <c r="W10" s="22">
        <v>0</v>
      </c>
      <c r="X10" s="22">
        <v>0</v>
      </c>
      <c r="Y10" s="22">
        <v>0</v>
      </c>
      <c r="Z10" s="22">
        <v>0</v>
      </c>
      <c r="AA10" s="22">
        <v>9.0909090909090898E-2</v>
      </c>
      <c r="AB10" s="22">
        <v>0</v>
      </c>
      <c r="AC10" s="22">
        <v>0</v>
      </c>
      <c r="AD10" s="22" t="s">
        <v>97</v>
      </c>
      <c r="AE10" s="22"/>
      <c r="AF10" s="22">
        <v>4.4444444444444398E-2</v>
      </c>
      <c r="AG10" s="22">
        <v>0</v>
      </c>
      <c r="AH10" s="22">
        <v>0</v>
      </c>
      <c r="AI10" s="22">
        <v>0</v>
      </c>
      <c r="AJ10" s="22">
        <v>0</v>
      </c>
      <c r="AK10" s="22">
        <v>8.3333333333333301E-2</v>
      </c>
      <c r="AL10" s="22"/>
      <c r="AM10" s="22">
        <v>0</v>
      </c>
      <c r="AN10" s="22">
        <v>0</v>
      </c>
      <c r="AO10" s="22">
        <v>6.1224489795918401E-2</v>
      </c>
      <c r="AP10" s="22">
        <v>0</v>
      </c>
      <c r="AQ10" s="22">
        <v>0</v>
      </c>
      <c r="AR10" s="22"/>
      <c r="AS10" s="22">
        <v>2.4390243902439001E-2</v>
      </c>
      <c r="AT10" s="22" t="s">
        <v>97</v>
      </c>
      <c r="AU10" s="22"/>
      <c r="AV10" s="22">
        <v>2.9702970297029702E-2</v>
      </c>
      <c r="AW10" s="22">
        <v>0</v>
      </c>
      <c r="AX10" s="22" t="s">
        <v>97</v>
      </c>
      <c r="AY10" s="22"/>
      <c r="AZ10" s="22">
        <v>1.8348623853211E-2</v>
      </c>
      <c r="BA10" s="22" t="s">
        <v>97</v>
      </c>
      <c r="BB10" s="22" t="s">
        <v>97</v>
      </c>
      <c r="BC10" s="22"/>
      <c r="BD10" s="22">
        <v>2.53164556962025E-2</v>
      </c>
      <c r="BE10" s="22">
        <v>2.4390243902439001E-2</v>
      </c>
      <c r="BF10" s="22"/>
      <c r="BG10" s="22">
        <v>4.6511627906976702E-2</v>
      </c>
      <c r="BH10" s="22">
        <v>1.2500000000000001E-2</v>
      </c>
      <c r="BI10" s="22"/>
      <c r="BJ10" s="22">
        <v>6.6666666666666693E-2</v>
      </c>
      <c r="BK10" s="22">
        <v>1.94174757281553E-2</v>
      </c>
      <c r="BL10" s="22"/>
      <c r="BM10" s="22">
        <v>0</v>
      </c>
      <c r="BN10" s="22">
        <v>3.09278350515464E-2</v>
      </c>
      <c r="BO10" s="22"/>
      <c r="BP10" s="22">
        <v>0</v>
      </c>
      <c r="BQ10" s="22">
        <v>3.4090909090909102E-2</v>
      </c>
      <c r="BR10" s="22"/>
      <c r="BS10" s="22">
        <v>1.8181818181818198E-2</v>
      </c>
      <c r="BT10" s="22">
        <v>4.3478260869565202E-2</v>
      </c>
      <c r="BU10" s="22"/>
      <c r="BV10" s="22">
        <v>0.05</v>
      </c>
      <c r="BW10" s="22">
        <v>0</v>
      </c>
      <c r="BX10" s="22"/>
      <c r="BY10" s="22">
        <v>0</v>
      </c>
      <c r="BZ10" s="22">
        <v>2.6548672566371698E-2</v>
      </c>
      <c r="CA10" s="22"/>
      <c r="CB10" s="22">
        <v>4.08163265306122E-2</v>
      </c>
      <c r="CC10" s="22">
        <v>1.3698630136986301E-2</v>
      </c>
    </row>
    <row r="11" spans="2:81" x14ac:dyDescent="0.3">
      <c r="B11" s="15" t="s">
        <v>301</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308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row>
    <row r="8" spans="2:81" x14ac:dyDescent="0.3">
      <c r="B8" s="14" t="s">
        <v>298</v>
      </c>
      <c r="C8" s="13">
        <v>0.292682926829268</v>
      </c>
      <c r="D8" s="13">
        <v>0.37735849056603799</v>
      </c>
      <c r="E8" s="13">
        <v>0.22857142857142901</v>
      </c>
      <c r="F8" s="13"/>
      <c r="G8" s="13">
        <v>0.27777777777777801</v>
      </c>
      <c r="H8" s="13">
        <v>0.39583333333333298</v>
      </c>
      <c r="I8" s="13">
        <v>0.24137931034482801</v>
      </c>
      <c r="J8" s="13">
        <v>0.3</v>
      </c>
      <c r="K8" s="13">
        <v>0</v>
      </c>
      <c r="L8" s="13">
        <v>0.25</v>
      </c>
      <c r="M8" s="13"/>
      <c r="N8" s="13">
        <v>0.34545454545454501</v>
      </c>
      <c r="O8" s="13">
        <v>0.27777777777777801</v>
      </c>
      <c r="P8" s="13">
        <v>0.238095238095238</v>
      </c>
      <c r="Q8" s="13">
        <v>0.24137931034482801</v>
      </c>
      <c r="R8" s="13"/>
      <c r="S8" s="13">
        <v>0.37037037037037002</v>
      </c>
      <c r="T8" s="13">
        <v>0.3</v>
      </c>
      <c r="U8" s="13">
        <v>0.4</v>
      </c>
      <c r="V8" s="13">
        <v>0.27272727272727298</v>
      </c>
      <c r="W8" s="13">
        <v>0.14285714285714299</v>
      </c>
      <c r="X8" s="13">
        <v>0.3125</v>
      </c>
      <c r="Y8" s="13">
        <v>0</v>
      </c>
      <c r="Z8" s="13">
        <v>0</v>
      </c>
      <c r="AA8" s="13">
        <v>0.45454545454545497</v>
      </c>
      <c r="AB8" s="13">
        <v>0.25</v>
      </c>
      <c r="AC8" s="13">
        <v>0.28571428571428598</v>
      </c>
      <c r="AD8" s="13" t="s">
        <v>97</v>
      </c>
      <c r="AE8" s="13"/>
      <c r="AF8" s="13">
        <v>0.37777777777777799</v>
      </c>
      <c r="AG8" s="13">
        <v>0.33333333333333298</v>
      </c>
      <c r="AH8" s="13">
        <v>0.28571428571428598</v>
      </c>
      <c r="AI8" s="13">
        <v>7.1428571428571397E-2</v>
      </c>
      <c r="AJ8" s="13">
        <v>0.33333333333333298</v>
      </c>
      <c r="AK8" s="13">
        <v>0</v>
      </c>
      <c r="AL8" s="13"/>
      <c r="AM8" s="13">
        <v>0.2</v>
      </c>
      <c r="AN8" s="13">
        <v>0.214285714285714</v>
      </c>
      <c r="AO8" s="13">
        <v>0.42857142857142899</v>
      </c>
      <c r="AP8" s="13">
        <v>0.20833333333333301</v>
      </c>
      <c r="AQ8" s="13">
        <v>0.33333333333333298</v>
      </c>
      <c r="AR8" s="13"/>
      <c r="AS8" s="13">
        <v>0.292682926829268</v>
      </c>
      <c r="AT8" s="13" t="s">
        <v>97</v>
      </c>
      <c r="AU8" s="13"/>
      <c r="AV8" s="13">
        <v>0.26732673267326701</v>
      </c>
      <c r="AW8" s="13">
        <v>0.40909090909090901</v>
      </c>
      <c r="AX8" s="13" t="s">
        <v>97</v>
      </c>
      <c r="AY8" s="13"/>
      <c r="AZ8" s="13">
        <v>0.27522935779816499</v>
      </c>
      <c r="BA8" s="13" t="s">
        <v>97</v>
      </c>
      <c r="BB8" s="13" t="s">
        <v>97</v>
      </c>
      <c r="BC8" s="13"/>
      <c r="BD8" s="13">
        <v>0.291139240506329</v>
      </c>
      <c r="BE8" s="13">
        <v>0.292682926829268</v>
      </c>
      <c r="BF8" s="13"/>
      <c r="BG8" s="13">
        <v>0.32558139534883701</v>
      </c>
      <c r="BH8" s="13">
        <v>0.27500000000000002</v>
      </c>
      <c r="BI8" s="13"/>
      <c r="BJ8" s="13">
        <v>0.2</v>
      </c>
      <c r="BK8" s="13">
        <v>0.29126213592233002</v>
      </c>
      <c r="BL8" s="13"/>
      <c r="BM8" s="13">
        <v>0.22727272727272699</v>
      </c>
      <c r="BN8" s="13">
        <v>0.298969072164948</v>
      </c>
      <c r="BO8" s="13"/>
      <c r="BP8" s="13">
        <v>0.25806451612903197</v>
      </c>
      <c r="BQ8" s="13">
        <v>0.29545454545454503</v>
      </c>
      <c r="BR8" s="13"/>
      <c r="BS8" s="13">
        <v>0.34545454545454501</v>
      </c>
      <c r="BT8" s="13">
        <v>0.23913043478260901</v>
      </c>
      <c r="BU8" s="13"/>
      <c r="BV8" s="13">
        <v>0.4</v>
      </c>
      <c r="BW8" s="13">
        <v>0.314285714285714</v>
      </c>
      <c r="BX8" s="13"/>
      <c r="BY8" s="13">
        <v>0.3</v>
      </c>
      <c r="BZ8" s="13">
        <v>0.29203539823008901</v>
      </c>
      <c r="CA8" s="13"/>
      <c r="CB8" s="13">
        <v>0.30612244897959201</v>
      </c>
      <c r="CC8" s="13">
        <v>0.28767123287671198</v>
      </c>
    </row>
    <row r="9" spans="2:81" ht="28.8" x14ac:dyDescent="0.3">
      <c r="B9" s="14" t="s">
        <v>299</v>
      </c>
      <c r="C9" s="13">
        <v>0.49593495934959297</v>
      </c>
      <c r="D9" s="13">
        <v>0.47169811320754701</v>
      </c>
      <c r="E9" s="13">
        <v>0.51428571428571401</v>
      </c>
      <c r="F9" s="13"/>
      <c r="G9" s="13">
        <v>0.44444444444444398</v>
      </c>
      <c r="H9" s="13">
        <v>0.5</v>
      </c>
      <c r="I9" s="13">
        <v>0.62068965517241403</v>
      </c>
      <c r="J9" s="13">
        <v>0.4</v>
      </c>
      <c r="K9" s="13">
        <v>0.6</v>
      </c>
      <c r="L9" s="13">
        <v>0.125</v>
      </c>
      <c r="M9" s="13"/>
      <c r="N9" s="13">
        <v>0.49090909090909102</v>
      </c>
      <c r="O9" s="13">
        <v>0.44444444444444398</v>
      </c>
      <c r="P9" s="13">
        <v>0.57142857142857095</v>
      </c>
      <c r="Q9" s="13">
        <v>0.48275862068965503</v>
      </c>
      <c r="R9" s="13"/>
      <c r="S9" s="13">
        <v>0.55555555555555602</v>
      </c>
      <c r="T9" s="13">
        <v>0.55000000000000004</v>
      </c>
      <c r="U9" s="13">
        <v>0.2</v>
      </c>
      <c r="V9" s="13">
        <v>0.45454545454545497</v>
      </c>
      <c r="W9" s="13">
        <v>0.71428571428571397</v>
      </c>
      <c r="X9" s="13">
        <v>0.5625</v>
      </c>
      <c r="Y9" s="13">
        <v>0.71428571428571397</v>
      </c>
      <c r="Z9" s="13">
        <v>1</v>
      </c>
      <c r="AA9" s="13">
        <v>0.18181818181818199</v>
      </c>
      <c r="AB9" s="13">
        <v>0.25</v>
      </c>
      <c r="AC9" s="13">
        <v>0.28571428571428598</v>
      </c>
      <c r="AD9" s="13" t="s">
        <v>97</v>
      </c>
      <c r="AE9" s="13"/>
      <c r="AF9" s="13">
        <v>0.44444444444444398</v>
      </c>
      <c r="AG9" s="13">
        <v>0.42857142857142899</v>
      </c>
      <c r="AH9" s="13">
        <v>0.57142857142857095</v>
      </c>
      <c r="AI9" s="13">
        <v>0.78571428571428603</v>
      </c>
      <c r="AJ9" s="13">
        <v>0.33333333333333298</v>
      </c>
      <c r="AK9" s="13">
        <v>0.5</v>
      </c>
      <c r="AL9" s="13"/>
      <c r="AM9" s="13">
        <v>0.6</v>
      </c>
      <c r="AN9" s="13">
        <v>0.57142857142857095</v>
      </c>
      <c r="AO9" s="13">
        <v>0.32653061224489799</v>
      </c>
      <c r="AP9" s="13">
        <v>0.66666666666666696</v>
      </c>
      <c r="AQ9" s="13">
        <v>0.55555555555555602</v>
      </c>
      <c r="AR9" s="13"/>
      <c r="AS9" s="13">
        <v>0.49593495934959297</v>
      </c>
      <c r="AT9" s="13" t="s">
        <v>97</v>
      </c>
      <c r="AU9" s="13"/>
      <c r="AV9" s="13">
        <v>0.51485148514851498</v>
      </c>
      <c r="AW9" s="13">
        <v>0.40909090909090901</v>
      </c>
      <c r="AX9" s="13" t="s">
        <v>97</v>
      </c>
      <c r="AY9" s="13"/>
      <c r="AZ9" s="13">
        <v>0.50458715596330295</v>
      </c>
      <c r="BA9" s="13" t="s">
        <v>97</v>
      </c>
      <c r="BB9" s="13" t="s">
        <v>97</v>
      </c>
      <c r="BC9" s="13"/>
      <c r="BD9" s="13">
        <v>0.506329113924051</v>
      </c>
      <c r="BE9" s="13">
        <v>0.51219512195121997</v>
      </c>
      <c r="BF9" s="13"/>
      <c r="BG9" s="13">
        <v>0.55813953488372103</v>
      </c>
      <c r="BH9" s="13">
        <v>0.46250000000000002</v>
      </c>
      <c r="BI9" s="13"/>
      <c r="BJ9" s="13">
        <v>0.6</v>
      </c>
      <c r="BK9" s="13">
        <v>0.495145631067961</v>
      </c>
      <c r="BL9" s="13"/>
      <c r="BM9" s="13">
        <v>0.5</v>
      </c>
      <c r="BN9" s="13">
        <v>0.49484536082474201</v>
      </c>
      <c r="BO9" s="13"/>
      <c r="BP9" s="13">
        <v>0.483870967741935</v>
      </c>
      <c r="BQ9" s="13">
        <v>0.52272727272727304</v>
      </c>
      <c r="BR9" s="13"/>
      <c r="BS9" s="13">
        <v>0.50909090909090904</v>
      </c>
      <c r="BT9" s="13">
        <v>0.5</v>
      </c>
      <c r="BU9" s="13"/>
      <c r="BV9" s="13">
        <v>0.45</v>
      </c>
      <c r="BW9" s="13">
        <v>0.54285714285714304</v>
      </c>
      <c r="BX9" s="13"/>
      <c r="BY9" s="13">
        <v>0.7</v>
      </c>
      <c r="BZ9" s="13">
        <v>0.47787610619469001</v>
      </c>
      <c r="CA9" s="13"/>
      <c r="CB9" s="13">
        <v>0.44897959183673503</v>
      </c>
      <c r="CC9" s="13">
        <v>0.52054794520547898</v>
      </c>
    </row>
    <row r="10" spans="2:81" x14ac:dyDescent="0.3">
      <c r="B10" s="14" t="s">
        <v>106</v>
      </c>
      <c r="C10" s="22">
        <v>0.211382113821138</v>
      </c>
      <c r="D10" s="22">
        <v>0.15094339622641501</v>
      </c>
      <c r="E10" s="22">
        <v>0.25714285714285701</v>
      </c>
      <c r="F10" s="22"/>
      <c r="G10" s="22">
        <v>0.27777777777777801</v>
      </c>
      <c r="H10" s="22">
        <v>0.104166666666667</v>
      </c>
      <c r="I10" s="22">
        <v>0.13793103448275901</v>
      </c>
      <c r="J10" s="22">
        <v>0.3</v>
      </c>
      <c r="K10" s="22">
        <v>0.4</v>
      </c>
      <c r="L10" s="22">
        <v>0.625</v>
      </c>
      <c r="M10" s="22"/>
      <c r="N10" s="22">
        <v>0.163636363636364</v>
      </c>
      <c r="O10" s="22">
        <v>0.27777777777777801</v>
      </c>
      <c r="P10" s="22">
        <v>0.19047619047618999</v>
      </c>
      <c r="Q10" s="22">
        <v>0.27586206896551702</v>
      </c>
      <c r="R10" s="22"/>
      <c r="S10" s="22">
        <v>7.4074074074074098E-2</v>
      </c>
      <c r="T10" s="22">
        <v>0.15</v>
      </c>
      <c r="U10" s="22">
        <v>0.4</v>
      </c>
      <c r="V10" s="22">
        <v>0.27272727272727298</v>
      </c>
      <c r="W10" s="22">
        <v>0.14285714285714299</v>
      </c>
      <c r="X10" s="22">
        <v>0.125</v>
      </c>
      <c r="Y10" s="22">
        <v>0.28571428571428598</v>
      </c>
      <c r="Z10" s="22">
        <v>0</v>
      </c>
      <c r="AA10" s="22">
        <v>0.36363636363636398</v>
      </c>
      <c r="AB10" s="22">
        <v>0.5</v>
      </c>
      <c r="AC10" s="22">
        <v>0.42857142857142899</v>
      </c>
      <c r="AD10" s="22" t="s">
        <v>97</v>
      </c>
      <c r="AE10" s="22"/>
      <c r="AF10" s="22">
        <v>0.17777777777777801</v>
      </c>
      <c r="AG10" s="22">
        <v>0.238095238095238</v>
      </c>
      <c r="AH10" s="22">
        <v>0.14285714285714299</v>
      </c>
      <c r="AI10" s="22">
        <v>0.14285714285714299</v>
      </c>
      <c r="AJ10" s="22">
        <v>0.33333333333333298</v>
      </c>
      <c r="AK10" s="22">
        <v>0.5</v>
      </c>
      <c r="AL10" s="22"/>
      <c r="AM10" s="22">
        <v>0.2</v>
      </c>
      <c r="AN10" s="22">
        <v>0.214285714285714</v>
      </c>
      <c r="AO10" s="22">
        <v>0.24489795918367299</v>
      </c>
      <c r="AP10" s="22">
        <v>0.125</v>
      </c>
      <c r="AQ10" s="22">
        <v>0.11111111111111099</v>
      </c>
      <c r="AR10" s="22"/>
      <c r="AS10" s="22">
        <v>0.211382113821138</v>
      </c>
      <c r="AT10" s="22" t="s">
        <v>97</v>
      </c>
      <c r="AU10" s="22"/>
      <c r="AV10" s="22">
        <v>0.21782178217821799</v>
      </c>
      <c r="AW10" s="22">
        <v>0.18181818181818199</v>
      </c>
      <c r="AX10" s="22" t="s">
        <v>97</v>
      </c>
      <c r="AY10" s="22"/>
      <c r="AZ10" s="22">
        <v>0.22018348623853201</v>
      </c>
      <c r="BA10" s="22" t="s">
        <v>97</v>
      </c>
      <c r="BB10" s="22" t="s">
        <v>97</v>
      </c>
      <c r="BC10" s="22"/>
      <c r="BD10" s="22">
        <v>0.20253164556962</v>
      </c>
      <c r="BE10" s="22">
        <v>0.19512195121951201</v>
      </c>
      <c r="BF10" s="22"/>
      <c r="BG10" s="22">
        <v>0.116279069767442</v>
      </c>
      <c r="BH10" s="22">
        <v>0.26250000000000001</v>
      </c>
      <c r="BI10" s="22"/>
      <c r="BJ10" s="22">
        <v>0.2</v>
      </c>
      <c r="BK10" s="22">
        <v>0.213592233009709</v>
      </c>
      <c r="BL10" s="22"/>
      <c r="BM10" s="22">
        <v>0.27272727272727298</v>
      </c>
      <c r="BN10" s="22">
        <v>0.20618556701030899</v>
      </c>
      <c r="BO10" s="22"/>
      <c r="BP10" s="22">
        <v>0.25806451612903197</v>
      </c>
      <c r="BQ10" s="22">
        <v>0.18181818181818199</v>
      </c>
      <c r="BR10" s="22"/>
      <c r="BS10" s="22">
        <v>0.145454545454545</v>
      </c>
      <c r="BT10" s="22">
        <v>0.26086956521739102</v>
      </c>
      <c r="BU10" s="22"/>
      <c r="BV10" s="22">
        <v>0.15</v>
      </c>
      <c r="BW10" s="22">
        <v>0.14285714285714299</v>
      </c>
      <c r="BX10" s="22"/>
      <c r="BY10" s="22">
        <v>0</v>
      </c>
      <c r="BZ10" s="22">
        <v>0.23008849557522101</v>
      </c>
      <c r="CA10" s="22"/>
      <c r="CB10" s="22">
        <v>0.24489795918367299</v>
      </c>
      <c r="CC10" s="22">
        <v>0.19178082191780799</v>
      </c>
    </row>
    <row r="11" spans="2:81" x14ac:dyDescent="0.3">
      <c r="B11" s="15" t="s">
        <v>301</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309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row>
    <row r="8" spans="2:81" x14ac:dyDescent="0.3">
      <c r="B8" s="14" t="s">
        <v>298</v>
      </c>
      <c r="C8" s="13">
        <v>0.60975609756097604</v>
      </c>
      <c r="D8" s="13">
        <v>0.62264150943396201</v>
      </c>
      <c r="E8" s="13">
        <v>0.6</v>
      </c>
      <c r="F8" s="13"/>
      <c r="G8" s="13">
        <v>0.5</v>
      </c>
      <c r="H8" s="13">
        <v>0.70833333333333304</v>
      </c>
      <c r="I8" s="13">
        <v>0.62068965517241403</v>
      </c>
      <c r="J8" s="13">
        <v>0.5</v>
      </c>
      <c r="K8" s="13">
        <v>0.5</v>
      </c>
      <c r="L8" s="13">
        <v>0.5</v>
      </c>
      <c r="M8" s="13"/>
      <c r="N8" s="13">
        <v>0.65454545454545499</v>
      </c>
      <c r="O8" s="13">
        <v>0.55555555555555602</v>
      </c>
      <c r="P8" s="13">
        <v>0.66666666666666696</v>
      </c>
      <c r="Q8" s="13">
        <v>0.51724137931034497</v>
      </c>
      <c r="R8" s="13"/>
      <c r="S8" s="13">
        <v>0.70370370370370405</v>
      </c>
      <c r="T8" s="13">
        <v>0.45</v>
      </c>
      <c r="U8" s="13">
        <v>0.4</v>
      </c>
      <c r="V8" s="13">
        <v>0.72727272727272696</v>
      </c>
      <c r="W8" s="13">
        <v>0.42857142857142899</v>
      </c>
      <c r="X8" s="13">
        <v>0.6875</v>
      </c>
      <c r="Y8" s="13">
        <v>0.85714285714285698</v>
      </c>
      <c r="Z8" s="13">
        <v>0.5</v>
      </c>
      <c r="AA8" s="13">
        <v>0.54545454545454497</v>
      </c>
      <c r="AB8" s="13">
        <v>0.5</v>
      </c>
      <c r="AC8" s="13">
        <v>0.71428571428571397</v>
      </c>
      <c r="AD8" s="13" t="s">
        <v>97</v>
      </c>
      <c r="AE8" s="13"/>
      <c r="AF8" s="13">
        <v>0.64444444444444404</v>
      </c>
      <c r="AG8" s="13">
        <v>0.66666666666666696</v>
      </c>
      <c r="AH8" s="13">
        <v>0.64285714285714302</v>
      </c>
      <c r="AI8" s="13">
        <v>0.5</v>
      </c>
      <c r="AJ8" s="13">
        <v>0.5</v>
      </c>
      <c r="AK8" s="13">
        <v>0.41666666666666702</v>
      </c>
      <c r="AL8" s="13"/>
      <c r="AM8" s="13">
        <v>0.46666666666666701</v>
      </c>
      <c r="AN8" s="13">
        <v>0.5</v>
      </c>
      <c r="AO8" s="13">
        <v>0.63265306122449005</v>
      </c>
      <c r="AP8" s="13">
        <v>0.625</v>
      </c>
      <c r="AQ8" s="13">
        <v>0.88888888888888895</v>
      </c>
      <c r="AR8" s="13"/>
      <c r="AS8" s="13">
        <v>0.60975609756097604</v>
      </c>
      <c r="AT8" s="13" t="s">
        <v>97</v>
      </c>
      <c r="AU8" s="13"/>
      <c r="AV8" s="13">
        <v>0.60396039603960405</v>
      </c>
      <c r="AW8" s="13">
        <v>0.63636363636363602</v>
      </c>
      <c r="AX8" s="13" t="s">
        <v>97</v>
      </c>
      <c r="AY8" s="13"/>
      <c r="AZ8" s="13">
        <v>0.605504587155963</v>
      </c>
      <c r="BA8" s="13" t="s">
        <v>97</v>
      </c>
      <c r="BB8" s="13" t="s">
        <v>97</v>
      </c>
      <c r="BC8" s="13"/>
      <c r="BD8" s="13">
        <v>0.594936708860759</v>
      </c>
      <c r="BE8" s="13">
        <v>0.63414634146341498</v>
      </c>
      <c r="BF8" s="13"/>
      <c r="BG8" s="13">
        <v>0.74418604651162801</v>
      </c>
      <c r="BH8" s="13">
        <v>0.53749999999999998</v>
      </c>
      <c r="BI8" s="13"/>
      <c r="BJ8" s="13">
        <v>0.46666666666666701</v>
      </c>
      <c r="BK8" s="13">
        <v>0.62135922330097104</v>
      </c>
      <c r="BL8" s="13"/>
      <c r="BM8" s="13">
        <v>0.54545454545454497</v>
      </c>
      <c r="BN8" s="13">
        <v>0.61855670103092797</v>
      </c>
      <c r="BO8" s="13"/>
      <c r="BP8" s="13">
        <v>0.45161290322580599</v>
      </c>
      <c r="BQ8" s="13">
        <v>0.65909090909090895</v>
      </c>
      <c r="BR8" s="13"/>
      <c r="BS8" s="13">
        <v>0.67272727272727295</v>
      </c>
      <c r="BT8" s="13">
        <v>0.52173913043478304</v>
      </c>
      <c r="BU8" s="13"/>
      <c r="BV8" s="13">
        <v>0.7</v>
      </c>
      <c r="BW8" s="13">
        <v>0.65714285714285703</v>
      </c>
      <c r="BX8" s="13"/>
      <c r="BY8" s="13">
        <v>0.6</v>
      </c>
      <c r="BZ8" s="13">
        <v>0.61061946902654896</v>
      </c>
      <c r="CA8" s="13"/>
      <c r="CB8" s="13">
        <v>0.65306122448979598</v>
      </c>
      <c r="CC8" s="13">
        <v>0.57534246575342496</v>
      </c>
    </row>
    <row r="9" spans="2:81" ht="28.8" x14ac:dyDescent="0.3">
      <c r="B9" s="14" t="s">
        <v>299</v>
      </c>
      <c r="C9" s="13">
        <v>0.25203252032520301</v>
      </c>
      <c r="D9" s="13">
        <v>0.26415094339622602</v>
      </c>
      <c r="E9" s="13">
        <v>0.24285714285714299</v>
      </c>
      <c r="F9" s="13"/>
      <c r="G9" s="13">
        <v>0.33333333333333298</v>
      </c>
      <c r="H9" s="13">
        <v>0.1875</v>
      </c>
      <c r="I9" s="13">
        <v>0.27586206896551702</v>
      </c>
      <c r="J9" s="13">
        <v>0.2</v>
      </c>
      <c r="K9" s="13">
        <v>0.3</v>
      </c>
      <c r="L9" s="13">
        <v>0.375</v>
      </c>
      <c r="M9" s="13"/>
      <c r="N9" s="13">
        <v>0.236363636363636</v>
      </c>
      <c r="O9" s="13">
        <v>0.22222222222222199</v>
      </c>
      <c r="P9" s="13">
        <v>0.14285714285714299</v>
      </c>
      <c r="Q9" s="13">
        <v>0.37931034482758602</v>
      </c>
      <c r="R9" s="13"/>
      <c r="S9" s="13">
        <v>0.25925925925925902</v>
      </c>
      <c r="T9" s="13">
        <v>0.5</v>
      </c>
      <c r="U9" s="13">
        <v>0.2</v>
      </c>
      <c r="V9" s="13">
        <v>0.18181818181818199</v>
      </c>
      <c r="W9" s="13">
        <v>0.28571428571428598</v>
      </c>
      <c r="X9" s="13">
        <v>0.25</v>
      </c>
      <c r="Y9" s="13">
        <v>0</v>
      </c>
      <c r="Z9" s="13">
        <v>0.5</v>
      </c>
      <c r="AA9" s="13">
        <v>0.27272727272727298</v>
      </c>
      <c r="AB9" s="13">
        <v>0</v>
      </c>
      <c r="AC9" s="13">
        <v>0</v>
      </c>
      <c r="AD9" s="13" t="s">
        <v>97</v>
      </c>
      <c r="AE9" s="13"/>
      <c r="AF9" s="13">
        <v>0.266666666666667</v>
      </c>
      <c r="AG9" s="13">
        <v>0.14285714285714299</v>
      </c>
      <c r="AH9" s="13">
        <v>0.14285714285714299</v>
      </c>
      <c r="AI9" s="13">
        <v>0.42857142857142899</v>
      </c>
      <c r="AJ9" s="13">
        <v>0.33333333333333298</v>
      </c>
      <c r="AK9" s="13">
        <v>0.33333333333333298</v>
      </c>
      <c r="AL9" s="13"/>
      <c r="AM9" s="13">
        <v>0.46666666666666701</v>
      </c>
      <c r="AN9" s="13">
        <v>0.42857142857142899</v>
      </c>
      <c r="AO9" s="13">
        <v>0.183673469387755</v>
      </c>
      <c r="AP9" s="13">
        <v>0.20833333333333301</v>
      </c>
      <c r="AQ9" s="13">
        <v>0.11111111111111099</v>
      </c>
      <c r="AR9" s="13"/>
      <c r="AS9" s="13">
        <v>0.25203252032520301</v>
      </c>
      <c r="AT9" s="13" t="s">
        <v>97</v>
      </c>
      <c r="AU9" s="13"/>
      <c r="AV9" s="13">
        <v>0.25742574257425699</v>
      </c>
      <c r="AW9" s="13">
        <v>0.22727272727272699</v>
      </c>
      <c r="AX9" s="13" t="s">
        <v>97</v>
      </c>
      <c r="AY9" s="13"/>
      <c r="AZ9" s="13">
        <v>0.26605504587155998</v>
      </c>
      <c r="BA9" s="13" t="s">
        <v>97</v>
      </c>
      <c r="BB9" s="13" t="s">
        <v>97</v>
      </c>
      <c r="BC9" s="13"/>
      <c r="BD9" s="13">
        <v>0.278481012658228</v>
      </c>
      <c r="BE9" s="13">
        <v>0.219512195121951</v>
      </c>
      <c r="BF9" s="13"/>
      <c r="BG9" s="13">
        <v>0.162790697674419</v>
      </c>
      <c r="BH9" s="13">
        <v>0.3</v>
      </c>
      <c r="BI9" s="13"/>
      <c r="BJ9" s="13">
        <v>0.266666666666667</v>
      </c>
      <c r="BK9" s="13">
        <v>0.26213592233009703</v>
      </c>
      <c r="BL9" s="13"/>
      <c r="BM9" s="13">
        <v>0.27272727272727298</v>
      </c>
      <c r="BN9" s="13">
        <v>0.247422680412371</v>
      </c>
      <c r="BO9" s="13"/>
      <c r="BP9" s="13">
        <v>0.38709677419354799</v>
      </c>
      <c r="BQ9" s="13">
        <v>0.21590909090909099</v>
      </c>
      <c r="BR9" s="13"/>
      <c r="BS9" s="13">
        <v>0.2</v>
      </c>
      <c r="BT9" s="13">
        <v>0.34782608695652201</v>
      </c>
      <c r="BU9" s="13"/>
      <c r="BV9" s="13">
        <v>0.1</v>
      </c>
      <c r="BW9" s="13">
        <v>0.25714285714285701</v>
      </c>
      <c r="BX9" s="13"/>
      <c r="BY9" s="13">
        <v>0.4</v>
      </c>
      <c r="BZ9" s="13">
        <v>0.238938053097345</v>
      </c>
      <c r="CA9" s="13"/>
      <c r="CB9" s="13">
        <v>0.28571428571428598</v>
      </c>
      <c r="CC9" s="13">
        <v>0.232876712328767</v>
      </c>
    </row>
    <row r="10" spans="2:81" x14ac:dyDescent="0.3">
      <c r="B10" s="14" t="s">
        <v>106</v>
      </c>
      <c r="C10" s="22">
        <v>0.138211382113821</v>
      </c>
      <c r="D10" s="22">
        <v>0.113207547169811</v>
      </c>
      <c r="E10" s="22">
        <v>0.157142857142857</v>
      </c>
      <c r="F10" s="22"/>
      <c r="G10" s="22">
        <v>0.16666666666666699</v>
      </c>
      <c r="H10" s="22">
        <v>0.104166666666667</v>
      </c>
      <c r="I10" s="22">
        <v>0.10344827586206901</v>
      </c>
      <c r="J10" s="22">
        <v>0.3</v>
      </c>
      <c r="K10" s="22">
        <v>0.2</v>
      </c>
      <c r="L10" s="22">
        <v>0.125</v>
      </c>
      <c r="M10" s="22"/>
      <c r="N10" s="22">
        <v>0.109090909090909</v>
      </c>
      <c r="O10" s="22">
        <v>0.22222222222222199</v>
      </c>
      <c r="P10" s="22">
        <v>0.19047619047618999</v>
      </c>
      <c r="Q10" s="22">
        <v>0.10344827586206901</v>
      </c>
      <c r="R10" s="22"/>
      <c r="S10" s="22">
        <v>3.7037037037037E-2</v>
      </c>
      <c r="T10" s="22">
        <v>0.05</v>
      </c>
      <c r="U10" s="22">
        <v>0.4</v>
      </c>
      <c r="V10" s="22">
        <v>9.0909090909090898E-2</v>
      </c>
      <c r="W10" s="22">
        <v>0.28571428571428598</v>
      </c>
      <c r="X10" s="22">
        <v>6.25E-2</v>
      </c>
      <c r="Y10" s="22">
        <v>0.14285714285714299</v>
      </c>
      <c r="Z10" s="22">
        <v>0</v>
      </c>
      <c r="AA10" s="22">
        <v>0.18181818181818199</v>
      </c>
      <c r="AB10" s="22">
        <v>0.5</v>
      </c>
      <c r="AC10" s="22">
        <v>0.28571428571428598</v>
      </c>
      <c r="AD10" s="22" t="s">
        <v>97</v>
      </c>
      <c r="AE10" s="22"/>
      <c r="AF10" s="22">
        <v>8.8888888888888906E-2</v>
      </c>
      <c r="AG10" s="22">
        <v>0.19047619047618999</v>
      </c>
      <c r="AH10" s="22">
        <v>0.214285714285714</v>
      </c>
      <c r="AI10" s="22">
        <v>7.1428571428571397E-2</v>
      </c>
      <c r="AJ10" s="22">
        <v>0.16666666666666699</v>
      </c>
      <c r="AK10" s="22">
        <v>0.25</v>
      </c>
      <c r="AL10" s="22"/>
      <c r="AM10" s="22">
        <v>6.6666666666666693E-2</v>
      </c>
      <c r="AN10" s="22">
        <v>7.1428571428571397E-2</v>
      </c>
      <c r="AO10" s="22">
        <v>0.183673469387755</v>
      </c>
      <c r="AP10" s="22">
        <v>0.16666666666666699</v>
      </c>
      <c r="AQ10" s="22">
        <v>0</v>
      </c>
      <c r="AR10" s="22"/>
      <c r="AS10" s="22">
        <v>0.138211382113821</v>
      </c>
      <c r="AT10" s="22" t="s">
        <v>97</v>
      </c>
      <c r="AU10" s="22"/>
      <c r="AV10" s="22">
        <v>0.13861386138613899</v>
      </c>
      <c r="AW10" s="22">
        <v>0.13636363636363599</v>
      </c>
      <c r="AX10" s="22" t="s">
        <v>97</v>
      </c>
      <c r="AY10" s="22"/>
      <c r="AZ10" s="22">
        <v>0.12844036697247699</v>
      </c>
      <c r="BA10" s="22" t="s">
        <v>97</v>
      </c>
      <c r="BB10" s="22" t="s">
        <v>97</v>
      </c>
      <c r="BC10" s="22"/>
      <c r="BD10" s="22">
        <v>0.126582278481013</v>
      </c>
      <c r="BE10" s="22">
        <v>0.146341463414634</v>
      </c>
      <c r="BF10" s="22"/>
      <c r="BG10" s="22">
        <v>9.3023255813953501E-2</v>
      </c>
      <c r="BH10" s="22">
        <v>0.16250000000000001</v>
      </c>
      <c r="BI10" s="22"/>
      <c r="BJ10" s="22">
        <v>0.266666666666667</v>
      </c>
      <c r="BK10" s="22">
        <v>0.116504854368932</v>
      </c>
      <c r="BL10" s="22"/>
      <c r="BM10" s="22">
        <v>0.18181818181818199</v>
      </c>
      <c r="BN10" s="22">
        <v>0.134020618556701</v>
      </c>
      <c r="BO10" s="22"/>
      <c r="BP10" s="22">
        <v>0.16129032258064499</v>
      </c>
      <c r="BQ10" s="22">
        <v>0.125</v>
      </c>
      <c r="BR10" s="22"/>
      <c r="BS10" s="22">
        <v>0.12727272727272701</v>
      </c>
      <c r="BT10" s="22">
        <v>0.13043478260869601</v>
      </c>
      <c r="BU10" s="22"/>
      <c r="BV10" s="22">
        <v>0.2</v>
      </c>
      <c r="BW10" s="22">
        <v>8.5714285714285701E-2</v>
      </c>
      <c r="BX10" s="22"/>
      <c r="BY10" s="22">
        <v>0</v>
      </c>
      <c r="BZ10" s="22">
        <v>0.15044247787610601</v>
      </c>
      <c r="CA10" s="22"/>
      <c r="CB10" s="22">
        <v>6.1224489795918401E-2</v>
      </c>
      <c r="CC10" s="22">
        <v>0.19178082191780799</v>
      </c>
    </row>
    <row r="11" spans="2:81" x14ac:dyDescent="0.3">
      <c r="B11" s="15" t="s">
        <v>301</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3" width="20.77734375" customWidth="1"/>
  </cols>
  <sheetData>
    <row r="2" spans="2:13" ht="40.049999999999997" customHeight="1" x14ac:dyDescent="0.3">
      <c r="D2" s="38" t="s">
        <v>320</v>
      </c>
      <c r="E2" s="35"/>
      <c r="F2" s="35"/>
      <c r="G2" s="35"/>
      <c r="H2" s="35"/>
      <c r="I2" s="35"/>
      <c r="J2" s="35"/>
      <c r="K2" s="35"/>
      <c r="L2" s="35"/>
      <c r="M2" s="35"/>
    </row>
    <row r="6" spans="2:13" ht="49.95" customHeight="1" x14ac:dyDescent="0.3">
      <c r="B6" s="16" t="s">
        <v>6</v>
      </c>
      <c r="C6" s="16" t="s">
        <v>310</v>
      </c>
      <c r="D6" s="16" t="s">
        <v>311</v>
      </c>
      <c r="E6" s="16" t="s">
        <v>312</v>
      </c>
      <c r="F6" s="16" t="s">
        <v>313</v>
      </c>
      <c r="G6" s="16" t="s">
        <v>314</v>
      </c>
      <c r="H6" s="16" t="s">
        <v>315</v>
      </c>
      <c r="I6" s="16" t="s">
        <v>316</v>
      </c>
      <c r="J6" s="16" t="s">
        <v>317</v>
      </c>
      <c r="K6" s="16" t="s">
        <v>318</v>
      </c>
      <c r="L6" s="16" t="s">
        <v>319</v>
      </c>
    </row>
    <row r="7" spans="2:13" x14ac:dyDescent="0.3">
      <c r="B7" s="14" t="s">
        <v>298</v>
      </c>
      <c r="C7" s="13">
        <v>0.63636363636363602</v>
      </c>
      <c r="D7" s="13">
        <v>0.33636363636363598</v>
      </c>
      <c r="E7" s="13">
        <v>0.527272727272727</v>
      </c>
      <c r="F7" s="13">
        <v>0.22727272727272699</v>
      </c>
      <c r="G7" s="13">
        <v>0.49090909090909102</v>
      </c>
      <c r="H7" s="13">
        <v>0.54545454545454497</v>
      </c>
      <c r="I7" s="13">
        <v>0.4</v>
      </c>
      <c r="J7" s="13">
        <v>0.527272727272727</v>
      </c>
      <c r="K7" s="13">
        <v>0.190909090909091</v>
      </c>
      <c r="L7" s="13">
        <v>0.24545454545454501</v>
      </c>
    </row>
    <row r="8" spans="2:13" ht="28.8" x14ac:dyDescent="0.3">
      <c r="B8" s="14" t="s">
        <v>299</v>
      </c>
      <c r="C8" s="13">
        <v>0.29090909090909101</v>
      </c>
      <c r="D8" s="13">
        <v>0.56363636363636405</v>
      </c>
      <c r="E8" s="13">
        <v>0.41818181818181799</v>
      </c>
      <c r="F8" s="13">
        <v>0.68181818181818199</v>
      </c>
      <c r="G8" s="13">
        <v>0.39090909090909098</v>
      </c>
      <c r="H8" s="13">
        <v>0.34545454545454501</v>
      </c>
      <c r="I8" s="13">
        <v>0.53636363636363604</v>
      </c>
      <c r="J8" s="13">
        <v>0.381818181818182</v>
      </c>
      <c r="K8" s="13">
        <v>0.7</v>
      </c>
      <c r="L8" s="13">
        <v>0.66363636363636402</v>
      </c>
    </row>
    <row r="9" spans="2:13" x14ac:dyDescent="0.3">
      <c r="B9" s="14" t="s">
        <v>106</v>
      </c>
      <c r="C9" s="13">
        <v>7.2727272727272696E-2</v>
      </c>
      <c r="D9" s="13">
        <v>0.1</v>
      </c>
      <c r="E9" s="13">
        <v>5.4545454545454501E-2</v>
      </c>
      <c r="F9" s="13">
        <v>9.0909090909090898E-2</v>
      </c>
      <c r="G9" s="13">
        <v>0.118181818181818</v>
      </c>
      <c r="H9" s="13">
        <v>0.109090909090909</v>
      </c>
      <c r="I9" s="13">
        <v>6.3636363636363602E-2</v>
      </c>
      <c r="J9" s="13">
        <v>9.0909090909090898E-2</v>
      </c>
      <c r="K9" s="13">
        <v>0.109090909090909</v>
      </c>
      <c r="L9" s="13">
        <v>9.0909090909090898E-2</v>
      </c>
    </row>
    <row r="10" spans="2:13" x14ac:dyDescent="0.3">
      <c r="B10" s="15" t="s">
        <v>545</v>
      </c>
      <c r="C10" s="15"/>
      <c r="D10" s="15"/>
      <c r="E10" s="15"/>
      <c r="F10" s="15"/>
      <c r="G10" s="15"/>
      <c r="H10" s="15"/>
      <c r="I10" s="15"/>
      <c r="J10" s="15"/>
      <c r="K10" s="15"/>
      <c r="L10" s="15"/>
    </row>
    <row r="11" spans="2:13" x14ac:dyDescent="0.3">
      <c r="B11" t="s">
        <v>93</v>
      </c>
    </row>
    <row r="12" spans="2:13" x14ac:dyDescent="0.3">
      <c r="B12" t="s">
        <v>94</v>
      </c>
    </row>
    <row r="16" spans="2:13" x14ac:dyDescent="0.3">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321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0.63636363636363602</v>
      </c>
      <c r="D8" s="13">
        <v>0.59090909090909105</v>
      </c>
      <c r="E8" s="13">
        <v>0.70454545454545503</v>
      </c>
      <c r="F8" s="13"/>
      <c r="G8" s="13">
        <v>0.68181818181818199</v>
      </c>
      <c r="H8" s="13">
        <v>0.70588235294117696</v>
      </c>
      <c r="I8" s="13">
        <v>0.70833333333333304</v>
      </c>
      <c r="J8" s="13">
        <v>0.6875</v>
      </c>
      <c r="K8" s="13">
        <v>0.2</v>
      </c>
      <c r="L8" s="13">
        <v>0.25</v>
      </c>
      <c r="M8" s="13"/>
      <c r="N8" s="13">
        <v>0.7</v>
      </c>
      <c r="O8" s="13">
        <v>0.53571428571428603</v>
      </c>
      <c r="P8" s="13">
        <v>0.6875</v>
      </c>
      <c r="Q8" s="13">
        <v>0.61538461538461497</v>
      </c>
      <c r="R8" s="13"/>
      <c r="S8" s="13">
        <v>0.75</v>
      </c>
      <c r="T8" s="13">
        <v>0.72727272727272696</v>
      </c>
      <c r="U8" s="13">
        <v>0.33333333333333298</v>
      </c>
      <c r="V8" s="13">
        <v>0.54545454545454497</v>
      </c>
      <c r="W8" s="13">
        <v>0.72727272727272696</v>
      </c>
      <c r="X8" s="13">
        <v>0.625</v>
      </c>
      <c r="Y8" s="13">
        <v>0.66666666666666696</v>
      </c>
      <c r="Z8" s="13">
        <v>0.5</v>
      </c>
      <c r="AA8" s="13">
        <v>0.71428571428571397</v>
      </c>
      <c r="AB8" s="13">
        <v>0.46153846153846201</v>
      </c>
      <c r="AC8" s="13">
        <v>0.5</v>
      </c>
      <c r="AD8" s="13">
        <v>0.5</v>
      </c>
      <c r="AE8" s="13"/>
      <c r="AF8" s="13">
        <v>0.65909090909090895</v>
      </c>
      <c r="AG8" s="13">
        <v>0.6</v>
      </c>
      <c r="AH8" s="13">
        <v>0.77777777777777801</v>
      </c>
      <c r="AI8" s="13">
        <v>0.68421052631578905</v>
      </c>
      <c r="AJ8" s="13">
        <v>0.4</v>
      </c>
      <c r="AK8" s="13">
        <v>0.5</v>
      </c>
      <c r="AL8" s="13"/>
      <c r="AM8" s="13">
        <v>0.61111111111111105</v>
      </c>
      <c r="AN8" s="13">
        <v>0.75</v>
      </c>
      <c r="AO8" s="13">
        <v>0.61111111111111105</v>
      </c>
      <c r="AP8" s="13">
        <v>0.7</v>
      </c>
      <c r="AQ8" s="13">
        <v>0.5</v>
      </c>
      <c r="AR8" s="13"/>
      <c r="AS8" s="13">
        <v>0.63636363636363602</v>
      </c>
      <c r="AT8" s="13" t="s">
        <v>97</v>
      </c>
      <c r="AU8" s="13"/>
      <c r="AV8" s="13">
        <v>0.66304347826086996</v>
      </c>
      <c r="AW8" s="13">
        <v>0.5</v>
      </c>
      <c r="AX8" s="13" t="s">
        <v>97</v>
      </c>
      <c r="AY8" s="13"/>
      <c r="AZ8" s="13" t="s">
        <v>97</v>
      </c>
      <c r="BA8" s="13">
        <v>0.63333333333333297</v>
      </c>
      <c r="BB8" s="13" t="s">
        <v>97</v>
      </c>
      <c r="BC8" s="13"/>
      <c r="BD8" s="13">
        <v>0.66197183098591506</v>
      </c>
      <c r="BE8" s="13">
        <v>0.58974358974358998</v>
      </c>
      <c r="BF8" s="13"/>
      <c r="BG8" s="13">
        <v>0.62162162162162204</v>
      </c>
      <c r="BH8" s="13">
        <v>0.64383561643835596</v>
      </c>
      <c r="BI8" s="13"/>
      <c r="BJ8" s="13">
        <v>0.6</v>
      </c>
      <c r="BK8" s="13">
        <v>0.63440860215053796</v>
      </c>
      <c r="BL8" s="13"/>
      <c r="BM8" s="13">
        <v>0.78125</v>
      </c>
      <c r="BN8" s="13">
        <v>0.56578947368421095</v>
      </c>
      <c r="BO8" s="13"/>
      <c r="BP8" s="13">
        <v>0.74193548387096797</v>
      </c>
      <c r="BQ8" s="13">
        <v>0.59740259740259705</v>
      </c>
      <c r="BR8" s="13"/>
      <c r="BS8" s="13">
        <v>0.65625</v>
      </c>
      <c r="BT8" s="13">
        <v>0.57894736842105299</v>
      </c>
      <c r="BU8" s="13"/>
      <c r="BV8" s="13">
        <v>0.68181818181818199</v>
      </c>
      <c r="BW8" s="13">
        <v>0.64285714285714302</v>
      </c>
      <c r="BX8" s="13"/>
      <c r="BY8" s="13">
        <v>0.592592592592593</v>
      </c>
      <c r="BZ8" s="13">
        <v>0.65</v>
      </c>
      <c r="CA8" s="13"/>
      <c r="CB8" s="13">
        <v>0.7</v>
      </c>
      <c r="CC8" s="13">
        <v>0.61111111111111105</v>
      </c>
    </row>
    <row r="9" spans="2:81" ht="28.8" x14ac:dyDescent="0.3">
      <c r="B9" s="14" t="s">
        <v>299</v>
      </c>
      <c r="C9" s="13">
        <v>0.29090909090909101</v>
      </c>
      <c r="D9" s="13">
        <v>0.33333333333333298</v>
      </c>
      <c r="E9" s="13">
        <v>0.22727272727272699</v>
      </c>
      <c r="F9" s="13"/>
      <c r="G9" s="13">
        <v>0.18181818181818199</v>
      </c>
      <c r="H9" s="13">
        <v>0.26470588235294101</v>
      </c>
      <c r="I9" s="13">
        <v>0.20833333333333301</v>
      </c>
      <c r="J9" s="13">
        <v>0.25</v>
      </c>
      <c r="K9" s="13">
        <v>0.8</v>
      </c>
      <c r="L9" s="13">
        <v>0.5</v>
      </c>
      <c r="M9" s="13"/>
      <c r="N9" s="13">
        <v>0.3</v>
      </c>
      <c r="O9" s="13">
        <v>0.35714285714285698</v>
      </c>
      <c r="P9" s="13">
        <v>0.25</v>
      </c>
      <c r="Q9" s="13">
        <v>0.230769230769231</v>
      </c>
      <c r="R9" s="13"/>
      <c r="S9" s="13">
        <v>0.20833333333333301</v>
      </c>
      <c r="T9" s="13">
        <v>0.27272727272727298</v>
      </c>
      <c r="U9" s="13">
        <v>0.66666666666666696</v>
      </c>
      <c r="V9" s="13">
        <v>0.36363636363636398</v>
      </c>
      <c r="W9" s="13">
        <v>0.27272727272727298</v>
      </c>
      <c r="X9" s="13">
        <v>0.25</v>
      </c>
      <c r="Y9" s="13">
        <v>0</v>
      </c>
      <c r="Z9" s="13">
        <v>0.5</v>
      </c>
      <c r="AA9" s="13">
        <v>0.14285714285714299</v>
      </c>
      <c r="AB9" s="13">
        <v>0.46153846153846201</v>
      </c>
      <c r="AC9" s="13">
        <v>0.33333333333333298</v>
      </c>
      <c r="AD9" s="13">
        <v>0.5</v>
      </c>
      <c r="AE9" s="13"/>
      <c r="AF9" s="13">
        <v>0.27272727272727298</v>
      </c>
      <c r="AG9" s="13">
        <v>0.3</v>
      </c>
      <c r="AH9" s="13">
        <v>0.22222222222222199</v>
      </c>
      <c r="AI9" s="13">
        <v>0.26315789473684198</v>
      </c>
      <c r="AJ9" s="13">
        <v>0.4</v>
      </c>
      <c r="AK9" s="13">
        <v>0.25</v>
      </c>
      <c r="AL9" s="13"/>
      <c r="AM9" s="13">
        <v>0.22222222222222199</v>
      </c>
      <c r="AN9" s="13">
        <v>0.1875</v>
      </c>
      <c r="AO9" s="13">
        <v>0.27777777777777801</v>
      </c>
      <c r="AP9" s="13">
        <v>0.3</v>
      </c>
      <c r="AQ9" s="13">
        <v>0.5</v>
      </c>
      <c r="AR9" s="13"/>
      <c r="AS9" s="13">
        <v>0.29090909090909101</v>
      </c>
      <c r="AT9" s="13" t="s">
        <v>97</v>
      </c>
      <c r="AU9" s="13"/>
      <c r="AV9" s="13">
        <v>0.27173913043478298</v>
      </c>
      <c r="AW9" s="13">
        <v>0.38888888888888901</v>
      </c>
      <c r="AX9" s="13" t="s">
        <v>97</v>
      </c>
      <c r="AY9" s="13"/>
      <c r="AZ9" s="13" t="s">
        <v>97</v>
      </c>
      <c r="BA9" s="13">
        <v>0.27777777777777801</v>
      </c>
      <c r="BB9" s="13" t="s">
        <v>97</v>
      </c>
      <c r="BC9" s="13"/>
      <c r="BD9" s="13">
        <v>0.26760563380281699</v>
      </c>
      <c r="BE9" s="13">
        <v>0.33333333333333298</v>
      </c>
      <c r="BF9" s="13"/>
      <c r="BG9" s="13">
        <v>0.29729729729729698</v>
      </c>
      <c r="BH9" s="13">
        <v>0.28767123287671198</v>
      </c>
      <c r="BI9" s="13"/>
      <c r="BJ9" s="13">
        <v>0.2</v>
      </c>
      <c r="BK9" s="13">
        <v>0.31182795698924698</v>
      </c>
      <c r="BL9" s="13"/>
      <c r="BM9" s="13">
        <v>0.15625</v>
      </c>
      <c r="BN9" s="13">
        <v>0.355263157894737</v>
      </c>
      <c r="BO9" s="13"/>
      <c r="BP9" s="13">
        <v>0.225806451612903</v>
      </c>
      <c r="BQ9" s="13">
        <v>0.32467532467532501</v>
      </c>
      <c r="BR9" s="13"/>
      <c r="BS9" s="13">
        <v>0.28125</v>
      </c>
      <c r="BT9" s="13">
        <v>0.31578947368421101</v>
      </c>
      <c r="BU9" s="13"/>
      <c r="BV9" s="13">
        <v>0.31818181818181801</v>
      </c>
      <c r="BW9" s="13">
        <v>0.26190476190476197</v>
      </c>
      <c r="BX9" s="13"/>
      <c r="BY9" s="13">
        <v>0.33333333333333298</v>
      </c>
      <c r="BZ9" s="13">
        <v>0.28749999999999998</v>
      </c>
      <c r="CA9" s="13"/>
      <c r="CB9" s="13">
        <v>0.28000000000000003</v>
      </c>
      <c r="CC9" s="13">
        <v>0.296296296296296</v>
      </c>
    </row>
    <row r="10" spans="2:81" x14ac:dyDescent="0.3">
      <c r="B10" s="14" t="s">
        <v>106</v>
      </c>
      <c r="C10" s="22">
        <v>7.2727272727272696E-2</v>
      </c>
      <c r="D10" s="22">
        <v>7.5757575757575801E-2</v>
      </c>
      <c r="E10" s="22">
        <v>6.8181818181818205E-2</v>
      </c>
      <c r="F10" s="22"/>
      <c r="G10" s="22">
        <v>0.13636363636363599</v>
      </c>
      <c r="H10" s="22">
        <v>2.9411764705882401E-2</v>
      </c>
      <c r="I10" s="22">
        <v>8.3333333333333301E-2</v>
      </c>
      <c r="J10" s="22">
        <v>6.25E-2</v>
      </c>
      <c r="K10" s="22">
        <v>0</v>
      </c>
      <c r="L10" s="22">
        <v>0.25</v>
      </c>
      <c r="M10" s="22"/>
      <c r="N10" s="22">
        <v>0</v>
      </c>
      <c r="O10" s="22">
        <v>0.107142857142857</v>
      </c>
      <c r="P10" s="22">
        <v>6.25E-2</v>
      </c>
      <c r="Q10" s="22">
        <v>0.15384615384615399</v>
      </c>
      <c r="R10" s="22"/>
      <c r="S10" s="22">
        <v>4.1666666666666699E-2</v>
      </c>
      <c r="T10" s="22">
        <v>0</v>
      </c>
      <c r="U10" s="22">
        <v>0</v>
      </c>
      <c r="V10" s="22">
        <v>9.0909090909090898E-2</v>
      </c>
      <c r="W10" s="22">
        <v>0</v>
      </c>
      <c r="X10" s="22">
        <v>0.125</v>
      </c>
      <c r="Y10" s="22">
        <v>0.33333333333333298</v>
      </c>
      <c r="Z10" s="22">
        <v>0</v>
      </c>
      <c r="AA10" s="22">
        <v>0.14285714285714299</v>
      </c>
      <c r="AB10" s="22">
        <v>7.69230769230769E-2</v>
      </c>
      <c r="AC10" s="22">
        <v>0.16666666666666699</v>
      </c>
      <c r="AD10" s="22">
        <v>0</v>
      </c>
      <c r="AE10" s="22"/>
      <c r="AF10" s="22">
        <v>6.8181818181818205E-2</v>
      </c>
      <c r="AG10" s="22">
        <v>0.1</v>
      </c>
      <c r="AH10" s="22">
        <v>0</v>
      </c>
      <c r="AI10" s="22">
        <v>5.2631578947368397E-2</v>
      </c>
      <c r="AJ10" s="22">
        <v>0.2</v>
      </c>
      <c r="AK10" s="22">
        <v>0.25</v>
      </c>
      <c r="AL10" s="22"/>
      <c r="AM10" s="22">
        <v>0.16666666666666699</v>
      </c>
      <c r="AN10" s="22">
        <v>6.25E-2</v>
      </c>
      <c r="AO10" s="22">
        <v>0.11111111111111099</v>
      </c>
      <c r="AP10" s="22">
        <v>0</v>
      </c>
      <c r="AQ10" s="22">
        <v>0</v>
      </c>
      <c r="AR10" s="22"/>
      <c r="AS10" s="22">
        <v>7.2727272727272696E-2</v>
      </c>
      <c r="AT10" s="22" t="s">
        <v>97</v>
      </c>
      <c r="AU10" s="22"/>
      <c r="AV10" s="22">
        <v>6.5217391304347797E-2</v>
      </c>
      <c r="AW10" s="22">
        <v>0.11111111111111099</v>
      </c>
      <c r="AX10" s="22" t="s">
        <v>97</v>
      </c>
      <c r="AY10" s="22"/>
      <c r="AZ10" s="22" t="s">
        <v>97</v>
      </c>
      <c r="BA10" s="22">
        <v>8.8888888888888906E-2</v>
      </c>
      <c r="BB10" s="22" t="s">
        <v>97</v>
      </c>
      <c r="BC10" s="22"/>
      <c r="BD10" s="22">
        <v>7.0422535211267595E-2</v>
      </c>
      <c r="BE10" s="22">
        <v>7.69230769230769E-2</v>
      </c>
      <c r="BF10" s="22"/>
      <c r="BG10" s="22">
        <v>8.1081081081081099E-2</v>
      </c>
      <c r="BH10" s="22">
        <v>6.8493150684931503E-2</v>
      </c>
      <c r="BI10" s="22"/>
      <c r="BJ10" s="22">
        <v>0.2</v>
      </c>
      <c r="BK10" s="22">
        <v>5.3763440860215103E-2</v>
      </c>
      <c r="BL10" s="22"/>
      <c r="BM10" s="22">
        <v>6.25E-2</v>
      </c>
      <c r="BN10" s="22">
        <v>7.8947368421052599E-2</v>
      </c>
      <c r="BO10" s="22"/>
      <c r="BP10" s="22">
        <v>3.2258064516128997E-2</v>
      </c>
      <c r="BQ10" s="22">
        <v>7.7922077922077906E-2</v>
      </c>
      <c r="BR10" s="22"/>
      <c r="BS10" s="22">
        <v>6.25E-2</v>
      </c>
      <c r="BT10" s="22">
        <v>0.105263157894737</v>
      </c>
      <c r="BU10" s="22"/>
      <c r="BV10" s="22">
        <v>0</v>
      </c>
      <c r="BW10" s="22">
        <v>9.5238095238095205E-2</v>
      </c>
      <c r="BX10" s="22"/>
      <c r="BY10" s="22">
        <v>7.4074074074074098E-2</v>
      </c>
      <c r="BZ10" s="22">
        <v>6.25E-2</v>
      </c>
      <c r="CA10" s="22"/>
      <c r="CB10" s="22">
        <v>0.02</v>
      </c>
      <c r="CC10" s="22">
        <v>9.2592592592592601E-2</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322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0.33636363636363598</v>
      </c>
      <c r="D8" s="13">
        <v>0.30303030303030298</v>
      </c>
      <c r="E8" s="13">
        <v>0.38636363636363602</v>
      </c>
      <c r="F8" s="13"/>
      <c r="G8" s="13">
        <v>0.27272727272727298</v>
      </c>
      <c r="H8" s="13">
        <v>0.26470588235294101</v>
      </c>
      <c r="I8" s="13">
        <v>0.375</v>
      </c>
      <c r="J8" s="13">
        <v>0.375</v>
      </c>
      <c r="K8" s="13">
        <v>0.6</v>
      </c>
      <c r="L8" s="13">
        <v>0.25</v>
      </c>
      <c r="M8" s="13"/>
      <c r="N8" s="13">
        <v>0.35</v>
      </c>
      <c r="O8" s="13">
        <v>0.214285714285714</v>
      </c>
      <c r="P8" s="13">
        <v>0.4375</v>
      </c>
      <c r="Q8" s="13">
        <v>0.38461538461538503</v>
      </c>
      <c r="R8" s="13"/>
      <c r="S8" s="13">
        <v>0.33333333333333298</v>
      </c>
      <c r="T8" s="13">
        <v>0.54545454545454497</v>
      </c>
      <c r="U8" s="13">
        <v>0.33333333333333298</v>
      </c>
      <c r="V8" s="13">
        <v>0.27272727272727298</v>
      </c>
      <c r="W8" s="13">
        <v>9.0909090909090898E-2</v>
      </c>
      <c r="X8" s="13">
        <v>0.5</v>
      </c>
      <c r="Y8" s="13">
        <v>0</v>
      </c>
      <c r="Z8" s="13">
        <v>0.5</v>
      </c>
      <c r="AA8" s="13">
        <v>0.35714285714285698</v>
      </c>
      <c r="AB8" s="13">
        <v>0.230769230769231</v>
      </c>
      <c r="AC8" s="13">
        <v>0.5</v>
      </c>
      <c r="AD8" s="13">
        <v>0.5</v>
      </c>
      <c r="AE8" s="13"/>
      <c r="AF8" s="13">
        <v>0.25</v>
      </c>
      <c r="AG8" s="13">
        <v>0.25</v>
      </c>
      <c r="AH8" s="13">
        <v>0.22222222222222199</v>
      </c>
      <c r="AI8" s="13">
        <v>0.57894736842105299</v>
      </c>
      <c r="AJ8" s="13">
        <v>0.2</v>
      </c>
      <c r="AK8" s="13">
        <v>0.5</v>
      </c>
      <c r="AL8" s="13"/>
      <c r="AM8" s="13">
        <v>0.27777777777777801</v>
      </c>
      <c r="AN8" s="13">
        <v>0.25</v>
      </c>
      <c r="AO8" s="13">
        <v>0.22222222222222199</v>
      </c>
      <c r="AP8" s="13">
        <v>0.4</v>
      </c>
      <c r="AQ8" s="13">
        <v>0.5</v>
      </c>
      <c r="AR8" s="13"/>
      <c r="AS8" s="13">
        <v>0.33636363636363598</v>
      </c>
      <c r="AT8" s="13" t="s">
        <v>97</v>
      </c>
      <c r="AU8" s="13"/>
      <c r="AV8" s="13">
        <v>0.315217391304348</v>
      </c>
      <c r="AW8" s="13">
        <v>0.44444444444444398</v>
      </c>
      <c r="AX8" s="13" t="s">
        <v>97</v>
      </c>
      <c r="AY8" s="13"/>
      <c r="AZ8" s="13" t="s">
        <v>97</v>
      </c>
      <c r="BA8" s="13">
        <v>0.3</v>
      </c>
      <c r="BB8" s="13" t="s">
        <v>97</v>
      </c>
      <c r="BC8" s="13"/>
      <c r="BD8" s="13">
        <v>0.338028169014085</v>
      </c>
      <c r="BE8" s="13">
        <v>0.33333333333333298</v>
      </c>
      <c r="BF8" s="13"/>
      <c r="BG8" s="13">
        <v>0.37837837837837801</v>
      </c>
      <c r="BH8" s="13">
        <v>0.31506849315068503</v>
      </c>
      <c r="BI8" s="13"/>
      <c r="BJ8" s="13">
        <v>0.46666666666666701</v>
      </c>
      <c r="BK8" s="13">
        <v>0.31182795698924698</v>
      </c>
      <c r="BL8" s="13"/>
      <c r="BM8" s="13">
        <v>0.28125</v>
      </c>
      <c r="BN8" s="13">
        <v>0.355263157894737</v>
      </c>
      <c r="BO8" s="13"/>
      <c r="BP8" s="13">
        <v>0.35483870967741898</v>
      </c>
      <c r="BQ8" s="13">
        <v>0.337662337662338</v>
      </c>
      <c r="BR8" s="13"/>
      <c r="BS8" s="13">
        <v>0.375</v>
      </c>
      <c r="BT8" s="13">
        <v>0.28947368421052599</v>
      </c>
      <c r="BU8" s="13"/>
      <c r="BV8" s="13">
        <v>0.45454545454545497</v>
      </c>
      <c r="BW8" s="13">
        <v>0.33333333333333298</v>
      </c>
      <c r="BX8" s="13"/>
      <c r="BY8" s="13">
        <v>0.48148148148148101</v>
      </c>
      <c r="BZ8" s="13">
        <v>0.28749999999999998</v>
      </c>
      <c r="CA8" s="13"/>
      <c r="CB8" s="13">
        <v>0.36</v>
      </c>
      <c r="CC8" s="13">
        <v>0.27777777777777801</v>
      </c>
    </row>
    <row r="9" spans="2:81" ht="28.8" x14ac:dyDescent="0.3">
      <c r="B9" s="14" t="s">
        <v>299</v>
      </c>
      <c r="C9" s="13">
        <v>0.56363636363636405</v>
      </c>
      <c r="D9" s="13">
        <v>0.59090909090909105</v>
      </c>
      <c r="E9" s="13">
        <v>0.52272727272727304</v>
      </c>
      <c r="F9" s="13"/>
      <c r="G9" s="13">
        <v>0.5</v>
      </c>
      <c r="H9" s="13">
        <v>0.67647058823529405</v>
      </c>
      <c r="I9" s="13">
        <v>0.54166666666666696</v>
      </c>
      <c r="J9" s="13">
        <v>0.5625</v>
      </c>
      <c r="K9" s="13">
        <v>0.4</v>
      </c>
      <c r="L9" s="13">
        <v>0.5</v>
      </c>
      <c r="M9" s="13"/>
      <c r="N9" s="13">
        <v>0.625</v>
      </c>
      <c r="O9" s="13">
        <v>0.57142857142857095</v>
      </c>
      <c r="P9" s="13">
        <v>0.5</v>
      </c>
      <c r="Q9" s="13">
        <v>0.5</v>
      </c>
      <c r="R9" s="13"/>
      <c r="S9" s="13">
        <v>0.58333333333333304</v>
      </c>
      <c r="T9" s="13">
        <v>0.36363636363636398</v>
      </c>
      <c r="U9" s="13">
        <v>0.66666666666666696</v>
      </c>
      <c r="V9" s="13">
        <v>0.45454545454545497</v>
      </c>
      <c r="W9" s="13">
        <v>0.81818181818181801</v>
      </c>
      <c r="X9" s="13">
        <v>0.5</v>
      </c>
      <c r="Y9" s="13">
        <v>0.66666666666666696</v>
      </c>
      <c r="Z9" s="13">
        <v>0.5</v>
      </c>
      <c r="AA9" s="13">
        <v>0.5</v>
      </c>
      <c r="AB9" s="13">
        <v>0.76923076923076905</v>
      </c>
      <c r="AC9" s="13">
        <v>0.33333333333333298</v>
      </c>
      <c r="AD9" s="13">
        <v>0.5</v>
      </c>
      <c r="AE9" s="13"/>
      <c r="AF9" s="13">
        <v>0.65909090909090895</v>
      </c>
      <c r="AG9" s="13">
        <v>0.65</v>
      </c>
      <c r="AH9" s="13">
        <v>0.77777777777777801</v>
      </c>
      <c r="AI9" s="13">
        <v>0.26315789473684198</v>
      </c>
      <c r="AJ9" s="13">
        <v>0.6</v>
      </c>
      <c r="AK9" s="13">
        <v>0.25</v>
      </c>
      <c r="AL9" s="13"/>
      <c r="AM9" s="13">
        <v>0.61111111111111105</v>
      </c>
      <c r="AN9" s="13">
        <v>0.5</v>
      </c>
      <c r="AO9" s="13">
        <v>0.66666666666666696</v>
      </c>
      <c r="AP9" s="13">
        <v>0.55000000000000004</v>
      </c>
      <c r="AQ9" s="13">
        <v>0.5</v>
      </c>
      <c r="AR9" s="13"/>
      <c r="AS9" s="13">
        <v>0.56363636363636405</v>
      </c>
      <c r="AT9" s="13" t="s">
        <v>97</v>
      </c>
      <c r="AU9" s="13"/>
      <c r="AV9" s="13">
        <v>0.58695652173913004</v>
      </c>
      <c r="AW9" s="13">
        <v>0.44444444444444398</v>
      </c>
      <c r="AX9" s="13" t="s">
        <v>97</v>
      </c>
      <c r="AY9" s="13"/>
      <c r="AZ9" s="13" t="s">
        <v>97</v>
      </c>
      <c r="BA9" s="13">
        <v>0.57777777777777795</v>
      </c>
      <c r="BB9" s="13" t="s">
        <v>97</v>
      </c>
      <c r="BC9" s="13"/>
      <c r="BD9" s="13">
        <v>0.59154929577464799</v>
      </c>
      <c r="BE9" s="13">
        <v>0.512820512820513</v>
      </c>
      <c r="BF9" s="13"/>
      <c r="BG9" s="13">
        <v>0.59459459459459496</v>
      </c>
      <c r="BH9" s="13">
        <v>0.54794520547945202</v>
      </c>
      <c r="BI9" s="13"/>
      <c r="BJ9" s="13">
        <v>0.4</v>
      </c>
      <c r="BK9" s="13">
        <v>0.59139784946236595</v>
      </c>
      <c r="BL9" s="13"/>
      <c r="BM9" s="13">
        <v>0.625</v>
      </c>
      <c r="BN9" s="13">
        <v>0.53947368421052599</v>
      </c>
      <c r="BO9" s="13"/>
      <c r="BP9" s="13">
        <v>0.54838709677419395</v>
      </c>
      <c r="BQ9" s="13">
        <v>0.57142857142857095</v>
      </c>
      <c r="BR9" s="13"/>
      <c r="BS9" s="13">
        <v>0.546875</v>
      </c>
      <c r="BT9" s="13">
        <v>0.55263157894736803</v>
      </c>
      <c r="BU9" s="13"/>
      <c r="BV9" s="13">
        <v>0.54545454545454497</v>
      </c>
      <c r="BW9" s="13">
        <v>0.547619047619048</v>
      </c>
      <c r="BX9" s="13"/>
      <c r="BY9" s="13">
        <v>0.44444444444444398</v>
      </c>
      <c r="BZ9" s="13">
        <v>0.61250000000000004</v>
      </c>
      <c r="CA9" s="13"/>
      <c r="CB9" s="13">
        <v>0.57999999999999996</v>
      </c>
      <c r="CC9" s="13">
        <v>0.592592592592593</v>
      </c>
    </row>
    <row r="10" spans="2:81" x14ac:dyDescent="0.3">
      <c r="B10" s="14" t="s">
        <v>106</v>
      </c>
      <c r="C10" s="22">
        <v>0.1</v>
      </c>
      <c r="D10" s="22">
        <v>0.10606060606060599</v>
      </c>
      <c r="E10" s="22">
        <v>9.0909090909090898E-2</v>
      </c>
      <c r="F10" s="22"/>
      <c r="G10" s="22">
        <v>0.22727272727272699</v>
      </c>
      <c r="H10" s="22">
        <v>5.8823529411764698E-2</v>
      </c>
      <c r="I10" s="22">
        <v>8.3333333333333301E-2</v>
      </c>
      <c r="J10" s="22">
        <v>6.25E-2</v>
      </c>
      <c r="K10" s="22">
        <v>0</v>
      </c>
      <c r="L10" s="22">
        <v>0.25</v>
      </c>
      <c r="M10" s="22"/>
      <c r="N10" s="22">
        <v>2.5000000000000001E-2</v>
      </c>
      <c r="O10" s="22">
        <v>0.214285714285714</v>
      </c>
      <c r="P10" s="22">
        <v>6.25E-2</v>
      </c>
      <c r="Q10" s="22">
        <v>0.115384615384615</v>
      </c>
      <c r="R10" s="22"/>
      <c r="S10" s="22">
        <v>8.3333333333333301E-2</v>
      </c>
      <c r="T10" s="22">
        <v>9.0909090909090898E-2</v>
      </c>
      <c r="U10" s="22">
        <v>0</v>
      </c>
      <c r="V10" s="22">
        <v>0.27272727272727298</v>
      </c>
      <c r="W10" s="22">
        <v>9.0909090909090898E-2</v>
      </c>
      <c r="X10" s="22">
        <v>0</v>
      </c>
      <c r="Y10" s="22">
        <v>0.33333333333333298</v>
      </c>
      <c r="Z10" s="22">
        <v>0</v>
      </c>
      <c r="AA10" s="22">
        <v>0.14285714285714299</v>
      </c>
      <c r="AB10" s="22">
        <v>0</v>
      </c>
      <c r="AC10" s="22">
        <v>0.16666666666666699</v>
      </c>
      <c r="AD10" s="22">
        <v>0</v>
      </c>
      <c r="AE10" s="22"/>
      <c r="AF10" s="22">
        <v>9.0909090909090898E-2</v>
      </c>
      <c r="AG10" s="22">
        <v>0.1</v>
      </c>
      <c r="AH10" s="22">
        <v>0</v>
      </c>
      <c r="AI10" s="22">
        <v>0.157894736842105</v>
      </c>
      <c r="AJ10" s="22">
        <v>0.2</v>
      </c>
      <c r="AK10" s="22">
        <v>0.25</v>
      </c>
      <c r="AL10" s="22"/>
      <c r="AM10" s="22">
        <v>0.11111111111111099</v>
      </c>
      <c r="AN10" s="22">
        <v>0.25</v>
      </c>
      <c r="AO10" s="22">
        <v>0.11111111111111099</v>
      </c>
      <c r="AP10" s="22">
        <v>0.05</v>
      </c>
      <c r="AQ10" s="22">
        <v>0</v>
      </c>
      <c r="AR10" s="22"/>
      <c r="AS10" s="22">
        <v>0.1</v>
      </c>
      <c r="AT10" s="22" t="s">
        <v>97</v>
      </c>
      <c r="AU10" s="22"/>
      <c r="AV10" s="22">
        <v>9.7826086956521702E-2</v>
      </c>
      <c r="AW10" s="22">
        <v>0.11111111111111099</v>
      </c>
      <c r="AX10" s="22" t="s">
        <v>97</v>
      </c>
      <c r="AY10" s="22"/>
      <c r="AZ10" s="22" t="s">
        <v>97</v>
      </c>
      <c r="BA10" s="22">
        <v>0.122222222222222</v>
      </c>
      <c r="BB10" s="22" t="s">
        <v>97</v>
      </c>
      <c r="BC10" s="22"/>
      <c r="BD10" s="22">
        <v>7.0422535211267595E-2</v>
      </c>
      <c r="BE10" s="22">
        <v>0.15384615384615399</v>
      </c>
      <c r="BF10" s="22"/>
      <c r="BG10" s="22">
        <v>2.7027027027027001E-2</v>
      </c>
      <c r="BH10" s="22">
        <v>0.13698630136986301</v>
      </c>
      <c r="BI10" s="22"/>
      <c r="BJ10" s="22">
        <v>0.133333333333333</v>
      </c>
      <c r="BK10" s="22">
        <v>9.6774193548387094E-2</v>
      </c>
      <c r="BL10" s="22"/>
      <c r="BM10" s="22">
        <v>9.375E-2</v>
      </c>
      <c r="BN10" s="22">
        <v>0.105263157894737</v>
      </c>
      <c r="BO10" s="22"/>
      <c r="BP10" s="22">
        <v>9.6774193548387094E-2</v>
      </c>
      <c r="BQ10" s="22">
        <v>9.0909090909090898E-2</v>
      </c>
      <c r="BR10" s="22"/>
      <c r="BS10" s="22">
        <v>7.8125E-2</v>
      </c>
      <c r="BT10" s="22">
        <v>0.157894736842105</v>
      </c>
      <c r="BU10" s="22"/>
      <c r="BV10" s="22">
        <v>0</v>
      </c>
      <c r="BW10" s="22">
        <v>0.119047619047619</v>
      </c>
      <c r="BX10" s="22"/>
      <c r="BY10" s="22">
        <v>7.4074074074074098E-2</v>
      </c>
      <c r="BZ10" s="22">
        <v>0.1</v>
      </c>
      <c r="CA10" s="22"/>
      <c r="CB10" s="22">
        <v>0.06</v>
      </c>
      <c r="CC10" s="22">
        <v>0.12962962962963001</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323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0.527272727272727</v>
      </c>
      <c r="D8" s="13">
        <v>0.51515151515151503</v>
      </c>
      <c r="E8" s="13">
        <v>0.54545454545454497</v>
      </c>
      <c r="F8" s="13"/>
      <c r="G8" s="13">
        <v>0.5</v>
      </c>
      <c r="H8" s="13">
        <v>0.76470588235294101</v>
      </c>
      <c r="I8" s="13">
        <v>0.5</v>
      </c>
      <c r="J8" s="13">
        <v>0.3125</v>
      </c>
      <c r="K8" s="13">
        <v>0.4</v>
      </c>
      <c r="L8" s="13">
        <v>0</v>
      </c>
      <c r="M8" s="13"/>
      <c r="N8" s="13">
        <v>0.67500000000000004</v>
      </c>
      <c r="O8" s="13">
        <v>0.42857142857142899</v>
      </c>
      <c r="P8" s="13">
        <v>0.5625</v>
      </c>
      <c r="Q8" s="13">
        <v>0.38461538461538503</v>
      </c>
      <c r="R8" s="13"/>
      <c r="S8" s="13">
        <v>0.66666666666666696</v>
      </c>
      <c r="T8" s="13">
        <v>0.54545454545454497</v>
      </c>
      <c r="U8" s="13">
        <v>0.66666666666666696</v>
      </c>
      <c r="V8" s="13">
        <v>0.54545454545454497</v>
      </c>
      <c r="W8" s="13">
        <v>0.54545454545454497</v>
      </c>
      <c r="X8" s="13">
        <v>0.375</v>
      </c>
      <c r="Y8" s="13">
        <v>0</v>
      </c>
      <c r="Z8" s="13">
        <v>0.25</v>
      </c>
      <c r="AA8" s="13">
        <v>0.57142857142857095</v>
      </c>
      <c r="AB8" s="13">
        <v>0.53846153846153799</v>
      </c>
      <c r="AC8" s="13">
        <v>0.33333333333333298</v>
      </c>
      <c r="AD8" s="13">
        <v>0.5</v>
      </c>
      <c r="AE8" s="13"/>
      <c r="AF8" s="13">
        <v>0.63636363636363602</v>
      </c>
      <c r="AG8" s="13">
        <v>0.5</v>
      </c>
      <c r="AH8" s="13">
        <v>0.55555555555555602</v>
      </c>
      <c r="AI8" s="13">
        <v>0.42105263157894701</v>
      </c>
      <c r="AJ8" s="13">
        <v>0.4</v>
      </c>
      <c r="AK8" s="13">
        <v>0.5</v>
      </c>
      <c r="AL8" s="13"/>
      <c r="AM8" s="13">
        <v>0.33333333333333298</v>
      </c>
      <c r="AN8" s="13">
        <v>0.625</v>
      </c>
      <c r="AO8" s="13">
        <v>0.47222222222222199</v>
      </c>
      <c r="AP8" s="13">
        <v>0.7</v>
      </c>
      <c r="AQ8" s="13">
        <v>0.83333333333333304</v>
      </c>
      <c r="AR8" s="13"/>
      <c r="AS8" s="13">
        <v>0.527272727272727</v>
      </c>
      <c r="AT8" s="13" t="s">
        <v>97</v>
      </c>
      <c r="AU8" s="13"/>
      <c r="AV8" s="13">
        <v>0.52173913043478304</v>
      </c>
      <c r="AW8" s="13">
        <v>0.55555555555555602</v>
      </c>
      <c r="AX8" s="13" t="s">
        <v>97</v>
      </c>
      <c r="AY8" s="13"/>
      <c r="AZ8" s="13" t="s">
        <v>97</v>
      </c>
      <c r="BA8" s="13">
        <v>0.44444444444444398</v>
      </c>
      <c r="BB8" s="13" t="s">
        <v>97</v>
      </c>
      <c r="BC8" s="13"/>
      <c r="BD8" s="13">
        <v>0.60563380281690105</v>
      </c>
      <c r="BE8" s="13">
        <v>0.38461538461538503</v>
      </c>
      <c r="BF8" s="13"/>
      <c r="BG8" s="13">
        <v>0.75675675675675702</v>
      </c>
      <c r="BH8" s="13">
        <v>0.41095890410958902</v>
      </c>
      <c r="BI8" s="13"/>
      <c r="BJ8" s="13">
        <v>0.46666666666666701</v>
      </c>
      <c r="BK8" s="13">
        <v>0.52688172043010795</v>
      </c>
      <c r="BL8" s="13"/>
      <c r="BM8" s="13">
        <v>0.6875</v>
      </c>
      <c r="BN8" s="13">
        <v>0.46052631578947401</v>
      </c>
      <c r="BO8" s="13"/>
      <c r="BP8" s="13">
        <v>0.41935483870967699</v>
      </c>
      <c r="BQ8" s="13">
        <v>0.55844155844155796</v>
      </c>
      <c r="BR8" s="13"/>
      <c r="BS8" s="13">
        <v>0.65625</v>
      </c>
      <c r="BT8" s="13">
        <v>0.34210526315789502</v>
      </c>
      <c r="BU8" s="13"/>
      <c r="BV8" s="13">
        <v>0.86363636363636398</v>
      </c>
      <c r="BW8" s="13">
        <v>0.547619047619048</v>
      </c>
      <c r="BX8" s="13"/>
      <c r="BY8" s="13">
        <v>0.55555555555555602</v>
      </c>
      <c r="BZ8" s="13">
        <v>0.52500000000000002</v>
      </c>
      <c r="CA8" s="13"/>
      <c r="CB8" s="13">
        <v>0.52</v>
      </c>
      <c r="CC8" s="13">
        <v>0.53703703703703698</v>
      </c>
    </row>
    <row r="9" spans="2:81" ht="28.8" x14ac:dyDescent="0.3">
      <c r="B9" s="14" t="s">
        <v>299</v>
      </c>
      <c r="C9" s="13">
        <v>0.41818181818181799</v>
      </c>
      <c r="D9" s="13">
        <v>0.439393939393939</v>
      </c>
      <c r="E9" s="13">
        <v>0.38636363636363602</v>
      </c>
      <c r="F9" s="13"/>
      <c r="G9" s="13">
        <v>0.45454545454545497</v>
      </c>
      <c r="H9" s="13">
        <v>0.23529411764705899</v>
      </c>
      <c r="I9" s="13">
        <v>0.41666666666666702</v>
      </c>
      <c r="J9" s="13">
        <v>0.625</v>
      </c>
      <c r="K9" s="13">
        <v>0.6</v>
      </c>
      <c r="L9" s="13">
        <v>0.5</v>
      </c>
      <c r="M9" s="13"/>
      <c r="N9" s="13">
        <v>0.32500000000000001</v>
      </c>
      <c r="O9" s="13">
        <v>0.5</v>
      </c>
      <c r="P9" s="13">
        <v>0.375</v>
      </c>
      <c r="Q9" s="13">
        <v>0.5</v>
      </c>
      <c r="R9" s="13"/>
      <c r="S9" s="13">
        <v>0.29166666666666702</v>
      </c>
      <c r="T9" s="13">
        <v>0.45454545454545497</v>
      </c>
      <c r="U9" s="13">
        <v>0.33333333333333298</v>
      </c>
      <c r="V9" s="13">
        <v>0.27272727272727298</v>
      </c>
      <c r="W9" s="13">
        <v>0.36363636363636398</v>
      </c>
      <c r="X9" s="13">
        <v>0.5</v>
      </c>
      <c r="Y9" s="13">
        <v>0.66666666666666696</v>
      </c>
      <c r="Z9" s="13">
        <v>0.75</v>
      </c>
      <c r="AA9" s="13">
        <v>0.42857142857142899</v>
      </c>
      <c r="AB9" s="13">
        <v>0.46153846153846201</v>
      </c>
      <c r="AC9" s="13">
        <v>0.66666666666666696</v>
      </c>
      <c r="AD9" s="13">
        <v>0.5</v>
      </c>
      <c r="AE9" s="13"/>
      <c r="AF9" s="13">
        <v>0.34090909090909099</v>
      </c>
      <c r="AG9" s="13">
        <v>0.35</v>
      </c>
      <c r="AH9" s="13">
        <v>0.44444444444444398</v>
      </c>
      <c r="AI9" s="13">
        <v>0.57894736842105299</v>
      </c>
      <c r="AJ9" s="13">
        <v>0.4</v>
      </c>
      <c r="AK9" s="13">
        <v>0.25</v>
      </c>
      <c r="AL9" s="13"/>
      <c r="AM9" s="13">
        <v>0.5</v>
      </c>
      <c r="AN9" s="13">
        <v>0.3125</v>
      </c>
      <c r="AO9" s="13">
        <v>0.5</v>
      </c>
      <c r="AP9" s="13">
        <v>0.25</v>
      </c>
      <c r="AQ9" s="13">
        <v>0.16666666666666699</v>
      </c>
      <c r="AR9" s="13"/>
      <c r="AS9" s="13">
        <v>0.41818181818181799</v>
      </c>
      <c r="AT9" s="13" t="s">
        <v>97</v>
      </c>
      <c r="AU9" s="13"/>
      <c r="AV9" s="13">
        <v>0.434782608695652</v>
      </c>
      <c r="AW9" s="13">
        <v>0.33333333333333298</v>
      </c>
      <c r="AX9" s="13" t="s">
        <v>97</v>
      </c>
      <c r="AY9" s="13"/>
      <c r="AZ9" s="13" t="s">
        <v>97</v>
      </c>
      <c r="BA9" s="13">
        <v>0.5</v>
      </c>
      <c r="BB9" s="13" t="s">
        <v>97</v>
      </c>
      <c r="BC9" s="13"/>
      <c r="BD9" s="13">
        <v>0.352112676056338</v>
      </c>
      <c r="BE9" s="13">
        <v>0.53846153846153799</v>
      </c>
      <c r="BF9" s="13"/>
      <c r="BG9" s="13">
        <v>0.21621621621621601</v>
      </c>
      <c r="BH9" s="13">
        <v>0.52054794520547898</v>
      </c>
      <c r="BI9" s="13"/>
      <c r="BJ9" s="13">
        <v>0.46666666666666701</v>
      </c>
      <c r="BK9" s="13">
        <v>0.41935483870967699</v>
      </c>
      <c r="BL9" s="13"/>
      <c r="BM9" s="13">
        <v>0.25</v>
      </c>
      <c r="BN9" s="13">
        <v>0.48684210526315802</v>
      </c>
      <c r="BO9" s="13"/>
      <c r="BP9" s="13">
        <v>0.51612903225806495</v>
      </c>
      <c r="BQ9" s="13">
        <v>0.38961038961039002</v>
      </c>
      <c r="BR9" s="13"/>
      <c r="BS9" s="13">
        <v>0.296875</v>
      </c>
      <c r="BT9" s="13">
        <v>0.57894736842105299</v>
      </c>
      <c r="BU9" s="13"/>
      <c r="BV9" s="13">
        <v>9.0909090909090898E-2</v>
      </c>
      <c r="BW9" s="13">
        <v>0.40476190476190499</v>
      </c>
      <c r="BX9" s="13"/>
      <c r="BY9" s="13">
        <v>0.37037037037037002</v>
      </c>
      <c r="BZ9" s="13">
        <v>0.4375</v>
      </c>
      <c r="CA9" s="13"/>
      <c r="CB9" s="13">
        <v>0.46</v>
      </c>
      <c r="CC9" s="13">
        <v>0.407407407407407</v>
      </c>
    </row>
    <row r="10" spans="2:81" x14ac:dyDescent="0.3">
      <c r="B10" s="14" t="s">
        <v>106</v>
      </c>
      <c r="C10" s="22">
        <v>5.4545454545454501E-2</v>
      </c>
      <c r="D10" s="22">
        <v>4.5454545454545497E-2</v>
      </c>
      <c r="E10" s="22">
        <v>6.8181818181818205E-2</v>
      </c>
      <c r="F10" s="22"/>
      <c r="G10" s="22">
        <v>4.5454545454545497E-2</v>
      </c>
      <c r="H10" s="22">
        <v>0</v>
      </c>
      <c r="I10" s="22">
        <v>8.3333333333333301E-2</v>
      </c>
      <c r="J10" s="22">
        <v>6.25E-2</v>
      </c>
      <c r="K10" s="22">
        <v>0</v>
      </c>
      <c r="L10" s="22">
        <v>0.5</v>
      </c>
      <c r="M10" s="22"/>
      <c r="N10" s="22">
        <v>0</v>
      </c>
      <c r="O10" s="22">
        <v>7.1428571428571397E-2</v>
      </c>
      <c r="P10" s="22">
        <v>6.25E-2</v>
      </c>
      <c r="Q10" s="22">
        <v>0.115384615384615</v>
      </c>
      <c r="R10" s="22"/>
      <c r="S10" s="22">
        <v>4.1666666666666699E-2</v>
      </c>
      <c r="T10" s="22">
        <v>0</v>
      </c>
      <c r="U10" s="22">
        <v>0</v>
      </c>
      <c r="V10" s="22">
        <v>0.18181818181818199</v>
      </c>
      <c r="W10" s="22">
        <v>9.0909090909090898E-2</v>
      </c>
      <c r="X10" s="22">
        <v>0.125</v>
      </c>
      <c r="Y10" s="22">
        <v>0.33333333333333298</v>
      </c>
      <c r="Z10" s="22">
        <v>0</v>
      </c>
      <c r="AA10" s="22">
        <v>0</v>
      </c>
      <c r="AB10" s="22">
        <v>0</v>
      </c>
      <c r="AC10" s="22">
        <v>0</v>
      </c>
      <c r="AD10" s="22">
        <v>0</v>
      </c>
      <c r="AE10" s="22"/>
      <c r="AF10" s="22">
        <v>2.27272727272727E-2</v>
      </c>
      <c r="AG10" s="22">
        <v>0.15</v>
      </c>
      <c r="AH10" s="22">
        <v>0</v>
      </c>
      <c r="AI10" s="22">
        <v>0</v>
      </c>
      <c r="AJ10" s="22">
        <v>0.2</v>
      </c>
      <c r="AK10" s="22">
        <v>0.25</v>
      </c>
      <c r="AL10" s="22"/>
      <c r="AM10" s="22">
        <v>0.16666666666666699</v>
      </c>
      <c r="AN10" s="22">
        <v>6.25E-2</v>
      </c>
      <c r="AO10" s="22">
        <v>2.7777777777777801E-2</v>
      </c>
      <c r="AP10" s="22">
        <v>0.05</v>
      </c>
      <c r="AQ10" s="22">
        <v>0</v>
      </c>
      <c r="AR10" s="22"/>
      <c r="AS10" s="22">
        <v>5.4545454545454501E-2</v>
      </c>
      <c r="AT10" s="22" t="s">
        <v>97</v>
      </c>
      <c r="AU10" s="22"/>
      <c r="AV10" s="22">
        <v>4.3478260869565202E-2</v>
      </c>
      <c r="AW10" s="22">
        <v>0.11111111111111099</v>
      </c>
      <c r="AX10" s="22" t="s">
        <v>97</v>
      </c>
      <c r="AY10" s="22"/>
      <c r="AZ10" s="22" t="s">
        <v>97</v>
      </c>
      <c r="BA10" s="22">
        <v>5.5555555555555601E-2</v>
      </c>
      <c r="BB10" s="22" t="s">
        <v>97</v>
      </c>
      <c r="BC10" s="22"/>
      <c r="BD10" s="22">
        <v>4.2253521126760597E-2</v>
      </c>
      <c r="BE10" s="22">
        <v>7.69230769230769E-2</v>
      </c>
      <c r="BF10" s="22"/>
      <c r="BG10" s="22">
        <v>2.7027027027027001E-2</v>
      </c>
      <c r="BH10" s="22">
        <v>6.8493150684931503E-2</v>
      </c>
      <c r="BI10" s="22"/>
      <c r="BJ10" s="22">
        <v>6.6666666666666693E-2</v>
      </c>
      <c r="BK10" s="22">
        <v>5.3763440860215103E-2</v>
      </c>
      <c r="BL10" s="22"/>
      <c r="BM10" s="22">
        <v>6.25E-2</v>
      </c>
      <c r="BN10" s="22">
        <v>5.2631578947368397E-2</v>
      </c>
      <c r="BO10" s="22"/>
      <c r="BP10" s="22">
        <v>6.4516129032258104E-2</v>
      </c>
      <c r="BQ10" s="22">
        <v>5.1948051948052E-2</v>
      </c>
      <c r="BR10" s="22"/>
      <c r="BS10" s="22">
        <v>4.6875E-2</v>
      </c>
      <c r="BT10" s="22">
        <v>7.8947368421052599E-2</v>
      </c>
      <c r="BU10" s="22"/>
      <c r="BV10" s="22">
        <v>4.5454545454545497E-2</v>
      </c>
      <c r="BW10" s="22">
        <v>4.7619047619047603E-2</v>
      </c>
      <c r="BX10" s="22"/>
      <c r="BY10" s="22">
        <v>7.4074074074074098E-2</v>
      </c>
      <c r="BZ10" s="22">
        <v>3.7499999999999999E-2</v>
      </c>
      <c r="CA10" s="22"/>
      <c r="CB10" s="22">
        <v>0.02</v>
      </c>
      <c r="CC10" s="22">
        <v>5.5555555555555601E-2</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C15"/>
  <sheetViews>
    <sheetView showGridLines="0" workbookViewId="0">
      <pane xSplit="2" topLeftCell="C1" activePane="topRight" state="frozen"/>
      <selection pane="topRight" activeCell="B15" sqref="B15"/>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324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0.22727272727272699</v>
      </c>
      <c r="D8" s="13">
        <v>0.19696969696969699</v>
      </c>
      <c r="E8" s="13">
        <v>0.27272727272727298</v>
      </c>
      <c r="F8" s="13"/>
      <c r="G8" s="13">
        <v>0.13636363636363599</v>
      </c>
      <c r="H8" s="13">
        <v>0.41176470588235298</v>
      </c>
      <c r="I8" s="13">
        <v>0.16666666666666699</v>
      </c>
      <c r="J8" s="13">
        <v>0.125</v>
      </c>
      <c r="K8" s="13">
        <v>0.2</v>
      </c>
      <c r="L8" s="13">
        <v>0</v>
      </c>
      <c r="M8" s="13"/>
      <c r="N8" s="13">
        <v>0.17499999999999999</v>
      </c>
      <c r="O8" s="13">
        <v>0.25</v>
      </c>
      <c r="P8" s="13">
        <v>0.1875</v>
      </c>
      <c r="Q8" s="13">
        <v>0.30769230769230799</v>
      </c>
      <c r="R8" s="13"/>
      <c r="S8" s="13">
        <v>0.25</v>
      </c>
      <c r="T8" s="13">
        <v>0.27272727272727298</v>
      </c>
      <c r="U8" s="13">
        <v>0.33333333333333298</v>
      </c>
      <c r="V8" s="13">
        <v>0.18181818181818199</v>
      </c>
      <c r="W8" s="13">
        <v>0.27272727272727298</v>
      </c>
      <c r="X8" s="13">
        <v>0.25</v>
      </c>
      <c r="Y8" s="13">
        <v>0</v>
      </c>
      <c r="Z8" s="13">
        <v>0</v>
      </c>
      <c r="AA8" s="13">
        <v>0.214285714285714</v>
      </c>
      <c r="AB8" s="13">
        <v>0.30769230769230799</v>
      </c>
      <c r="AC8" s="13">
        <v>0.16666666666666699</v>
      </c>
      <c r="AD8" s="13">
        <v>0</v>
      </c>
      <c r="AE8" s="13"/>
      <c r="AF8" s="13">
        <v>0.29545454545454503</v>
      </c>
      <c r="AG8" s="13">
        <v>0.2</v>
      </c>
      <c r="AH8" s="13">
        <v>0</v>
      </c>
      <c r="AI8" s="13">
        <v>0.26315789473684198</v>
      </c>
      <c r="AJ8" s="13">
        <v>0.2</v>
      </c>
      <c r="AK8" s="13">
        <v>0</v>
      </c>
      <c r="AL8" s="13"/>
      <c r="AM8" s="13">
        <v>0.16666666666666699</v>
      </c>
      <c r="AN8" s="13">
        <v>6.25E-2</v>
      </c>
      <c r="AO8" s="13">
        <v>0.22222222222222199</v>
      </c>
      <c r="AP8" s="13">
        <v>0.35</v>
      </c>
      <c r="AQ8" s="13">
        <v>0.16666666666666699</v>
      </c>
      <c r="AR8" s="13"/>
      <c r="AS8" s="13">
        <v>0.22727272727272699</v>
      </c>
      <c r="AT8" s="13" t="s">
        <v>97</v>
      </c>
      <c r="AU8" s="13"/>
      <c r="AV8" s="13">
        <v>0.19565217391304299</v>
      </c>
      <c r="AW8" s="13">
        <v>0.38888888888888901</v>
      </c>
      <c r="AX8" s="13" t="s">
        <v>97</v>
      </c>
      <c r="AY8" s="13"/>
      <c r="AZ8" s="13" t="s">
        <v>97</v>
      </c>
      <c r="BA8" s="13">
        <v>0.211111111111111</v>
      </c>
      <c r="BB8" s="13" t="s">
        <v>97</v>
      </c>
      <c r="BC8" s="13"/>
      <c r="BD8" s="13">
        <v>0.28169014084506999</v>
      </c>
      <c r="BE8" s="13">
        <v>0.128205128205128</v>
      </c>
      <c r="BF8" s="13"/>
      <c r="BG8" s="13">
        <v>0.27027027027027001</v>
      </c>
      <c r="BH8" s="13">
        <v>0.20547945205479501</v>
      </c>
      <c r="BI8" s="13"/>
      <c r="BJ8" s="13">
        <v>0.4</v>
      </c>
      <c r="BK8" s="13">
        <v>0.19354838709677399</v>
      </c>
      <c r="BL8" s="13"/>
      <c r="BM8" s="13">
        <v>0.34375</v>
      </c>
      <c r="BN8" s="13">
        <v>0.17105263157894701</v>
      </c>
      <c r="BO8" s="13"/>
      <c r="BP8" s="13">
        <v>0.16129032258064499</v>
      </c>
      <c r="BQ8" s="13">
        <v>0.246753246753247</v>
      </c>
      <c r="BR8" s="13"/>
      <c r="BS8" s="13">
        <v>0.265625</v>
      </c>
      <c r="BT8" s="13">
        <v>0.18421052631578899</v>
      </c>
      <c r="BU8" s="13"/>
      <c r="BV8" s="13">
        <v>0.27272727272727298</v>
      </c>
      <c r="BW8" s="13">
        <v>0.26190476190476197</v>
      </c>
      <c r="BX8" s="13"/>
      <c r="BY8" s="13">
        <v>0.37037037037037002</v>
      </c>
      <c r="BZ8" s="13">
        <v>0.16250000000000001</v>
      </c>
      <c r="CA8" s="13"/>
      <c r="CB8" s="13">
        <v>0.14000000000000001</v>
      </c>
      <c r="CC8" s="13">
        <v>0.25925925925925902</v>
      </c>
    </row>
    <row r="9" spans="2:81" ht="28.8" x14ac:dyDescent="0.3">
      <c r="B9" s="14" t="s">
        <v>299</v>
      </c>
      <c r="C9" s="13">
        <v>0.68181818181818199</v>
      </c>
      <c r="D9" s="13">
        <v>0.72727272727272696</v>
      </c>
      <c r="E9" s="13">
        <v>0.61363636363636398</v>
      </c>
      <c r="F9" s="13"/>
      <c r="G9" s="13">
        <v>0.77272727272727304</v>
      </c>
      <c r="H9" s="13">
        <v>0.55882352941176505</v>
      </c>
      <c r="I9" s="13">
        <v>0.70833333333333304</v>
      </c>
      <c r="J9" s="13">
        <v>0.8125</v>
      </c>
      <c r="K9" s="13">
        <v>0.6</v>
      </c>
      <c r="L9" s="13">
        <v>0.75</v>
      </c>
      <c r="M9" s="13"/>
      <c r="N9" s="13">
        <v>0.77500000000000002</v>
      </c>
      <c r="O9" s="13">
        <v>0.57142857142857095</v>
      </c>
      <c r="P9" s="13">
        <v>0.75</v>
      </c>
      <c r="Q9" s="13">
        <v>0.61538461538461497</v>
      </c>
      <c r="R9" s="13"/>
      <c r="S9" s="13">
        <v>0.66666666666666696</v>
      </c>
      <c r="T9" s="13">
        <v>0.63636363636363602</v>
      </c>
      <c r="U9" s="13">
        <v>0.66666666666666696</v>
      </c>
      <c r="V9" s="13">
        <v>0.54545454545454497</v>
      </c>
      <c r="W9" s="13">
        <v>0.72727272727272696</v>
      </c>
      <c r="X9" s="13">
        <v>0.625</v>
      </c>
      <c r="Y9" s="13">
        <v>0.66666666666666696</v>
      </c>
      <c r="Z9" s="13">
        <v>1</v>
      </c>
      <c r="AA9" s="13">
        <v>0.78571428571428603</v>
      </c>
      <c r="AB9" s="13">
        <v>0.61538461538461497</v>
      </c>
      <c r="AC9" s="13">
        <v>0.66666666666666696</v>
      </c>
      <c r="AD9" s="13">
        <v>1</v>
      </c>
      <c r="AE9" s="13"/>
      <c r="AF9" s="13">
        <v>0.65909090909090895</v>
      </c>
      <c r="AG9" s="13">
        <v>0.7</v>
      </c>
      <c r="AH9" s="13">
        <v>0.88888888888888895</v>
      </c>
      <c r="AI9" s="13">
        <v>0.68421052631578905</v>
      </c>
      <c r="AJ9" s="13">
        <v>0.4</v>
      </c>
      <c r="AK9" s="13">
        <v>0.75</v>
      </c>
      <c r="AL9" s="13"/>
      <c r="AM9" s="13">
        <v>0.72222222222222199</v>
      </c>
      <c r="AN9" s="13">
        <v>0.8125</v>
      </c>
      <c r="AO9" s="13">
        <v>0.66666666666666696</v>
      </c>
      <c r="AP9" s="13">
        <v>0.6</v>
      </c>
      <c r="AQ9" s="13">
        <v>0.83333333333333304</v>
      </c>
      <c r="AR9" s="13"/>
      <c r="AS9" s="13">
        <v>0.68181818181818199</v>
      </c>
      <c r="AT9" s="13" t="s">
        <v>97</v>
      </c>
      <c r="AU9" s="13"/>
      <c r="AV9" s="13">
        <v>0.71739130434782605</v>
      </c>
      <c r="AW9" s="13">
        <v>0.5</v>
      </c>
      <c r="AX9" s="13" t="s">
        <v>97</v>
      </c>
      <c r="AY9" s="13"/>
      <c r="AZ9" s="13" t="s">
        <v>97</v>
      </c>
      <c r="BA9" s="13">
        <v>0.68888888888888899</v>
      </c>
      <c r="BB9" s="13" t="s">
        <v>97</v>
      </c>
      <c r="BC9" s="13"/>
      <c r="BD9" s="13">
        <v>0.647887323943662</v>
      </c>
      <c r="BE9" s="13">
        <v>0.74358974358974395</v>
      </c>
      <c r="BF9" s="13"/>
      <c r="BG9" s="13">
        <v>0.67567567567567599</v>
      </c>
      <c r="BH9" s="13">
        <v>0.68493150684931503</v>
      </c>
      <c r="BI9" s="13"/>
      <c r="BJ9" s="13">
        <v>0.46666666666666701</v>
      </c>
      <c r="BK9" s="13">
        <v>0.72043010752688197</v>
      </c>
      <c r="BL9" s="13"/>
      <c r="BM9" s="13">
        <v>0.5625</v>
      </c>
      <c r="BN9" s="13">
        <v>0.73684210526315796</v>
      </c>
      <c r="BO9" s="13"/>
      <c r="BP9" s="13">
        <v>0.70967741935483897</v>
      </c>
      <c r="BQ9" s="13">
        <v>0.67532467532467499</v>
      </c>
      <c r="BR9" s="13"/>
      <c r="BS9" s="13">
        <v>0.65625</v>
      </c>
      <c r="BT9" s="13">
        <v>0.68421052631578905</v>
      </c>
      <c r="BU9" s="13"/>
      <c r="BV9" s="13">
        <v>0.68181818181818199</v>
      </c>
      <c r="BW9" s="13">
        <v>0.64285714285714302</v>
      </c>
      <c r="BX9" s="13"/>
      <c r="BY9" s="13">
        <v>0.55555555555555602</v>
      </c>
      <c r="BZ9" s="13">
        <v>0.75</v>
      </c>
      <c r="CA9" s="13"/>
      <c r="CB9" s="13">
        <v>0.78</v>
      </c>
      <c r="CC9" s="13">
        <v>0.66666666666666696</v>
      </c>
    </row>
    <row r="10" spans="2:81" x14ac:dyDescent="0.3">
      <c r="B10" s="14" t="s">
        <v>106</v>
      </c>
      <c r="C10" s="22">
        <v>9.0909090909090898E-2</v>
      </c>
      <c r="D10" s="22">
        <v>7.5757575757575801E-2</v>
      </c>
      <c r="E10" s="22">
        <v>0.11363636363636399</v>
      </c>
      <c r="F10" s="22"/>
      <c r="G10" s="22">
        <v>9.0909090909090898E-2</v>
      </c>
      <c r="H10" s="22">
        <v>2.9411764705882401E-2</v>
      </c>
      <c r="I10" s="22">
        <v>0.125</v>
      </c>
      <c r="J10" s="22">
        <v>6.25E-2</v>
      </c>
      <c r="K10" s="22">
        <v>0.2</v>
      </c>
      <c r="L10" s="22">
        <v>0.25</v>
      </c>
      <c r="M10" s="22"/>
      <c r="N10" s="22">
        <v>0.05</v>
      </c>
      <c r="O10" s="22">
        <v>0.17857142857142899</v>
      </c>
      <c r="P10" s="22">
        <v>6.25E-2</v>
      </c>
      <c r="Q10" s="22">
        <v>7.69230769230769E-2</v>
      </c>
      <c r="R10" s="22"/>
      <c r="S10" s="22">
        <v>8.3333333333333301E-2</v>
      </c>
      <c r="T10" s="22">
        <v>9.0909090909090898E-2</v>
      </c>
      <c r="U10" s="22">
        <v>0</v>
      </c>
      <c r="V10" s="22">
        <v>0.27272727272727298</v>
      </c>
      <c r="W10" s="22">
        <v>0</v>
      </c>
      <c r="X10" s="22">
        <v>0.125</v>
      </c>
      <c r="Y10" s="22">
        <v>0.33333333333333298</v>
      </c>
      <c r="Z10" s="22">
        <v>0</v>
      </c>
      <c r="AA10" s="22">
        <v>0</v>
      </c>
      <c r="AB10" s="22">
        <v>7.69230769230769E-2</v>
      </c>
      <c r="AC10" s="22">
        <v>0.16666666666666699</v>
      </c>
      <c r="AD10" s="22">
        <v>0</v>
      </c>
      <c r="AE10" s="22"/>
      <c r="AF10" s="22">
        <v>4.5454545454545497E-2</v>
      </c>
      <c r="AG10" s="22">
        <v>0.1</v>
      </c>
      <c r="AH10" s="22">
        <v>0.11111111111111099</v>
      </c>
      <c r="AI10" s="22">
        <v>5.2631578947368397E-2</v>
      </c>
      <c r="AJ10" s="22">
        <v>0.4</v>
      </c>
      <c r="AK10" s="22">
        <v>0.25</v>
      </c>
      <c r="AL10" s="22"/>
      <c r="AM10" s="22">
        <v>0.11111111111111099</v>
      </c>
      <c r="AN10" s="22">
        <v>0.125</v>
      </c>
      <c r="AO10" s="22">
        <v>0.11111111111111099</v>
      </c>
      <c r="AP10" s="22">
        <v>0.05</v>
      </c>
      <c r="AQ10" s="22">
        <v>0</v>
      </c>
      <c r="AR10" s="22"/>
      <c r="AS10" s="22">
        <v>9.0909090909090898E-2</v>
      </c>
      <c r="AT10" s="22" t="s">
        <v>97</v>
      </c>
      <c r="AU10" s="22"/>
      <c r="AV10" s="22">
        <v>8.6956521739130405E-2</v>
      </c>
      <c r="AW10" s="22">
        <v>0.11111111111111099</v>
      </c>
      <c r="AX10" s="22" t="s">
        <v>97</v>
      </c>
      <c r="AY10" s="22"/>
      <c r="AZ10" s="22" t="s">
        <v>97</v>
      </c>
      <c r="BA10" s="22">
        <v>0.1</v>
      </c>
      <c r="BB10" s="22" t="s">
        <v>97</v>
      </c>
      <c r="BC10" s="22"/>
      <c r="BD10" s="22">
        <v>7.0422535211267595E-2</v>
      </c>
      <c r="BE10" s="22">
        <v>0.128205128205128</v>
      </c>
      <c r="BF10" s="22"/>
      <c r="BG10" s="22">
        <v>5.4054054054054099E-2</v>
      </c>
      <c r="BH10" s="22">
        <v>0.10958904109589</v>
      </c>
      <c r="BI10" s="22"/>
      <c r="BJ10" s="22">
        <v>0.133333333333333</v>
      </c>
      <c r="BK10" s="22">
        <v>8.6021505376344107E-2</v>
      </c>
      <c r="BL10" s="22"/>
      <c r="BM10" s="22">
        <v>9.375E-2</v>
      </c>
      <c r="BN10" s="22">
        <v>9.2105263157894704E-2</v>
      </c>
      <c r="BO10" s="22"/>
      <c r="BP10" s="22">
        <v>0.12903225806451599</v>
      </c>
      <c r="BQ10" s="22">
        <v>7.7922077922077906E-2</v>
      </c>
      <c r="BR10" s="22"/>
      <c r="BS10" s="22">
        <v>7.8125E-2</v>
      </c>
      <c r="BT10" s="22">
        <v>0.13157894736842099</v>
      </c>
      <c r="BU10" s="22"/>
      <c r="BV10" s="22">
        <v>4.5454545454545497E-2</v>
      </c>
      <c r="BW10" s="22">
        <v>9.5238095238095205E-2</v>
      </c>
      <c r="BX10" s="22"/>
      <c r="BY10" s="22">
        <v>7.4074074074074098E-2</v>
      </c>
      <c r="BZ10" s="22">
        <v>8.7499999999999994E-2</v>
      </c>
      <c r="CA10" s="22"/>
      <c r="CB10" s="22">
        <v>0.08</v>
      </c>
      <c r="CC10" s="22">
        <v>7.4074074074074098E-2</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325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0.49090909090909102</v>
      </c>
      <c r="D8" s="13">
        <v>0.53030303030303005</v>
      </c>
      <c r="E8" s="13">
        <v>0.43181818181818199</v>
      </c>
      <c r="F8" s="13"/>
      <c r="G8" s="13">
        <v>0.5</v>
      </c>
      <c r="H8" s="13">
        <v>0.61764705882352899</v>
      </c>
      <c r="I8" s="13">
        <v>0.5</v>
      </c>
      <c r="J8" s="13">
        <v>0.5</v>
      </c>
      <c r="K8" s="13">
        <v>0.2</v>
      </c>
      <c r="L8" s="13">
        <v>0</v>
      </c>
      <c r="M8" s="13"/>
      <c r="N8" s="13">
        <v>0.6</v>
      </c>
      <c r="O8" s="13">
        <v>0.35714285714285698</v>
      </c>
      <c r="P8" s="13">
        <v>0.5</v>
      </c>
      <c r="Q8" s="13">
        <v>0.46153846153846201</v>
      </c>
      <c r="R8" s="13"/>
      <c r="S8" s="13">
        <v>0.45833333333333298</v>
      </c>
      <c r="T8" s="13">
        <v>0.45454545454545497</v>
      </c>
      <c r="U8" s="13">
        <v>0.66666666666666696</v>
      </c>
      <c r="V8" s="13">
        <v>0.63636363636363602</v>
      </c>
      <c r="W8" s="13">
        <v>0.36363636363636398</v>
      </c>
      <c r="X8" s="13">
        <v>0.125</v>
      </c>
      <c r="Y8" s="13">
        <v>0</v>
      </c>
      <c r="Z8" s="13">
        <v>0.75</v>
      </c>
      <c r="AA8" s="13">
        <v>0.71428571428571397</v>
      </c>
      <c r="AB8" s="13">
        <v>0.46153846153846201</v>
      </c>
      <c r="AC8" s="13">
        <v>0.5</v>
      </c>
      <c r="AD8" s="13">
        <v>1</v>
      </c>
      <c r="AE8" s="13"/>
      <c r="AF8" s="13">
        <v>0.59090909090909105</v>
      </c>
      <c r="AG8" s="13">
        <v>0.45</v>
      </c>
      <c r="AH8" s="13">
        <v>0.66666666666666696</v>
      </c>
      <c r="AI8" s="13">
        <v>0.52631578947368396</v>
      </c>
      <c r="AJ8" s="13">
        <v>0</v>
      </c>
      <c r="AK8" s="13">
        <v>0</v>
      </c>
      <c r="AL8" s="13"/>
      <c r="AM8" s="13">
        <v>0.44444444444444398</v>
      </c>
      <c r="AN8" s="13">
        <v>0.5625</v>
      </c>
      <c r="AO8" s="13">
        <v>0.41666666666666702</v>
      </c>
      <c r="AP8" s="13">
        <v>0.5</v>
      </c>
      <c r="AQ8" s="13">
        <v>0.83333333333333304</v>
      </c>
      <c r="AR8" s="13"/>
      <c r="AS8" s="13">
        <v>0.49090909090909102</v>
      </c>
      <c r="AT8" s="13" t="s">
        <v>97</v>
      </c>
      <c r="AU8" s="13"/>
      <c r="AV8" s="13">
        <v>0.52173913043478304</v>
      </c>
      <c r="AW8" s="13">
        <v>0.33333333333333298</v>
      </c>
      <c r="AX8" s="13" t="s">
        <v>97</v>
      </c>
      <c r="AY8" s="13"/>
      <c r="AZ8" s="13" t="s">
        <v>97</v>
      </c>
      <c r="BA8" s="13">
        <v>0.48888888888888898</v>
      </c>
      <c r="BB8" s="13" t="s">
        <v>97</v>
      </c>
      <c r="BC8" s="13"/>
      <c r="BD8" s="13">
        <v>0.47887323943662002</v>
      </c>
      <c r="BE8" s="13">
        <v>0.512820512820513</v>
      </c>
      <c r="BF8" s="13"/>
      <c r="BG8" s="13">
        <v>0.40540540540540498</v>
      </c>
      <c r="BH8" s="13">
        <v>0.534246575342466</v>
      </c>
      <c r="BI8" s="13"/>
      <c r="BJ8" s="13">
        <v>0.46666666666666701</v>
      </c>
      <c r="BK8" s="13">
        <v>0.50537634408602194</v>
      </c>
      <c r="BL8" s="13"/>
      <c r="BM8" s="13">
        <v>0.46875</v>
      </c>
      <c r="BN8" s="13">
        <v>0.5</v>
      </c>
      <c r="BO8" s="13"/>
      <c r="BP8" s="13">
        <v>0.38709677419354799</v>
      </c>
      <c r="BQ8" s="13">
        <v>0.53246753246753198</v>
      </c>
      <c r="BR8" s="13"/>
      <c r="BS8" s="13">
        <v>0.484375</v>
      </c>
      <c r="BT8" s="13">
        <v>0.44736842105263203</v>
      </c>
      <c r="BU8" s="13"/>
      <c r="BV8" s="13">
        <v>0.54545454545454497</v>
      </c>
      <c r="BW8" s="13">
        <v>0.452380952380952</v>
      </c>
      <c r="BX8" s="13"/>
      <c r="BY8" s="13">
        <v>0.33333333333333298</v>
      </c>
      <c r="BZ8" s="13">
        <v>0.5625</v>
      </c>
      <c r="CA8" s="13"/>
      <c r="CB8" s="13">
        <v>0.5</v>
      </c>
      <c r="CC8" s="13">
        <v>0.51851851851851805</v>
      </c>
    </row>
    <row r="9" spans="2:81" ht="28.8" x14ac:dyDescent="0.3">
      <c r="B9" s="14" t="s">
        <v>299</v>
      </c>
      <c r="C9" s="13">
        <v>0.39090909090909098</v>
      </c>
      <c r="D9" s="13">
        <v>0.37878787878787901</v>
      </c>
      <c r="E9" s="13">
        <v>0.40909090909090901</v>
      </c>
      <c r="F9" s="13"/>
      <c r="G9" s="13">
        <v>0.31818181818181801</v>
      </c>
      <c r="H9" s="13">
        <v>0.29411764705882398</v>
      </c>
      <c r="I9" s="13">
        <v>0.41666666666666702</v>
      </c>
      <c r="J9" s="13">
        <v>0.4375</v>
      </c>
      <c r="K9" s="13">
        <v>0.7</v>
      </c>
      <c r="L9" s="13">
        <v>0.5</v>
      </c>
      <c r="M9" s="13"/>
      <c r="N9" s="13">
        <v>0.35</v>
      </c>
      <c r="O9" s="13">
        <v>0.39285714285714302</v>
      </c>
      <c r="P9" s="13">
        <v>0.4375</v>
      </c>
      <c r="Q9" s="13">
        <v>0.42307692307692302</v>
      </c>
      <c r="R9" s="13"/>
      <c r="S9" s="13">
        <v>0.45833333333333298</v>
      </c>
      <c r="T9" s="13">
        <v>0.36363636363636398</v>
      </c>
      <c r="U9" s="13">
        <v>0.33333333333333298</v>
      </c>
      <c r="V9" s="13">
        <v>0.18181818181818199</v>
      </c>
      <c r="W9" s="13">
        <v>0.45454545454545497</v>
      </c>
      <c r="X9" s="13">
        <v>0.75</v>
      </c>
      <c r="Y9" s="13">
        <v>0.66666666666666696</v>
      </c>
      <c r="Z9" s="13">
        <v>0.25</v>
      </c>
      <c r="AA9" s="13">
        <v>0.28571428571428598</v>
      </c>
      <c r="AB9" s="13">
        <v>0.38461538461538503</v>
      </c>
      <c r="AC9" s="13">
        <v>0.33333333333333298</v>
      </c>
      <c r="AD9" s="13">
        <v>0</v>
      </c>
      <c r="AE9" s="13"/>
      <c r="AF9" s="13">
        <v>0.34090909090909099</v>
      </c>
      <c r="AG9" s="13">
        <v>0.4</v>
      </c>
      <c r="AH9" s="13">
        <v>0.22222222222222199</v>
      </c>
      <c r="AI9" s="13">
        <v>0.36842105263157898</v>
      </c>
      <c r="AJ9" s="13">
        <v>0.6</v>
      </c>
      <c r="AK9" s="13">
        <v>0.75</v>
      </c>
      <c r="AL9" s="13"/>
      <c r="AM9" s="13">
        <v>0.44444444444444398</v>
      </c>
      <c r="AN9" s="13">
        <v>0.25</v>
      </c>
      <c r="AO9" s="13">
        <v>0.41666666666666702</v>
      </c>
      <c r="AP9" s="13">
        <v>0.45</v>
      </c>
      <c r="AQ9" s="13">
        <v>0.16666666666666699</v>
      </c>
      <c r="AR9" s="13"/>
      <c r="AS9" s="13">
        <v>0.39090909090909098</v>
      </c>
      <c r="AT9" s="13" t="s">
        <v>97</v>
      </c>
      <c r="AU9" s="13"/>
      <c r="AV9" s="13">
        <v>0.36956521739130399</v>
      </c>
      <c r="AW9" s="13">
        <v>0.5</v>
      </c>
      <c r="AX9" s="13" t="s">
        <v>97</v>
      </c>
      <c r="AY9" s="13"/>
      <c r="AZ9" s="13" t="s">
        <v>97</v>
      </c>
      <c r="BA9" s="13">
        <v>0.38888888888888901</v>
      </c>
      <c r="BB9" s="13" t="s">
        <v>97</v>
      </c>
      <c r="BC9" s="13"/>
      <c r="BD9" s="13">
        <v>0.40845070422535201</v>
      </c>
      <c r="BE9" s="13">
        <v>0.35897435897435898</v>
      </c>
      <c r="BF9" s="13"/>
      <c r="BG9" s="13">
        <v>0.45945945945945899</v>
      </c>
      <c r="BH9" s="13">
        <v>0.35616438356164398</v>
      </c>
      <c r="BI9" s="13"/>
      <c r="BJ9" s="13">
        <v>0.4</v>
      </c>
      <c r="BK9" s="13">
        <v>0.38709677419354799</v>
      </c>
      <c r="BL9" s="13"/>
      <c r="BM9" s="13">
        <v>0.40625</v>
      </c>
      <c r="BN9" s="13">
        <v>0.394736842105263</v>
      </c>
      <c r="BO9" s="13"/>
      <c r="BP9" s="13">
        <v>0.45161290322580599</v>
      </c>
      <c r="BQ9" s="13">
        <v>0.36363636363636398</v>
      </c>
      <c r="BR9" s="13"/>
      <c r="BS9" s="13">
        <v>0.390625</v>
      </c>
      <c r="BT9" s="13">
        <v>0.42105263157894701</v>
      </c>
      <c r="BU9" s="13"/>
      <c r="BV9" s="13">
        <v>0.36363636363636398</v>
      </c>
      <c r="BW9" s="13">
        <v>0.40476190476190499</v>
      </c>
      <c r="BX9" s="13"/>
      <c r="BY9" s="13">
        <v>0.51851851851851805</v>
      </c>
      <c r="BZ9" s="13">
        <v>0.35</v>
      </c>
      <c r="CA9" s="13"/>
      <c r="CB9" s="13">
        <v>0.42</v>
      </c>
      <c r="CC9" s="13">
        <v>0.37037037037037002</v>
      </c>
    </row>
    <row r="10" spans="2:81" x14ac:dyDescent="0.3">
      <c r="B10" s="14" t="s">
        <v>106</v>
      </c>
      <c r="C10" s="22">
        <v>0.118181818181818</v>
      </c>
      <c r="D10" s="22">
        <v>9.0909090909090898E-2</v>
      </c>
      <c r="E10" s="22">
        <v>0.15909090909090901</v>
      </c>
      <c r="F10" s="22"/>
      <c r="G10" s="22">
        <v>0.18181818181818199</v>
      </c>
      <c r="H10" s="22">
        <v>8.8235294117647106E-2</v>
      </c>
      <c r="I10" s="22">
        <v>8.3333333333333301E-2</v>
      </c>
      <c r="J10" s="22">
        <v>6.25E-2</v>
      </c>
      <c r="K10" s="22">
        <v>0.1</v>
      </c>
      <c r="L10" s="22">
        <v>0.5</v>
      </c>
      <c r="M10" s="22"/>
      <c r="N10" s="22">
        <v>0.05</v>
      </c>
      <c r="O10" s="22">
        <v>0.25</v>
      </c>
      <c r="P10" s="22">
        <v>6.25E-2</v>
      </c>
      <c r="Q10" s="22">
        <v>0.115384615384615</v>
      </c>
      <c r="R10" s="22"/>
      <c r="S10" s="22">
        <v>8.3333333333333301E-2</v>
      </c>
      <c r="T10" s="22">
        <v>0.18181818181818199</v>
      </c>
      <c r="U10" s="22">
        <v>0</v>
      </c>
      <c r="V10" s="22">
        <v>0.18181818181818199</v>
      </c>
      <c r="W10" s="22">
        <v>0.18181818181818199</v>
      </c>
      <c r="X10" s="22">
        <v>0.125</v>
      </c>
      <c r="Y10" s="22">
        <v>0.33333333333333298</v>
      </c>
      <c r="Z10" s="22">
        <v>0</v>
      </c>
      <c r="AA10" s="22">
        <v>0</v>
      </c>
      <c r="AB10" s="22">
        <v>0.15384615384615399</v>
      </c>
      <c r="AC10" s="22">
        <v>0.16666666666666699</v>
      </c>
      <c r="AD10" s="22">
        <v>0</v>
      </c>
      <c r="AE10" s="22"/>
      <c r="AF10" s="22">
        <v>6.8181818181818205E-2</v>
      </c>
      <c r="AG10" s="22">
        <v>0.15</v>
      </c>
      <c r="AH10" s="22">
        <v>0.11111111111111099</v>
      </c>
      <c r="AI10" s="22">
        <v>0.105263157894737</v>
      </c>
      <c r="AJ10" s="22">
        <v>0.4</v>
      </c>
      <c r="AK10" s="22">
        <v>0.25</v>
      </c>
      <c r="AL10" s="22"/>
      <c r="AM10" s="22">
        <v>0.11111111111111099</v>
      </c>
      <c r="AN10" s="22">
        <v>0.1875</v>
      </c>
      <c r="AO10" s="22">
        <v>0.16666666666666699</v>
      </c>
      <c r="AP10" s="22">
        <v>0.05</v>
      </c>
      <c r="AQ10" s="22">
        <v>0</v>
      </c>
      <c r="AR10" s="22"/>
      <c r="AS10" s="22">
        <v>0.118181818181818</v>
      </c>
      <c r="AT10" s="22" t="s">
        <v>97</v>
      </c>
      <c r="AU10" s="22"/>
      <c r="AV10" s="22">
        <v>0.108695652173913</v>
      </c>
      <c r="AW10" s="22">
        <v>0.16666666666666699</v>
      </c>
      <c r="AX10" s="22" t="s">
        <v>97</v>
      </c>
      <c r="AY10" s="22"/>
      <c r="AZ10" s="22" t="s">
        <v>97</v>
      </c>
      <c r="BA10" s="22">
        <v>0.122222222222222</v>
      </c>
      <c r="BB10" s="22" t="s">
        <v>97</v>
      </c>
      <c r="BC10" s="22"/>
      <c r="BD10" s="22">
        <v>0.11267605633802801</v>
      </c>
      <c r="BE10" s="22">
        <v>0.128205128205128</v>
      </c>
      <c r="BF10" s="22"/>
      <c r="BG10" s="22">
        <v>0.135135135135135</v>
      </c>
      <c r="BH10" s="22">
        <v>0.10958904109589</v>
      </c>
      <c r="BI10" s="22"/>
      <c r="BJ10" s="22">
        <v>0.133333333333333</v>
      </c>
      <c r="BK10" s="22">
        <v>0.10752688172043</v>
      </c>
      <c r="BL10" s="22"/>
      <c r="BM10" s="22">
        <v>0.125</v>
      </c>
      <c r="BN10" s="22">
        <v>0.105263157894737</v>
      </c>
      <c r="BO10" s="22"/>
      <c r="BP10" s="22">
        <v>0.16129032258064499</v>
      </c>
      <c r="BQ10" s="22">
        <v>0.103896103896104</v>
      </c>
      <c r="BR10" s="22"/>
      <c r="BS10" s="22">
        <v>0.125</v>
      </c>
      <c r="BT10" s="22">
        <v>0.13157894736842099</v>
      </c>
      <c r="BU10" s="22"/>
      <c r="BV10" s="22">
        <v>9.0909090909090898E-2</v>
      </c>
      <c r="BW10" s="22">
        <v>0.14285714285714299</v>
      </c>
      <c r="BX10" s="22"/>
      <c r="BY10" s="22">
        <v>0.148148148148148</v>
      </c>
      <c r="BZ10" s="22">
        <v>8.7499999999999994E-2</v>
      </c>
      <c r="CA10" s="22"/>
      <c r="CB10" s="22">
        <v>0.08</v>
      </c>
      <c r="CC10" s="22">
        <v>0.11111111111111099</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326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0.54545454545454497</v>
      </c>
      <c r="D8" s="13">
        <v>0.57575757575757602</v>
      </c>
      <c r="E8" s="13">
        <v>0.5</v>
      </c>
      <c r="F8" s="13"/>
      <c r="G8" s="13">
        <v>0.31818181818181801</v>
      </c>
      <c r="H8" s="13">
        <v>0.70588235294117696</v>
      </c>
      <c r="I8" s="13">
        <v>0.75</v>
      </c>
      <c r="J8" s="13">
        <v>0.5625</v>
      </c>
      <c r="K8" s="13">
        <v>0.1</v>
      </c>
      <c r="L8" s="13">
        <v>0.25</v>
      </c>
      <c r="M8" s="13"/>
      <c r="N8" s="13">
        <v>0.625</v>
      </c>
      <c r="O8" s="13">
        <v>0.39285714285714302</v>
      </c>
      <c r="P8" s="13">
        <v>0.625</v>
      </c>
      <c r="Q8" s="13">
        <v>0.53846153846153799</v>
      </c>
      <c r="R8" s="13"/>
      <c r="S8" s="13">
        <v>0.5</v>
      </c>
      <c r="T8" s="13">
        <v>0.54545454545454497</v>
      </c>
      <c r="U8" s="13">
        <v>0.66666666666666696</v>
      </c>
      <c r="V8" s="13">
        <v>0.72727272727272696</v>
      </c>
      <c r="W8" s="13">
        <v>0.54545454545454497</v>
      </c>
      <c r="X8" s="13">
        <v>0.5</v>
      </c>
      <c r="Y8" s="13">
        <v>0.66666666666666696</v>
      </c>
      <c r="Z8" s="13">
        <v>0.5</v>
      </c>
      <c r="AA8" s="13">
        <v>0.42857142857142899</v>
      </c>
      <c r="AB8" s="13">
        <v>0.69230769230769196</v>
      </c>
      <c r="AC8" s="13">
        <v>0.33333333333333298</v>
      </c>
      <c r="AD8" s="13">
        <v>0.5</v>
      </c>
      <c r="AE8" s="13"/>
      <c r="AF8" s="13">
        <v>0.63636363636363602</v>
      </c>
      <c r="AG8" s="13">
        <v>0.6</v>
      </c>
      <c r="AH8" s="13">
        <v>0.44444444444444398</v>
      </c>
      <c r="AI8" s="13">
        <v>0.47368421052631599</v>
      </c>
      <c r="AJ8" s="13">
        <v>0.4</v>
      </c>
      <c r="AK8" s="13">
        <v>0.25</v>
      </c>
      <c r="AL8" s="13"/>
      <c r="AM8" s="13">
        <v>0.55555555555555602</v>
      </c>
      <c r="AN8" s="13">
        <v>0.5625</v>
      </c>
      <c r="AO8" s="13">
        <v>0.52777777777777801</v>
      </c>
      <c r="AP8" s="13">
        <v>0.55000000000000004</v>
      </c>
      <c r="AQ8" s="13">
        <v>0.66666666666666696</v>
      </c>
      <c r="AR8" s="13"/>
      <c r="AS8" s="13">
        <v>0.54545454545454497</v>
      </c>
      <c r="AT8" s="13" t="s">
        <v>97</v>
      </c>
      <c r="AU8" s="13"/>
      <c r="AV8" s="13">
        <v>0.5</v>
      </c>
      <c r="AW8" s="13">
        <v>0.77777777777777801</v>
      </c>
      <c r="AX8" s="13" t="s">
        <v>97</v>
      </c>
      <c r="AY8" s="13"/>
      <c r="AZ8" s="13" t="s">
        <v>97</v>
      </c>
      <c r="BA8" s="13">
        <v>0.48888888888888898</v>
      </c>
      <c r="BB8" s="13" t="s">
        <v>97</v>
      </c>
      <c r="BC8" s="13"/>
      <c r="BD8" s="13">
        <v>0.59154929577464799</v>
      </c>
      <c r="BE8" s="13">
        <v>0.46153846153846201</v>
      </c>
      <c r="BF8" s="13"/>
      <c r="BG8" s="13">
        <v>0.59459459459459496</v>
      </c>
      <c r="BH8" s="13">
        <v>0.52054794520547898</v>
      </c>
      <c r="BI8" s="13"/>
      <c r="BJ8" s="13">
        <v>0.66666666666666696</v>
      </c>
      <c r="BK8" s="13">
        <v>0.52688172043010795</v>
      </c>
      <c r="BL8" s="13"/>
      <c r="BM8" s="13">
        <v>0.6875</v>
      </c>
      <c r="BN8" s="13">
        <v>0.5</v>
      </c>
      <c r="BO8" s="13"/>
      <c r="BP8" s="13">
        <v>0.45161290322580599</v>
      </c>
      <c r="BQ8" s="13">
        <v>0.57142857142857095</v>
      </c>
      <c r="BR8" s="13"/>
      <c r="BS8" s="13">
        <v>0.59375</v>
      </c>
      <c r="BT8" s="13">
        <v>0.44736842105263203</v>
      </c>
      <c r="BU8" s="13"/>
      <c r="BV8" s="13">
        <v>0.77272727272727304</v>
      </c>
      <c r="BW8" s="13">
        <v>0.5</v>
      </c>
      <c r="BX8" s="13"/>
      <c r="BY8" s="13">
        <v>0.55555555555555602</v>
      </c>
      <c r="BZ8" s="13">
        <v>0.55000000000000004</v>
      </c>
      <c r="CA8" s="13"/>
      <c r="CB8" s="13">
        <v>0.5</v>
      </c>
      <c r="CC8" s="13">
        <v>0.592592592592593</v>
      </c>
    </row>
    <row r="9" spans="2:81" ht="28.8" x14ac:dyDescent="0.3">
      <c r="B9" s="14" t="s">
        <v>299</v>
      </c>
      <c r="C9" s="13">
        <v>0.34545454545454501</v>
      </c>
      <c r="D9" s="13">
        <v>0.28787878787878801</v>
      </c>
      <c r="E9" s="13">
        <v>0.43181818181818199</v>
      </c>
      <c r="F9" s="13"/>
      <c r="G9" s="13">
        <v>0.45454545454545497</v>
      </c>
      <c r="H9" s="13">
        <v>0.26470588235294101</v>
      </c>
      <c r="I9" s="13">
        <v>0.20833333333333301</v>
      </c>
      <c r="J9" s="13">
        <v>0.4375</v>
      </c>
      <c r="K9" s="13">
        <v>0.7</v>
      </c>
      <c r="L9" s="13">
        <v>0</v>
      </c>
      <c r="M9" s="13"/>
      <c r="N9" s="13">
        <v>0.27500000000000002</v>
      </c>
      <c r="O9" s="13">
        <v>0.42857142857142899</v>
      </c>
      <c r="P9" s="13">
        <v>0.3125</v>
      </c>
      <c r="Q9" s="13">
        <v>0.38461538461538503</v>
      </c>
      <c r="R9" s="13"/>
      <c r="S9" s="13">
        <v>0.41666666666666702</v>
      </c>
      <c r="T9" s="13">
        <v>0.27272727272727298</v>
      </c>
      <c r="U9" s="13">
        <v>0.33333333333333298</v>
      </c>
      <c r="V9" s="13">
        <v>9.0909090909090898E-2</v>
      </c>
      <c r="W9" s="13">
        <v>0.36363636363636398</v>
      </c>
      <c r="X9" s="13">
        <v>0.375</v>
      </c>
      <c r="Y9" s="13">
        <v>0.33333333333333298</v>
      </c>
      <c r="Z9" s="13">
        <v>0.5</v>
      </c>
      <c r="AA9" s="13">
        <v>0.5</v>
      </c>
      <c r="AB9" s="13">
        <v>0.230769230769231</v>
      </c>
      <c r="AC9" s="13">
        <v>0.5</v>
      </c>
      <c r="AD9" s="13">
        <v>0</v>
      </c>
      <c r="AE9" s="13"/>
      <c r="AF9" s="13">
        <v>0.34090909090909099</v>
      </c>
      <c r="AG9" s="13">
        <v>0.35</v>
      </c>
      <c r="AH9" s="13">
        <v>0.33333333333333298</v>
      </c>
      <c r="AI9" s="13">
        <v>0.36842105263157898</v>
      </c>
      <c r="AJ9" s="13">
        <v>0.2</v>
      </c>
      <c r="AK9" s="13">
        <v>0.5</v>
      </c>
      <c r="AL9" s="13"/>
      <c r="AM9" s="13">
        <v>0.27777777777777801</v>
      </c>
      <c r="AN9" s="13">
        <v>0.3125</v>
      </c>
      <c r="AO9" s="13">
        <v>0.36111111111111099</v>
      </c>
      <c r="AP9" s="13">
        <v>0.45</v>
      </c>
      <c r="AQ9" s="13">
        <v>0.16666666666666699</v>
      </c>
      <c r="AR9" s="13"/>
      <c r="AS9" s="13">
        <v>0.34545454545454501</v>
      </c>
      <c r="AT9" s="13" t="s">
        <v>97</v>
      </c>
      <c r="AU9" s="13"/>
      <c r="AV9" s="13">
        <v>0.36956521739130399</v>
      </c>
      <c r="AW9" s="13">
        <v>0.22222222222222199</v>
      </c>
      <c r="AX9" s="13" t="s">
        <v>97</v>
      </c>
      <c r="AY9" s="13"/>
      <c r="AZ9" s="13" t="s">
        <v>97</v>
      </c>
      <c r="BA9" s="13">
        <v>0.38888888888888901</v>
      </c>
      <c r="BB9" s="13" t="s">
        <v>97</v>
      </c>
      <c r="BC9" s="13"/>
      <c r="BD9" s="13">
        <v>0.323943661971831</v>
      </c>
      <c r="BE9" s="13">
        <v>0.38461538461538503</v>
      </c>
      <c r="BF9" s="13"/>
      <c r="BG9" s="13">
        <v>0.35135135135135098</v>
      </c>
      <c r="BH9" s="13">
        <v>0.34246575342465801</v>
      </c>
      <c r="BI9" s="13"/>
      <c r="BJ9" s="13">
        <v>0.33333333333333298</v>
      </c>
      <c r="BK9" s="13">
        <v>0.34408602150537598</v>
      </c>
      <c r="BL9" s="13"/>
      <c r="BM9" s="13">
        <v>0.25</v>
      </c>
      <c r="BN9" s="13">
        <v>0.36842105263157898</v>
      </c>
      <c r="BO9" s="13"/>
      <c r="BP9" s="13">
        <v>0.38709677419354799</v>
      </c>
      <c r="BQ9" s="13">
        <v>0.337662337662338</v>
      </c>
      <c r="BR9" s="13"/>
      <c r="BS9" s="13">
        <v>0.34375</v>
      </c>
      <c r="BT9" s="13">
        <v>0.34210526315789502</v>
      </c>
      <c r="BU9" s="13"/>
      <c r="BV9" s="13">
        <v>0.18181818181818199</v>
      </c>
      <c r="BW9" s="13">
        <v>0.42857142857142899</v>
      </c>
      <c r="BX9" s="13"/>
      <c r="BY9" s="13">
        <v>0.33333333333333298</v>
      </c>
      <c r="BZ9" s="13">
        <v>0.35</v>
      </c>
      <c r="CA9" s="13"/>
      <c r="CB9" s="13">
        <v>0.38</v>
      </c>
      <c r="CC9" s="13">
        <v>0.31481481481481499</v>
      </c>
    </row>
    <row r="10" spans="2:81" x14ac:dyDescent="0.3">
      <c r="B10" s="14" t="s">
        <v>106</v>
      </c>
      <c r="C10" s="22">
        <v>0.109090909090909</v>
      </c>
      <c r="D10" s="22">
        <v>0.13636363636363599</v>
      </c>
      <c r="E10" s="22">
        <v>6.8181818181818205E-2</v>
      </c>
      <c r="F10" s="22"/>
      <c r="G10" s="22">
        <v>0.22727272727272699</v>
      </c>
      <c r="H10" s="22">
        <v>2.9411764705882401E-2</v>
      </c>
      <c r="I10" s="22">
        <v>4.1666666666666699E-2</v>
      </c>
      <c r="J10" s="22">
        <v>0</v>
      </c>
      <c r="K10" s="22">
        <v>0.2</v>
      </c>
      <c r="L10" s="22">
        <v>0.75</v>
      </c>
      <c r="M10" s="22"/>
      <c r="N10" s="22">
        <v>0.1</v>
      </c>
      <c r="O10" s="22">
        <v>0.17857142857142899</v>
      </c>
      <c r="P10" s="22">
        <v>6.25E-2</v>
      </c>
      <c r="Q10" s="22">
        <v>7.69230769230769E-2</v>
      </c>
      <c r="R10" s="22"/>
      <c r="S10" s="22">
        <v>8.3333333333333301E-2</v>
      </c>
      <c r="T10" s="22">
        <v>0.18181818181818199</v>
      </c>
      <c r="U10" s="22">
        <v>0</v>
      </c>
      <c r="V10" s="22">
        <v>0.18181818181818199</v>
      </c>
      <c r="W10" s="22">
        <v>9.0909090909090898E-2</v>
      </c>
      <c r="X10" s="22">
        <v>0.125</v>
      </c>
      <c r="Y10" s="22">
        <v>0</v>
      </c>
      <c r="Z10" s="22">
        <v>0</v>
      </c>
      <c r="AA10" s="22">
        <v>7.1428571428571397E-2</v>
      </c>
      <c r="AB10" s="22">
        <v>7.69230769230769E-2</v>
      </c>
      <c r="AC10" s="22">
        <v>0.16666666666666699</v>
      </c>
      <c r="AD10" s="22">
        <v>0.5</v>
      </c>
      <c r="AE10" s="22"/>
      <c r="AF10" s="22">
        <v>2.27272727272727E-2</v>
      </c>
      <c r="AG10" s="22">
        <v>0.05</v>
      </c>
      <c r="AH10" s="22">
        <v>0.22222222222222199</v>
      </c>
      <c r="AI10" s="22">
        <v>0.157894736842105</v>
      </c>
      <c r="AJ10" s="22">
        <v>0.4</v>
      </c>
      <c r="AK10" s="22">
        <v>0.25</v>
      </c>
      <c r="AL10" s="22"/>
      <c r="AM10" s="22">
        <v>0.16666666666666699</v>
      </c>
      <c r="AN10" s="22">
        <v>0.125</v>
      </c>
      <c r="AO10" s="22">
        <v>0.11111111111111099</v>
      </c>
      <c r="AP10" s="22">
        <v>0</v>
      </c>
      <c r="AQ10" s="22">
        <v>0.16666666666666699</v>
      </c>
      <c r="AR10" s="22"/>
      <c r="AS10" s="22">
        <v>0.109090909090909</v>
      </c>
      <c r="AT10" s="22" t="s">
        <v>97</v>
      </c>
      <c r="AU10" s="22"/>
      <c r="AV10" s="22">
        <v>0.13043478260869601</v>
      </c>
      <c r="AW10" s="22">
        <v>0</v>
      </c>
      <c r="AX10" s="22" t="s">
        <v>97</v>
      </c>
      <c r="AY10" s="22"/>
      <c r="AZ10" s="22" t="s">
        <v>97</v>
      </c>
      <c r="BA10" s="22">
        <v>0.122222222222222</v>
      </c>
      <c r="BB10" s="22" t="s">
        <v>97</v>
      </c>
      <c r="BC10" s="22"/>
      <c r="BD10" s="22">
        <v>8.4507042253521097E-2</v>
      </c>
      <c r="BE10" s="22">
        <v>0.15384615384615399</v>
      </c>
      <c r="BF10" s="22"/>
      <c r="BG10" s="22">
        <v>5.4054054054054099E-2</v>
      </c>
      <c r="BH10" s="22">
        <v>0.13698630136986301</v>
      </c>
      <c r="BI10" s="22"/>
      <c r="BJ10" s="22">
        <v>0</v>
      </c>
      <c r="BK10" s="22">
        <v>0.12903225806451599</v>
      </c>
      <c r="BL10" s="22"/>
      <c r="BM10" s="22">
        <v>6.25E-2</v>
      </c>
      <c r="BN10" s="22">
        <v>0.13157894736842099</v>
      </c>
      <c r="BO10" s="22"/>
      <c r="BP10" s="22">
        <v>0.16129032258064499</v>
      </c>
      <c r="BQ10" s="22">
        <v>9.0909090909090898E-2</v>
      </c>
      <c r="BR10" s="22"/>
      <c r="BS10" s="22">
        <v>6.25E-2</v>
      </c>
      <c r="BT10" s="22">
        <v>0.21052631578947401</v>
      </c>
      <c r="BU10" s="22"/>
      <c r="BV10" s="22">
        <v>4.5454545454545497E-2</v>
      </c>
      <c r="BW10" s="22">
        <v>7.1428571428571397E-2</v>
      </c>
      <c r="BX10" s="22"/>
      <c r="BY10" s="22">
        <v>0.11111111111111099</v>
      </c>
      <c r="BZ10" s="22">
        <v>0.1</v>
      </c>
      <c r="CA10" s="22"/>
      <c r="CB10" s="22">
        <v>0.12</v>
      </c>
      <c r="CC10" s="22">
        <v>9.2592592592592601E-2</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327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0.4</v>
      </c>
      <c r="D8" s="13">
        <v>0.36363636363636398</v>
      </c>
      <c r="E8" s="13">
        <v>0.45454545454545497</v>
      </c>
      <c r="F8" s="13"/>
      <c r="G8" s="13">
        <v>0.5</v>
      </c>
      <c r="H8" s="13">
        <v>0.47058823529411797</v>
      </c>
      <c r="I8" s="13">
        <v>0.33333333333333298</v>
      </c>
      <c r="J8" s="13">
        <v>0.375</v>
      </c>
      <c r="K8" s="13">
        <v>0.1</v>
      </c>
      <c r="L8" s="13">
        <v>0.5</v>
      </c>
      <c r="M8" s="13"/>
      <c r="N8" s="13">
        <v>0.32500000000000001</v>
      </c>
      <c r="O8" s="13">
        <v>0.42857142857142899</v>
      </c>
      <c r="P8" s="13">
        <v>0.5625</v>
      </c>
      <c r="Q8" s="13">
        <v>0.38461538461538503</v>
      </c>
      <c r="R8" s="13"/>
      <c r="S8" s="13">
        <v>0.45833333333333298</v>
      </c>
      <c r="T8" s="13">
        <v>0.45454545454545497</v>
      </c>
      <c r="U8" s="13">
        <v>0.66666666666666696</v>
      </c>
      <c r="V8" s="13">
        <v>0.27272727272727298</v>
      </c>
      <c r="W8" s="13">
        <v>0.36363636363636398</v>
      </c>
      <c r="X8" s="13">
        <v>0.5</v>
      </c>
      <c r="Y8" s="13">
        <v>0.66666666666666696</v>
      </c>
      <c r="Z8" s="13">
        <v>0.25</v>
      </c>
      <c r="AA8" s="13">
        <v>0.57142857142857095</v>
      </c>
      <c r="AB8" s="13">
        <v>0.15384615384615399</v>
      </c>
      <c r="AC8" s="13">
        <v>0.33333333333333298</v>
      </c>
      <c r="AD8" s="13">
        <v>0</v>
      </c>
      <c r="AE8" s="13"/>
      <c r="AF8" s="13">
        <v>0.47727272727272702</v>
      </c>
      <c r="AG8" s="13">
        <v>0.4</v>
      </c>
      <c r="AH8" s="13">
        <v>0.66666666666666696</v>
      </c>
      <c r="AI8" s="13">
        <v>0.21052631578947401</v>
      </c>
      <c r="AJ8" s="13">
        <v>0.4</v>
      </c>
      <c r="AK8" s="13">
        <v>0.75</v>
      </c>
      <c r="AL8" s="13"/>
      <c r="AM8" s="13">
        <v>0.22222222222222199</v>
      </c>
      <c r="AN8" s="13">
        <v>0.625</v>
      </c>
      <c r="AO8" s="13">
        <v>0.36111111111111099</v>
      </c>
      <c r="AP8" s="13">
        <v>0.5</v>
      </c>
      <c r="AQ8" s="13">
        <v>0.33333333333333298</v>
      </c>
      <c r="AR8" s="13"/>
      <c r="AS8" s="13">
        <v>0.4</v>
      </c>
      <c r="AT8" s="13" t="s">
        <v>97</v>
      </c>
      <c r="AU8" s="13"/>
      <c r="AV8" s="13">
        <v>0.42391304347826098</v>
      </c>
      <c r="AW8" s="13">
        <v>0.27777777777777801</v>
      </c>
      <c r="AX8" s="13" t="s">
        <v>97</v>
      </c>
      <c r="AY8" s="13"/>
      <c r="AZ8" s="13" t="s">
        <v>97</v>
      </c>
      <c r="BA8" s="13">
        <v>0.38888888888888901</v>
      </c>
      <c r="BB8" s="13" t="s">
        <v>97</v>
      </c>
      <c r="BC8" s="13"/>
      <c r="BD8" s="13">
        <v>0.42253521126760601</v>
      </c>
      <c r="BE8" s="13">
        <v>0.35897435897435898</v>
      </c>
      <c r="BF8" s="13"/>
      <c r="BG8" s="13">
        <v>0.40540540540540498</v>
      </c>
      <c r="BH8" s="13">
        <v>0.397260273972603</v>
      </c>
      <c r="BI8" s="13"/>
      <c r="BJ8" s="13">
        <v>0.46666666666666701</v>
      </c>
      <c r="BK8" s="13">
        <v>0.39784946236559099</v>
      </c>
      <c r="BL8" s="13"/>
      <c r="BM8" s="13">
        <v>0.375</v>
      </c>
      <c r="BN8" s="13">
        <v>0.40789473684210498</v>
      </c>
      <c r="BO8" s="13"/>
      <c r="BP8" s="13">
        <v>0.45161290322580599</v>
      </c>
      <c r="BQ8" s="13">
        <v>0.38961038961039002</v>
      </c>
      <c r="BR8" s="13"/>
      <c r="BS8" s="13">
        <v>0.4375</v>
      </c>
      <c r="BT8" s="13">
        <v>0.34210526315789502</v>
      </c>
      <c r="BU8" s="13"/>
      <c r="BV8" s="13">
        <v>0.40909090909090901</v>
      </c>
      <c r="BW8" s="13">
        <v>0.452380952380952</v>
      </c>
      <c r="BX8" s="13"/>
      <c r="BY8" s="13">
        <v>0.37037037037037002</v>
      </c>
      <c r="BZ8" s="13">
        <v>0.41249999999999998</v>
      </c>
      <c r="CA8" s="13"/>
      <c r="CB8" s="13">
        <v>0.32</v>
      </c>
      <c r="CC8" s="13">
        <v>0.48148148148148101</v>
      </c>
    </row>
    <row r="9" spans="2:81" ht="28.8" x14ac:dyDescent="0.3">
      <c r="B9" s="14" t="s">
        <v>299</v>
      </c>
      <c r="C9" s="13">
        <v>0.53636363636363604</v>
      </c>
      <c r="D9" s="13">
        <v>0.59090909090909105</v>
      </c>
      <c r="E9" s="13">
        <v>0.45454545454545497</v>
      </c>
      <c r="F9" s="13"/>
      <c r="G9" s="13">
        <v>0.40909090909090901</v>
      </c>
      <c r="H9" s="13">
        <v>0.52941176470588203</v>
      </c>
      <c r="I9" s="13">
        <v>0.54166666666666696</v>
      </c>
      <c r="J9" s="13">
        <v>0.5625</v>
      </c>
      <c r="K9" s="13">
        <v>0.8</v>
      </c>
      <c r="L9" s="13">
        <v>0.5</v>
      </c>
      <c r="M9" s="13"/>
      <c r="N9" s="13">
        <v>0.65</v>
      </c>
      <c r="O9" s="13">
        <v>0.46428571428571402</v>
      </c>
      <c r="P9" s="13">
        <v>0.375</v>
      </c>
      <c r="Q9" s="13">
        <v>0.53846153846153799</v>
      </c>
      <c r="R9" s="13"/>
      <c r="S9" s="13">
        <v>0.45833333333333298</v>
      </c>
      <c r="T9" s="13">
        <v>0.36363636363636398</v>
      </c>
      <c r="U9" s="13">
        <v>0.33333333333333298</v>
      </c>
      <c r="V9" s="13">
        <v>0.72727272727272696</v>
      </c>
      <c r="W9" s="13">
        <v>0.63636363636363602</v>
      </c>
      <c r="X9" s="13">
        <v>0.375</v>
      </c>
      <c r="Y9" s="13">
        <v>0</v>
      </c>
      <c r="Z9" s="13">
        <v>0.75</v>
      </c>
      <c r="AA9" s="13">
        <v>0.42857142857142899</v>
      </c>
      <c r="AB9" s="13">
        <v>0.84615384615384603</v>
      </c>
      <c r="AC9" s="13">
        <v>0.5</v>
      </c>
      <c r="AD9" s="13">
        <v>1</v>
      </c>
      <c r="AE9" s="13"/>
      <c r="AF9" s="13">
        <v>0.47727272727272702</v>
      </c>
      <c r="AG9" s="13">
        <v>0.55000000000000004</v>
      </c>
      <c r="AH9" s="13">
        <v>0.33333333333333298</v>
      </c>
      <c r="AI9" s="13">
        <v>0.73684210526315796</v>
      </c>
      <c r="AJ9" s="13">
        <v>0.4</v>
      </c>
      <c r="AK9" s="13">
        <v>0</v>
      </c>
      <c r="AL9" s="13"/>
      <c r="AM9" s="13">
        <v>0.72222222222222199</v>
      </c>
      <c r="AN9" s="13">
        <v>0.25</v>
      </c>
      <c r="AO9" s="13">
        <v>0.55555555555555602</v>
      </c>
      <c r="AP9" s="13">
        <v>0.5</v>
      </c>
      <c r="AQ9" s="13">
        <v>0.66666666666666696</v>
      </c>
      <c r="AR9" s="13"/>
      <c r="AS9" s="13">
        <v>0.53636363636363604</v>
      </c>
      <c r="AT9" s="13" t="s">
        <v>97</v>
      </c>
      <c r="AU9" s="13"/>
      <c r="AV9" s="13">
        <v>0.52173913043478304</v>
      </c>
      <c r="AW9" s="13">
        <v>0.61111111111111105</v>
      </c>
      <c r="AX9" s="13" t="s">
        <v>97</v>
      </c>
      <c r="AY9" s="13"/>
      <c r="AZ9" s="13" t="s">
        <v>97</v>
      </c>
      <c r="BA9" s="13">
        <v>0.53333333333333299</v>
      </c>
      <c r="BB9" s="13" t="s">
        <v>97</v>
      </c>
      <c r="BC9" s="13"/>
      <c r="BD9" s="13">
        <v>0.52112676056338003</v>
      </c>
      <c r="BE9" s="13">
        <v>0.56410256410256399</v>
      </c>
      <c r="BF9" s="13"/>
      <c r="BG9" s="13">
        <v>0.56756756756756799</v>
      </c>
      <c r="BH9" s="13">
        <v>0.52054794520547898</v>
      </c>
      <c r="BI9" s="13"/>
      <c r="BJ9" s="13">
        <v>0.4</v>
      </c>
      <c r="BK9" s="13">
        <v>0.54838709677419395</v>
      </c>
      <c r="BL9" s="13"/>
      <c r="BM9" s="13">
        <v>0.5</v>
      </c>
      <c r="BN9" s="13">
        <v>0.55263157894736803</v>
      </c>
      <c r="BO9" s="13"/>
      <c r="BP9" s="13">
        <v>0.483870967741935</v>
      </c>
      <c r="BQ9" s="13">
        <v>0.54545454545454497</v>
      </c>
      <c r="BR9" s="13"/>
      <c r="BS9" s="13">
        <v>0.5</v>
      </c>
      <c r="BT9" s="13">
        <v>0.57894736842105299</v>
      </c>
      <c r="BU9" s="13"/>
      <c r="BV9" s="13">
        <v>0.59090909090909105</v>
      </c>
      <c r="BW9" s="13">
        <v>0.452380952380952</v>
      </c>
      <c r="BX9" s="13"/>
      <c r="BY9" s="13">
        <v>0.55555555555555602</v>
      </c>
      <c r="BZ9" s="13">
        <v>0.53749999999999998</v>
      </c>
      <c r="CA9" s="13"/>
      <c r="CB9" s="13">
        <v>0.64</v>
      </c>
      <c r="CC9" s="13">
        <v>0.46296296296296302</v>
      </c>
    </row>
    <row r="10" spans="2:81" x14ac:dyDescent="0.3">
      <c r="B10" s="14" t="s">
        <v>106</v>
      </c>
      <c r="C10" s="22">
        <v>6.3636363636363602E-2</v>
      </c>
      <c r="D10" s="22">
        <v>4.5454545454545497E-2</v>
      </c>
      <c r="E10" s="22">
        <v>9.0909090909090898E-2</v>
      </c>
      <c r="F10" s="22"/>
      <c r="G10" s="22">
        <v>9.0909090909090898E-2</v>
      </c>
      <c r="H10" s="22">
        <v>0</v>
      </c>
      <c r="I10" s="22">
        <v>0.125</v>
      </c>
      <c r="J10" s="22">
        <v>6.25E-2</v>
      </c>
      <c r="K10" s="22">
        <v>0.1</v>
      </c>
      <c r="L10" s="22">
        <v>0</v>
      </c>
      <c r="M10" s="22"/>
      <c r="N10" s="22">
        <v>2.5000000000000001E-2</v>
      </c>
      <c r="O10" s="22">
        <v>0.107142857142857</v>
      </c>
      <c r="P10" s="22">
        <v>6.25E-2</v>
      </c>
      <c r="Q10" s="22">
        <v>7.69230769230769E-2</v>
      </c>
      <c r="R10" s="22"/>
      <c r="S10" s="22">
        <v>8.3333333333333301E-2</v>
      </c>
      <c r="T10" s="22">
        <v>0.18181818181818199</v>
      </c>
      <c r="U10" s="22">
        <v>0</v>
      </c>
      <c r="V10" s="22">
        <v>0</v>
      </c>
      <c r="W10" s="22">
        <v>0</v>
      </c>
      <c r="X10" s="22">
        <v>0.125</v>
      </c>
      <c r="Y10" s="22">
        <v>0.33333333333333298</v>
      </c>
      <c r="Z10" s="22">
        <v>0</v>
      </c>
      <c r="AA10" s="22">
        <v>0</v>
      </c>
      <c r="AB10" s="22">
        <v>0</v>
      </c>
      <c r="AC10" s="22">
        <v>0.16666666666666699</v>
      </c>
      <c r="AD10" s="22">
        <v>0</v>
      </c>
      <c r="AE10" s="22"/>
      <c r="AF10" s="22">
        <v>4.5454545454545497E-2</v>
      </c>
      <c r="AG10" s="22">
        <v>0.05</v>
      </c>
      <c r="AH10" s="22">
        <v>0</v>
      </c>
      <c r="AI10" s="22">
        <v>5.2631578947368397E-2</v>
      </c>
      <c r="AJ10" s="22">
        <v>0.2</v>
      </c>
      <c r="AK10" s="22">
        <v>0.25</v>
      </c>
      <c r="AL10" s="22"/>
      <c r="AM10" s="22">
        <v>5.5555555555555601E-2</v>
      </c>
      <c r="AN10" s="22">
        <v>0.125</v>
      </c>
      <c r="AO10" s="22">
        <v>8.3333333333333301E-2</v>
      </c>
      <c r="AP10" s="22">
        <v>0</v>
      </c>
      <c r="AQ10" s="22">
        <v>0</v>
      </c>
      <c r="AR10" s="22"/>
      <c r="AS10" s="22">
        <v>6.3636363636363602E-2</v>
      </c>
      <c r="AT10" s="22" t="s">
        <v>97</v>
      </c>
      <c r="AU10" s="22"/>
      <c r="AV10" s="22">
        <v>5.4347826086956499E-2</v>
      </c>
      <c r="AW10" s="22">
        <v>0.11111111111111099</v>
      </c>
      <c r="AX10" s="22" t="s">
        <v>97</v>
      </c>
      <c r="AY10" s="22"/>
      <c r="AZ10" s="22" t="s">
        <v>97</v>
      </c>
      <c r="BA10" s="22">
        <v>7.7777777777777807E-2</v>
      </c>
      <c r="BB10" s="22" t="s">
        <v>97</v>
      </c>
      <c r="BC10" s="22"/>
      <c r="BD10" s="22">
        <v>5.63380281690141E-2</v>
      </c>
      <c r="BE10" s="22">
        <v>7.69230769230769E-2</v>
      </c>
      <c r="BF10" s="22"/>
      <c r="BG10" s="22">
        <v>2.7027027027027001E-2</v>
      </c>
      <c r="BH10" s="22">
        <v>8.2191780821917804E-2</v>
      </c>
      <c r="BI10" s="22"/>
      <c r="BJ10" s="22">
        <v>0.133333333333333</v>
      </c>
      <c r="BK10" s="22">
        <v>5.3763440860215103E-2</v>
      </c>
      <c r="BL10" s="22"/>
      <c r="BM10" s="22">
        <v>0.125</v>
      </c>
      <c r="BN10" s="22">
        <v>3.94736842105263E-2</v>
      </c>
      <c r="BO10" s="22"/>
      <c r="BP10" s="22">
        <v>6.4516129032258104E-2</v>
      </c>
      <c r="BQ10" s="22">
        <v>6.4935064935064901E-2</v>
      </c>
      <c r="BR10" s="22"/>
      <c r="BS10" s="22">
        <v>6.25E-2</v>
      </c>
      <c r="BT10" s="22">
        <v>7.8947368421052599E-2</v>
      </c>
      <c r="BU10" s="22"/>
      <c r="BV10" s="22">
        <v>0</v>
      </c>
      <c r="BW10" s="22">
        <v>9.5238095238095205E-2</v>
      </c>
      <c r="BX10" s="22"/>
      <c r="BY10" s="22">
        <v>7.4074074074074098E-2</v>
      </c>
      <c r="BZ10" s="22">
        <v>0.05</v>
      </c>
      <c r="CA10" s="22"/>
      <c r="CB10" s="22">
        <v>0.04</v>
      </c>
      <c r="CC10" s="22">
        <v>5.5555555555555601E-2</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328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0.527272727272727</v>
      </c>
      <c r="D8" s="13">
        <v>0.59090909090909105</v>
      </c>
      <c r="E8" s="13">
        <v>0.43181818181818199</v>
      </c>
      <c r="F8" s="13"/>
      <c r="G8" s="13">
        <v>0.40909090909090901</v>
      </c>
      <c r="H8" s="13">
        <v>0.64705882352941202</v>
      </c>
      <c r="I8" s="13">
        <v>0.66666666666666696</v>
      </c>
      <c r="J8" s="13">
        <v>0.5</v>
      </c>
      <c r="K8" s="13">
        <v>0.3</v>
      </c>
      <c r="L8" s="13">
        <v>0</v>
      </c>
      <c r="M8" s="13"/>
      <c r="N8" s="13">
        <v>0.6</v>
      </c>
      <c r="O8" s="13">
        <v>0.32142857142857101</v>
      </c>
      <c r="P8" s="13">
        <v>0.5625</v>
      </c>
      <c r="Q8" s="13">
        <v>0.61538461538461497</v>
      </c>
      <c r="R8" s="13"/>
      <c r="S8" s="13">
        <v>0.45833333333333298</v>
      </c>
      <c r="T8" s="13">
        <v>0.63636363636363602</v>
      </c>
      <c r="U8" s="13">
        <v>0.66666666666666696</v>
      </c>
      <c r="V8" s="13">
        <v>0.54545454545454497</v>
      </c>
      <c r="W8" s="13">
        <v>0.45454545454545497</v>
      </c>
      <c r="X8" s="13">
        <v>0.375</v>
      </c>
      <c r="Y8" s="13">
        <v>0</v>
      </c>
      <c r="Z8" s="13">
        <v>0.5</v>
      </c>
      <c r="AA8" s="13">
        <v>0.71428571428571397</v>
      </c>
      <c r="AB8" s="13">
        <v>0.53846153846153799</v>
      </c>
      <c r="AC8" s="13">
        <v>0.5</v>
      </c>
      <c r="AD8" s="13">
        <v>1</v>
      </c>
      <c r="AE8" s="13"/>
      <c r="AF8" s="13">
        <v>0.63636363636363602</v>
      </c>
      <c r="AG8" s="13">
        <v>0.4</v>
      </c>
      <c r="AH8" s="13">
        <v>0.55555555555555602</v>
      </c>
      <c r="AI8" s="13">
        <v>0.52631578947368396</v>
      </c>
      <c r="AJ8" s="13">
        <v>0.2</v>
      </c>
      <c r="AK8" s="13">
        <v>0.5</v>
      </c>
      <c r="AL8" s="13"/>
      <c r="AM8" s="13">
        <v>0.5</v>
      </c>
      <c r="AN8" s="13">
        <v>0.4375</v>
      </c>
      <c r="AO8" s="13">
        <v>0.41666666666666702</v>
      </c>
      <c r="AP8" s="13">
        <v>0.6</v>
      </c>
      <c r="AQ8" s="13">
        <v>0.83333333333333304</v>
      </c>
      <c r="AR8" s="13"/>
      <c r="AS8" s="13">
        <v>0.527272727272727</v>
      </c>
      <c r="AT8" s="13" t="s">
        <v>97</v>
      </c>
      <c r="AU8" s="13"/>
      <c r="AV8" s="13">
        <v>0.5</v>
      </c>
      <c r="AW8" s="13">
        <v>0.66666666666666696</v>
      </c>
      <c r="AX8" s="13" t="s">
        <v>97</v>
      </c>
      <c r="AY8" s="13"/>
      <c r="AZ8" s="13" t="s">
        <v>97</v>
      </c>
      <c r="BA8" s="13">
        <v>0.5</v>
      </c>
      <c r="BB8" s="13" t="s">
        <v>97</v>
      </c>
      <c r="BC8" s="13"/>
      <c r="BD8" s="13">
        <v>0.57746478873239404</v>
      </c>
      <c r="BE8" s="13">
        <v>0.43589743589743601</v>
      </c>
      <c r="BF8" s="13"/>
      <c r="BG8" s="13">
        <v>0.59459459459459496</v>
      </c>
      <c r="BH8" s="13">
        <v>0.49315068493150699</v>
      </c>
      <c r="BI8" s="13"/>
      <c r="BJ8" s="13">
        <v>0.8</v>
      </c>
      <c r="BK8" s="13">
        <v>0.494623655913978</v>
      </c>
      <c r="BL8" s="13"/>
      <c r="BM8" s="13">
        <v>0.59375</v>
      </c>
      <c r="BN8" s="13">
        <v>0.5</v>
      </c>
      <c r="BO8" s="13"/>
      <c r="BP8" s="13">
        <v>0.483870967741935</v>
      </c>
      <c r="BQ8" s="13">
        <v>0.54545454545454497</v>
      </c>
      <c r="BR8" s="13"/>
      <c r="BS8" s="13">
        <v>0.5625</v>
      </c>
      <c r="BT8" s="13">
        <v>0.47368421052631599</v>
      </c>
      <c r="BU8" s="13"/>
      <c r="BV8" s="13">
        <v>0.68181818181818199</v>
      </c>
      <c r="BW8" s="13">
        <v>0.5</v>
      </c>
      <c r="BX8" s="13"/>
      <c r="BY8" s="13">
        <v>0.51851851851851805</v>
      </c>
      <c r="BZ8" s="13">
        <v>0.53749999999999998</v>
      </c>
      <c r="CA8" s="13"/>
      <c r="CB8" s="13">
        <v>0.48</v>
      </c>
      <c r="CC8" s="13">
        <v>0.55555555555555602</v>
      </c>
    </row>
    <row r="9" spans="2:81" ht="28.8" x14ac:dyDescent="0.3">
      <c r="B9" s="14" t="s">
        <v>299</v>
      </c>
      <c r="C9" s="13">
        <v>0.381818181818182</v>
      </c>
      <c r="D9" s="13">
        <v>0.31818181818181801</v>
      </c>
      <c r="E9" s="13">
        <v>0.47727272727272702</v>
      </c>
      <c r="F9" s="13"/>
      <c r="G9" s="13">
        <v>0.31818181818181801</v>
      </c>
      <c r="H9" s="13">
        <v>0.32352941176470601</v>
      </c>
      <c r="I9" s="13">
        <v>0.33333333333333298</v>
      </c>
      <c r="J9" s="13">
        <v>0.4375</v>
      </c>
      <c r="K9" s="13">
        <v>0.7</v>
      </c>
      <c r="L9" s="13">
        <v>0.5</v>
      </c>
      <c r="M9" s="13"/>
      <c r="N9" s="13">
        <v>0.35</v>
      </c>
      <c r="O9" s="13">
        <v>0.5</v>
      </c>
      <c r="P9" s="13">
        <v>0.375</v>
      </c>
      <c r="Q9" s="13">
        <v>0.30769230769230799</v>
      </c>
      <c r="R9" s="13"/>
      <c r="S9" s="13">
        <v>0.45833333333333298</v>
      </c>
      <c r="T9" s="13">
        <v>0.27272727272727298</v>
      </c>
      <c r="U9" s="13">
        <v>0.33333333333333298</v>
      </c>
      <c r="V9" s="13">
        <v>0.27272727272727298</v>
      </c>
      <c r="W9" s="13">
        <v>0.45454545454545497</v>
      </c>
      <c r="X9" s="13">
        <v>0.5</v>
      </c>
      <c r="Y9" s="13">
        <v>0.66666666666666696</v>
      </c>
      <c r="Z9" s="13">
        <v>0.5</v>
      </c>
      <c r="AA9" s="13">
        <v>0.214285714285714</v>
      </c>
      <c r="AB9" s="13">
        <v>0.38461538461538503</v>
      </c>
      <c r="AC9" s="13">
        <v>0.5</v>
      </c>
      <c r="AD9" s="13">
        <v>0</v>
      </c>
      <c r="AE9" s="13"/>
      <c r="AF9" s="13">
        <v>0.34090909090909099</v>
      </c>
      <c r="AG9" s="13">
        <v>0.5</v>
      </c>
      <c r="AH9" s="13">
        <v>0.33333333333333298</v>
      </c>
      <c r="AI9" s="13">
        <v>0.31578947368421101</v>
      </c>
      <c r="AJ9" s="13">
        <v>0.4</v>
      </c>
      <c r="AK9" s="13">
        <v>0.25</v>
      </c>
      <c r="AL9" s="13"/>
      <c r="AM9" s="13">
        <v>0.33333333333333298</v>
      </c>
      <c r="AN9" s="13">
        <v>0.375</v>
      </c>
      <c r="AO9" s="13">
        <v>0.5</v>
      </c>
      <c r="AP9" s="13">
        <v>0.35</v>
      </c>
      <c r="AQ9" s="13">
        <v>0.16666666666666699</v>
      </c>
      <c r="AR9" s="13"/>
      <c r="AS9" s="13">
        <v>0.381818181818182</v>
      </c>
      <c r="AT9" s="13" t="s">
        <v>97</v>
      </c>
      <c r="AU9" s="13"/>
      <c r="AV9" s="13">
        <v>0.42391304347826098</v>
      </c>
      <c r="AW9" s="13">
        <v>0.16666666666666699</v>
      </c>
      <c r="AX9" s="13" t="s">
        <v>97</v>
      </c>
      <c r="AY9" s="13"/>
      <c r="AZ9" s="13" t="s">
        <v>97</v>
      </c>
      <c r="BA9" s="13">
        <v>0.4</v>
      </c>
      <c r="BB9" s="13" t="s">
        <v>97</v>
      </c>
      <c r="BC9" s="13"/>
      <c r="BD9" s="13">
        <v>0.352112676056338</v>
      </c>
      <c r="BE9" s="13">
        <v>0.43589743589743601</v>
      </c>
      <c r="BF9" s="13"/>
      <c r="BG9" s="13">
        <v>0.32432432432432401</v>
      </c>
      <c r="BH9" s="13">
        <v>0.41095890410958902</v>
      </c>
      <c r="BI9" s="13"/>
      <c r="BJ9" s="13">
        <v>0.133333333333333</v>
      </c>
      <c r="BK9" s="13">
        <v>0.40860215053763399</v>
      </c>
      <c r="BL9" s="13"/>
      <c r="BM9" s="13">
        <v>0.34375</v>
      </c>
      <c r="BN9" s="13">
        <v>0.40789473684210498</v>
      </c>
      <c r="BO9" s="13"/>
      <c r="BP9" s="13">
        <v>0.45161290322580599</v>
      </c>
      <c r="BQ9" s="13">
        <v>0.35064935064935099</v>
      </c>
      <c r="BR9" s="13"/>
      <c r="BS9" s="13">
        <v>0.375</v>
      </c>
      <c r="BT9" s="13">
        <v>0.36842105263157898</v>
      </c>
      <c r="BU9" s="13"/>
      <c r="BV9" s="13">
        <v>0.27272727272727298</v>
      </c>
      <c r="BW9" s="13">
        <v>0.42857142857142899</v>
      </c>
      <c r="BX9" s="13"/>
      <c r="BY9" s="13">
        <v>0.407407407407407</v>
      </c>
      <c r="BZ9" s="13">
        <v>0.375</v>
      </c>
      <c r="CA9" s="13"/>
      <c r="CB9" s="13">
        <v>0.44</v>
      </c>
      <c r="CC9" s="13">
        <v>0.35185185185185203</v>
      </c>
    </row>
    <row r="10" spans="2:81" x14ac:dyDescent="0.3">
      <c r="B10" s="14" t="s">
        <v>106</v>
      </c>
      <c r="C10" s="22">
        <v>9.0909090909090898E-2</v>
      </c>
      <c r="D10" s="22">
        <v>9.0909090909090898E-2</v>
      </c>
      <c r="E10" s="22">
        <v>9.0909090909090898E-2</v>
      </c>
      <c r="F10" s="22"/>
      <c r="G10" s="22">
        <v>0.27272727272727298</v>
      </c>
      <c r="H10" s="22">
        <v>2.9411764705882401E-2</v>
      </c>
      <c r="I10" s="22">
        <v>0</v>
      </c>
      <c r="J10" s="22">
        <v>6.25E-2</v>
      </c>
      <c r="K10" s="22">
        <v>0</v>
      </c>
      <c r="L10" s="22">
        <v>0.5</v>
      </c>
      <c r="M10" s="22"/>
      <c r="N10" s="22">
        <v>0.05</v>
      </c>
      <c r="O10" s="22">
        <v>0.17857142857142899</v>
      </c>
      <c r="P10" s="22">
        <v>6.25E-2</v>
      </c>
      <c r="Q10" s="22">
        <v>7.69230769230769E-2</v>
      </c>
      <c r="R10" s="22"/>
      <c r="S10" s="22">
        <v>8.3333333333333301E-2</v>
      </c>
      <c r="T10" s="22">
        <v>9.0909090909090898E-2</v>
      </c>
      <c r="U10" s="22">
        <v>0</v>
      </c>
      <c r="V10" s="22">
        <v>0.18181818181818199</v>
      </c>
      <c r="W10" s="22">
        <v>9.0909090909090898E-2</v>
      </c>
      <c r="X10" s="22">
        <v>0.125</v>
      </c>
      <c r="Y10" s="22">
        <v>0.33333333333333298</v>
      </c>
      <c r="Z10" s="22">
        <v>0</v>
      </c>
      <c r="AA10" s="22">
        <v>7.1428571428571397E-2</v>
      </c>
      <c r="AB10" s="22">
        <v>7.69230769230769E-2</v>
      </c>
      <c r="AC10" s="22">
        <v>0</v>
      </c>
      <c r="AD10" s="22">
        <v>0</v>
      </c>
      <c r="AE10" s="22"/>
      <c r="AF10" s="22">
        <v>2.27272727272727E-2</v>
      </c>
      <c r="AG10" s="22">
        <v>0.1</v>
      </c>
      <c r="AH10" s="22">
        <v>0.11111111111111099</v>
      </c>
      <c r="AI10" s="22">
        <v>0.157894736842105</v>
      </c>
      <c r="AJ10" s="22">
        <v>0.4</v>
      </c>
      <c r="AK10" s="22">
        <v>0.25</v>
      </c>
      <c r="AL10" s="22"/>
      <c r="AM10" s="22">
        <v>0.16666666666666699</v>
      </c>
      <c r="AN10" s="22">
        <v>0.1875</v>
      </c>
      <c r="AO10" s="22">
        <v>8.3333333333333301E-2</v>
      </c>
      <c r="AP10" s="22">
        <v>0.05</v>
      </c>
      <c r="AQ10" s="22">
        <v>0</v>
      </c>
      <c r="AR10" s="22"/>
      <c r="AS10" s="22">
        <v>9.0909090909090898E-2</v>
      </c>
      <c r="AT10" s="22" t="s">
        <v>97</v>
      </c>
      <c r="AU10" s="22"/>
      <c r="AV10" s="22">
        <v>7.6086956521739094E-2</v>
      </c>
      <c r="AW10" s="22">
        <v>0.16666666666666699</v>
      </c>
      <c r="AX10" s="22" t="s">
        <v>97</v>
      </c>
      <c r="AY10" s="22"/>
      <c r="AZ10" s="22" t="s">
        <v>97</v>
      </c>
      <c r="BA10" s="22">
        <v>0.1</v>
      </c>
      <c r="BB10" s="22" t="s">
        <v>97</v>
      </c>
      <c r="BC10" s="22"/>
      <c r="BD10" s="22">
        <v>7.0422535211267595E-2</v>
      </c>
      <c r="BE10" s="22">
        <v>0.128205128205128</v>
      </c>
      <c r="BF10" s="22"/>
      <c r="BG10" s="22">
        <v>8.1081081081081099E-2</v>
      </c>
      <c r="BH10" s="22">
        <v>9.5890410958904104E-2</v>
      </c>
      <c r="BI10" s="22"/>
      <c r="BJ10" s="22">
        <v>6.6666666666666693E-2</v>
      </c>
      <c r="BK10" s="22">
        <v>9.6774193548387094E-2</v>
      </c>
      <c r="BL10" s="22"/>
      <c r="BM10" s="22">
        <v>6.25E-2</v>
      </c>
      <c r="BN10" s="22">
        <v>9.2105263157894704E-2</v>
      </c>
      <c r="BO10" s="22"/>
      <c r="BP10" s="22">
        <v>6.4516129032258104E-2</v>
      </c>
      <c r="BQ10" s="22">
        <v>0.103896103896104</v>
      </c>
      <c r="BR10" s="22"/>
      <c r="BS10" s="22">
        <v>6.25E-2</v>
      </c>
      <c r="BT10" s="22">
        <v>0.157894736842105</v>
      </c>
      <c r="BU10" s="22"/>
      <c r="BV10" s="22">
        <v>4.5454545454545497E-2</v>
      </c>
      <c r="BW10" s="22">
        <v>7.1428571428571397E-2</v>
      </c>
      <c r="BX10" s="22"/>
      <c r="BY10" s="22">
        <v>7.4074074074074098E-2</v>
      </c>
      <c r="BZ10" s="22">
        <v>8.7499999999999994E-2</v>
      </c>
      <c r="CA10" s="22"/>
      <c r="CB10" s="22">
        <v>0.08</v>
      </c>
      <c r="CC10" s="22">
        <v>9.2592592592592601E-2</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C15"/>
  <sheetViews>
    <sheetView showGridLines="0" workbookViewId="0">
      <pane xSplit="2" topLeftCell="C1" activePane="topRight" state="frozen"/>
      <selection pane="topRight" activeCell="J18" sqref="J18"/>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329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0.190909090909091</v>
      </c>
      <c r="D8" s="13">
        <v>0.18181818181818199</v>
      </c>
      <c r="E8" s="13">
        <v>0.204545454545455</v>
      </c>
      <c r="F8" s="13"/>
      <c r="G8" s="13">
        <v>0.13636363636363599</v>
      </c>
      <c r="H8" s="13">
        <v>0.32352941176470601</v>
      </c>
      <c r="I8" s="13">
        <v>0.20833333333333301</v>
      </c>
      <c r="J8" s="13">
        <v>0</v>
      </c>
      <c r="K8" s="13">
        <v>0.2</v>
      </c>
      <c r="L8" s="13">
        <v>0</v>
      </c>
      <c r="M8" s="13"/>
      <c r="N8" s="13">
        <v>0.22500000000000001</v>
      </c>
      <c r="O8" s="13">
        <v>0.14285714285714299</v>
      </c>
      <c r="P8" s="13">
        <v>0.3125</v>
      </c>
      <c r="Q8" s="13">
        <v>0.115384615384615</v>
      </c>
      <c r="R8" s="13"/>
      <c r="S8" s="13">
        <v>0.125</v>
      </c>
      <c r="T8" s="13">
        <v>0.27272727272727298</v>
      </c>
      <c r="U8" s="13">
        <v>0.66666666666666696</v>
      </c>
      <c r="V8" s="13">
        <v>0.27272727272727298</v>
      </c>
      <c r="W8" s="13">
        <v>0</v>
      </c>
      <c r="X8" s="13">
        <v>0.375</v>
      </c>
      <c r="Y8" s="13">
        <v>0</v>
      </c>
      <c r="Z8" s="13">
        <v>0</v>
      </c>
      <c r="AA8" s="13">
        <v>0.14285714285714299</v>
      </c>
      <c r="AB8" s="13">
        <v>0.30769230769230799</v>
      </c>
      <c r="AC8" s="13">
        <v>0.16666666666666699</v>
      </c>
      <c r="AD8" s="13">
        <v>0</v>
      </c>
      <c r="AE8" s="13"/>
      <c r="AF8" s="13">
        <v>0.15909090909090901</v>
      </c>
      <c r="AG8" s="13">
        <v>0.25</v>
      </c>
      <c r="AH8" s="13">
        <v>0.11111111111111099</v>
      </c>
      <c r="AI8" s="13">
        <v>0.31578947368421101</v>
      </c>
      <c r="AJ8" s="13">
        <v>0.2</v>
      </c>
      <c r="AK8" s="13">
        <v>0.25</v>
      </c>
      <c r="AL8" s="13"/>
      <c r="AM8" s="13">
        <v>0.16666666666666699</v>
      </c>
      <c r="AN8" s="13">
        <v>0.125</v>
      </c>
      <c r="AO8" s="13">
        <v>0.194444444444444</v>
      </c>
      <c r="AP8" s="13">
        <v>0.35</v>
      </c>
      <c r="AQ8" s="13">
        <v>0.16666666666666699</v>
      </c>
      <c r="AR8" s="13"/>
      <c r="AS8" s="13">
        <v>0.190909090909091</v>
      </c>
      <c r="AT8" s="13" t="s">
        <v>97</v>
      </c>
      <c r="AU8" s="13"/>
      <c r="AV8" s="13">
        <v>0.184782608695652</v>
      </c>
      <c r="AW8" s="13">
        <v>0.22222222222222199</v>
      </c>
      <c r="AX8" s="13" t="s">
        <v>97</v>
      </c>
      <c r="AY8" s="13"/>
      <c r="AZ8" s="13" t="s">
        <v>97</v>
      </c>
      <c r="BA8" s="13">
        <v>0.16666666666666699</v>
      </c>
      <c r="BB8" s="13" t="s">
        <v>97</v>
      </c>
      <c r="BC8" s="13"/>
      <c r="BD8" s="13">
        <v>0.21126760563380301</v>
      </c>
      <c r="BE8" s="13">
        <v>0.15384615384615399</v>
      </c>
      <c r="BF8" s="13"/>
      <c r="BG8" s="13">
        <v>0.27027027027027001</v>
      </c>
      <c r="BH8" s="13">
        <v>0.150684931506849</v>
      </c>
      <c r="BI8" s="13"/>
      <c r="BJ8" s="13">
        <v>0.33333333333333298</v>
      </c>
      <c r="BK8" s="13">
        <v>0.17204301075268799</v>
      </c>
      <c r="BL8" s="13"/>
      <c r="BM8" s="13">
        <v>0.21875</v>
      </c>
      <c r="BN8" s="13">
        <v>0.18421052631578899</v>
      </c>
      <c r="BO8" s="13"/>
      <c r="BP8" s="13">
        <v>0.16129032258064499</v>
      </c>
      <c r="BQ8" s="13">
        <v>0.207792207792208</v>
      </c>
      <c r="BR8" s="13"/>
      <c r="BS8" s="13">
        <v>0.1875</v>
      </c>
      <c r="BT8" s="13">
        <v>0.21052631578947401</v>
      </c>
      <c r="BU8" s="13"/>
      <c r="BV8" s="13">
        <v>0.27272727272727298</v>
      </c>
      <c r="BW8" s="13">
        <v>0.14285714285714299</v>
      </c>
      <c r="BX8" s="13"/>
      <c r="BY8" s="13">
        <v>0.296296296296296</v>
      </c>
      <c r="BZ8" s="13">
        <v>0.16250000000000001</v>
      </c>
      <c r="CA8" s="13"/>
      <c r="CB8" s="13">
        <v>0.2</v>
      </c>
      <c r="CC8" s="13">
        <v>0.16666666666666699</v>
      </c>
    </row>
    <row r="9" spans="2:81" ht="28.8" x14ac:dyDescent="0.3">
      <c r="B9" s="14" t="s">
        <v>299</v>
      </c>
      <c r="C9" s="13">
        <v>0.7</v>
      </c>
      <c r="D9" s="13">
        <v>0.69696969696969702</v>
      </c>
      <c r="E9" s="13">
        <v>0.70454545454545503</v>
      </c>
      <c r="F9" s="13"/>
      <c r="G9" s="13">
        <v>0.63636363636363602</v>
      </c>
      <c r="H9" s="13">
        <v>0.61764705882352899</v>
      </c>
      <c r="I9" s="13">
        <v>0.66666666666666696</v>
      </c>
      <c r="J9" s="13">
        <v>0.9375</v>
      </c>
      <c r="K9" s="13">
        <v>0.8</v>
      </c>
      <c r="L9" s="13">
        <v>0.75</v>
      </c>
      <c r="M9" s="13"/>
      <c r="N9" s="13">
        <v>0.75</v>
      </c>
      <c r="O9" s="13">
        <v>0.64285714285714302</v>
      </c>
      <c r="P9" s="13">
        <v>0.625</v>
      </c>
      <c r="Q9" s="13">
        <v>0.73076923076923095</v>
      </c>
      <c r="R9" s="13"/>
      <c r="S9" s="13">
        <v>0.75</v>
      </c>
      <c r="T9" s="13">
        <v>0.54545454545454497</v>
      </c>
      <c r="U9" s="13">
        <v>0.33333333333333298</v>
      </c>
      <c r="V9" s="13">
        <v>0.54545454545454497</v>
      </c>
      <c r="W9" s="13">
        <v>1</v>
      </c>
      <c r="X9" s="13">
        <v>0.5</v>
      </c>
      <c r="Y9" s="13">
        <v>0.66666666666666696</v>
      </c>
      <c r="Z9" s="13">
        <v>1</v>
      </c>
      <c r="AA9" s="13">
        <v>0.71428571428571397</v>
      </c>
      <c r="AB9" s="13">
        <v>0.69230769230769196</v>
      </c>
      <c r="AC9" s="13">
        <v>0.66666666666666696</v>
      </c>
      <c r="AD9" s="13">
        <v>1</v>
      </c>
      <c r="AE9" s="13"/>
      <c r="AF9" s="13">
        <v>0.70454545454545503</v>
      </c>
      <c r="AG9" s="13">
        <v>0.65</v>
      </c>
      <c r="AH9" s="13">
        <v>0.88888888888888895</v>
      </c>
      <c r="AI9" s="13">
        <v>0.57894736842105299</v>
      </c>
      <c r="AJ9" s="13">
        <v>0.6</v>
      </c>
      <c r="AK9" s="13">
        <v>0.5</v>
      </c>
      <c r="AL9" s="13"/>
      <c r="AM9" s="13">
        <v>0.66666666666666696</v>
      </c>
      <c r="AN9" s="13">
        <v>0.75</v>
      </c>
      <c r="AO9" s="13">
        <v>0.66666666666666696</v>
      </c>
      <c r="AP9" s="13">
        <v>0.55000000000000004</v>
      </c>
      <c r="AQ9" s="13">
        <v>0.83333333333333304</v>
      </c>
      <c r="AR9" s="13"/>
      <c r="AS9" s="13">
        <v>0.7</v>
      </c>
      <c r="AT9" s="13" t="s">
        <v>97</v>
      </c>
      <c r="AU9" s="13"/>
      <c r="AV9" s="13">
        <v>0.70652173913043503</v>
      </c>
      <c r="AW9" s="13">
        <v>0.66666666666666696</v>
      </c>
      <c r="AX9" s="13" t="s">
        <v>97</v>
      </c>
      <c r="AY9" s="13"/>
      <c r="AZ9" s="13" t="s">
        <v>97</v>
      </c>
      <c r="BA9" s="13">
        <v>0.7</v>
      </c>
      <c r="BB9" s="13" t="s">
        <v>97</v>
      </c>
      <c r="BC9" s="13"/>
      <c r="BD9" s="13">
        <v>0.69014084507042295</v>
      </c>
      <c r="BE9" s="13">
        <v>0.71794871794871795</v>
      </c>
      <c r="BF9" s="13"/>
      <c r="BG9" s="13">
        <v>0.62162162162162204</v>
      </c>
      <c r="BH9" s="13">
        <v>0.73972602739726001</v>
      </c>
      <c r="BI9" s="13"/>
      <c r="BJ9" s="13">
        <v>0.46666666666666701</v>
      </c>
      <c r="BK9" s="13">
        <v>0.73118279569892497</v>
      </c>
      <c r="BL9" s="13"/>
      <c r="BM9" s="13">
        <v>0.6875</v>
      </c>
      <c r="BN9" s="13">
        <v>0.69736842105263197</v>
      </c>
      <c r="BO9" s="13"/>
      <c r="BP9" s="13">
        <v>0.74193548387096797</v>
      </c>
      <c r="BQ9" s="13">
        <v>0.68831168831168799</v>
      </c>
      <c r="BR9" s="13"/>
      <c r="BS9" s="13">
        <v>0.734375</v>
      </c>
      <c r="BT9" s="13">
        <v>0.60526315789473695</v>
      </c>
      <c r="BU9" s="13"/>
      <c r="BV9" s="13">
        <v>0.72727272727272696</v>
      </c>
      <c r="BW9" s="13">
        <v>0.73809523809523803</v>
      </c>
      <c r="BX9" s="13"/>
      <c r="BY9" s="13">
        <v>0.592592592592593</v>
      </c>
      <c r="BZ9" s="13">
        <v>0.73750000000000004</v>
      </c>
      <c r="CA9" s="13"/>
      <c r="CB9" s="13">
        <v>0.7</v>
      </c>
      <c r="CC9" s="13">
        <v>0.74074074074074103</v>
      </c>
    </row>
    <row r="10" spans="2:81" x14ac:dyDescent="0.3">
      <c r="B10" s="14" t="s">
        <v>106</v>
      </c>
      <c r="C10" s="22">
        <v>0.109090909090909</v>
      </c>
      <c r="D10" s="22">
        <v>0.12121212121212099</v>
      </c>
      <c r="E10" s="22">
        <v>9.0909090909090898E-2</v>
      </c>
      <c r="F10" s="22"/>
      <c r="G10" s="22">
        <v>0.22727272727272699</v>
      </c>
      <c r="H10" s="22">
        <v>5.8823529411764698E-2</v>
      </c>
      <c r="I10" s="22">
        <v>0.125</v>
      </c>
      <c r="J10" s="22">
        <v>6.25E-2</v>
      </c>
      <c r="K10" s="22">
        <v>0</v>
      </c>
      <c r="L10" s="22">
        <v>0.25</v>
      </c>
      <c r="M10" s="22"/>
      <c r="N10" s="22">
        <v>2.5000000000000001E-2</v>
      </c>
      <c r="O10" s="22">
        <v>0.214285714285714</v>
      </c>
      <c r="P10" s="22">
        <v>6.25E-2</v>
      </c>
      <c r="Q10" s="22">
        <v>0.15384615384615399</v>
      </c>
      <c r="R10" s="22"/>
      <c r="S10" s="22">
        <v>0.125</v>
      </c>
      <c r="T10" s="22">
        <v>0.18181818181818199</v>
      </c>
      <c r="U10" s="22">
        <v>0</v>
      </c>
      <c r="V10" s="22">
        <v>0.18181818181818199</v>
      </c>
      <c r="W10" s="22">
        <v>0</v>
      </c>
      <c r="X10" s="22">
        <v>0.125</v>
      </c>
      <c r="Y10" s="22">
        <v>0.33333333333333298</v>
      </c>
      <c r="Z10" s="22">
        <v>0</v>
      </c>
      <c r="AA10" s="22">
        <v>0.14285714285714299</v>
      </c>
      <c r="AB10" s="22">
        <v>0</v>
      </c>
      <c r="AC10" s="22">
        <v>0.16666666666666699</v>
      </c>
      <c r="AD10" s="22">
        <v>0</v>
      </c>
      <c r="AE10" s="22"/>
      <c r="AF10" s="22">
        <v>0.13636363636363599</v>
      </c>
      <c r="AG10" s="22">
        <v>0.1</v>
      </c>
      <c r="AH10" s="22">
        <v>0</v>
      </c>
      <c r="AI10" s="22">
        <v>0.105263157894737</v>
      </c>
      <c r="AJ10" s="22">
        <v>0.2</v>
      </c>
      <c r="AK10" s="22">
        <v>0.25</v>
      </c>
      <c r="AL10" s="22"/>
      <c r="AM10" s="22">
        <v>0.16666666666666699</v>
      </c>
      <c r="AN10" s="22">
        <v>0.125</v>
      </c>
      <c r="AO10" s="22">
        <v>0.13888888888888901</v>
      </c>
      <c r="AP10" s="22">
        <v>0.1</v>
      </c>
      <c r="AQ10" s="22">
        <v>0</v>
      </c>
      <c r="AR10" s="22"/>
      <c r="AS10" s="22">
        <v>0.109090909090909</v>
      </c>
      <c r="AT10" s="22" t="s">
        <v>97</v>
      </c>
      <c r="AU10" s="22"/>
      <c r="AV10" s="22">
        <v>0.108695652173913</v>
      </c>
      <c r="AW10" s="22">
        <v>0.11111111111111099</v>
      </c>
      <c r="AX10" s="22" t="s">
        <v>97</v>
      </c>
      <c r="AY10" s="22"/>
      <c r="AZ10" s="22" t="s">
        <v>97</v>
      </c>
      <c r="BA10" s="22">
        <v>0.133333333333333</v>
      </c>
      <c r="BB10" s="22" t="s">
        <v>97</v>
      </c>
      <c r="BC10" s="22"/>
      <c r="BD10" s="22">
        <v>9.85915492957746E-2</v>
      </c>
      <c r="BE10" s="22">
        <v>0.128205128205128</v>
      </c>
      <c r="BF10" s="22"/>
      <c r="BG10" s="22">
        <v>0.108108108108108</v>
      </c>
      <c r="BH10" s="22">
        <v>0.10958904109589</v>
      </c>
      <c r="BI10" s="22"/>
      <c r="BJ10" s="22">
        <v>0.2</v>
      </c>
      <c r="BK10" s="22">
        <v>9.6774193548387094E-2</v>
      </c>
      <c r="BL10" s="22"/>
      <c r="BM10" s="22">
        <v>9.375E-2</v>
      </c>
      <c r="BN10" s="22">
        <v>0.118421052631579</v>
      </c>
      <c r="BO10" s="22"/>
      <c r="BP10" s="22">
        <v>9.6774193548387094E-2</v>
      </c>
      <c r="BQ10" s="22">
        <v>0.103896103896104</v>
      </c>
      <c r="BR10" s="22"/>
      <c r="BS10" s="22">
        <v>7.8125E-2</v>
      </c>
      <c r="BT10" s="22">
        <v>0.18421052631578899</v>
      </c>
      <c r="BU10" s="22"/>
      <c r="BV10" s="22">
        <v>0</v>
      </c>
      <c r="BW10" s="22">
        <v>0.119047619047619</v>
      </c>
      <c r="BX10" s="22"/>
      <c r="BY10" s="22">
        <v>0.11111111111111099</v>
      </c>
      <c r="BZ10" s="22">
        <v>0.1</v>
      </c>
      <c r="CA10" s="22"/>
      <c r="CB10" s="22">
        <v>0.1</v>
      </c>
      <c r="CC10" s="22">
        <v>9.2592592592592601E-2</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C15"/>
  <sheetViews>
    <sheetView showGridLines="0" workbookViewId="0">
      <pane xSplit="2" topLeftCell="C1" activePane="topRight" state="frozen"/>
      <selection pane="topRight" activeCell="I12" sqref="I1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330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110</v>
      </c>
      <c r="D7" s="10">
        <v>66</v>
      </c>
      <c r="E7" s="10">
        <v>44</v>
      </c>
      <c r="F7" s="10"/>
      <c r="G7" s="10">
        <v>22</v>
      </c>
      <c r="H7" s="10">
        <v>34</v>
      </c>
      <c r="I7" s="10">
        <v>24</v>
      </c>
      <c r="J7" s="10">
        <v>16</v>
      </c>
      <c r="K7" s="10">
        <v>10</v>
      </c>
      <c r="L7" s="10">
        <v>4</v>
      </c>
      <c r="M7" s="10"/>
      <c r="N7" s="10">
        <v>40</v>
      </c>
      <c r="O7" s="10">
        <v>28</v>
      </c>
      <c r="P7" s="10">
        <v>16</v>
      </c>
      <c r="Q7" s="10">
        <v>26</v>
      </c>
      <c r="R7" s="10"/>
      <c r="S7" s="10">
        <v>24</v>
      </c>
      <c r="T7" s="10">
        <v>11</v>
      </c>
      <c r="U7" s="10">
        <v>3</v>
      </c>
      <c r="V7" s="10">
        <v>11</v>
      </c>
      <c r="W7" s="10">
        <v>11</v>
      </c>
      <c r="X7" s="10">
        <v>8</v>
      </c>
      <c r="Y7" s="10">
        <v>3</v>
      </c>
      <c r="Z7" s="10">
        <v>4</v>
      </c>
      <c r="AA7" s="10">
        <v>14</v>
      </c>
      <c r="AB7" s="10">
        <v>13</v>
      </c>
      <c r="AC7" s="10">
        <v>6</v>
      </c>
      <c r="AD7" s="10">
        <v>2</v>
      </c>
      <c r="AE7" s="10"/>
      <c r="AF7" s="10">
        <v>44</v>
      </c>
      <c r="AG7" s="10">
        <v>20</v>
      </c>
      <c r="AH7" s="10">
        <v>9</v>
      </c>
      <c r="AI7" s="10">
        <v>19</v>
      </c>
      <c r="AJ7" s="10">
        <v>5</v>
      </c>
      <c r="AK7" s="10">
        <v>4</v>
      </c>
      <c r="AL7" s="10"/>
      <c r="AM7" s="10">
        <v>18</v>
      </c>
      <c r="AN7" s="10">
        <v>16</v>
      </c>
      <c r="AO7" s="10">
        <v>36</v>
      </c>
      <c r="AP7" s="10">
        <v>20</v>
      </c>
      <c r="AQ7" s="10">
        <v>6</v>
      </c>
      <c r="AR7" s="10"/>
      <c r="AS7" s="10">
        <v>110</v>
      </c>
      <c r="AT7" s="10" t="s">
        <v>96</v>
      </c>
      <c r="AU7" s="10"/>
      <c r="AV7" s="10">
        <v>92</v>
      </c>
      <c r="AW7" s="10">
        <v>18</v>
      </c>
      <c r="AX7" s="10" t="s">
        <v>96</v>
      </c>
      <c r="AY7" s="10"/>
      <c r="AZ7" s="10" t="s">
        <v>96</v>
      </c>
      <c r="BA7" s="10">
        <v>90</v>
      </c>
      <c r="BB7" s="10" t="s">
        <v>96</v>
      </c>
      <c r="BC7" s="10"/>
      <c r="BD7" s="10">
        <v>71</v>
      </c>
      <c r="BE7" s="10">
        <v>39</v>
      </c>
      <c r="BF7" s="10"/>
      <c r="BG7" s="10">
        <v>37</v>
      </c>
      <c r="BH7" s="10">
        <v>73</v>
      </c>
      <c r="BI7" s="10"/>
      <c r="BJ7" s="10">
        <v>15</v>
      </c>
      <c r="BK7" s="10">
        <v>93</v>
      </c>
      <c r="BL7" s="10"/>
      <c r="BM7" s="10">
        <v>32</v>
      </c>
      <c r="BN7" s="10">
        <v>76</v>
      </c>
      <c r="BO7" s="10"/>
      <c r="BP7" s="10">
        <v>31</v>
      </c>
      <c r="BQ7" s="10">
        <v>77</v>
      </c>
      <c r="BR7" s="10"/>
      <c r="BS7" s="10">
        <v>64</v>
      </c>
      <c r="BT7" s="10">
        <v>38</v>
      </c>
      <c r="BU7" s="10"/>
      <c r="BV7" s="10">
        <v>22</v>
      </c>
      <c r="BW7" s="10">
        <v>42</v>
      </c>
      <c r="BX7" s="10"/>
      <c r="BY7" s="10">
        <v>27</v>
      </c>
      <c r="BZ7" s="10">
        <v>80</v>
      </c>
      <c r="CA7" s="10"/>
      <c r="CB7" s="10">
        <v>50</v>
      </c>
      <c r="CC7" s="10">
        <v>54</v>
      </c>
    </row>
    <row r="8" spans="2:81" x14ac:dyDescent="0.3">
      <c r="B8" s="14" t="s">
        <v>298</v>
      </c>
      <c r="C8" s="13">
        <v>0.24545454545454501</v>
      </c>
      <c r="D8" s="13">
        <v>0.19696969696969699</v>
      </c>
      <c r="E8" s="13">
        <v>0.31818181818181801</v>
      </c>
      <c r="F8" s="13"/>
      <c r="G8" s="13">
        <v>0.31818181818181801</v>
      </c>
      <c r="H8" s="13">
        <v>0.20588235294117599</v>
      </c>
      <c r="I8" s="13">
        <v>0.375</v>
      </c>
      <c r="J8" s="13">
        <v>6.25E-2</v>
      </c>
      <c r="K8" s="13">
        <v>0.2</v>
      </c>
      <c r="L8" s="13">
        <v>0.25</v>
      </c>
      <c r="M8" s="13"/>
      <c r="N8" s="13">
        <v>0.17499999999999999</v>
      </c>
      <c r="O8" s="13">
        <v>0.14285714285714299</v>
      </c>
      <c r="P8" s="13">
        <v>0.375</v>
      </c>
      <c r="Q8" s="13">
        <v>0.38461538461538503</v>
      </c>
      <c r="R8" s="13"/>
      <c r="S8" s="13">
        <v>0.29166666666666702</v>
      </c>
      <c r="T8" s="13">
        <v>0.36363636363636398</v>
      </c>
      <c r="U8" s="13">
        <v>0.66666666666666696</v>
      </c>
      <c r="V8" s="13">
        <v>9.0909090909090898E-2</v>
      </c>
      <c r="W8" s="13">
        <v>0.27272727272727298</v>
      </c>
      <c r="X8" s="13">
        <v>0.5</v>
      </c>
      <c r="Y8" s="13">
        <v>0.33333333333333298</v>
      </c>
      <c r="Z8" s="13">
        <v>0</v>
      </c>
      <c r="AA8" s="13">
        <v>0.28571428571428598</v>
      </c>
      <c r="AB8" s="13">
        <v>7.69230769230769E-2</v>
      </c>
      <c r="AC8" s="13">
        <v>0</v>
      </c>
      <c r="AD8" s="13">
        <v>0</v>
      </c>
      <c r="AE8" s="13"/>
      <c r="AF8" s="13">
        <v>0.22727272727272699</v>
      </c>
      <c r="AG8" s="13">
        <v>0.25</v>
      </c>
      <c r="AH8" s="13">
        <v>0.33333333333333298</v>
      </c>
      <c r="AI8" s="13">
        <v>0.21052631578947401</v>
      </c>
      <c r="AJ8" s="13">
        <v>0.2</v>
      </c>
      <c r="AK8" s="13">
        <v>0.5</v>
      </c>
      <c r="AL8" s="13"/>
      <c r="AM8" s="13">
        <v>0.33333333333333298</v>
      </c>
      <c r="AN8" s="13">
        <v>0.375</v>
      </c>
      <c r="AO8" s="13">
        <v>0.22222222222222199</v>
      </c>
      <c r="AP8" s="13">
        <v>0.05</v>
      </c>
      <c r="AQ8" s="13">
        <v>0.33333333333333298</v>
      </c>
      <c r="AR8" s="13"/>
      <c r="AS8" s="13">
        <v>0.24545454545454501</v>
      </c>
      <c r="AT8" s="13" t="s">
        <v>97</v>
      </c>
      <c r="AU8" s="13"/>
      <c r="AV8" s="13">
        <v>0.26086956521739102</v>
      </c>
      <c r="AW8" s="13">
        <v>0.16666666666666699</v>
      </c>
      <c r="AX8" s="13" t="s">
        <v>97</v>
      </c>
      <c r="AY8" s="13"/>
      <c r="AZ8" s="13" t="s">
        <v>97</v>
      </c>
      <c r="BA8" s="13">
        <v>0.24444444444444399</v>
      </c>
      <c r="BB8" s="13" t="s">
        <v>97</v>
      </c>
      <c r="BC8" s="13"/>
      <c r="BD8" s="13">
        <v>0.25352112676056299</v>
      </c>
      <c r="BE8" s="13">
        <v>0.230769230769231</v>
      </c>
      <c r="BF8" s="13"/>
      <c r="BG8" s="13">
        <v>0.162162162162162</v>
      </c>
      <c r="BH8" s="13">
        <v>0.28767123287671198</v>
      </c>
      <c r="BI8" s="13"/>
      <c r="BJ8" s="13">
        <v>0.4</v>
      </c>
      <c r="BK8" s="13">
        <v>0.225806451612903</v>
      </c>
      <c r="BL8" s="13"/>
      <c r="BM8" s="13">
        <v>0.375</v>
      </c>
      <c r="BN8" s="13">
        <v>0.197368421052632</v>
      </c>
      <c r="BO8" s="13"/>
      <c r="BP8" s="13">
        <v>0.32258064516128998</v>
      </c>
      <c r="BQ8" s="13">
        <v>0.22077922077922099</v>
      </c>
      <c r="BR8" s="13"/>
      <c r="BS8" s="13">
        <v>0.296875</v>
      </c>
      <c r="BT8" s="13">
        <v>0.18421052631578899</v>
      </c>
      <c r="BU8" s="13"/>
      <c r="BV8" s="13">
        <v>0.22727272727272699</v>
      </c>
      <c r="BW8" s="13">
        <v>0.33333333333333298</v>
      </c>
      <c r="BX8" s="13"/>
      <c r="BY8" s="13">
        <v>0.37037037037037002</v>
      </c>
      <c r="BZ8" s="13">
        <v>0.1875</v>
      </c>
      <c r="CA8" s="13"/>
      <c r="CB8" s="13">
        <v>0.2</v>
      </c>
      <c r="CC8" s="13">
        <v>0.240740740740741</v>
      </c>
    </row>
    <row r="9" spans="2:81" ht="28.8" x14ac:dyDescent="0.3">
      <c r="B9" s="14" t="s">
        <v>299</v>
      </c>
      <c r="C9" s="13">
        <v>0.66363636363636402</v>
      </c>
      <c r="D9" s="13">
        <v>0.68181818181818199</v>
      </c>
      <c r="E9" s="13">
        <v>0.63636363636363602</v>
      </c>
      <c r="F9" s="13"/>
      <c r="G9" s="13">
        <v>0.54545454545454497</v>
      </c>
      <c r="H9" s="13">
        <v>0.73529411764705899</v>
      </c>
      <c r="I9" s="13">
        <v>0.54166666666666696</v>
      </c>
      <c r="J9" s="13">
        <v>0.875</v>
      </c>
      <c r="K9" s="13">
        <v>0.7</v>
      </c>
      <c r="L9" s="13">
        <v>0.5</v>
      </c>
      <c r="M9" s="13"/>
      <c r="N9" s="13">
        <v>0.67500000000000004</v>
      </c>
      <c r="O9" s="13">
        <v>0.75</v>
      </c>
      <c r="P9" s="13">
        <v>0.625</v>
      </c>
      <c r="Q9" s="13">
        <v>0.57692307692307698</v>
      </c>
      <c r="R9" s="13"/>
      <c r="S9" s="13">
        <v>0.66666666666666696</v>
      </c>
      <c r="T9" s="13">
        <v>0.45454545454545497</v>
      </c>
      <c r="U9" s="13">
        <v>0.33333333333333298</v>
      </c>
      <c r="V9" s="13">
        <v>0.63636363636363602</v>
      </c>
      <c r="W9" s="13">
        <v>0.63636363636363602</v>
      </c>
      <c r="X9" s="13">
        <v>0.5</v>
      </c>
      <c r="Y9" s="13">
        <v>0.66666666666666696</v>
      </c>
      <c r="Z9" s="13">
        <v>0.75</v>
      </c>
      <c r="AA9" s="13">
        <v>0.71428571428571397</v>
      </c>
      <c r="AB9" s="13">
        <v>0.84615384615384603</v>
      </c>
      <c r="AC9" s="13">
        <v>0.83333333333333304</v>
      </c>
      <c r="AD9" s="13">
        <v>1</v>
      </c>
      <c r="AE9" s="13"/>
      <c r="AF9" s="13">
        <v>0.70454545454545503</v>
      </c>
      <c r="AG9" s="13">
        <v>0.6</v>
      </c>
      <c r="AH9" s="13">
        <v>0.55555555555555602</v>
      </c>
      <c r="AI9" s="13">
        <v>0.68421052631578905</v>
      </c>
      <c r="AJ9" s="13">
        <v>0.8</v>
      </c>
      <c r="AK9" s="13">
        <v>0.5</v>
      </c>
      <c r="AL9" s="13"/>
      <c r="AM9" s="13">
        <v>0.61111111111111105</v>
      </c>
      <c r="AN9" s="13">
        <v>0.5625</v>
      </c>
      <c r="AO9" s="13">
        <v>0.61111111111111105</v>
      </c>
      <c r="AP9" s="13">
        <v>0.9</v>
      </c>
      <c r="AQ9" s="13">
        <v>0.66666666666666696</v>
      </c>
      <c r="AR9" s="13"/>
      <c r="AS9" s="13">
        <v>0.66363636363636402</v>
      </c>
      <c r="AT9" s="13" t="s">
        <v>97</v>
      </c>
      <c r="AU9" s="13"/>
      <c r="AV9" s="13">
        <v>0.66304347826086996</v>
      </c>
      <c r="AW9" s="13">
        <v>0.66666666666666696</v>
      </c>
      <c r="AX9" s="13" t="s">
        <v>97</v>
      </c>
      <c r="AY9" s="13"/>
      <c r="AZ9" s="13" t="s">
        <v>97</v>
      </c>
      <c r="BA9" s="13">
        <v>0.655555555555556</v>
      </c>
      <c r="BB9" s="13" t="s">
        <v>97</v>
      </c>
      <c r="BC9" s="13"/>
      <c r="BD9" s="13">
        <v>0.676056338028169</v>
      </c>
      <c r="BE9" s="13">
        <v>0.64102564102564097</v>
      </c>
      <c r="BF9" s="13"/>
      <c r="BG9" s="13">
        <v>0.72972972972973005</v>
      </c>
      <c r="BH9" s="13">
        <v>0.63013698630137005</v>
      </c>
      <c r="BI9" s="13"/>
      <c r="BJ9" s="13">
        <v>0.6</v>
      </c>
      <c r="BK9" s="13">
        <v>0.66666666666666696</v>
      </c>
      <c r="BL9" s="13"/>
      <c r="BM9" s="13">
        <v>0.5625</v>
      </c>
      <c r="BN9" s="13">
        <v>0.69736842105263197</v>
      </c>
      <c r="BO9" s="13"/>
      <c r="BP9" s="13">
        <v>0.61290322580645196</v>
      </c>
      <c r="BQ9" s="13">
        <v>0.67532467532467499</v>
      </c>
      <c r="BR9" s="13"/>
      <c r="BS9" s="13">
        <v>0.640625</v>
      </c>
      <c r="BT9" s="13">
        <v>0.68421052631578905</v>
      </c>
      <c r="BU9" s="13"/>
      <c r="BV9" s="13">
        <v>0.72727272727272696</v>
      </c>
      <c r="BW9" s="13">
        <v>0.59523809523809501</v>
      </c>
      <c r="BX9" s="13"/>
      <c r="BY9" s="13">
        <v>0.55555555555555602</v>
      </c>
      <c r="BZ9" s="13">
        <v>0.71250000000000002</v>
      </c>
      <c r="CA9" s="13"/>
      <c r="CB9" s="13">
        <v>0.7</v>
      </c>
      <c r="CC9" s="13">
        <v>0.66666666666666696</v>
      </c>
    </row>
    <row r="10" spans="2:81" x14ac:dyDescent="0.3">
      <c r="B10" s="14" t="s">
        <v>106</v>
      </c>
      <c r="C10" s="22">
        <v>9.0909090909090898E-2</v>
      </c>
      <c r="D10" s="22">
        <v>0.12121212121212099</v>
      </c>
      <c r="E10" s="22">
        <v>4.5454545454545497E-2</v>
      </c>
      <c r="F10" s="22"/>
      <c r="G10" s="22">
        <v>0.13636363636363599</v>
      </c>
      <c r="H10" s="22">
        <v>5.8823529411764698E-2</v>
      </c>
      <c r="I10" s="22">
        <v>8.3333333333333301E-2</v>
      </c>
      <c r="J10" s="22">
        <v>6.25E-2</v>
      </c>
      <c r="K10" s="22">
        <v>0.1</v>
      </c>
      <c r="L10" s="22">
        <v>0.25</v>
      </c>
      <c r="M10" s="22"/>
      <c r="N10" s="22">
        <v>0.15</v>
      </c>
      <c r="O10" s="22">
        <v>0.107142857142857</v>
      </c>
      <c r="P10" s="22">
        <v>0</v>
      </c>
      <c r="Q10" s="22">
        <v>3.8461538461538498E-2</v>
      </c>
      <c r="R10" s="22"/>
      <c r="S10" s="22">
        <v>4.1666666666666699E-2</v>
      </c>
      <c r="T10" s="22">
        <v>0.18181818181818199</v>
      </c>
      <c r="U10" s="22">
        <v>0</v>
      </c>
      <c r="V10" s="22">
        <v>0.27272727272727298</v>
      </c>
      <c r="W10" s="22">
        <v>9.0909090909090898E-2</v>
      </c>
      <c r="X10" s="22">
        <v>0</v>
      </c>
      <c r="Y10" s="22">
        <v>0</v>
      </c>
      <c r="Z10" s="22">
        <v>0.25</v>
      </c>
      <c r="AA10" s="22">
        <v>0</v>
      </c>
      <c r="AB10" s="22">
        <v>7.69230769230769E-2</v>
      </c>
      <c r="AC10" s="22">
        <v>0.16666666666666699</v>
      </c>
      <c r="AD10" s="22">
        <v>0</v>
      </c>
      <c r="AE10" s="22"/>
      <c r="AF10" s="22">
        <v>6.8181818181818205E-2</v>
      </c>
      <c r="AG10" s="22">
        <v>0.15</v>
      </c>
      <c r="AH10" s="22">
        <v>0.11111111111111099</v>
      </c>
      <c r="AI10" s="22">
        <v>0.105263157894737</v>
      </c>
      <c r="AJ10" s="22">
        <v>0</v>
      </c>
      <c r="AK10" s="22">
        <v>0</v>
      </c>
      <c r="AL10" s="22"/>
      <c r="AM10" s="22">
        <v>5.5555555555555601E-2</v>
      </c>
      <c r="AN10" s="22">
        <v>6.25E-2</v>
      </c>
      <c r="AO10" s="22">
        <v>0.16666666666666699</v>
      </c>
      <c r="AP10" s="22">
        <v>0.05</v>
      </c>
      <c r="AQ10" s="22">
        <v>0</v>
      </c>
      <c r="AR10" s="22"/>
      <c r="AS10" s="22">
        <v>9.0909090909090898E-2</v>
      </c>
      <c r="AT10" s="22" t="s">
        <v>97</v>
      </c>
      <c r="AU10" s="22"/>
      <c r="AV10" s="22">
        <v>7.6086956521739094E-2</v>
      </c>
      <c r="AW10" s="22">
        <v>0.16666666666666699</v>
      </c>
      <c r="AX10" s="22" t="s">
        <v>97</v>
      </c>
      <c r="AY10" s="22"/>
      <c r="AZ10" s="22" t="s">
        <v>97</v>
      </c>
      <c r="BA10" s="22">
        <v>0.1</v>
      </c>
      <c r="BB10" s="22" t="s">
        <v>97</v>
      </c>
      <c r="BC10" s="22"/>
      <c r="BD10" s="22">
        <v>7.0422535211267595E-2</v>
      </c>
      <c r="BE10" s="22">
        <v>0.128205128205128</v>
      </c>
      <c r="BF10" s="22"/>
      <c r="BG10" s="22">
        <v>0.108108108108108</v>
      </c>
      <c r="BH10" s="22">
        <v>8.2191780821917804E-2</v>
      </c>
      <c r="BI10" s="22"/>
      <c r="BJ10" s="22">
        <v>0</v>
      </c>
      <c r="BK10" s="22">
        <v>0.10752688172043</v>
      </c>
      <c r="BL10" s="22"/>
      <c r="BM10" s="22">
        <v>6.25E-2</v>
      </c>
      <c r="BN10" s="22">
        <v>0.105263157894737</v>
      </c>
      <c r="BO10" s="22"/>
      <c r="BP10" s="22">
        <v>6.4516129032258104E-2</v>
      </c>
      <c r="BQ10" s="22">
        <v>0.103896103896104</v>
      </c>
      <c r="BR10" s="22"/>
      <c r="BS10" s="22">
        <v>6.25E-2</v>
      </c>
      <c r="BT10" s="22">
        <v>0.13157894736842099</v>
      </c>
      <c r="BU10" s="22"/>
      <c r="BV10" s="22">
        <v>4.5454545454545497E-2</v>
      </c>
      <c r="BW10" s="22">
        <v>7.1428571428571397E-2</v>
      </c>
      <c r="BX10" s="22"/>
      <c r="BY10" s="22">
        <v>7.4074074074074098E-2</v>
      </c>
      <c r="BZ10" s="22">
        <v>0.1</v>
      </c>
      <c r="CA10" s="22"/>
      <c r="CB10" s="22">
        <v>0.1</v>
      </c>
      <c r="CC10" s="22">
        <v>9.2592592592592601E-2</v>
      </c>
    </row>
    <row r="11" spans="2:81" x14ac:dyDescent="0.3">
      <c r="B11" s="15" t="s">
        <v>545</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G26"/>
  <sheetViews>
    <sheetView showGridLines="0" workbookViewId="0">
      <pane xSplit="2" topLeftCell="C1" activePane="topRight" state="frozen"/>
      <selection pane="topRight" activeCell="CF14" sqref="CF1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5" ht="40.049999999999997" customHeight="1" x14ac:dyDescent="0.3">
      <c r="D2" s="38" t="s">
        <v>343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c r="CE7" s="10">
        <v>255</v>
      </c>
      <c r="CF7" s="10">
        <v>172</v>
      </c>
      <c r="CG7" s="10">
        <v>427</v>
      </c>
    </row>
    <row r="8" spans="2:85" x14ac:dyDescent="0.3">
      <c r="B8" s="14" t="s">
        <v>331</v>
      </c>
      <c r="C8" s="13">
        <v>0.312741312741313</v>
      </c>
      <c r="D8" s="13">
        <v>0.31517509727626503</v>
      </c>
      <c r="E8" s="13">
        <v>0.31081081081081102</v>
      </c>
      <c r="F8" s="13"/>
      <c r="G8" s="13">
        <v>0.31372549019607798</v>
      </c>
      <c r="H8" s="13">
        <v>0.31598513011152402</v>
      </c>
      <c r="I8" s="13">
        <v>0.30964467005076102</v>
      </c>
      <c r="J8" s="13">
        <v>0.35185185185185203</v>
      </c>
      <c r="K8" s="13">
        <v>0.36752136752136799</v>
      </c>
      <c r="L8" s="13">
        <v>0.217391304347826</v>
      </c>
      <c r="M8" s="13"/>
      <c r="N8" s="13">
        <v>0.29090909090909101</v>
      </c>
      <c r="O8" s="13">
        <v>0.29317269076305202</v>
      </c>
      <c r="P8" s="13">
        <v>0.33333333333333298</v>
      </c>
      <c r="Q8" s="13">
        <v>0.35483870967741898</v>
      </c>
      <c r="R8" s="13"/>
      <c r="S8" s="13">
        <v>0.30851063829787201</v>
      </c>
      <c r="T8" s="13">
        <v>0.33333333333333298</v>
      </c>
      <c r="U8" s="13">
        <v>0.22388059701492499</v>
      </c>
      <c r="V8" s="13">
        <v>0.27472527472527503</v>
      </c>
      <c r="W8" s="13">
        <v>0.33333333333333298</v>
      </c>
      <c r="X8" s="13">
        <v>0.39772727272727298</v>
      </c>
      <c r="Y8" s="13">
        <v>0.25</v>
      </c>
      <c r="Z8" s="13">
        <v>0.24390243902438999</v>
      </c>
      <c r="AA8" s="13">
        <v>0.36296296296296299</v>
      </c>
      <c r="AB8" s="13">
        <v>0.253164556962025</v>
      </c>
      <c r="AC8" s="13">
        <v>0.39130434782608697</v>
      </c>
      <c r="AD8" s="13">
        <v>0.38461538461538503</v>
      </c>
      <c r="AE8" s="13"/>
      <c r="AF8" s="13">
        <v>0.25545171339563899</v>
      </c>
      <c r="AG8" s="13">
        <v>0.30303030303030298</v>
      </c>
      <c r="AH8" s="13">
        <v>0.29090909090909101</v>
      </c>
      <c r="AI8" s="13">
        <v>0.37588652482269502</v>
      </c>
      <c r="AJ8" s="13">
        <v>0.366336633663366</v>
      </c>
      <c r="AK8" s="13">
        <v>0.33333333333333298</v>
      </c>
      <c r="AL8" s="13"/>
      <c r="AM8" s="13">
        <v>0.31677018633540399</v>
      </c>
      <c r="AN8" s="13">
        <v>0.40101522842639598</v>
      </c>
      <c r="AO8" s="13">
        <v>0.273556231003039</v>
      </c>
      <c r="AP8" s="13">
        <v>0.28042328042328002</v>
      </c>
      <c r="AQ8" s="13">
        <v>0.30555555555555602</v>
      </c>
      <c r="AR8" s="13"/>
      <c r="AS8" s="13">
        <v>0.312741312741313</v>
      </c>
      <c r="AT8" s="13" t="s">
        <v>97</v>
      </c>
      <c r="AU8" s="13"/>
      <c r="AV8" s="13">
        <v>0.45750000000000002</v>
      </c>
      <c r="AW8" s="13">
        <v>0.329787234042553</v>
      </c>
      <c r="AX8" s="13">
        <v>0.20841300191204601</v>
      </c>
      <c r="AY8" s="13"/>
      <c r="AZ8" s="13">
        <v>0.38532110091743099</v>
      </c>
      <c r="BA8" s="13">
        <v>0.3</v>
      </c>
      <c r="BB8" s="13">
        <v>0.52422907488986803</v>
      </c>
      <c r="BC8" s="13"/>
      <c r="BD8" s="13">
        <v>0.32352941176470601</v>
      </c>
      <c r="BE8" s="13">
        <v>0.29427083333333298</v>
      </c>
      <c r="BF8" s="13"/>
      <c r="BG8" s="13">
        <v>0.30745341614906802</v>
      </c>
      <c r="BH8" s="13">
        <v>0.31460674157303398</v>
      </c>
      <c r="BI8" s="13"/>
      <c r="BJ8" s="13">
        <v>0.30322580645161301</v>
      </c>
      <c r="BK8" s="13">
        <v>0.316647264260768</v>
      </c>
      <c r="BL8" s="13"/>
      <c r="BM8" s="13">
        <v>0.34328358208955201</v>
      </c>
      <c r="BN8" s="13">
        <v>0.305250305250305</v>
      </c>
      <c r="BO8" s="13"/>
      <c r="BP8" s="13">
        <v>0.36263736263736301</v>
      </c>
      <c r="BQ8" s="13">
        <v>0.29744279946164198</v>
      </c>
      <c r="BR8" s="13"/>
      <c r="BS8" s="13">
        <v>0.33936651583710398</v>
      </c>
      <c r="BT8" s="13">
        <v>0.30549450549450602</v>
      </c>
      <c r="BU8" s="13"/>
      <c r="BV8" s="13">
        <v>0.36912751677852401</v>
      </c>
      <c r="BW8" s="13">
        <v>0.32423208191126301</v>
      </c>
      <c r="BX8" s="13"/>
      <c r="BY8" s="13">
        <v>0.39316239316239299</v>
      </c>
      <c r="BZ8" s="13">
        <v>0.30132450331125799</v>
      </c>
      <c r="CA8" s="13"/>
      <c r="CB8" s="13">
        <v>0.321503131524008</v>
      </c>
      <c r="CC8" s="13">
        <v>0.30597014925373101</v>
      </c>
      <c r="CE8" s="13">
        <v>0.19607843137254899</v>
      </c>
      <c r="CF8" s="13">
        <v>0.26744186046511598</v>
      </c>
      <c r="CG8" s="13">
        <v>0.22482435597189682</v>
      </c>
    </row>
    <row r="9" spans="2:85" x14ac:dyDescent="0.3">
      <c r="B9" s="14" t="s">
        <v>332</v>
      </c>
      <c r="C9" s="13">
        <v>0.27027027027027001</v>
      </c>
      <c r="D9" s="13">
        <v>0.26070038910505799</v>
      </c>
      <c r="E9" s="13">
        <v>0.27606177606177601</v>
      </c>
      <c r="F9" s="13"/>
      <c r="G9" s="13">
        <v>0.31372549019607798</v>
      </c>
      <c r="H9" s="13">
        <v>0.26765799256505601</v>
      </c>
      <c r="I9" s="13">
        <v>0.34517766497461899</v>
      </c>
      <c r="J9" s="13">
        <v>0.29012345679012302</v>
      </c>
      <c r="K9" s="13">
        <v>0.19658119658119699</v>
      </c>
      <c r="L9" s="13">
        <v>0.15942028985507201</v>
      </c>
      <c r="M9" s="13"/>
      <c r="N9" s="13">
        <v>0.26753246753246801</v>
      </c>
      <c r="O9" s="13">
        <v>0.29718875502008002</v>
      </c>
      <c r="P9" s="13">
        <v>0.242937853107345</v>
      </c>
      <c r="Q9" s="13">
        <v>0.27188940092165897</v>
      </c>
      <c r="R9" s="13"/>
      <c r="S9" s="13">
        <v>0.27659574468085102</v>
      </c>
      <c r="T9" s="13">
        <v>0.29059829059829101</v>
      </c>
      <c r="U9" s="13">
        <v>0.20895522388059701</v>
      </c>
      <c r="V9" s="13">
        <v>0.30769230769230799</v>
      </c>
      <c r="W9" s="13">
        <v>0.29885057471264398</v>
      </c>
      <c r="X9" s="13">
        <v>0.30681818181818199</v>
      </c>
      <c r="Y9" s="13">
        <v>0.26190476190476197</v>
      </c>
      <c r="Z9" s="13">
        <v>0.17073170731707299</v>
      </c>
      <c r="AA9" s="13">
        <v>0.23703703703703699</v>
      </c>
      <c r="AB9" s="13">
        <v>0.253164556962025</v>
      </c>
      <c r="AC9" s="13">
        <v>0.26086956521739102</v>
      </c>
      <c r="AD9" s="13">
        <v>0.46153846153846201</v>
      </c>
      <c r="AE9" s="13"/>
      <c r="AF9" s="13">
        <v>0.274143302180685</v>
      </c>
      <c r="AG9" s="13">
        <v>0.23030303030303001</v>
      </c>
      <c r="AH9" s="13">
        <v>0.25454545454545502</v>
      </c>
      <c r="AI9" s="13">
        <v>0.36879432624113501</v>
      </c>
      <c r="AJ9" s="13">
        <v>0.22772277227722801</v>
      </c>
      <c r="AK9" s="13">
        <v>0.19354838709677399</v>
      </c>
      <c r="AL9" s="13"/>
      <c r="AM9" s="13">
        <v>0.26708074534161502</v>
      </c>
      <c r="AN9" s="13">
        <v>0.28934010152284301</v>
      </c>
      <c r="AO9" s="13">
        <v>0.273556231003039</v>
      </c>
      <c r="AP9" s="13">
        <v>0.24338624338624301</v>
      </c>
      <c r="AQ9" s="13">
        <v>0.30555555555555602</v>
      </c>
      <c r="AR9" s="13"/>
      <c r="AS9" s="13">
        <v>0.27027027027027001</v>
      </c>
      <c r="AT9" s="13" t="s">
        <v>97</v>
      </c>
      <c r="AU9" s="13"/>
      <c r="AV9" s="13">
        <v>0.38750000000000001</v>
      </c>
      <c r="AW9" s="13">
        <v>0.26595744680851102</v>
      </c>
      <c r="AX9" s="13">
        <v>0.18164435946462701</v>
      </c>
      <c r="AY9" s="13"/>
      <c r="AZ9" s="13">
        <v>0.33027522935779802</v>
      </c>
      <c r="BA9" s="13">
        <v>0.35555555555555601</v>
      </c>
      <c r="BB9" s="13">
        <v>0.38766519823788498</v>
      </c>
      <c r="BC9" s="13"/>
      <c r="BD9" s="13">
        <v>0.28328173374613003</v>
      </c>
      <c r="BE9" s="13">
        <v>0.24739583333333301</v>
      </c>
      <c r="BF9" s="13"/>
      <c r="BG9" s="13">
        <v>0.30124223602484501</v>
      </c>
      <c r="BH9" s="13">
        <v>0.25561797752809001</v>
      </c>
      <c r="BI9" s="13"/>
      <c r="BJ9" s="13">
        <v>0.309677419354839</v>
      </c>
      <c r="BK9" s="13">
        <v>0.26309662398137401</v>
      </c>
      <c r="BL9" s="13"/>
      <c r="BM9" s="13">
        <v>0.30348258706467701</v>
      </c>
      <c r="BN9" s="13">
        <v>0.26007326007325998</v>
      </c>
      <c r="BO9" s="13"/>
      <c r="BP9" s="13">
        <v>0.28205128205128199</v>
      </c>
      <c r="BQ9" s="13">
        <v>0.26917900403768502</v>
      </c>
      <c r="BR9" s="13"/>
      <c r="BS9" s="13">
        <v>0.26470588235294101</v>
      </c>
      <c r="BT9" s="13">
        <v>0.26813186813186801</v>
      </c>
      <c r="BU9" s="13"/>
      <c r="BV9" s="13">
        <v>0.34899328859060402</v>
      </c>
      <c r="BW9" s="13">
        <v>0.221843003412969</v>
      </c>
      <c r="BX9" s="13"/>
      <c r="BY9" s="13">
        <v>0.32478632478632502</v>
      </c>
      <c r="BZ9" s="13">
        <v>0.266004415011038</v>
      </c>
      <c r="CA9" s="13"/>
      <c r="CB9" s="13">
        <v>0.294363256784969</v>
      </c>
      <c r="CC9" s="13">
        <v>0.25186567164179102</v>
      </c>
      <c r="CE9" s="13">
        <v>0.15686274509803899</v>
      </c>
      <c r="CF9" s="13">
        <v>0.19767441860465099</v>
      </c>
      <c r="CG9" s="13">
        <v>0.17330210772833704</v>
      </c>
    </row>
    <row r="10" spans="2:85" x14ac:dyDescent="0.3">
      <c r="B10" s="14" t="s">
        <v>333</v>
      </c>
      <c r="C10" s="13">
        <v>0.20270270270270299</v>
      </c>
      <c r="D10" s="13">
        <v>0.20622568093385199</v>
      </c>
      <c r="E10" s="13">
        <v>0.20077220077220101</v>
      </c>
      <c r="F10" s="13"/>
      <c r="G10" s="13">
        <v>0.20261437908496699</v>
      </c>
      <c r="H10" s="13">
        <v>0.200743494423792</v>
      </c>
      <c r="I10" s="13">
        <v>0.24873096446700499</v>
      </c>
      <c r="J10" s="13">
        <v>0.179012345679012</v>
      </c>
      <c r="K10" s="13">
        <v>0.28205128205128199</v>
      </c>
      <c r="L10" s="13">
        <v>0.101449275362319</v>
      </c>
      <c r="M10" s="13"/>
      <c r="N10" s="13">
        <v>0.20519480519480501</v>
      </c>
      <c r="O10" s="13">
        <v>0.16867469879518099</v>
      </c>
      <c r="P10" s="13">
        <v>0.17514124293785299</v>
      </c>
      <c r="Q10" s="13">
        <v>0.25806451612903197</v>
      </c>
      <c r="R10" s="13"/>
      <c r="S10" s="13">
        <v>0.20744680851063799</v>
      </c>
      <c r="T10" s="13">
        <v>0.16239316239316201</v>
      </c>
      <c r="U10" s="13">
        <v>0.20895522388059701</v>
      </c>
      <c r="V10" s="13">
        <v>0.19780219780219799</v>
      </c>
      <c r="W10" s="13">
        <v>0.20689655172413801</v>
      </c>
      <c r="X10" s="13">
        <v>0.26136363636363602</v>
      </c>
      <c r="Y10" s="13">
        <v>0.202380952380952</v>
      </c>
      <c r="Z10" s="13">
        <v>0.17073170731707299</v>
      </c>
      <c r="AA10" s="13">
        <v>0.2</v>
      </c>
      <c r="AB10" s="13">
        <v>0.139240506329114</v>
      </c>
      <c r="AC10" s="13">
        <v>0.282608695652174</v>
      </c>
      <c r="AD10" s="13">
        <v>0.30769230769230799</v>
      </c>
      <c r="AE10" s="13"/>
      <c r="AF10" s="13">
        <v>0.168224299065421</v>
      </c>
      <c r="AG10" s="13">
        <v>0.175757575757576</v>
      </c>
      <c r="AH10" s="13">
        <v>0.13636363636363599</v>
      </c>
      <c r="AI10" s="13">
        <v>0.29787234042553201</v>
      </c>
      <c r="AJ10" s="13">
        <v>0.24752475247524799</v>
      </c>
      <c r="AK10" s="13">
        <v>0.19354838709677399</v>
      </c>
      <c r="AL10" s="13"/>
      <c r="AM10" s="13">
        <v>0.19254658385093201</v>
      </c>
      <c r="AN10" s="13">
        <v>0.22335025380710699</v>
      </c>
      <c r="AO10" s="13">
        <v>0.16109422492401201</v>
      </c>
      <c r="AP10" s="13">
        <v>0.238095238095238</v>
      </c>
      <c r="AQ10" s="13">
        <v>0.194444444444444</v>
      </c>
      <c r="AR10" s="13"/>
      <c r="AS10" s="13">
        <v>0.20270270270270299</v>
      </c>
      <c r="AT10" s="13" t="s">
        <v>97</v>
      </c>
      <c r="AU10" s="13"/>
      <c r="AV10" s="13">
        <v>0.3075</v>
      </c>
      <c r="AW10" s="13">
        <v>0.170212765957447</v>
      </c>
      <c r="AX10" s="13">
        <v>0.13193116634799201</v>
      </c>
      <c r="AY10" s="13"/>
      <c r="AZ10" s="13">
        <v>0.18348623853210999</v>
      </c>
      <c r="BA10" s="13">
        <v>0.14444444444444399</v>
      </c>
      <c r="BB10" s="13">
        <v>0.39207048458149801</v>
      </c>
      <c r="BC10" s="13"/>
      <c r="BD10" s="13">
        <v>0.21052631578947401</v>
      </c>
      <c r="BE10" s="13">
        <v>0.19010416666666699</v>
      </c>
      <c r="BF10" s="13"/>
      <c r="BG10" s="13">
        <v>0.18322981366459601</v>
      </c>
      <c r="BH10" s="13">
        <v>0.212078651685393</v>
      </c>
      <c r="BI10" s="13"/>
      <c r="BJ10" s="13">
        <v>0.21935483870967701</v>
      </c>
      <c r="BK10" s="13">
        <v>0.20139697322468</v>
      </c>
      <c r="BL10" s="13"/>
      <c r="BM10" s="13">
        <v>0.21393034825870599</v>
      </c>
      <c r="BN10" s="13">
        <v>0.201465201465201</v>
      </c>
      <c r="BO10" s="13"/>
      <c r="BP10" s="13">
        <v>0.25274725274725302</v>
      </c>
      <c r="BQ10" s="13">
        <v>0.18707940780619101</v>
      </c>
      <c r="BR10" s="13"/>
      <c r="BS10" s="13">
        <v>0.223981900452489</v>
      </c>
      <c r="BT10" s="13">
        <v>0.19780219780219799</v>
      </c>
      <c r="BU10" s="13"/>
      <c r="BV10" s="13">
        <v>0.28187919463087202</v>
      </c>
      <c r="BW10" s="13">
        <v>0.19453924914675799</v>
      </c>
      <c r="BX10" s="13"/>
      <c r="BY10" s="13">
        <v>0.29059829059829101</v>
      </c>
      <c r="BZ10" s="13">
        <v>0.19205298013245001</v>
      </c>
      <c r="CA10" s="13"/>
      <c r="CB10" s="13">
        <v>0.21920668058455101</v>
      </c>
      <c r="CC10" s="13">
        <v>0.19402985074626899</v>
      </c>
      <c r="CE10" s="13">
        <v>0.10980392156862701</v>
      </c>
      <c r="CF10" s="13">
        <v>0.168604651162791</v>
      </c>
      <c r="CG10" s="13">
        <v>0.13348946135831366</v>
      </c>
    </row>
    <row r="11" spans="2:85" x14ac:dyDescent="0.3">
      <c r="B11" s="14" t="s">
        <v>334</v>
      </c>
      <c r="C11" s="13">
        <v>0.198841698841699</v>
      </c>
      <c r="D11" s="13">
        <v>0.190661478599222</v>
      </c>
      <c r="E11" s="13">
        <v>0.20656370656370701</v>
      </c>
      <c r="F11" s="13"/>
      <c r="G11" s="13">
        <v>0.22875816993464099</v>
      </c>
      <c r="H11" s="13">
        <v>0.200743494423792</v>
      </c>
      <c r="I11" s="13">
        <v>0.218274111675127</v>
      </c>
      <c r="J11" s="13">
        <v>0.209876543209877</v>
      </c>
      <c r="K11" s="13">
        <v>0.20512820512820501</v>
      </c>
      <c r="L11" s="13">
        <v>0.115942028985507</v>
      </c>
      <c r="M11" s="13"/>
      <c r="N11" s="13">
        <v>0.18181818181818199</v>
      </c>
      <c r="O11" s="13">
        <v>0.20481927710843401</v>
      </c>
      <c r="P11" s="13">
        <v>0.19209039548022599</v>
      </c>
      <c r="Q11" s="13">
        <v>0.230414746543779</v>
      </c>
      <c r="R11" s="13"/>
      <c r="S11" s="13">
        <v>0.19680851063829799</v>
      </c>
      <c r="T11" s="13">
        <v>0.15384615384615399</v>
      </c>
      <c r="U11" s="13">
        <v>0.17910447761194001</v>
      </c>
      <c r="V11" s="13">
        <v>0.18681318681318701</v>
      </c>
      <c r="W11" s="13">
        <v>0.195402298850575</v>
      </c>
      <c r="X11" s="13">
        <v>0.21590909090909099</v>
      </c>
      <c r="Y11" s="13">
        <v>0.14285714285714299</v>
      </c>
      <c r="Z11" s="13">
        <v>0.146341463414634</v>
      </c>
      <c r="AA11" s="13">
        <v>0.22962962962962999</v>
      </c>
      <c r="AB11" s="13">
        <v>0.265822784810127</v>
      </c>
      <c r="AC11" s="13">
        <v>0.26086956521739102</v>
      </c>
      <c r="AD11" s="13">
        <v>0.30769230769230799</v>
      </c>
      <c r="AE11" s="13"/>
      <c r="AF11" s="13">
        <v>0.21495327102803699</v>
      </c>
      <c r="AG11" s="13">
        <v>0.13939393939393899</v>
      </c>
      <c r="AH11" s="13">
        <v>0.15454545454545501</v>
      </c>
      <c r="AI11" s="13">
        <v>0.23404255319148901</v>
      </c>
      <c r="AJ11" s="13">
        <v>0.20792079207920799</v>
      </c>
      <c r="AK11" s="13">
        <v>0.16129032258064499</v>
      </c>
      <c r="AL11" s="13"/>
      <c r="AM11" s="13">
        <v>0.173913043478261</v>
      </c>
      <c r="AN11" s="13">
        <v>0.19289340101522801</v>
      </c>
      <c r="AO11" s="13">
        <v>0.218844984802432</v>
      </c>
      <c r="AP11" s="13">
        <v>0.17989417989418</v>
      </c>
      <c r="AQ11" s="13">
        <v>0.194444444444444</v>
      </c>
      <c r="AR11" s="13"/>
      <c r="AS11" s="13">
        <v>0.198841698841699</v>
      </c>
      <c r="AT11" s="13" t="s">
        <v>97</v>
      </c>
      <c r="AU11" s="13"/>
      <c r="AV11" s="13">
        <v>0.3</v>
      </c>
      <c r="AW11" s="13">
        <v>0.25531914893617003</v>
      </c>
      <c r="AX11" s="13">
        <v>0.11472275334607999</v>
      </c>
      <c r="AY11" s="13"/>
      <c r="AZ11" s="13">
        <v>0.22935779816513799</v>
      </c>
      <c r="BA11" s="13">
        <v>0.3</v>
      </c>
      <c r="BB11" s="13">
        <v>0.34361233480176201</v>
      </c>
      <c r="BC11" s="13"/>
      <c r="BD11" s="13">
        <v>0.22136222910216699</v>
      </c>
      <c r="BE11" s="13">
        <v>0.15885416666666699</v>
      </c>
      <c r="BF11" s="13"/>
      <c r="BG11" s="13">
        <v>0.217391304347826</v>
      </c>
      <c r="BH11" s="13">
        <v>0.19101123595505601</v>
      </c>
      <c r="BI11" s="13"/>
      <c r="BJ11" s="13">
        <v>0.23225806451612899</v>
      </c>
      <c r="BK11" s="13">
        <v>0.19557625145518001</v>
      </c>
      <c r="BL11" s="13"/>
      <c r="BM11" s="13">
        <v>0.26865671641791</v>
      </c>
      <c r="BN11" s="13">
        <v>0.17948717948717899</v>
      </c>
      <c r="BO11" s="13"/>
      <c r="BP11" s="13">
        <v>0.249084249084249</v>
      </c>
      <c r="BQ11" s="13">
        <v>0.18034993270524899</v>
      </c>
      <c r="BR11" s="13"/>
      <c r="BS11" s="13">
        <v>0.23529411764705899</v>
      </c>
      <c r="BT11" s="13">
        <v>0.162637362637363</v>
      </c>
      <c r="BU11" s="13"/>
      <c r="BV11" s="13">
        <v>0.20805369127516801</v>
      </c>
      <c r="BW11" s="13">
        <v>0.24914675767918101</v>
      </c>
      <c r="BX11" s="13"/>
      <c r="BY11" s="13">
        <v>0.29914529914529903</v>
      </c>
      <c r="BZ11" s="13">
        <v>0.187637969094923</v>
      </c>
      <c r="CA11" s="13"/>
      <c r="CB11" s="13">
        <v>0.21711899791231701</v>
      </c>
      <c r="CC11" s="13">
        <v>0.18843283582089601</v>
      </c>
      <c r="CE11" s="13">
        <v>0.133333333333333</v>
      </c>
      <c r="CF11" s="13">
        <v>0.11046511627907001</v>
      </c>
      <c r="CG11" s="13">
        <v>0.12412177985948468</v>
      </c>
    </row>
    <row r="12" spans="2:85" x14ac:dyDescent="0.3">
      <c r="B12" s="14" t="s">
        <v>335</v>
      </c>
      <c r="C12" s="13">
        <v>0.13996138996138999</v>
      </c>
      <c r="D12" s="13">
        <v>0.136186770428016</v>
      </c>
      <c r="E12" s="13">
        <v>0.144787644787645</v>
      </c>
      <c r="F12" s="13"/>
      <c r="G12" s="13">
        <v>0.16339869281045799</v>
      </c>
      <c r="H12" s="13">
        <v>0.215613382899628</v>
      </c>
      <c r="I12" s="13">
        <v>0.116751269035533</v>
      </c>
      <c r="J12" s="13">
        <v>0.11111111111111099</v>
      </c>
      <c r="K12" s="13">
        <v>9.4017094017094002E-2</v>
      </c>
      <c r="L12" s="13">
        <v>7.2463768115942004E-2</v>
      </c>
      <c r="M12" s="13"/>
      <c r="N12" s="13">
        <v>0.16103896103896101</v>
      </c>
      <c r="O12" s="13">
        <v>0.116465863453815</v>
      </c>
      <c r="P12" s="13">
        <v>0.129943502824859</v>
      </c>
      <c r="Q12" s="13">
        <v>0.14285714285714299</v>
      </c>
      <c r="R12" s="13"/>
      <c r="S12" s="13">
        <v>0.170212765957447</v>
      </c>
      <c r="T12" s="13">
        <v>0.11965811965812</v>
      </c>
      <c r="U12" s="13">
        <v>0.104477611940299</v>
      </c>
      <c r="V12" s="13">
        <v>0.164835164835165</v>
      </c>
      <c r="W12" s="13">
        <v>0.13793103448275901</v>
      </c>
      <c r="X12" s="13">
        <v>0.102272727272727</v>
      </c>
      <c r="Y12" s="13">
        <v>0.13095238095238099</v>
      </c>
      <c r="Z12" s="13">
        <v>0.146341463414634</v>
      </c>
      <c r="AA12" s="13">
        <v>0.17037037037037001</v>
      </c>
      <c r="AB12" s="13">
        <v>0.126582278481013</v>
      </c>
      <c r="AC12" s="13">
        <v>0.13043478260869601</v>
      </c>
      <c r="AD12" s="13">
        <v>0</v>
      </c>
      <c r="AE12" s="13"/>
      <c r="AF12" s="13">
        <v>0.19937694704049799</v>
      </c>
      <c r="AG12" s="13">
        <v>0.16969696969697001</v>
      </c>
      <c r="AH12" s="13">
        <v>0.15454545454545501</v>
      </c>
      <c r="AI12" s="13">
        <v>0.10638297872340401</v>
      </c>
      <c r="AJ12" s="13">
        <v>2.9702970297029702E-2</v>
      </c>
      <c r="AK12" s="13">
        <v>0.118279569892473</v>
      </c>
      <c r="AL12" s="13"/>
      <c r="AM12" s="13">
        <v>0.13043478260869601</v>
      </c>
      <c r="AN12" s="13">
        <v>9.6446700507614197E-2</v>
      </c>
      <c r="AO12" s="13">
        <v>0.12765957446808501</v>
      </c>
      <c r="AP12" s="13">
        <v>0.17460317460317501</v>
      </c>
      <c r="AQ12" s="13">
        <v>0.41666666666666702</v>
      </c>
      <c r="AR12" s="13"/>
      <c r="AS12" s="13">
        <v>0.13996138996138999</v>
      </c>
      <c r="AT12" s="13" t="s">
        <v>97</v>
      </c>
      <c r="AU12" s="13"/>
      <c r="AV12" s="13">
        <v>0.23499999999999999</v>
      </c>
      <c r="AW12" s="13">
        <v>0.25531914893617003</v>
      </c>
      <c r="AX12" s="13">
        <v>4.7801147227533501E-2</v>
      </c>
      <c r="AY12" s="13"/>
      <c r="AZ12" s="13">
        <v>0.45871559633027498</v>
      </c>
      <c r="BA12" s="13">
        <v>0.266666666666667</v>
      </c>
      <c r="BB12" s="13">
        <v>0.11894273127753301</v>
      </c>
      <c r="BC12" s="13"/>
      <c r="BD12" s="13">
        <v>0.156346749226006</v>
      </c>
      <c r="BE12" s="13">
        <v>0.109375</v>
      </c>
      <c r="BF12" s="13"/>
      <c r="BG12" s="13">
        <v>0.20186335403726699</v>
      </c>
      <c r="BH12" s="13">
        <v>0.112359550561798</v>
      </c>
      <c r="BI12" s="13"/>
      <c r="BJ12" s="13">
        <v>0.135483870967742</v>
      </c>
      <c r="BK12" s="13">
        <v>0.135040745052387</v>
      </c>
      <c r="BL12" s="13"/>
      <c r="BM12" s="13">
        <v>0.109452736318408</v>
      </c>
      <c r="BN12" s="13">
        <v>0.146520146520147</v>
      </c>
      <c r="BO12" s="13"/>
      <c r="BP12" s="13">
        <v>0.106227106227106</v>
      </c>
      <c r="BQ12" s="13">
        <v>0.150740242261104</v>
      </c>
      <c r="BR12" s="13"/>
      <c r="BS12" s="13">
        <v>0.14705882352941199</v>
      </c>
      <c r="BT12" s="13">
        <v>0.14285714285714299</v>
      </c>
      <c r="BU12" s="13"/>
      <c r="BV12" s="13">
        <v>0.187919463087248</v>
      </c>
      <c r="BW12" s="13">
        <v>0.12627986348122899</v>
      </c>
      <c r="BX12" s="13"/>
      <c r="BY12" s="13">
        <v>0.102564102564103</v>
      </c>
      <c r="BZ12" s="13">
        <v>0.146799116997792</v>
      </c>
      <c r="CA12" s="13"/>
      <c r="CB12" s="13">
        <v>0.10647181628392501</v>
      </c>
      <c r="CC12" s="13">
        <v>0.16791044776119399</v>
      </c>
      <c r="CE12" s="13">
        <v>8.6274509803921595E-2</v>
      </c>
      <c r="CF12" s="13">
        <v>0.162790697674419</v>
      </c>
      <c r="CG12" s="13">
        <v>0.11709601873536317</v>
      </c>
    </row>
    <row r="13" spans="2:85" x14ac:dyDescent="0.3">
      <c r="B13" s="14" t="s">
        <v>336</v>
      </c>
      <c r="C13" s="13">
        <v>0.111003861003861</v>
      </c>
      <c r="D13" s="13">
        <v>0.107003891050584</v>
      </c>
      <c r="E13" s="13">
        <v>0.115830115830116</v>
      </c>
      <c r="F13" s="13"/>
      <c r="G13" s="13">
        <v>0.10457516339869299</v>
      </c>
      <c r="H13" s="13">
        <v>0.10408921933085501</v>
      </c>
      <c r="I13" s="13">
        <v>0.131979695431472</v>
      </c>
      <c r="J13" s="13">
        <v>0.12345679012345701</v>
      </c>
      <c r="K13" s="13">
        <v>0.16239316239316201</v>
      </c>
      <c r="L13" s="13">
        <v>4.3478260869565202E-2</v>
      </c>
      <c r="M13" s="13"/>
      <c r="N13" s="13">
        <v>0.101298701298701</v>
      </c>
      <c r="O13" s="13">
        <v>8.8353413654618504E-2</v>
      </c>
      <c r="P13" s="13">
        <v>0.124293785310734</v>
      </c>
      <c r="Q13" s="13">
        <v>0.14285714285714299</v>
      </c>
      <c r="R13" s="13"/>
      <c r="S13" s="13">
        <v>0.111702127659574</v>
      </c>
      <c r="T13" s="13">
        <v>0.11111111111111099</v>
      </c>
      <c r="U13" s="13">
        <v>8.9552238805970102E-2</v>
      </c>
      <c r="V13" s="13">
        <v>0.10989010989011</v>
      </c>
      <c r="W13" s="13">
        <v>0.126436781609195</v>
      </c>
      <c r="X13" s="13">
        <v>0.125</v>
      </c>
      <c r="Y13" s="13">
        <v>0.119047619047619</v>
      </c>
      <c r="Z13" s="13">
        <v>2.4390243902439001E-2</v>
      </c>
      <c r="AA13" s="13">
        <v>0.11111111111111099</v>
      </c>
      <c r="AB13" s="13">
        <v>0.10126582278481</v>
      </c>
      <c r="AC13" s="13">
        <v>0.108695652173913</v>
      </c>
      <c r="AD13" s="13">
        <v>0.30769230769230799</v>
      </c>
      <c r="AE13" s="13"/>
      <c r="AF13" s="13">
        <v>7.4766355140186896E-2</v>
      </c>
      <c r="AG13" s="13">
        <v>0.103030303030303</v>
      </c>
      <c r="AH13" s="13">
        <v>8.1818181818181804E-2</v>
      </c>
      <c r="AI13" s="13">
        <v>0.15602836879432599</v>
      </c>
      <c r="AJ13" s="13">
        <v>0.16831683168316799</v>
      </c>
      <c r="AK13" s="13">
        <v>0.118279569892473</v>
      </c>
      <c r="AL13" s="13"/>
      <c r="AM13" s="13">
        <v>9.9378881987577605E-2</v>
      </c>
      <c r="AN13" s="13">
        <v>0.116751269035533</v>
      </c>
      <c r="AO13" s="13">
        <v>0.100303951367781</v>
      </c>
      <c r="AP13" s="13">
        <v>0.12169312169312201</v>
      </c>
      <c r="AQ13" s="13">
        <v>5.5555555555555601E-2</v>
      </c>
      <c r="AR13" s="13"/>
      <c r="AS13" s="13">
        <v>0.111003861003861</v>
      </c>
      <c r="AT13" s="13" t="s">
        <v>97</v>
      </c>
      <c r="AU13" s="13"/>
      <c r="AV13" s="13">
        <v>0.17749999999999999</v>
      </c>
      <c r="AW13" s="13">
        <v>0.117021276595745</v>
      </c>
      <c r="AX13" s="13">
        <v>5.7361376673040199E-2</v>
      </c>
      <c r="AY13" s="13"/>
      <c r="AZ13" s="13">
        <v>0.119266055045872</v>
      </c>
      <c r="BA13" s="13">
        <v>0.1</v>
      </c>
      <c r="BB13" s="13">
        <v>0.20704845814978001</v>
      </c>
      <c r="BC13" s="13"/>
      <c r="BD13" s="13">
        <v>0.122291021671827</v>
      </c>
      <c r="BE13" s="13">
        <v>9.1145833333333301E-2</v>
      </c>
      <c r="BF13" s="13"/>
      <c r="BG13" s="13">
        <v>0.105590062111801</v>
      </c>
      <c r="BH13" s="13">
        <v>0.11376404494382</v>
      </c>
      <c r="BI13" s="13"/>
      <c r="BJ13" s="13">
        <v>0.109677419354839</v>
      </c>
      <c r="BK13" s="13">
        <v>0.112922002328289</v>
      </c>
      <c r="BL13" s="13"/>
      <c r="BM13" s="13">
        <v>0.134328358208955</v>
      </c>
      <c r="BN13" s="13">
        <v>0.103785103785104</v>
      </c>
      <c r="BO13" s="13"/>
      <c r="BP13" s="13">
        <v>0.15384615384615399</v>
      </c>
      <c r="BQ13" s="13">
        <v>9.8250336473755001E-2</v>
      </c>
      <c r="BR13" s="13"/>
      <c r="BS13" s="13">
        <v>0.14027149321266999</v>
      </c>
      <c r="BT13" s="13">
        <v>9.0109890109890095E-2</v>
      </c>
      <c r="BU13" s="13"/>
      <c r="BV13" s="13">
        <v>0.17449664429530201</v>
      </c>
      <c r="BW13" s="13">
        <v>0.12286689419795201</v>
      </c>
      <c r="BX13" s="13"/>
      <c r="BY13" s="13">
        <v>0.16239316239316201</v>
      </c>
      <c r="BZ13" s="13">
        <v>0.105960264900662</v>
      </c>
      <c r="CA13" s="13"/>
      <c r="CB13" s="13">
        <v>0.133611691022964</v>
      </c>
      <c r="CC13" s="13">
        <v>9.1417910447761194E-2</v>
      </c>
      <c r="CE13" s="13">
        <v>6.6666666666666693E-2</v>
      </c>
      <c r="CF13" s="13">
        <v>8.7209302325581398E-2</v>
      </c>
      <c r="CG13" s="13">
        <v>7.4941451990632332E-2</v>
      </c>
    </row>
    <row r="14" spans="2:85" x14ac:dyDescent="0.3">
      <c r="B14" s="14" t="s">
        <v>337</v>
      </c>
      <c r="C14" s="13">
        <v>7.9150579150579103E-2</v>
      </c>
      <c r="D14" s="13">
        <v>6.4202334630350202E-2</v>
      </c>
      <c r="E14" s="13">
        <v>9.45945945945946E-2</v>
      </c>
      <c r="F14" s="13"/>
      <c r="G14" s="13">
        <v>7.1895424836601302E-2</v>
      </c>
      <c r="H14" s="13">
        <v>0.141263940520446</v>
      </c>
      <c r="I14" s="13">
        <v>8.6294416243654803E-2</v>
      </c>
      <c r="J14" s="13">
        <v>4.9382716049382699E-2</v>
      </c>
      <c r="K14" s="13">
        <v>5.9829059829059797E-2</v>
      </c>
      <c r="L14" s="13">
        <v>7.2463768115942004E-3</v>
      </c>
      <c r="M14" s="13"/>
      <c r="N14" s="13">
        <v>6.7532467532467499E-2</v>
      </c>
      <c r="O14" s="13">
        <v>8.0321285140562207E-2</v>
      </c>
      <c r="P14" s="13">
        <v>8.4745762711864403E-2</v>
      </c>
      <c r="Q14" s="13">
        <v>9.2165898617511496E-2</v>
      </c>
      <c r="R14" s="13"/>
      <c r="S14" s="13">
        <v>6.9148936170212796E-2</v>
      </c>
      <c r="T14" s="13">
        <v>0.102564102564103</v>
      </c>
      <c r="U14" s="13">
        <v>1.49253731343284E-2</v>
      </c>
      <c r="V14" s="13">
        <v>5.4945054945054903E-2</v>
      </c>
      <c r="W14" s="13">
        <v>0.13793103448275901</v>
      </c>
      <c r="X14" s="13">
        <v>0.102272727272727</v>
      </c>
      <c r="Y14" s="13">
        <v>4.7619047619047603E-2</v>
      </c>
      <c r="Z14" s="13">
        <v>2.4390243902439001E-2</v>
      </c>
      <c r="AA14" s="13">
        <v>8.1481481481481502E-2</v>
      </c>
      <c r="AB14" s="13">
        <v>7.5949367088607597E-2</v>
      </c>
      <c r="AC14" s="13">
        <v>0.108695652173913</v>
      </c>
      <c r="AD14" s="13">
        <v>0.230769230769231</v>
      </c>
      <c r="AE14" s="13"/>
      <c r="AF14" s="13">
        <v>8.4112149532710304E-2</v>
      </c>
      <c r="AG14" s="13">
        <v>3.6363636363636397E-2</v>
      </c>
      <c r="AH14" s="13">
        <v>4.5454545454545497E-2</v>
      </c>
      <c r="AI14" s="13">
        <v>0.10638297872340401</v>
      </c>
      <c r="AJ14" s="13">
        <v>0.10891089108910899</v>
      </c>
      <c r="AK14" s="13">
        <v>7.5268817204301106E-2</v>
      </c>
      <c r="AL14" s="13"/>
      <c r="AM14" s="13">
        <v>6.8322981366459604E-2</v>
      </c>
      <c r="AN14" s="13">
        <v>6.5989847715736002E-2</v>
      </c>
      <c r="AO14" s="13">
        <v>7.9027355623100301E-2</v>
      </c>
      <c r="AP14" s="13">
        <v>0.10582010582010599</v>
      </c>
      <c r="AQ14" s="13">
        <v>5.5555555555555601E-2</v>
      </c>
      <c r="AR14" s="13"/>
      <c r="AS14" s="13">
        <v>7.9150579150579103E-2</v>
      </c>
      <c r="AT14" s="13" t="s">
        <v>97</v>
      </c>
      <c r="AU14" s="13"/>
      <c r="AV14" s="13">
        <v>0.125</v>
      </c>
      <c r="AW14" s="13">
        <v>4.2553191489361701E-2</v>
      </c>
      <c r="AX14" s="13">
        <v>5.35372848948375E-2</v>
      </c>
      <c r="AY14" s="13"/>
      <c r="AZ14" s="13">
        <v>8.2568807339449504E-2</v>
      </c>
      <c r="BA14" s="13">
        <v>0.122222222222222</v>
      </c>
      <c r="BB14" s="13">
        <v>8.8105726872246701E-2</v>
      </c>
      <c r="BC14" s="13"/>
      <c r="BD14" s="13">
        <v>0.105263157894737</v>
      </c>
      <c r="BE14" s="13">
        <v>3.3854166666666699E-2</v>
      </c>
      <c r="BF14" s="13"/>
      <c r="BG14" s="13">
        <v>9.0062111801242198E-2</v>
      </c>
      <c r="BH14" s="13">
        <v>7.4438202247190999E-2</v>
      </c>
      <c r="BI14" s="13"/>
      <c r="BJ14" s="13">
        <v>8.3870967741935504E-2</v>
      </c>
      <c r="BK14" s="13">
        <v>8.0325960419091999E-2</v>
      </c>
      <c r="BL14" s="13"/>
      <c r="BM14" s="13">
        <v>0.119402985074627</v>
      </c>
      <c r="BN14" s="13">
        <v>6.8376068376068397E-2</v>
      </c>
      <c r="BO14" s="13"/>
      <c r="BP14" s="13">
        <v>0.139194139194139</v>
      </c>
      <c r="BQ14" s="13">
        <v>5.7873485868102301E-2</v>
      </c>
      <c r="BR14" s="13"/>
      <c r="BS14" s="13">
        <v>0.11764705882352899</v>
      </c>
      <c r="BT14" s="13">
        <v>5.7142857142857099E-2</v>
      </c>
      <c r="BU14" s="13"/>
      <c r="BV14" s="13">
        <v>0.17449664429530201</v>
      </c>
      <c r="BW14" s="13">
        <v>8.8737201365187701E-2</v>
      </c>
      <c r="BX14" s="13"/>
      <c r="BY14" s="13">
        <v>0.13675213675213699</v>
      </c>
      <c r="BZ14" s="13">
        <v>7.2847682119205295E-2</v>
      </c>
      <c r="CA14" s="13"/>
      <c r="CB14" s="13">
        <v>8.5594989561586607E-2</v>
      </c>
      <c r="CC14" s="13">
        <v>7.2761194029850706E-2</v>
      </c>
      <c r="CE14" s="13">
        <v>6.2745098039215699E-2</v>
      </c>
      <c r="CF14" s="13">
        <v>0</v>
      </c>
      <c r="CG14" s="13">
        <v>3.7470725995316166E-2</v>
      </c>
    </row>
    <row r="15" spans="2:85" x14ac:dyDescent="0.3">
      <c r="B15" s="14" t="s">
        <v>338</v>
      </c>
      <c r="C15" s="13">
        <v>6.7567567567567599E-2</v>
      </c>
      <c r="D15" s="13">
        <v>8.9494163424124501E-2</v>
      </c>
      <c r="E15" s="13">
        <v>4.6332046332046302E-2</v>
      </c>
      <c r="F15" s="13"/>
      <c r="G15" s="13">
        <v>5.22875816993464E-2</v>
      </c>
      <c r="H15" s="13">
        <v>0.111524163568773</v>
      </c>
      <c r="I15" s="13">
        <v>6.0913705583756299E-2</v>
      </c>
      <c r="J15" s="13">
        <v>3.0864197530864199E-2</v>
      </c>
      <c r="K15" s="13">
        <v>6.8376068376068397E-2</v>
      </c>
      <c r="L15" s="13">
        <v>5.0724637681159403E-2</v>
      </c>
      <c r="M15" s="13"/>
      <c r="N15" s="13">
        <v>8.5714285714285701E-2</v>
      </c>
      <c r="O15" s="13">
        <v>4.81927710843374E-2</v>
      </c>
      <c r="P15" s="13">
        <v>6.21468926553672E-2</v>
      </c>
      <c r="Q15" s="13">
        <v>6.4516129032258104E-2</v>
      </c>
      <c r="R15" s="13"/>
      <c r="S15" s="13">
        <v>9.0425531914893595E-2</v>
      </c>
      <c r="T15" s="13">
        <v>8.54700854700855E-2</v>
      </c>
      <c r="U15" s="13">
        <v>2.9850746268656699E-2</v>
      </c>
      <c r="V15" s="13">
        <v>7.69230769230769E-2</v>
      </c>
      <c r="W15" s="13">
        <v>9.1954022988505704E-2</v>
      </c>
      <c r="X15" s="13">
        <v>6.8181818181818205E-2</v>
      </c>
      <c r="Y15" s="13">
        <v>3.5714285714285698E-2</v>
      </c>
      <c r="Z15" s="13">
        <v>7.3170731707317097E-2</v>
      </c>
      <c r="AA15" s="13">
        <v>3.7037037037037E-2</v>
      </c>
      <c r="AB15" s="13">
        <v>5.0632911392405097E-2</v>
      </c>
      <c r="AC15" s="13">
        <v>0.108695652173913</v>
      </c>
      <c r="AD15" s="13">
        <v>0</v>
      </c>
      <c r="AE15" s="13"/>
      <c r="AF15" s="13">
        <v>9.9688473520249204E-2</v>
      </c>
      <c r="AG15" s="13">
        <v>9.0909090909090898E-2</v>
      </c>
      <c r="AH15" s="13">
        <v>5.4545454545454501E-2</v>
      </c>
      <c r="AI15" s="13">
        <v>7.09219858156028E-2</v>
      </c>
      <c r="AJ15" s="13">
        <v>1.9801980198019799E-2</v>
      </c>
      <c r="AK15" s="13">
        <v>3.2258064516128997E-2</v>
      </c>
      <c r="AL15" s="13"/>
      <c r="AM15" s="13">
        <v>6.8322981366459604E-2</v>
      </c>
      <c r="AN15" s="13">
        <v>2.0304568527918801E-2</v>
      </c>
      <c r="AO15" s="13">
        <v>6.9908814589665594E-2</v>
      </c>
      <c r="AP15" s="13">
        <v>0.10582010582010599</v>
      </c>
      <c r="AQ15" s="13">
        <v>0.16666666666666699</v>
      </c>
      <c r="AR15" s="13"/>
      <c r="AS15" s="13">
        <v>6.7567567567567599E-2</v>
      </c>
      <c r="AT15" s="13" t="s">
        <v>97</v>
      </c>
      <c r="AU15" s="13"/>
      <c r="AV15" s="13">
        <v>0.10249999999999999</v>
      </c>
      <c r="AW15" s="13">
        <v>0.12765957446808501</v>
      </c>
      <c r="AX15" s="13">
        <v>3.2504780114722798E-2</v>
      </c>
      <c r="AY15" s="13"/>
      <c r="AZ15" s="13">
        <v>0.21100917431192701</v>
      </c>
      <c r="BA15" s="13">
        <v>0.155555555555556</v>
      </c>
      <c r="BB15" s="13">
        <v>3.0837004405286299E-2</v>
      </c>
      <c r="BC15" s="13"/>
      <c r="BD15" s="13">
        <v>6.5015479876161006E-2</v>
      </c>
      <c r="BE15" s="13">
        <v>7.2916666666666699E-2</v>
      </c>
      <c r="BF15" s="13"/>
      <c r="BG15" s="13">
        <v>7.7639751552794997E-2</v>
      </c>
      <c r="BH15" s="13">
        <v>6.3202247191011196E-2</v>
      </c>
      <c r="BI15" s="13"/>
      <c r="BJ15" s="13">
        <v>7.09677419354839E-2</v>
      </c>
      <c r="BK15" s="13">
        <v>6.5192083818393504E-2</v>
      </c>
      <c r="BL15" s="13"/>
      <c r="BM15" s="13">
        <v>7.4626865671641798E-2</v>
      </c>
      <c r="BN15" s="13">
        <v>6.5934065934065894E-2</v>
      </c>
      <c r="BO15" s="13"/>
      <c r="BP15" s="13">
        <v>4.0293040293040303E-2</v>
      </c>
      <c r="BQ15" s="13">
        <v>7.9407806191117106E-2</v>
      </c>
      <c r="BR15" s="13"/>
      <c r="BS15" s="13">
        <v>8.3710407239818999E-2</v>
      </c>
      <c r="BT15" s="13">
        <v>6.15384615384615E-2</v>
      </c>
      <c r="BU15" s="13"/>
      <c r="BV15" s="13">
        <v>0.10738255033557</v>
      </c>
      <c r="BW15" s="13">
        <v>7.16723549488055E-2</v>
      </c>
      <c r="BX15" s="13"/>
      <c r="BY15" s="13">
        <v>7.69230769230769E-2</v>
      </c>
      <c r="BZ15" s="13">
        <v>6.5121412803531994E-2</v>
      </c>
      <c r="CA15" s="13"/>
      <c r="CB15" s="13">
        <v>6.2630480167014599E-2</v>
      </c>
      <c r="CC15" s="13">
        <v>6.9029850746268703E-2</v>
      </c>
      <c r="CE15" s="13">
        <v>5.8823529411764698E-2</v>
      </c>
      <c r="CF15" s="13">
        <v>5.8139534883720902E-2</v>
      </c>
      <c r="CG15" s="13">
        <v>5.8548009367681481E-2</v>
      </c>
    </row>
    <row r="16" spans="2:85" x14ac:dyDescent="0.3">
      <c r="B16" s="14" t="s">
        <v>339</v>
      </c>
      <c r="C16" s="13">
        <v>6.2741312741312699E-2</v>
      </c>
      <c r="D16" s="13">
        <v>6.2256809338521402E-2</v>
      </c>
      <c r="E16" s="13">
        <v>6.3706563706563704E-2</v>
      </c>
      <c r="F16" s="13"/>
      <c r="G16" s="13">
        <v>5.8823529411764698E-2</v>
      </c>
      <c r="H16" s="13">
        <v>8.9219330855018597E-2</v>
      </c>
      <c r="I16" s="13">
        <v>7.6142131979695396E-2</v>
      </c>
      <c r="J16" s="13">
        <v>4.9382716049382699E-2</v>
      </c>
      <c r="K16" s="13">
        <v>4.2735042735042701E-2</v>
      </c>
      <c r="L16" s="13">
        <v>2.8985507246376802E-2</v>
      </c>
      <c r="M16" s="13"/>
      <c r="N16" s="13">
        <v>8.0519480519480505E-2</v>
      </c>
      <c r="O16" s="13">
        <v>3.2128514056224897E-2</v>
      </c>
      <c r="P16" s="13">
        <v>9.03954802259887E-2</v>
      </c>
      <c r="Q16" s="13">
        <v>4.1474654377880199E-2</v>
      </c>
      <c r="R16" s="13"/>
      <c r="S16" s="13">
        <v>0.10106382978723399</v>
      </c>
      <c r="T16" s="13">
        <v>8.54700854700855E-2</v>
      </c>
      <c r="U16" s="13">
        <v>4.47761194029851E-2</v>
      </c>
      <c r="V16" s="13">
        <v>9.8901098901098897E-2</v>
      </c>
      <c r="W16" s="13">
        <v>4.5977011494252901E-2</v>
      </c>
      <c r="X16" s="13">
        <v>4.5454545454545497E-2</v>
      </c>
      <c r="Y16" s="13">
        <v>4.7619047619047603E-2</v>
      </c>
      <c r="Z16" s="13">
        <v>0</v>
      </c>
      <c r="AA16" s="13">
        <v>2.2222222222222199E-2</v>
      </c>
      <c r="AB16" s="13">
        <v>8.8607594936708903E-2</v>
      </c>
      <c r="AC16" s="13">
        <v>4.3478260869565202E-2</v>
      </c>
      <c r="AD16" s="13">
        <v>0</v>
      </c>
      <c r="AE16" s="13"/>
      <c r="AF16" s="13">
        <v>0.105919003115265</v>
      </c>
      <c r="AG16" s="13">
        <v>5.4545454545454501E-2</v>
      </c>
      <c r="AH16" s="13">
        <v>8.1818181818181804E-2</v>
      </c>
      <c r="AI16" s="13">
        <v>2.1276595744680899E-2</v>
      </c>
      <c r="AJ16" s="13">
        <v>2.9702970297029702E-2</v>
      </c>
      <c r="AK16" s="13">
        <v>4.3010752688171998E-2</v>
      </c>
      <c r="AL16" s="13"/>
      <c r="AM16" s="13">
        <v>4.3478260869565202E-2</v>
      </c>
      <c r="AN16" s="13">
        <v>3.5532994923857898E-2</v>
      </c>
      <c r="AO16" s="13">
        <v>8.5106382978723402E-2</v>
      </c>
      <c r="AP16" s="13">
        <v>8.4656084656084707E-2</v>
      </c>
      <c r="AQ16" s="13">
        <v>8.3333333333333301E-2</v>
      </c>
      <c r="AR16" s="13"/>
      <c r="AS16" s="13">
        <v>6.2741312741312699E-2</v>
      </c>
      <c r="AT16" s="13" t="s">
        <v>97</v>
      </c>
      <c r="AU16" s="13"/>
      <c r="AV16" s="13">
        <v>0.1075</v>
      </c>
      <c r="AW16" s="13">
        <v>9.5744680851063801E-2</v>
      </c>
      <c r="AX16" s="13">
        <v>2.4856596558317401E-2</v>
      </c>
      <c r="AY16" s="13"/>
      <c r="AZ16" s="13">
        <v>0.22935779816513799</v>
      </c>
      <c r="BA16" s="13">
        <v>0.155555555555556</v>
      </c>
      <c r="BB16" s="13">
        <v>2.6431718061673999E-2</v>
      </c>
      <c r="BC16" s="13"/>
      <c r="BD16" s="13">
        <v>6.5015479876161006E-2</v>
      </c>
      <c r="BE16" s="13">
        <v>5.7291666666666699E-2</v>
      </c>
      <c r="BF16" s="13"/>
      <c r="BG16" s="13">
        <v>8.3850931677018598E-2</v>
      </c>
      <c r="BH16" s="13">
        <v>5.3370786516853903E-2</v>
      </c>
      <c r="BI16" s="13"/>
      <c r="BJ16" s="13">
        <v>7.09677419354839E-2</v>
      </c>
      <c r="BK16" s="13">
        <v>5.82072176949942E-2</v>
      </c>
      <c r="BL16" s="13"/>
      <c r="BM16" s="13">
        <v>5.4726368159204002E-2</v>
      </c>
      <c r="BN16" s="13">
        <v>6.22710622710623E-2</v>
      </c>
      <c r="BO16" s="13"/>
      <c r="BP16" s="13">
        <v>5.1282051282051301E-2</v>
      </c>
      <c r="BQ16" s="13">
        <v>6.5948855989232794E-2</v>
      </c>
      <c r="BR16" s="13"/>
      <c r="BS16" s="13">
        <v>7.4660633484162894E-2</v>
      </c>
      <c r="BT16" s="13">
        <v>4.6153846153846198E-2</v>
      </c>
      <c r="BU16" s="13"/>
      <c r="BV16" s="13">
        <v>9.3959731543624206E-2</v>
      </c>
      <c r="BW16" s="13">
        <v>6.4846416382252595E-2</v>
      </c>
      <c r="BX16" s="13"/>
      <c r="BY16" s="13">
        <v>5.1282051282051301E-2</v>
      </c>
      <c r="BZ16" s="13">
        <v>6.5121412803531994E-2</v>
      </c>
      <c r="CA16" s="13"/>
      <c r="CB16" s="13">
        <v>4.1753653444676402E-2</v>
      </c>
      <c r="CC16" s="13">
        <v>7.6492537313432807E-2</v>
      </c>
      <c r="CE16" s="13">
        <v>4.7058823529411799E-2</v>
      </c>
      <c r="CF16" s="13">
        <v>5.8139534883720902E-2</v>
      </c>
      <c r="CG16" s="13">
        <v>5.1522248243559728E-2</v>
      </c>
    </row>
    <row r="17" spans="2:85" x14ac:dyDescent="0.3">
      <c r="B17" s="14" t="s">
        <v>340</v>
      </c>
      <c r="C17" s="13">
        <v>6.2741312741312699E-2</v>
      </c>
      <c r="D17" s="13">
        <v>7.3929961089494206E-2</v>
      </c>
      <c r="E17" s="13">
        <v>5.2123552123552103E-2</v>
      </c>
      <c r="F17" s="13"/>
      <c r="G17" s="13">
        <v>5.8823529411764698E-2</v>
      </c>
      <c r="H17" s="13">
        <v>0.107806691449814</v>
      </c>
      <c r="I17" s="13">
        <v>6.0913705583756299E-2</v>
      </c>
      <c r="J17" s="13">
        <v>4.9382716049382699E-2</v>
      </c>
      <c r="K17" s="13">
        <v>2.5641025641025599E-2</v>
      </c>
      <c r="L17" s="13">
        <v>2.8985507246376802E-2</v>
      </c>
      <c r="M17" s="13"/>
      <c r="N17" s="13">
        <v>9.0909090909090898E-2</v>
      </c>
      <c r="O17" s="13">
        <v>4.4176706827309203E-2</v>
      </c>
      <c r="P17" s="13">
        <v>5.0847457627118599E-2</v>
      </c>
      <c r="Q17" s="13">
        <v>4.1474654377880199E-2</v>
      </c>
      <c r="R17" s="13"/>
      <c r="S17" s="13">
        <v>0.10106382978723399</v>
      </c>
      <c r="T17" s="13">
        <v>5.1282051282051301E-2</v>
      </c>
      <c r="U17" s="13">
        <v>1.49253731343284E-2</v>
      </c>
      <c r="V17" s="13">
        <v>7.69230769230769E-2</v>
      </c>
      <c r="W17" s="13">
        <v>6.8965517241379296E-2</v>
      </c>
      <c r="X17" s="13">
        <v>4.5454545454545497E-2</v>
      </c>
      <c r="Y17" s="13">
        <v>4.7619047619047603E-2</v>
      </c>
      <c r="Z17" s="13">
        <v>2.4390243902439001E-2</v>
      </c>
      <c r="AA17" s="13">
        <v>8.8888888888888906E-2</v>
      </c>
      <c r="AB17" s="13">
        <v>2.53164556962025E-2</v>
      </c>
      <c r="AC17" s="13">
        <v>6.5217391304347797E-2</v>
      </c>
      <c r="AD17" s="13">
        <v>0</v>
      </c>
      <c r="AE17" s="13"/>
      <c r="AF17" s="13">
        <v>8.7227414330218106E-2</v>
      </c>
      <c r="AG17" s="13">
        <v>6.0606060606060601E-2</v>
      </c>
      <c r="AH17" s="13">
        <v>9.0909090909090898E-2</v>
      </c>
      <c r="AI17" s="13">
        <v>4.9645390070922002E-2</v>
      </c>
      <c r="AJ17" s="13">
        <v>3.9603960396039598E-2</v>
      </c>
      <c r="AK17" s="13">
        <v>4.3010752688171998E-2</v>
      </c>
      <c r="AL17" s="13"/>
      <c r="AM17" s="13">
        <v>2.4844720496894401E-2</v>
      </c>
      <c r="AN17" s="13">
        <v>4.5685279187817299E-2</v>
      </c>
      <c r="AO17" s="13">
        <v>6.9908814589665594E-2</v>
      </c>
      <c r="AP17" s="13">
        <v>7.9365079365079402E-2</v>
      </c>
      <c r="AQ17" s="13">
        <v>0.27777777777777801</v>
      </c>
      <c r="AR17" s="13"/>
      <c r="AS17" s="13">
        <v>6.2741312741312699E-2</v>
      </c>
      <c r="AT17" s="13" t="s">
        <v>97</v>
      </c>
      <c r="AU17" s="13"/>
      <c r="AV17" s="13">
        <v>9.5000000000000001E-2</v>
      </c>
      <c r="AW17" s="13">
        <v>0.13829787234042601</v>
      </c>
      <c r="AX17" s="13">
        <v>2.4856596558317401E-2</v>
      </c>
      <c r="AY17" s="13"/>
      <c r="AZ17" s="13">
        <v>0.201834862385321</v>
      </c>
      <c r="BA17" s="13">
        <v>0.155555555555556</v>
      </c>
      <c r="BB17" s="13">
        <v>2.2026431718061699E-2</v>
      </c>
      <c r="BC17" s="13"/>
      <c r="BD17" s="13">
        <v>6.9659442724458204E-2</v>
      </c>
      <c r="BE17" s="13">
        <v>5.2083333333333301E-2</v>
      </c>
      <c r="BF17" s="13"/>
      <c r="BG17" s="13">
        <v>0.114906832298137</v>
      </c>
      <c r="BH17" s="13">
        <v>3.9325842696629199E-2</v>
      </c>
      <c r="BI17" s="13"/>
      <c r="BJ17" s="13">
        <v>9.0322580645161299E-2</v>
      </c>
      <c r="BK17" s="13">
        <v>5.5878928987194397E-2</v>
      </c>
      <c r="BL17" s="13"/>
      <c r="BM17" s="13">
        <v>4.9751243781094502E-2</v>
      </c>
      <c r="BN17" s="13">
        <v>6.5934065934065894E-2</v>
      </c>
      <c r="BO17" s="13"/>
      <c r="BP17" s="13">
        <v>3.2967032967033003E-2</v>
      </c>
      <c r="BQ17" s="13">
        <v>7.5370121130551804E-2</v>
      </c>
      <c r="BR17" s="13"/>
      <c r="BS17" s="13">
        <v>8.8235294117647106E-2</v>
      </c>
      <c r="BT17" s="13">
        <v>4.8351648351648402E-2</v>
      </c>
      <c r="BU17" s="13"/>
      <c r="BV17" s="13">
        <v>0.114093959731544</v>
      </c>
      <c r="BW17" s="13">
        <v>7.5085324232081904E-2</v>
      </c>
      <c r="BX17" s="13"/>
      <c r="BY17" s="13">
        <v>8.54700854700855E-2</v>
      </c>
      <c r="BZ17" s="13">
        <v>6.0706401766004399E-2</v>
      </c>
      <c r="CA17" s="13"/>
      <c r="CB17" s="13">
        <v>4.8016701461377903E-2</v>
      </c>
      <c r="CC17" s="13">
        <v>7.6492537313432807E-2</v>
      </c>
      <c r="CE17" s="13">
        <v>4.3137254901960798E-2</v>
      </c>
      <c r="CF17" s="13">
        <v>4.6511627906976702E-2</v>
      </c>
      <c r="CG17" s="13">
        <v>4.4496487119437933E-2</v>
      </c>
    </row>
    <row r="18" spans="2:85" x14ac:dyDescent="0.3">
      <c r="B18" s="14" t="s">
        <v>341</v>
      </c>
      <c r="C18" s="13">
        <v>6.2741312741312699E-2</v>
      </c>
      <c r="D18" s="13">
        <v>7.7821011673151794E-2</v>
      </c>
      <c r="E18" s="13">
        <v>4.8262548262548298E-2</v>
      </c>
      <c r="F18" s="13"/>
      <c r="G18" s="13">
        <v>5.8823529411764698E-2</v>
      </c>
      <c r="H18" s="13">
        <v>0.12267657992565099</v>
      </c>
      <c r="I18" s="13">
        <v>8.1218274111675107E-2</v>
      </c>
      <c r="J18" s="13">
        <v>1.85185185185185E-2</v>
      </c>
      <c r="K18" s="13">
        <v>2.5641025641025599E-2</v>
      </c>
      <c r="L18" s="13">
        <v>7.2463768115942004E-3</v>
      </c>
      <c r="M18" s="13"/>
      <c r="N18" s="13">
        <v>9.3506493506493496E-2</v>
      </c>
      <c r="O18" s="13">
        <v>4.4176706827309203E-2</v>
      </c>
      <c r="P18" s="13">
        <v>5.6497175141242903E-2</v>
      </c>
      <c r="Q18" s="13">
        <v>3.6866359447004601E-2</v>
      </c>
      <c r="R18" s="13"/>
      <c r="S18" s="13">
        <v>0.10106382978723399</v>
      </c>
      <c r="T18" s="13">
        <v>6.8376068376068397E-2</v>
      </c>
      <c r="U18" s="13">
        <v>4.47761194029851E-2</v>
      </c>
      <c r="V18" s="13">
        <v>3.2967032967033003E-2</v>
      </c>
      <c r="W18" s="13">
        <v>6.8965517241379296E-2</v>
      </c>
      <c r="X18" s="13">
        <v>4.5454545454545497E-2</v>
      </c>
      <c r="Y18" s="13">
        <v>3.5714285714285698E-2</v>
      </c>
      <c r="Z18" s="13">
        <v>7.3170731707317097E-2</v>
      </c>
      <c r="AA18" s="13">
        <v>8.1481481481481502E-2</v>
      </c>
      <c r="AB18" s="13">
        <v>2.53164556962025E-2</v>
      </c>
      <c r="AC18" s="13">
        <v>6.5217391304347797E-2</v>
      </c>
      <c r="AD18" s="13">
        <v>0</v>
      </c>
      <c r="AE18" s="13"/>
      <c r="AF18" s="13">
        <v>9.6573208722741402E-2</v>
      </c>
      <c r="AG18" s="13">
        <v>7.8787878787878796E-2</v>
      </c>
      <c r="AH18" s="13">
        <v>8.1818181818181804E-2</v>
      </c>
      <c r="AI18" s="13">
        <v>3.54609929078014E-2</v>
      </c>
      <c r="AJ18" s="13">
        <v>2.9702970297029702E-2</v>
      </c>
      <c r="AK18" s="13">
        <v>2.1505376344085999E-2</v>
      </c>
      <c r="AL18" s="13"/>
      <c r="AM18" s="13">
        <v>1.8633540372670801E-2</v>
      </c>
      <c r="AN18" s="13">
        <v>4.0609137055837602E-2</v>
      </c>
      <c r="AO18" s="13">
        <v>6.3829787234042507E-2</v>
      </c>
      <c r="AP18" s="13">
        <v>8.99470899470899E-2</v>
      </c>
      <c r="AQ18" s="13">
        <v>0.33333333333333298</v>
      </c>
      <c r="AR18" s="13"/>
      <c r="AS18" s="13">
        <v>6.2741312741312699E-2</v>
      </c>
      <c r="AT18" s="13" t="s">
        <v>97</v>
      </c>
      <c r="AU18" s="13"/>
      <c r="AV18" s="13">
        <v>9.7500000000000003E-2</v>
      </c>
      <c r="AW18" s="13">
        <v>0.14893617021276601</v>
      </c>
      <c r="AX18" s="13">
        <v>2.29445506692161E-2</v>
      </c>
      <c r="AY18" s="13"/>
      <c r="AZ18" s="13">
        <v>0.17431192660550501</v>
      </c>
      <c r="BA18" s="13">
        <v>0.17777777777777801</v>
      </c>
      <c r="BB18" s="13">
        <v>4.4052863436123399E-2</v>
      </c>
      <c r="BC18" s="13"/>
      <c r="BD18" s="13">
        <v>7.5851393188854505E-2</v>
      </c>
      <c r="BE18" s="13">
        <v>3.90625E-2</v>
      </c>
      <c r="BF18" s="13"/>
      <c r="BG18" s="13">
        <v>9.0062111801242198E-2</v>
      </c>
      <c r="BH18" s="13">
        <v>5.0561797752809001E-2</v>
      </c>
      <c r="BI18" s="13"/>
      <c r="BJ18" s="13">
        <v>5.8064516129032302E-2</v>
      </c>
      <c r="BK18" s="13">
        <v>6.2863795110593701E-2</v>
      </c>
      <c r="BL18" s="13"/>
      <c r="BM18" s="13">
        <v>8.45771144278607E-2</v>
      </c>
      <c r="BN18" s="13">
        <v>5.6166056166056202E-2</v>
      </c>
      <c r="BO18" s="13"/>
      <c r="BP18" s="13">
        <v>3.6630036630036597E-2</v>
      </c>
      <c r="BQ18" s="13">
        <v>7.1332436069986502E-2</v>
      </c>
      <c r="BR18" s="13"/>
      <c r="BS18" s="13">
        <v>7.9185520361990905E-2</v>
      </c>
      <c r="BT18" s="13">
        <v>5.0549450549450599E-2</v>
      </c>
      <c r="BU18" s="13"/>
      <c r="BV18" s="13">
        <v>8.7248322147651006E-2</v>
      </c>
      <c r="BW18" s="13">
        <v>7.5085324232081904E-2</v>
      </c>
      <c r="BX18" s="13"/>
      <c r="BY18" s="13">
        <v>8.54700854700855E-2</v>
      </c>
      <c r="BZ18" s="13">
        <v>6.0706401766004399E-2</v>
      </c>
      <c r="CA18" s="13"/>
      <c r="CB18" s="13">
        <v>5.01043841336117E-2</v>
      </c>
      <c r="CC18" s="13">
        <v>7.6492537313432807E-2</v>
      </c>
      <c r="CE18" s="13">
        <v>3.5294117647058802E-2</v>
      </c>
      <c r="CF18" s="13">
        <v>5.8139534883720902E-2</v>
      </c>
      <c r="CG18" s="13">
        <v>4.4496487119437912E-2</v>
      </c>
    </row>
    <row r="19" spans="2:85" x14ac:dyDescent="0.3">
      <c r="B19" s="14" t="s">
        <v>342</v>
      </c>
      <c r="C19" s="13">
        <v>5.5019305019305E-2</v>
      </c>
      <c r="D19" s="13">
        <v>6.8093385214007804E-2</v>
      </c>
      <c r="E19" s="13">
        <v>4.2471042471042497E-2</v>
      </c>
      <c r="F19" s="13"/>
      <c r="G19" s="13">
        <v>7.8431372549019607E-2</v>
      </c>
      <c r="H19" s="13">
        <v>8.9219330855018597E-2</v>
      </c>
      <c r="I19" s="13">
        <v>7.6142131979695396E-2</v>
      </c>
      <c r="J19" s="13">
        <v>3.0864197530864199E-2</v>
      </c>
      <c r="K19" s="13">
        <v>8.5470085470085496E-3</v>
      </c>
      <c r="L19" s="13">
        <v>0</v>
      </c>
      <c r="M19" s="13"/>
      <c r="N19" s="13">
        <v>6.7532467532467499E-2</v>
      </c>
      <c r="O19" s="13">
        <v>4.0160642570281103E-2</v>
      </c>
      <c r="P19" s="13">
        <v>5.6497175141242903E-2</v>
      </c>
      <c r="Q19" s="13">
        <v>5.0691244239631297E-2</v>
      </c>
      <c r="R19" s="13"/>
      <c r="S19" s="13">
        <v>7.4468085106383003E-2</v>
      </c>
      <c r="T19" s="13">
        <v>5.9829059829059797E-2</v>
      </c>
      <c r="U19" s="13">
        <v>1.49253731343284E-2</v>
      </c>
      <c r="V19" s="13">
        <v>5.4945054945054903E-2</v>
      </c>
      <c r="W19" s="13">
        <v>4.5977011494252901E-2</v>
      </c>
      <c r="X19" s="13">
        <v>7.9545454545454503E-2</v>
      </c>
      <c r="Y19" s="13">
        <v>4.7619047619047603E-2</v>
      </c>
      <c r="Z19" s="13">
        <v>9.7560975609756101E-2</v>
      </c>
      <c r="AA19" s="13">
        <v>4.4444444444444398E-2</v>
      </c>
      <c r="AB19" s="13">
        <v>5.0632911392405097E-2</v>
      </c>
      <c r="AC19" s="13">
        <v>2.1739130434782601E-2</v>
      </c>
      <c r="AD19" s="13">
        <v>0</v>
      </c>
      <c r="AE19" s="13"/>
      <c r="AF19" s="13">
        <v>8.4112149532710304E-2</v>
      </c>
      <c r="AG19" s="13">
        <v>4.8484848484848499E-2</v>
      </c>
      <c r="AH19" s="13">
        <v>4.5454545454545497E-2</v>
      </c>
      <c r="AI19" s="13">
        <v>2.8368794326241099E-2</v>
      </c>
      <c r="AJ19" s="13">
        <v>2.9702970297029702E-2</v>
      </c>
      <c r="AK19" s="13">
        <v>3.2258064516128997E-2</v>
      </c>
      <c r="AL19" s="13"/>
      <c r="AM19" s="13">
        <v>2.4844720496894401E-2</v>
      </c>
      <c r="AN19" s="13">
        <v>4.0609137055837602E-2</v>
      </c>
      <c r="AO19" s="13">
        <v>5.4711246200607903E-2</v>
      </c>
      <c r="AP19" s="13">
        <v>5.8201058201058198E-2</v>
      </c>
      <c r="AQ19" s="13">
        <v>0.22222222222222199</v>
      </c>
      <c r="AR19" s="13"/>
      <c r="AS19" s="13">
        <v>5.5019305019305E-2</v>
      </c>
      <c r="AT19" s="13" t="s">
        <v>97</v>
      </c>
      <c r="AU19" s="13"/>
      <c r="AV19" s="13">
        <v>0.08</v>
      </c>
      <c r="AW19" s="13">
        <v>8.5106382978723402E-2</v>
      </c>
      <c r="AX19" s="13">
        <v>2.8680688336520099E-2</v>
      </c>
      <c r="AY19" s="13"/>
      <c r="AZ19" s="13">
        <v>0.192660550458716</v>
      </c>
      <c r="BA19" s="13">
        <v>0.133333333333333</v>
      </c>
      <c r="BB19" s="13">
        <v>1.7621145374449299E-2</v>
      </c>
      <c r="BC19" s="13"/>
      <c r="BD19" s="13">
        <v>6.8111455108359101E-2</v>
      </c>
      <c r="BE19" s="13">
        <v>3.125E-2</v>
      </c>
      <c r="BF19" s="13"/>
      <c r="BG19" s="13">
        <v>7.7639751552794997E-2</v>
      </c>
      <c r="BH19" s="13">
        <v>4.3539325842696597E-2</v>
      </c>
      <c r="BI19" s="13"/>
      <c r="BJ19" s="13">
        <v>7.09677419354839E-2</v>
      </c>
      <c r="BK19" s="13">
        <v>5.1222351571594903E-2</v>
      </c>
      <c r="BL19" s="13"/>
      <c r="BM19" s="13">
        <v>8.45771144278607E-2</v>
      </c>
      <c r="BN19" s="13">
        <v>4.8840048840048798E-2</v>
      </c>
      <c r="BO19" s="13"/>
      <c r="BP19" s="13">
        <v>4.0293040293040303E-2</v>
      </c>
      <c r="BQ19" s="13">
        <v>6.0565275908479099E-2</v>
      </c>
      <c r="BR19" s="13"/>
      <c r="BS19" s="13">
        <v>7.9185520361990905E-2</v>
      </c>
      <c r="BT19" s="13">
        <v>3.7362637362637403E-2</v>
      </c>
      <c r="BU19" s="13"/>
      <c r="BV19" s="13">
        <v>4.6979865771812103E-2</v>
      </c>
      <c r="BW19" s="13">
        <v>9.5563139931740607E-2</v>
      </c>
      <c r="BX19" s="13"/>
      <c r="BY19" s="13">
        <v>5.9829059829059797E-2</v>
      </c>
      <c r="BZ19" s="13">
        <v>5.5187637969094899E-2</v>
      </c>
      <c r="CA19" s="13"/>
      <c r="CB19" s="13">
        <v>4.1753653444676402E-2</v>
      </c>
      <c r="CC19" s="13">
        <v>6.7164179104477598E-2</v>
      </c>
      <c r="CE19" s="13">
        <v>4.7058823529411799E-2</v>
      </c>
      <c r="CF19" s="13">
        <v>4.0697674418604703E-2</v>
      </c>
      <c r="CG19" s="13">
        <v>4.4496487119437982E-2</v>
      </c>
    </row>
    <row r="20" spans="2:85" x14ac:dyDescent="0.3">
      <c r="B20" s="14" t="s">
        <v>207</v>
      </c>
      <c r="C20" s="13">
        <v>0.15154440154440199</v>
      </c>
      <c r="D20" s="13">
        <v>0.147859922178988</v>
      </c>
      <c r="E20" s="13">
        <v>0.15444015444015399</v>
      </c>
      <c r="F20" s="13"/>
      <c r="G20" s="13">
        <v>8.4967320261437898E-2</v>
      </c>
      <c r="H20" s="13">
        <v>9.6654275092936795E-2</v>
      </c>
      <c r="I20" s="13">
        <v>0.116751269035533</v>
      </c>
      <c r="J20" s="13">
        <v>0.179012345679012</v>
      </c>
      <c r="K20" s="13">
        <v>0.17948717948717899</v>
      </c>
      <c r="L20" s="13">
        <v>0.32608695652173902</v>
      </c>
      <c r="M20" s="13"/>
      <c r="N20" s="13">
        <v>0.179220779220779</v>
      </c>
      <c r="O20" s="13">
        <v>0.15261044176706801</v>
      </c>
      <c r="P20" s="13">
        <v>0.10734463276836199</v>
      </c>
      <c r="Q20" s="13">
        <v>0.13364055299539199</v>
      </c>
      <c r="R20" s="13"/>
      <c r="S20" s="13">
        <v>0.10106382978723399</v>
      </c>
      <c r="T20" s="13">
        <v>0.15384615384615399</v>
      </c>
      <c r="U20" s="13">
        <v>0.238805970149254</v>
      </c>
      <c r="V20" s="13">
        <v>0.13186813186813201</v>
      </c>
      <c r="W20" s="13">
        <v>0.195402298850575</v>
      </c>
      <c r="X20" s="13">
        <v>0.11363636363636399</v>
      </c>
      <c r="Y20" s="13">
        <v>0.13095238095238099</v>
      </c>
      <c r="Z20" s="13">
        <v>0.219512195121951</v>
      </c>
      <c r="AA20" s="13">
        <v>0.17777777777777801</v>
      </c>
      <c r="AB20" s="13">
        <v>0.164556962025316</v>
      </c>
      <c r="AC20" s="13">
        <v>0.108695652173913</v>
      </c>
      <c r="AD20" s="13">
        <v>0.230769230769231</v>
      </c>
      <c r="AE20" s="13"/>
      <c r="AF20" s="13">
        <v>0.14330218068535799</v>
      </c>
      <c r="AG20" s="13">
        <v>0.15757575757575801</v>
      </c>
      <c r="AH20" s="13">
        <v>0.20909090909090899</v>
      </c>
      <c r="AI20" s="13">
        <v>0.120567375886525</v>
      </c>
      <c r="AJ20" s="13">
        <v>0.118811881188119</v>
      </c>
      <c r="AK20" s="13">
        <v>0.18279569892473099</v>
      </c>
      <c r="AL20" s="13"/>
      <c r="AM20" s="13">
        <v>0.167701863354037</v>
      </c>
      <c r="AN20" s="13">
        <v>0.12690355329949199</v>
      </c>
      <c r="AO20" s="13">
        <v>0.170212765957447</v>
      </c>
      <c r="AP20" s="13">
        <v>0.158730158730159</v>
      </c>
      <c r="AQ20" s="13">
        <v>5.5555555555555601E-2</v>
      </c>
      <c r="AR20" s="13"/>
      <c r="AS20" s="13">
        <v>0.15154440154440199</v>
      </c>
      <c r="AT20" s="13" t="s">
        <v>97</v>
      </c>
      <c r="AU20" s="13"/>
      <c r="AV20" s="13">
        <v>2.5000000000000001E-2</v>
      </c>
      <c r="AW20" s="13">
        <v>5.31914893617021E-2</v>
      </c>
      <c r="AX20" s="13">
        <v>0.267686424474187</v>
      </c>
      <c r="AY20" s="13"/>
      <c r="AZ20" s="13">
        <v>0</v>
      </c>
      <c r="BA20" s="13">
        <v>1.1111111111111099E-2</v>
      </c>
      <c r="BB20" s="13">
        <v>5.2863436123347998E-2</v>
      </c>
      <c r="BC20" s="13"/>
      <c r="BD20" s="13">
        <v>0.13622291021671801</v>
      </c>
      <c r="BE20" s="13">
        <v>0.17708333333333301</v>
      </c>
      <c r="BF20" s="13"/>
      <c r="BG20" s="13">
        <v>0.105590062111801</v>
      </c>
      <c r="BH20" s="13">
        <v>0.172752808988764</v>
      </c>
      <c r="BI20" s="13"/>
      <c r="BJ20" s="13">
        <v>0.103225806451613</v>
      </c>
      <c r="BK20" s="13">
        <v>0.160651920838184</v>
      </c>
      <c r="BL20" s="13"/>
      <c r="BM20" s="13">
        <v>0.154228855721393</v>
      </c>
      <c r="BN20" s="13">
        <v>0.152625152625153</v>
      </c>
      <c r="BO20" s="13"/>
      <c r="BP20" s="13">
        <v>0.16849816849816901</v>
      </c>
      <c r="BQ20" s="13">
        <v>0.14401076716016201</v>
      </c>
      <c r="BR20" s="13"/>
      <c r="BS20" s="13">
        <v>0.124434389140271</v>
      </c>
      <c r="BT20" s="13">
        <v>0.14285714285714299</v>
      </c>
      <c r="BU20" s="13"/>
      <c r="BV20" s="13">
        <v>0.100671140939597</v>
      </c>
      <c r="BW20" s="13">
        <v>0.136518771331058</v>
      </c>
      <c r="BX20" s="13"/>
      <c r="BY20" s="13">
        <v>0.128205128205128</v>
      </c>
      <c r="BZ20" s="13">
        <v>0.15452538631346599</v>
      </c>
      <c r="CA20" s="13"/>
      <c r="CB20" s="13">
        <v>0.162839248434238</v>
      </c>
      <c r="CC20" s="13">
        <v>0.14365671641791</v>
      </c>
      <c r="CE20" s="13">
        <v>0.25882352941176501</v>
      </c>
      <c r="CF20" s="13">
        <v>0.15116279069767399</v>
      </c>
      <c r="CG20" s="13">
        <v>0.21545667447306791</v>
      </c>
    </row>
    <row r="21" spans="2:85" x14ac:dyDescent="0.3">
      <c r="B21" s="14" t="s">
        <v>194</v>
      </c>
      <c r="C21" s="22">
        <v>0.16988416988416999</v>
      </c>
      <c r="D21" s="22">
        <v>0.167315175097276</v>
      </c>
      <c r="E21" s="22">
        <v>0.17374517374517401</v>
      </c>
      <c r="F21" s="22"/>
      <c r="G21" s="22">
        <v>0.16993464052287599</v>
      </c>
      <c r="H21" s="22">
        <v>0.12639405204460999</v>
      </c>
      <c r="I21" s="22">
        <v>0.147208121827411</v>
      </c>
      <c r="J21" s="22">
        <v>0.16666666666666699</v>
      </c>
      <c r="K21" s="22">
        <v>0.213675213675214</v>
      </c>
      <c r="L21" s="22">
        <v>0.25362318840579701</v>
      </c>
      <c r="M21" s="22"/>
      <c r="N21" s="22">
        <v>0.135064935064935</v>
      </c>
      <c r="O21" s="22">
        <v>0.20080321285140601</v>
      </c>
      <c r="P21" s="22">
        <v>0.15819209039547999</v>
      </c>
      <c r="Q21" s="22">
        <v>0.207373271889401</v>
      </c>
      <c r="R21" s="22"/>
      <c r="S21" s="22">
        <v>0.14893617021276601</v>
      </c>
      <c r="T21" s="22">
        <v>0.19658119658119699</v>
      </c>
      <c r="U21" s="22">
        <v>0.20895522388059701</v>
      </c>
      <c r="V21" s="22">
        <v>0.15384615384615399</v>
      </c>
      <c r="W21" s="22">
        <v>0.14942528735632199</v>
      </c>
      <c r="X21" s="22">
        <v>0.18181818181818199</v>
      </c>
      <c r="Y21" s="22">
        <v>0.19047619047618999</v>
      </c>
      <c r="Z21" s="22">
        <v>0.24390243902438999</v>
      </c>
      <c r="AA21" s="22">
        <v>0.17037037037037001</v>
      </c>
      <c r="AB21" s="22">
        <v>0.189873417721519</v>
      </c>
      <c r="AC21" s="22">
        <v>6.5217391304347797E-2</v>
      </c>
      <c r="AD21" s="22">
        <v>7.69230769230769E-2</v>
      </c>
      <c r="AE21" s="22"/>
      <c r="AF21" s="22">
        <v>0.14018691588785001</v>
      </c>
      <c r="AG21" s="22">
        <v>0.103030303030303</v>
      </c>
      <c r="AH21" s="22">
        <v>0.15454545454545501</v>
      </c>
      <c r="AI21" s="22">
        <v>0.16312056737588701</v>
      </c>
      <c r="AJ21" s="22">
        <v>0.26732673267326701</v>
      </c>
      <c r="AK21" s="22">
        <v>0.27956989247311798</v>
      </c>
      <c r="AL21" s="22"/>
      <c r="AM21" s="22">
        <v>0.20496894409937899</v>
      </c>
      <c r="AN21" s="22">
        <v>0.19289340101522801</v>
      </c>
      <c r="AO21" s="22">
        <v>0.17325227963525799</v>
      </c>
      <c r="AP21" s="22">
        <v>0.12169312169312201</v>
      </c>
      <c r="AQ21" s="22">
        <v>0</v>
      </c>
      <c r="AR21" s="22"/>
      <c r="AS21" s="22">
        <v>0.16988416988416999</v>
      </c>
      <c r="AT21" s="22" t="s">
        <v>97</v>
      </c>
      <c r="AU21" s="22"/>
      <c r="AV21" s="22">
        <v>2.2499999999999999E-2</v>
      </c>
      <c r="AW21" s="22">
        <v>0.170212765957447</v>
      </c>
      <c r="AX21" s="22">
        <v>0.28107074569789697</v>
      </c>
      <c r="AY21" s="22"/>
      <c r="AZ21" s="22">
        <v>3.6697247706422E-2</v>
      </c>
      <c r="BA21" s="22">
        <v>1.1111111111111099E-2</v>
      </c>
      <c r="BB21" s="22">
        <v>6.1674008810572702E-2</v>
      </c>
      <c r="BC21" s="22"/>
      <c r="BD21" s="22">
        <v>0.15325077399380799</v>
      </c>
      <c r="BE21" s="22">
        <v>0.19791666666666699</v>
      </c>
      <c r="BF21" s="22"/>
      <c r="BG21" s="22">
        <v>0.12732919254658401</v>
      </c>
      <c r="BH21" s="22">
        <v>0.189606741573034</v>
      </c>
      <c r="BI21" s="22"/>
      <c r="BJ21" s="22">
        <v>0.14838709677419401</v>
      </c>
      <c r="BK21" s="22">
        <v>0.17578579743888201</v>
      </c>
      <c r="BL21" s="22"/>
      <c r="BM21" s="22">
        <v>0.124378109452736</v>
      </c>
      <c r="BN21" s="22">
        <v>0.17948717948717899</v>
      </c>
      <c r="BO21" s="22"/>
      <c r="BP21" s="22">
        <v>0.16117216117216099</v>
      </c>
      <c r="BQ21" s="22">
        <v>0.16689098250336501</v>
      </c>
      <c r="BR21" s="22"/>
      <c r="BS21" s="22">
        <v>0.144796380090498</v>
      </c>
      <c r="BT21" s="22">
        <v>0.18461538461538499</v>
      </c>
      <c r="BU21" s="22"/>
      <c r="BV21" s="22">
        <v>0.10738255033557</v>
      </c>
      <c r="BW21" s="22">
        <v>0.16382252559727001</v>
      </c>
      <c r="BX21" s="22"/>
      <c r="BY21" s="22">
        <v>0.102564102564103</v>
      </c>
      <c r="BZ21" s="22">
        <v>0.17660044150110399</v>
      </c>
      <c r="CA21" s="22"/>
      <c r="CB21" s="22">
        <v>0.17954070981210901</v>
      </c>
      <c r="CC21" s="22">
        <v>0.162313432835821</v>
      </c>
      <c r="CE21" s="22">
        <v>0.25882352941176501</v>
      </c>
      <c r="CF21" s="22">
        <v>0.19767441860465099</v>
      </c>
      <c r="CG21" s="31">
        <v>0.23419203747072609</v>
      </c>
    </row>
    <row r="22" spans="2:85" x14ac:dyDescent="0.3">
      <c r="B22" s="15"/>
    </row>
    <row r="23" spans="2:85" x14ac:dyDescent="0.3">
      <c r="B23" t="s">
        <v>93</v>
      </c>
    </row>
    <row r="24" spans="2:85" x14ac:dyDescent="0.3">
      <c r="B24" t="s">
        <v>94</v>
      </c>
    </row>
    <row r="26" spans="2:85" x14ac:dyDescent="0.3">
      <c r="B26" s="8" t="str">
        <f>HYPERLINK("#'Contents'!A1", "Return to Contents")</f>
        <v>Return to Contents</v>
      </c>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G20"/>
  <sheetViews>
    <sheetView showGridLines="0" workbookViewId="0">
      <pane xSplit="2" topLeftCell="C1" activePane="topRight" state="frozen"/>
      <selection pane="topRight" activeCell="B27" sqref="B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 min="85" max="85" width="21.33203125" bestFit="1" customWidth="1"/>
  </cols>
  <sheetData>
    <row r="2" spans="2:85" ht="40.049999999999997" customHeight="1" x14ac:dyDescent="0.3">
      <c r="D2" s="38" t="s">
        <v>351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416</v>
      </c>
      <c r="D7" s="10">
        <v>215</v>
      </c>
      <c r="E7" s="10">
        <v>200</v>
      </c>
      <c r="F7" s="10"/>
      <c r="G7" s="10">
        <v>57</v>
      </c>
      <c r="H7" s="10">
        <v>125</v>
      </c>
      <c r="I7" s="10">
        <v>85</v>
      </c>
      <c r="J7" s="10">
        <v>58</v>
      </c>
      <c r="K7" s="10">
        <v>51</v>
      </c>
      <c r="L7" s="10">
        <v>40</v>
      </c>
      <c r="M7" s="10"/>
      <c r="N7" s="10">
        <v>162</v>
      </c>
      <c r="O7" s="10">
        <v>89</v>
      </c>
      <c r="P7" s="10">
        <v>69</v>
      </c>
      <c r="Q7" s="10">
        <v>94</v>
      </c>
      <c r="R7" s="10"/>
      <c r="S7" s="10">
        <v>86</v>
      </c>
      <c r="T7" s="10">
        <v>51</v>
      </c>
      <c r="U7" s="10">
        <v>20</v>
      </c>
      <c r="V7" s="10">
        <v>38</v>
      </c>
      <c r="W7" s="10">
        <v>39</v>
      </c>
      <c r="X7" s="10">
        <v>36</v>
      </c>
      <c r="Y7" s="10">
        <v>29</v>
      </c>
      <c r="Z7" s="10">
        <v>17</v>
      </c>
      <c r="AA7" s="10">
        <v>48</v>
      </c>
      <c r="AB7" s="10">
        <v>32</v>
      </c>
      <c r="AC7" s="10">
        <v>17</v>
      </c>
      <c r="AD7" s="10">
        <v>3</v>
      </c>
      <c r="AE7" s="10"/>
      <c r="AF7" s="10">
        <v>141</v>
      </c>
      <c r="AG7" s="10">
        <v>72</v>
      </c>
      <c r="AH7" s="10">
        <v>33</v>
      </c>
      <c r="AI7" s="10">
        <v>61</v>
      </c>
      <c r="AJ7" s="10">
        <v>35</v>
      </c>
      <c r="AK7" s="10">
        <v>37</v>
      </c>
      <c r="AL7" s="10"/>
      <c r="AM7" s="10">
        <v>63</v>
      </c>
      <c r="AN7" s="10">
        <v>70</v>
      </c>
      <c r="AO7" s="10">
        <v>145</v>
      </c>
      <c r="AP7" s="10">
        <v>71</v>
      </c>
      <c r="AQ7" s="10">
        <v>20</v>
      </c>
      <c r="AR7" s="10"/>
      <c r="AS7" s="10">
        <v>416</v>
      </c>
      <c r="AT7" s="10" t="s">
        <v>96</v>
      </c>
      <c r="AU7" s="10"/>
      <c r="AV7" s="10">
        <v>342</v>
      </c>
      <c r="AW7" s="10">
        <v>74</v>
      </c>
      <c r="AX7" s="10" t="s">
        <v>96</v>
      </c>
      <c r="AY7" s="10"/>
      <c r="AZ7" s="10">
        <v>109</v>
      </c>
      <c r="BA7" s="10">
        <v>90</v>
      </c>
      <c r="BB7" s="10">
        <v>172</v>
      </c>
      <c r="BC7" s="10"/>
      <c r="BD7" s="10">
        <v>254</v>
      </c>
      <c r="BE7" s="10">
        <v>159</v>
      </c>
      <c r="BF7" s="10"/>
      <c r="BG7" s="10">
        <v>138</v>
      </c>
      <c r="BH7" s="10">
        <v>278</v>
      </c>
      <c r="BI7" s="10"/>
      <c r="BJ7" s="10">
        <v>63</v>
      </c>
      <c r="BK7" s="10">
        <v>342</v>
      </c>
      <c r="BL7" s="10"/>
      <c r="BM7" s="10">
        <v>74</v>
      </c>
      <c r="BN7" s="10">
        <v>336</v>
      </c>
      <c r="BO7" s="10"/>
      <c r="BP7" s="10">
        <v>104</v>
      </c>
      <c r="BQ7" s="10">
        <v>305</v>
      </c>
      <c r="BR7" s="10"/>
      <c r="BS7" s="10">
        <v>173</v>
      </c>
      <c r="BT7" s="10">
        <v>186</v>
      </c>
      <c r="BU7" s="10"/>
      <c r="BV7" s="10">
        <v>58</v>
      </c>
      <c r="BW7" s="10">
        <v>115</v>
      </c>
      <c r="BX7" s="10"/>
      <c r="BY7" s="10">
        <v>56</v>
      </c>
      <c r="BZ7" s="10">
        <v>355</v>
      </c>
      <c r="CA7" s="10"/>
      <c r="CB7" s="10">
        <v>181</v>
      </c>
      <c r="CC7" s="10">
        <v>224</v>
      </c>
      <c r="CE7" s="10">
        <v>47</v>
      </c>
      <c r="CF7" s="10">
        <v>72</v>
      </c>
      <c r="CG7" s="10">
        <v>119</v>
      </c>
    </row>
    <row r="8" spans="2:85" x14ac:dyDescent="0.3">
      <c r="B8" s="14" t="s">
        <v>344</v>
      </c>
      <c r="C8" s="13">
        <v>0.10096153846153801</v>
      </c>
      <c r="D8" s="13">
        <v>0.12093023255814001</v>
      </c>
      <c r="E8" s="13">
        <v>0.08</v>
      </c>
      <c r="F8" s="13"/>
      <c r="G8" s="13">
        <v>5.2631578947368397E-2</v>
      </c>
      <c r="H8" s="13">
        <v>0.16800000000000001</v>
      </c>
      <c r="I8" s="13">
        <v>0.129411764705882</v>
      </c>
      <c r="J8" s="13">
        <v>5.1724137931034503E-2</v>
      </c>
      <c r="K8" s="13">
        <v>0</v>
      </c>
      <c r="L8" s="13">
        <v>0.1</v>
      </c>
      <c r="M8" s="13"/>
      <c r="N8" s="13">
        <v>0.15432098765432101</v>
      </c>
      <c r="O8" s="13">
        <v>4.49438202247191E-2</v>
      </c>
      <c r="P8" s="13">
        <v>7.2463768115942004E-2</v>
      </c>
      <c r="Q8" s="13">
        <v>8.5106382978723402E-2</v>
      </c>
      <c r="R8" s="13"/>
      <c r="S8" s="13">
        <v>0.116279069767442</v>
      </c>
      <c r="T8" s="13">
        <v>5.8823529411764698E-2</v>
      </c>
      <c r="U8" s="13">
        <v>0.05</v>
      </c>
      <c r="V8" s="13">
        <v>7.8947368421052599E-2</v>
      </c>
      <c r="W8" s="13">
        <v>0.102564102564103</v>
      </c>
      <c r="X8" s="13">
        <v>0.16666666666666699</v>
      </c>
      <c r="Y8" s="13">
        <v>3.4482758620689703E-2</v>
      </c>
      <c r="Z8" s="13">
        <v>0.23529411764705899</v>
      </c>
      <c r="AA8" s="13">
        <v>0.104166666666667</v>
      </c>
      <c r="AB8" s="13">
        <v>6.25E-2</v>
      </c>
      <c r="AC8" s="13">
        <v>0.17647058823529399</v>
      </c>
      <c r="AD8" s="13">
        <v>0</v>
      </c>
      <c r="AE8" s="13"/>
      <c r="AF8" s="13">
        <v>0.16312056737588701</v>
      </c>
      <c r="AG8" s="13">
        <v>0.11111111111111099</v>
      </c>
      <c r="AH8" s="13">
        <v>0.18181818181818199</v>
      </c>
      <c r="AI8" s="13">
        <v>4.91803278688525E-2</v>
      </c>
      <c r="AJ8" s="13">
        <v>0</v>
      </c>
      <c r="AK8" s="13">
        <v>2.7027027027027001E-2</v>
      </c>
      <c r="AL8" s="13"/>
      <c r="AM8" s="13">
        <v>3.1746031746031703E-2</v>
      </c>
      <c r="AN8" s="13">
        <v>2.8571428571428598E-2</v>
      </c>
      <c r="AO8" s="13">
        <v>0.10344827586206901</v>
      </c>
      <c r="AP8" s="13">
        <v>0.19718309859154901</v>
      </c>
      <c r="AQ8" s="13">
        <v>0.4</v>
      </c>
      <c r="AR8" s="13"/>
      <c r="AS8" s="13">
        <v>0.10096153846153801</v>
      </c>
      <c r="AT8" s="13" t="s">
        <v>97</v>
      </c>
      <c r="AU8" s="13"/>
      <c r="AV8" s="13">
        <v>9.0643274853801206E-2</v>
      </c>
      <c r="AW8" s="13">
        <v>0.14864864864864899</v>
      </c>
      <c r="AX8" s="13" t="s">
        <v>97</v>
      </c>
      <c r="AY8" s="13"/>
      <c r="AZ8" s="13">
        <v>0.16513761467889901</v>
      </c>
      <c r="BA8" s="13">
        <v>0.133333333333333</v>
      </c>
      <c r="BB8" s="13">
        <v>2.9069767441860499E-2</v>
      </c>
      <c r="BC8" s="13"/>
      <c r="BD8" s="13">
        <v>9.8425196850393706E-2</v>
      </c>
      <c r="BE8" s="13">
        <v>0.106918238993711</v>
      </c>
      <c r="BF8" s="13"/>
      <c r="BG8" s="13">
        <v>0.123188405797101</v>
      </c>
      <c r="BH8" s="13">
        <v>8.9928057553956803E-2</v>
      </c>
      <c r="BI8" s="13"/>
      <c r="BJ8" s="13">
        <v>0.14285714285714299</v>
      </c>
      <c r="BK8" s="13">
        <v>9.0643274853801206E-2</v>
      </c>
      <c r="BL8" s="13"/>
      <c r="BM8" s="13">
        <v>8.1081081081081099E-2</v>
      </c>
      <c r="BN8" s="13">
        <v>0.104166666666667</v>
      </c>
      <c r="BO8" s="13"/>
      <c r="BP8" s="13">
        <v>5.7692307692307702E-2</v>
      </c>
      <c r="BQ8" s="13">
        <v>0.114754098360656</v>
      </c>
      <c r="BR8" s="13"/>
      <c r="BS8" s="13">
        <v>0.13872832369942201</v>
      </c>
      <c r="BT8" s="13">
        <v>7.5268817204301106E-2</v>
      </c>
      <c r="BU8" s="13"/>
      <c r="BV8" s="13">
        <v>0.13793103448275901</v>
      </c>
      <c r="BW8" s="13">
        <v>0.139130434782609</v>
      </c>
      <c r="BX8" s="13"/>
      <c r="BY8" s="13">
        <v>0.125</v>
      </c>
      <c r="BZ8" s="13">
        <v>9.85915492957746E-2</v>
      </c>
      <c r="CA8" s="13"/>
      <c r="CB8" s="13">
        <v>6.0773480662983402E-2</v>
      </c>
      <c r="CC8" s="13">
        <v>0.13392857142857101</v>
      </c>
      <c r="CE8" s="29">
        <v>0.14893617021276601</v>
      </c>
      <c r="CF8" s="29">
        <v>6.9444444444444406E-2</v>
      </c>
      <c r="CG8" s="13">
        <v>0.10084033613445378</v>
      </c>
    </row>
    <row r="9" spans="2:85" x14ac:dyDescent="0.3">
      <c r="B9" s="14" t="s">
        <v>345</v>
      </c>
      <c r="C9" s="13">
        <v>0.110576923076923</v>
      </c>
      <c r="D9" s="13">
        <v>0.106976744186047</v>
      </c>
      <c r="E9" s="13">
        <v>0.115</v>
      </c>
      <c r="F9" s="13"/>
      <c r="G9" s="13">
        <v>8.7719298245614002E-2</v>
      </c>
      <c r="H9" s="13">
        <v>0.14399999999999999</v>
      </c>
      <c r="I9" s="13">
        <v>9.41176470588235E-2</v>
      </c>
      <c r="J9" s="13">
        <v>6.8965517241379296E-2</v>
      </c>
      <c r="K9" s="13">
        <v>0.13725490196078399</v>
      </c>
      <c r="L9" s="13">
        <v>0.1</v>
      </c>
      <c r="M9" s="13"/>
      <c r="N9" s="13">
        <v>0.15432098765432101</v>
      </c>
      <c r="O9" s="13">
        <v>7.8651685393258397E-2</v>
      </c>
      <c r="P9" s="13">
        <v>8.6956521739130405E-2</v>
      </c>
      <c r="Q9" s="13">
        <v>8.5106382978723402E-2</v>
      </c>
      <c r="R9" s="13"/>
      <c r="S9" s="13">
        <v>0.17441860465116299</v>
      </c>
      <c r="T9" s="13">
        <v>0.17647058823529399</v>
      </c>
      <c r="U9" s="13">
        <v>0.05</v>
      </c>
      <c r="V9" s="13">
        <v>7.8947368421052599E-2</v>
      </c>
      <c r="W9" s="13">
        <v>5.1282051282051301E-2</v>
      </c>
      <c r="X9" s="13">
        <v>2.7777777777777801E-2</v>
      </c>
      <c r="Y9" s="13">
        <v>0.17241379310344801</v>
      </c>
      <c r="Z9" s="13">
        <v>0.11764705882352899</v>
      </c>
      <c r="AA9" s="13">
        <v>8.3333333333333301E-2</v>
      </c>
      <c r="AB9" s="13">
        <v>6.25E-2</v>
      </c>
      <c r="AC9" s="13">
        <v>0.11764705882352899</v>
      </c>
      <c r="AD9" s="13">
        <v>0</v>
      </c>
      <c r="AE9" s="13"/>
      <c r="AF9" s="13">
        <v>0.14893617021276601</v>
      </c>
      <c r="AG9" s="13">
        <v>8.3333333333333301E-2</v>
      </c>
      <c r="AH9" s="13">
        <v>0.18181818181818199</v>
      </c>
      <c r="AI9" s="13">
        <v>6.5573770491803296E-2</v>
      </c>
      <c r="AJ9" s="13">
        <v>5.7142857142857099E-2</v>
      </c>
      <c r="AK9" s="13">
        <v>0.162162162162162</v>
      </c>
      <c r="AL9" s="13"/>
      <c r="AM9" s="13">
        <v>6.3492063492063502E-2</v>
      </c>
      <c r="AN9" s="13">
        <v>8.5714285714285701E-2</v>
      </c>
      <c r="AO9" s="13">
        <v>0.13793103448275901</v>
      </c>
      <c r="AP9" s="13">
        <v>9.85915492957746E-2</v>
      </c>
      <c r="AQ9" s="13">
        <v>0.1</v>
      </c>
      <c r="AR9" s="13"/>
      <c r="AS9" s="13">
        <v>0.110576923076923</v>
      </c>
      <c r="AT9" s="13" t="s">
        <v>97</v>
      </c>
      <c r="AU9" s="13"/>
      <c r="AV9" s="13">
        <v>0.10233918128654999</v>
      </c>
      <c r="AW9" s="13">
        <v>0.14864864864864899</v>
      </c>
      <c r="AX9" s="13" t="s">
        <v>97</v>
      </c>
      <c r="AY9" s="13"/>
      <c r="AZ9" s="13">
        <v>0.201834862385321</v>
      </c>
      <c r="BA9" s="13">
        <v>7.7777777777777807E-2</v>
      </c>
      <c r="BB9" s="13">
        <v>4.6511627906976702E-2</v>
      </c>
      <c r="BC9" s="13"/>
      <c r="BD9" s="13">
        <v>0.118110236220472</v>
      </c>
      <c r="BE9" s="13">
        <v>9.4339622641509399E-2</v>
      </c>
      <c r="BF9" s="13"/>
      <c r="BG9" s="13">
        <v>0.15217391304347799</v>
      </c>
      <c r="BH9" s="13">
        <v>8.9928057553956803E-2</v>
      </c>
      <c r="BI9" s="13"/>
      <c r="BJ9" s="13">
        <v>4.7619047619047603E-2</v>
      </c>
      <c r="BK9" s="13">
        <v>0.11988304093567299</v>
      </c>
      <c r="BL9" s="13"/>
      <c r="BM9" s="13">
        <v>9.45945945945946E-2</v>
      </c>
      <c r="BN9" s="13">
        <v>0.11607142857142901</v>
      </c>
      <c r="BO9" s="13"/>
      <c r="BP9" s="13">
        <v>5.7692307692307702E-2</v>
      </c>
      <c r="BQ9" s="13">
        <v>0.124590163934426</v>
      </c>
      <c r="BR9" s="13"/>
      <c r="BS9" s="13">
        <v>0.12138728323699401</v>
      </c>
      <c r="BT9" s="13">
        <v>0.10752688172043</v>
      </c>
      <c r="BU9" s="13"/>
      <c r="BV9" s="13">
        <v>0.18965517241379301</v>
      </c>
      <c r="BW9" s="13">
        <v>8.6956521739130405E-2</v>
      </c>
      <c r="BX9" s="13"/>
      <c r="BY9" s="13">
        <v>3.5714285714285698E-2</v>
      </c>
      <c r="BZ9" s="13">
        <v>0.123943661971831</v>
      </c>
      <c r="CA9" s="13"/>
      <c r="CB9" s="13">
        <v>0.116022099447514</v>
      </c>
      <c r="CC9" s="13">
        <v>0.111607142857143</v>
      </c>
      <c r="CE9" s="29">
        <v>0.21276595744680901</v>
      </c>
      <c r="CF9" s="29">
        <v>0.11111111111111099</v>
      </c>
      <c r="CG9" s="13">
        <v>0.1512605042016808</v>
      </c>
    </row>
    <row r="10" spans="2:85" x14ac:dyDescent="0.3">
      <c r="B10" s="14" t="s">
        <v>346</v>
      </c>
      <c r="C10" s="13">
        <v>0.165865384615385</v>
      </c>
      <c r="D10" s="13">
        <v>0.204651162790698</v>
      </c>
      <c r="E10" s="13">
        <v>0.125</v>
      </c>
      <c r="F10" s="13"/>
      <c r="G10" s="13">
        <v>0.28070175438596501</v>
      </c>
      <c r="H10" s="13">
        <v>0.17599999999999999</v>
      </c>
      <c r="I10" s="13">
        <v>0.152941176470588</v>
      </c>
      <c r="J10" s="13">
        <v>0.18965517241379301</v>
      </c>
      <c r="K10" s="13">
        <v>5.8823529411764698E-2</v>
      </c>
      <c r="L10" s="13">
        <v>0.1</v>
      </c>
      <c r="M10" s="13"/>
      <c r="N10" s="13">
        <v>0.12962962962963001</v>
      </c>
      <c r="O10" s="13">
        <v>0.16853932584269701</v>
      </c>
      <c r="P10" s="13">
        <v>0.217391304347826</v>
      </c>
      <c r="Q10" s="13">
        <v>0.19148936170212799</v>
      </c>
      <c r="R10" s="13"/>
      <c r="S10" s="13">
        <v>0.15116279069767399</v>
      </c>
      <c r="T10" s="13">
        <v>0.17647058823529399</v>
      </c>
      <c r="U10" s="13">
        <v>0.05</v>
      </c>
      <c r="V10" s="13">
        <v>0.13157894736842099</v>
      </c>
      <c r="W10" s="13">
        <v>0.15384615384615399</v>
      </c>
      <c r="X10" s="13">
        <v>0.194444444444444</v>
      </c>
      <c r="Y10" s="13">
        <v>0.10344827586206901</v>
      </c>
      <c r="Z10" s="13">
        <v>5.8823529411764698E-2</v>
      </c>
      <c r="AA10" s="13">
        <v>0.27083333333333298</v>
      </c>
      <c r="AB10" s="13">
        <v>0.28125</v>
      </c>
      <c r="AC10" s="13">
        <v>5.8823529411764698E-2</v>
      </c>
      <c r="AD10" s="13">
        <v>0.33333333333333298</v>
      </c>
      <c r="AE10" s="13"/>
      <c r="AF10" s="13">
        <v>0.205673758865248</v>
      </c>
      <c r="AG10" s="13">
        <v>0.22222222222222199</v>
      </c>
      <c r="AH10" s="13">
        <v>0.12121212121212099</v>
      </c>
      <c r="AI10" s="13">
        <v>0.13114754098360701</v>
      </c>
      <c r="AJ10" s="13">
        <v>2.8571428571428598E-2</v>
      </c>
      <c r="AK10" s="13">
        <v>5.4054054054054099E-2</v>
      </c>
      <c r="AL10" s="13"/>
      <c r="AM10" s="13">
        <v>0.158730158730159</v>
      </c>
      <c r="AN10" s="13">
        <v>0.185714285714286</v>
      </c>
      <c r="AO10" s="13">
        <v>0.15862068965517201</v>
      </c>
      <c r="AP10" s="13">
        <v>0.12676056338028199</v>
      </c>
      <c r="AQ10" s="13">
        <v>0.3</v>
      </c>
      <c r="AR10" s="13"/>
      <c r="AS10" s="13">
        <v>0.165865384615385</v>
      </c>
      <c r="AT10" s="13" t="s">
        <v>97</v>
      </c>
      <c r="AU10" s="13"/>
      <c r="AV10" s="13">
        <v>0.16374269005847999</v>
      </c>
      <c r="AW10" s="13">
        <v>0.17567567567567599</v>
      </c>
      <c r="AX10" s="13" t="s">
        <v>97</v>
      </c>
      <c r="AY10" s="13"/>
      <c r="AZ10" s="13">
        <v>0.18348623853210999</v>
      </c>
      <c r="BA10" s="13">
        <v>0.32222222222222202</v>
      </c>
      <c r="BB10" s="13">
        <v>6.3953488372092998E-2</v>
      </c>
      <c r="BC10" s="13"/>
      <c r="BD10" s="13">
        <v>0.169291338582677</v>
      </c>
      <c r="BE10" s="13">
        <v>0.15094339622641501</v>
      </c>
      <c r="BF10" s="13"/>
      <c r="BG10" s="13">
        <v>0.202898550724638</v>
      </c>
      <c r="BH10" s="13">
        <v>0.14748201438848901</v>
      </c>
      <c r="BI10" s="13"/>
      <c r="BJ10" s="13">
        <v>0.19047619047618999</v>
      </c>
      <c r="BK10" s="13">
        <v>0.16666666666666699</v>
      </c>
      <c r="BL10" s="13"/>
      <c r="BM10" s="13">
        <v>0.18918918918918901</v>
      </c>
      <c r="BN10" s="13">
        <v>0.15476190476190499</v>
      </c>
      <c r="BO10" s="13"/>
      <c r="BP10" s="13">
        <v>0.144230769230769</v>
      </c>
      <c r="BQ10" s="13">
        <v>0.17049180327868901</v>
      </c>
      <c r="BR10" s="13"/>
      <c r="BS10" s="13">
        <v>0.219653179190751</v>
      </c>
      <c r="BT10" s="13">
        <v>0.112903225806452</v>
      </c>
      <c r="BU10" s="13"/>
      <c r="BV10" s="13">
        <v>0.20689655172413801</v>
      </c>
      <c r="BW10" s="13">
        <v>0.22608695652173899</v>
      </c>
      <c r="BX10" s="13"/>
      <c r="BY10" s="13">
        <v>0.23214285714285701</v>
      </c>
      <c r="BZ10" s="13">
        <v>0.154929577464789</v>
      </c>
      <c r="CA10" s="13"/>
      <c r="CB10" s="13">
        <v>0.16574585635359099</v>
      </c>
      <c r="CC10" s="13">
        <v>0.16517857142857101</v>
      </c>
      <c r="CE10" s="29">
        <v>0.21276595744680901</v>
      </c>
      <c r="CF10" s="29">
        <v>0.125</v>
      </c>
      <c r="CG10" s="13">
        <v>0.15966386554621867</v>
      </c>
    </row>
    <row r="11" spans="2:85" ht="28.8" x14ac:dyDescent="0.3">
      <c r="B11" s="14" t="s">
        <v>347</v>
      </c>
      <c r="C11" s="13">
        <v>0.21875</v>
      </c>
      <c r="D11" s="13">
        <v>0.186046511627907</v>
      </c>
      <c r="E11" s="13">
        <v>0.255</v>
      </c>
      <c r="F11" s="13"/>
      <c r="G11" s="13">
        <v>0.22807017543859601</v>
      </c>
      <c r="H11" s="13">
        <v>0.184</v>
      </c>
      <c r="I11" s="13">
        <v>0.223529411764706</v>
      </c>
      <c r="J11" s="13">
        <v>0.22413793103448301</v>
      </c>
      <c r="K11" s="13">
        <v>0.23529411764705899</v>
      </c>
      <c r="L11" s="13">
        <v>0.27500000000000002</v>
      </c>
      <c r="M11" s="13"/>
      <c r="N11" s="13">
        <v>0.19135802469135799</v>
      </c>
      <c r="O11" s="13">
        <v>0.28089887640449401</v>
      </c>
      <c r="P11" s="13">
        <v>0.24637681159420299</v>
      </c>
      <c r="Q11" s="13">
        <v>0.180851063829787</v>
      </c>
      <c r="R11" s="13"/>
      <c r="S11" s="13">
        <v>0.17441860465116299</v>
      </c>
      <c r="T11" s="13">
        <v>0.21568627450980399</v>
      </c>
      <c r="U11" s="13">
        <v>0.2</v>
      </c>
      <c r="V11" s="13">
        <v>0.18421052631578899</v>
      </c>
      <c r="W11" s="13">
        <v>0.256410256410256</v>
      </c>
      <c r="X11" s="13">
        <v>0.22222222222222199</v>
      </c>
      <c r="Y11" s="13">
        <v>0.27586206896551702</v>
      </c>
      <c r="Z11" s="13">
        <v>0.11764705882352899</v>
      </c>
      <c r="AA11" s="13">
        <v>0.20833333333333301</v>
      </c>
      <c r="AB11" s="13">
        <v>0.25</v>
      </c>
      <c r="AC11" s="13">
        <v>0.41176470588235298</v>
      </c>
      <c r="AD11" s="13">
        <v>0.33333333333333298</v>
      </c>
      <c r="AE11" s="13"/>
      <c r="AF11" s="13">
        <v>0.21276595744680901</v>
      </c>
      <c r="AG11" s="13">
        <v>0.20833333333333301</v>
      </c>
      <c r="AH11" s="13">
        <v>0.18181818181818199</v>
      </c>
      <c r="AI11" s="13">
        <v>0.22950819672131101</v>
      </c>
      <c r="AJ11" s="13">
        <v>0.2</v>
      </c>
      <c r="AK11" s="13">
        <v>0.35135135135135098</v>
      </c>
      <c r="AL11" s="13"/>
      <c r="AM11" s="13">
        <v>0.238095238095238</v>
      </c>
      <c r="AN11" s="13">
        <v>0.2</v>
      </c>
      <c r="AO11" s="13">
        <v>0.24137931034482801</v>
      </c>
      <c r="AP11" s="13">
        <v>0.25352112676056299</v>
      </c>
      <c r="AQ11" s="13">
        <v>0.05</v>
      </c>
      <c r="AR11" s="13"/>
      <c r="AS11" s="13">
        <v>0.21875</v>
      </c>
      <c r="AT11" s="13" t="s">
        <v>97</v>
      </c>
      <c r="AU11" s="13"/>
      <c r="AV11" s="13">
        <v>0.21052631578947401</v>
      </c>
      <c r="AW11" s="13">
        <v>0.25675675675675702</v>
      </c>
      <c r="AX11" s="13" t="s">
        <v>97</v>
      </c>
      <c r="AY11" s="13"/>
      <c r="AZ11" s="13">
        <v>0.18348623853210999</v>
      </c>
      <c r="BA11" s="13">
        <v>0.24444444444444399</v>
      </c>
      <c r="BB11" s="13">
        <v>0.25581395348837199</v>
      </c>
      <c r="BC11" s="13"/>
      <c r="BD11" s="13">
        <v>0.22440944881889799</v>
      </c>
      <c r="BE11" s="13">
        <v>0.213836477987421</v>
      </c>
      <c r="BF11" s="13"/>
      <c r="BG11" s="13">
        <v>0.231884057971014</v>
      </c>
      <c r="BH11" s="13">
        <v>0.212230215827338</v>
      </c>
      <c r="BI11" s="13"/>
      <c r="BJ11" s="13">
        <v>0.317460317460317</v>
      </c>
      <c r="BK11" s="13">
        <v>0.20467836257309899</v>
      </c>
      <c r="BL11" s="13"/>
      <c r="BM11" s="13">
        <v>0.18918918918918901</v>
      </c>
      <c r="BN11" s="13">
        <v>0.223214285714286</v>
      </c>
      <c r="BO11" s="13"/>
      <c r="BP11" s="13">
        <v>0.240384615384615</v>
      </c>
      <c r="BQ11" s="13">
        <v>0.213114754098361</v>
      </c>
      <c r="BR11" s="13"/>
      <c r="BS11" s="13">
        <v>0.184971098265896</v>
      </c>
      <c r="BT11" s="13">
        <v>0.25806451612903197</v>
      </c>
      <c r="BU11" s="13"/>
      <c r="BV11" s="13">
        <v>0.13793103448275901</v>
      </c>
      <c r="BW11" s="13">
        <v>0.208695652173913</v>
      </c>
      <c r="BX11" s="13"/>
      <c r="BY11" s="13">
        <v>0.214285714285714</v>
      </c>
      <c r="BZ11" s="13">
        <v>0.21126760563380301</v>
      </c>
      <c r="CA11" s="13"/>
      <c r="CB11" s="13">
        <v>0.16022099447513799</v>
      </c>
      <c r="CC11" s="13">
        <v>0.25</v>
      </c>
      <c r="CE11" s="29">
        <v>0.21276595744680901</v>
      </c>
      <c r="CF11" s="29">
        <v>0.23611111111111099</v>
      </c>
      <c r="CG11" s="13">
        <v>0.22689075630252112</v>
      </c>
    </row>
    <row r="12" spans="2:85" x14ac:dyDescent="0.3">
      <c r="B12" s="14" t="s">
        <v>348</v>
      </c>
      <c r="C12" s="13">
        <v>0.10096153846153801</v>
      </c>
      <c r="D12" s="13">
        <v>9.7674418604651203E-2</v>
      </c>
      <c r="E12" s="13">
        <v>0.1</v>
      </c>
      <c r="F12" s="13"/>
      <c r="G12" s="13">
        <v>7.0175438596491196E-2</v>
      </c>
      <c r="H12" s="13">
        <v>7.1999999999999995E-2</v>
      </c>
      <c r="I12" s="13">
        <v>0.152941176470588</v>
      </c>
      <c r="J12" s="13">
        <v>0.10344827586206901</v>
      </c>
      <c r="K12" s="13">
        <v>0.11764705882352899</v>
      </c>
      <c r="L12" s="13">
        <v>0.1</v>
      </c>
      <c r="M12" s="13"/>
      <c r="N12" s="13">
        <v>0.11111111111111099</v>
      </c>
      <c r="O12" s="13">
        <v>0.101123595505618</v>
      </c>
      <c r="P12" s="13">
        <v>0.13043478260869601</v>
      </c>
      <c r="Q12" s="13">
        <v>6.3829787234042507E-2</v>
      </c>
      <c r="R12" s="13"/>
      <c r="S12" s="13">
        <v>8.1395348837209294E-2</v>
      </c>
      <c r="T12" s="13">
        <v>0.13725490196078399</v>
      </c>
      <c r="U12" s="13">
        <v>0.15</v>
      </c>
      <c r="V12" s="13">
        <v>7.8947368421052599E-2</v>
      </c>
      <c r="W12" s="13">
        <v>0.15384615384615399</v>
      </c>
      <c r="X12" s="13">
        <v>0.13888888888888901</v>
      </c>
      <c r="Y12" s="13">
        <v>3.4482758620689703E-2</v>
      </c>
      <c r="Z12" s="13">
        <v>0.17647058823529399</v>
      </c>
      <c r="AA12" s="13">
        <v>4.1666666666666699E-2</v>
      </c>
      <c r="AB12" s="13">
        <v>0.125</v>
      </c>
      <c r="AC12" s="13">
        <v>5.8823529411764698E-2</v>
      </c>
      <c r="AD12" s="13">
        <v>0</v>
      </c>
      <c r="AE12" s="13"/>
      <c r="AF12" s="13">
        <v>5.6737588652482303E-2</v>
      </c>
      <c r="AG12" s="13">
        <v>0.11111111111111099</v>
      </c>
      <c r="AH12" s="13">
        <v>9.0909090909090898E-2</v>
      </c>
      <c r="AI12" s="13">
        <v>0.16393442622950799</v>
      </c>
      <c r="AJ12" s="13">
        <v>0.114285714285714</v>
      </c>
      <c r="AK12" s="13">
        <v>0.162162162162162</v>
      </c>
      <c r="AL12" s="13"/>
      <c r="AM12" s="13">
        <v>6.3492063492063502E-2</v>
      </c>
      <c r="AN12" s="13">
        <v>0.214285714285714</v>
      </c>
      <c r="AO12" s="13">
        <v>8.2758620689655199E-2</v>
      </c>
      <c r="AP12" s="13">
        <v>7.0422535211267595E-2</v>
      </c>
      <c r="AQ12" s="13">
        <v>0</v>
      </c>
      <c r="AR12" s="13"/>
      <c r="AS12" s="13">
        <v>0.10096153846153801</v>
      </c>
      <c r="AT12" s="13" t="s">
        <v>97</v>
      </c>
      <c r="AU12" s="13"/>
      <c r="AV12" s="13">
        <v>0.105263157894737</v>
      </c>
      <c r="AW12" s="13">
        <v>8.1081081081081099E-2</v>
      </c>
      <c r="AX12" s="13" t="s">
        <v>97</v>
      </c>
      <c r="AY12" s="13"/>
      <c r="AZ12" s="13">
        <v>0.11009174311926601</v>
      </c>
      <c r="BA12" s="13">
        <v>6.6666666666666693E-2</v>
      </c>
      <c r="BB12" s="13">
        <v>0.11046511627907001</v>
      </c>
      <c r="BC12" s="13"/>
      <c r="BD12" s="13">
        <v>9.8425196850393706E-2</v>
      </c>
      <c r="BE12" s="13">
        <v>0.106918238993711</v>
      </c>
      <c r="BF12" s="13"/>
      <c r="BG12" s="13">
        <v>6.5217391304347797E-2</v>
      </c>
      <c r="BH12" s="13">
        <v>0.11870503597122301</v>
      </c>
      <c r="BI12" s="13"/>
      <c r="BJ12" s="13">
        <v>4.7619047619047603E-2</v>
      </c>
      <c r="BK12" s="13">
        <v>0.114035087719298</v>
      </c>
      <c r="BL12" s="13"/>
      <c r="BM12" s="13">
        <v>0.14864864864864899</v>
      </c>
      <c r="BN12" s="13">
        <v>9.2261904761904795E-2</v>
      </c>
      <c r="BO12" s="13"/>
      <c r="BP12" s="13">
        <v>0.115384615384615</v>
      </c>
      <c r="BQ12" s="13">
        <v>9.5081967213114807E-2</v>
      </c>
      <c r="BR12" s="13"/>
      <c r="BS12" s="13">
        <v>7.5144508670520194E-2</v>
      </c>
      <c r="BT12" s="13">
        <v>0.10752688172043</v>
      </c>
      <c r="BU12" s="13"/>
      <c r="BV12" s="13">
        <v>8.6206896551724102E-2</v>
      </c>
      <c r="BW12" s="13">
        <v>6.9565217391304293E-2</v>
      </c>
      <c r="BX12" s="13"/>
      <c r="BY12" s="13">
        <v>0.125</v>
      </c>
      <c r="BZ12" s="13">
        <v>9.85915492957746E-2</v>
      </c>
      <c r="CA12" s="13"/>
      <c r="CB12" s="13">
        <v>0.110497237569061</v>
      </c>
      <c r="CC12" s="13">
        <v>9.8214285714285698E-2</v>
      </c>
      <c r="CE12" s="29">
        <v>4.2553191489361701E-2</v>
      </c>
      <c r="CF12" s="29">
        <v>8.3333333333333301E-2</v>
      </c>
      <c r="CG12" s="13">
        <v>6.7226890756302504E-2</v>
      </c>
    </row>
    <row r="13" spans="2:85" x14ac:dyDescent="0.3">
      <c r="B13" s="14" t="s">
        <v>349</v>
      </c>
      <c r="C13" s="13">
        <v>8.1730769230769204E-2</v>
      </c>
      <c r="D13" s="13">
        <v>9.3023255813953501E-2</v>
      </c>
      <c r="E13" s="13">
        <v>7.0000000000000007E-2</v>
      </c>
      <c r="F13" s="13"/>
      <c r="G13" s="13">
        <v>0.140350877192982</v>
      </c>
      <c r="H13" s="13">
        <v>7.1999999999999995E-2</v>
      </c>
      <c r="I13" s="13">
        <v>5.8823529411764698E-2</v>
      </c>
      <c r="J13" s="13">
        <v>0.12068965517241401</v>
      </c>
      <c r="K13" s="13">
        <v>5.8823529411764698E-2</v>
      </c>
      <c r="L13" s="13">
        <v>0.05</v>
      </c>
      <c r="M13" s="13"/>
      <c r="N13" s="13">
        <v>8.0246913580246895E-2</v>
      </c>
      <c r="O13" s="13">
        <v>0.112359550561798</v>
      </c>
      <c r="P13" s="13">
        <v>5.7971014492753603E-2</v>
      </c>
      <c r="Q13" s="13">
        <v>7.4468085106383003E-2</v>
      </c>
      <c r="R13" s="13"/>
      <c r="S13" s="13">
        <v>4.6511627906976702E-2</v>
      </c>
      <c r="T13" s="13">
        <v>5.8823529411764698E-2</v>
      </c>
      <c r="U13" s="13">
        <v>0.15</v>
      </c>
      <c r="V13" s="13">
        <v>0.157894736842105</v>
      </c>
      <c r="W13" s="13">
        <v>7.69230769230769E-2</v>
      </c>
      <c r="X13" s="13">
        <v>5.5555555555555601E-2</v>
      </c>
      <c r="Y13" s="13">
        <v>0.20689655172413801</v>
      </c>
      <c r="Z13" s="13">
        <v>5.8823529411764698E-2</v>
      </c>
      <c r="AA13" s="13">
        <v>8.3333333333333301E-2</v>
      </c>
      <c r="AB13" s="13">
        <v>3.125E-2</v>
      </c>
      <c r="AC13" s="13">
        <v>0</v>
      </c>
      <c r="AD13" s="13">
        <v>0.33333333333333298</v>
      </c>
      <c r="AE13" s="13"/>
      <c r="AF13" s="13">
        <v>7.8014184397163094E-2</v>
      </c>
      <c r="AG13" s="13">
        <v>8.3333333333333301E-2</v>
      </c>
      <c r="AH13" s="13">
        <v>9.0909090909090898E-2</v>
      </c>
      <c r="AI13" s="13">
        <v>0.114754098360656</v>
      </c>
      <c r="AJ13" s="13">
        <v>0.14285714285714299</v>
      </c>
      <c r="AK13" s="13">
        <v>2.7027027027027001E-2</v>
      </c>
      <c r="AL13" s="13"/>
      <c r="AM13" s="13">
        <v>6.3492063492063502E-2</v>
      </c>
      <c r="AN13" s="13">
        <v>5.7142857142857099E-2</v>
      </c>
      <c r="AO13" s="13">
        <v>0.10344827586206901</v>
      </c>
      <c r="AP13" s="13">
        <v>8.4507042253521097E-2</v>
      </c>
      <c r="AQ13" s="13">
        <v>0.15</v>
      </c>
      <c r="AR13" s="13"/>
      <c r="AS13" s="13">
        <v>8.1730769230769204E-2</v>
      </c>
      <c r="AT13" s="13" t="s">
        <v>97</v>
      </c>
      <c r="AU13" s="13"/>
      <c r="AV13" s="13">
        <v>7.8947368421052599E-2</v>
      </c>
      <c r="AW13" s="13">
        <v>9.45945945945946E-2</v>
      </c>
      <c r="AX13" s="13" t="s">
        <v>97</v>
      </c>
      <c r="AY13" s="13"/>
      <c r="AZ13" s="13">
        <v>7.3394495412843999E-2</v>
      </c>
      <c r="BA13" s="13">
        <v>3.3333333333333298E-2</v>
      </c>
      <c r="BB13" s="13">
        <v>0.11046511627907001</v>
      </c>
      <c r="BC13" s="13"/>
      <c r="BD13" s="13">
        <v>9.0551181102362197E-2</v>
      </c>
      <c r="BE13" s="13">
        <v>6.9182389937106903E-2</v>
      </c>
      <c r="BF13" s="13"/>
      <c r="BG13" s="13">
        <v>9.4202898550724598E-2</v>
      </c>
      <c r="BH13" s="13">
        <v>7.5539568345323702E-2</v>
      </c>
      <c r="BI13" s="13"/>
      <c r="BJ13" s="13">
        <v>6.3492063492063502E-2</v>
      </c>
      <c r="BK13" s="13">
        <v>8.4795321637426896E-2</v>
      </c>
      <c r="BL13" s="13"/>
      <c r="BM13" s="13">
        <v>9.45945945945946E-2</v>
      </c>
      <c r="BN13" s="13">
        <v>8.0357142857142905E-2</v>
      </c>
      <c r="BO13" s="13"/>
      <c r="BP13" s="13">
        <v>0.105769230769231</v>
      </c>
      <c r="BQ13" s="13">
        <v>7.5409836065573804E-2</v>
      </c>
      <c r="BR13" s="13"/>
      <c r="BS13" s="13">
        <v>9.8265895953757204E-2</v>
      </c>
      <c r="BT13" s="13">
        <v>6.9892473118279605E-2</v>
      </c>
      <c r="BU13" s="13"/>
      <c r="BV13" s="13">
        <v>8.6206896551724102E-2</v>
      </c>
      <c r="BW13" s="13">
        <v>0.104347826086957</v>
      </c>
      <c r="BX13" s="13"/>
      <c r="BY13" s="13">
        <v>3.5714285714285698E-2</v>
      </c>
      <c r="BZ13" s="13">
        <v>9.0140845070422498E-2</v>
      </c>
      <c r="CA13" s="13"/>
      <c r="CB13" s="13">
        <v>0.110497237569061</v>
      </c>
      <c r="CC13" s="13">
        <v>5.8035714285714302E-2</v>
      </c>
      <c r="CE13" s="29">
        <v>2.1276595744680899E-2</v>
      </c>
      <c r="CF13" s="29">
        <v>0.11111111111111099</v>
      </c>
      <c r="CG13" s="13">
        <v>7.5630252100840276E-2</v>
      </c>
    </row>
    <row r="14" spans="2:85" x14ac:dyDescent="0.3">
      <c r="B14" s="14" t="s">
        <v>350</v>
      </c>
      <c r="C14" s="13">
        <v>0.20192307692307701</v>
      </c>
      <c r="D14" s="13">
        <v>0.17209302325581399</v>
      </c>
      <c r="E14" s="13">
        <v>0.23499999999999999</v>
      </c>
      <c r="F14" s="13"/>
      <c r="G14" s="13">
        <v>0.140350877192982</v>
      </c>
      <c r="H14" s="13">
        <v>0.184</v>
      </c>
      <c r="I14" s="13">
        <v>0.17647058823529399</v>
      </c>
      <c r="J14" s="13">
        <v>0.20689655172413801</v>
      </c>
      <c r="K14" s="13">
        <v>0.35294117647058798</v>
      </c>
      <c r="L14" s="13">
        <v>0.2</v>
      </c>
      <c r="M14" s="13"/>
      <c r="N14" s="13">
        <v>0.172839506172839</v>
      </c>
      <c r="O14" s="13">
        <v>0.202247191011236</v>
      </c>
      <c r="P14" s="13">
        <v>0.15942028985507201</v>
      </c>
      <c r="Q14" s="13">
        <v>0.27659574468085102</v>
      </c>
      <c r="R14" s="13"/>
      <c r="S14" s="13">
        <v>0.24418604651162801</v>
      </c>
      <c r="T14" s="13">
        <v>0.13725490196078399</v>
      </c>
      <c r="U14" s="13">
        <v>0.2</v>
      </c>
      <c r="V14" s="13">
        <v>0.28947368421052599</v>
      </c>
      <c r="W14" s="13">
        <v>0.17948717948717899</v>
      </c>
      <c r="X14" s="13">
        <v>0.194444444444444</v>
      </c>
      <c r="Y14" s="13">
        <v>0.17241379310344801</v>
      </c>
      <c r="Z14" s="13">
        <v>0.23529411764705899</v>
      </c>
      <c r="AA14" s="13">
        <v>0.1875</v>
      </c>
      <c r="AB14" s="13">
        <v>0.1875</v>
      </c>
      <c r="AC14" s="13">
        <v>0.17647058823529399</v>
      </c>
      <c r="AD14" s="13">
        <v>0</v>
      </c>
      <c r="AE14" s="13"/>
      <c r="AF14" s="13">
        <v>0.134751773049645</v>
      </c>
      <c r="AG14" s="13">
        <v>0.16666666666666699</v>
      </c>
      <c r="AH14" s="13">
        <v>0.15151515151515199</v>
      </c>
      <c r="AI14" s="13">
        <v>0.22950819672131101</v>
      </c>
      <c r="AJ14" s="13">
        <v>0.371428571428571</v>
      </c>
      <c r="AK14" s="13">
        <v>0.18918918918918901</v>
      </c>
      <c r="AL14" s="13"/>
      <c r="AM14" s="13">
        <v>0.317460317460317</v>
      </c>
      <c r="AN14" s="13">
        <v>0.214285714285714</v>
      </c>
      <c r="AO14" s="13">
        <v>0.15862068965517201</v>
      </c>
      <c r="AP14" s="13">
        <v>0.169014084507042</v>
      </c>
      <c r="AQ14" s="13">
        <v>0</v>
      </c>
      <c r="AR14" s="13"/>
      <c r="AS14" s="13">
        <v>0.20192307692307701</v>
      </c>
      <c r="AT14" s="13" t="s">
        <v>97</v>
      </c>
      <c r="AU14" s="13"/>
      <c r="AV14" s="13">
        <v>0.23684210526315799</v>
      </c>
      <c r="AW14" s="13">
        <v>4.0540540540540501E-2</v>
      </c>
      <c r="AX14" s="13" t="s">
        <v>97</v>
      </c>
      <c r="AY14" s="13"/>
      <c r="AZ14" s="13">
        <v>7.3394495412843999E-2</v>
      </c>
      <c r="BA14" s="13">
        <v>0.11111111111111099</v>
      </c>
      <c r="BB14" s="13">
        <v>0.34883720930232598</v>
      </c>
      <c r="BC14" s="13"/>
      <c r="BD14" s="13">
        <v>0.181102362204724</v>
      </c>
      <c r="BE14" s="13">
        <v>0.23899371069182401</v>
      </c>
      <c r="BF14" s="13"/>
      <c r="BG14" s="13">
        <v>0.13043478260869601</v>
      </c>
      <c r="BH14" s="13">
        <v>0.23741007194244601</v>
      </c>
      <c r="BI14" s="13"/>
      <c r="BJ14" s="13">
        <v>0.158730158730159</v>
      </c>
      <c r="BK14" s="13">
        <v>0.20467836257309899</v>
      </c>
      <c r="BL14" s="13"/>
      <c r="BM14" s="13">
        <v>0.17567567567567599</v>
      </c>
      <c r="BN14" s="13">
        <v>0.211309523809524</v>
      </c>
      <c r="BO14" s="13"/>
      <c r="BP14" s="13">
        <v>0.230769230769231</v>
      </c>
      <c r="BQ14" s="13">
        <v>0.19672131147541</v>
      </c>
      <c r="BR14" s="13"/>
      <c r="BS14" s="13">
        <v>0.15606936416184999</v>
      </c>
      <c r="BT14" s="13">
        <v>0.236559139784946</v>
      </c>
      <c r="BU14" s="13"/>
      <c r="BV14" s="13">
        <v>0.15517241379310301</v>
      </c>
      <c r="BW14" s="13">
        <v>0.15652173913043499</v>
      </c>
      <c r="BX14" s="13"/>
      <c r="BY14" s="13">
        <v>0.214285714285714</v>
      </c>
      <c r="BZ14" s="13">
        <v>0.20281690140845099</v>
      </c>
      <c r="CA14" s="13"/>
      <c r="CB14" s="13">
        <v>0.25414364640884002</v>
      </c>
      <c r="CC14" s="13">
        <v>0.16517857142857101</v>
      </c>
      <c r="CE14" s="29">
        <v>8.5106382978723402E-2</v>
      </c>
      <c r="CF14" s="29">
        <v>0.23611111111111099</v>
      </c>
      <c r="CG14" s="13">
        <v>0.17647058823529405</v>
      </c>
    </row>
    <row r="15" spans="2:85" x14ac:dyDescent="0.3">
      <c r="B15" s="14" t="s">
        <v>106</v>
      </c>
      <c r="C15" s="22">
        <v>1.9230769230769201E-2</v>
      </c>
      <c r="D15" s="22">
        <v>1.8604651162790701E-2</v>
      </c>
      <c r="E15" s="22">
        <v>0.02</v>
      </c>
      <c r="F15" s="22"/>
      <c r="G15" s="22">
        <v>0</v>
      </c>
      <c r="H15" s="22">
        <v>0</v>
      </c>
      <c r="I15" s="22">
        <v>1.1764705882352899E-2</v>
      </c>
      <c r="J15" s="22">
        <v>3.4482758620689703E-2</v>
      </c>
      <c r="K15" s="22">
        <v>3.9215686274509803E-2</v>
      </c>
      <c r="L15" s="22">
        <v>7.4999999999999997E-2</v>
      </c>
      <c r="M15" s="22"/>
      <c r="N15" s="22">
        <v>6.17283950617284E-3</v>
      </c>
      <c r="O15" s="22">
        <v>1.1235955056179799E-2</v>
      </c>
      <c r="P15" s="22">
        <v>2.8985507246376802E-2</v>
      </c>
      <c r="Q15" s="22">
        <v>4.2553191489361701E-2</v>
      </c>
      <c r="R15" s="22"/>
      <c r="S15" s="22">
        <v>1.16279069767442E-2</v>
      </c>
      <c r="T15" s="22">
        <v>3.9215686274509803E-2</v>
      </c>
      <c r="U15" s="22">
        <v>0.15</v>
      </c>
      <c r="V15" s="22">
        <v>0</v>
      </c>
      <c r="W15" s="22">
        <v>2.5641025641025599E-2</v>
      </c>
      <c r="X15" s="22">
        <v>0</v>
      </c>
      <c r="Y15" s="22">
        <v>0</v>
      </c>
      <c r="Z15" s="22">
        <v>0</v>
      </c>
      <c r="AA15" s="22">
        <v>2.0833333333333301E-2</v>
      </c>
      <c r="AB15" s="22">
        <v>0</v>
      </c>
      <c r="AC15" s="22">
        <v>0</v>
      </c>
      <c r="AD15" s="22">
        <v>0</v>
      </c>
      <c r="AE15" s="22"/>
      <c r="AF15" s="22">
        <v>0</v>
      </c>
      <c r="AG15" s="22">
        <v>1.38888888888889E-2</v>
      </c>
      <c r="AH15" s="22">
        <v>0</v>
      </c>
      <c r="AI15" s="22">
        <v>1.63934426229508E-2</v>
      </c>
      <c r="AJ15" s="22">
        <v>8.5714285714285701E-2</v>
      </c>
      <c r="AK15" s="22">
        <v>2.7027027027027001E-2</v>
      </c>
      <c r="AL15" s="22"/>
      <c r="AM15" s="22">
        <v>6.3492063492063502E-2</v>
      </c>
      <c r="AN15" s="22">
        <v>1.4285714285714299E-2</v>
      </c>
      <c r="AO15" s="22">
        <v>1.37931034482759E-2</v>
      </c>
      <c r="AP15" s="22">
        <v>0</v>
      </c>
      <c r="AQ15" s="22">
        <v>0</v>
      </c>
      <c r="AR15" s="22"/>
      <c r="AS15" s="22">
        <v>1.9230769230769201E-2</v>
      </c>
      <c r="AT15" s="22" t="s">
        <v>97</v>
      </c>
      <c r="AU15" s="22"/>
      <c r="AV15" s="22">
        <v>1.1695906432748499E-2</v>
      </c>
      <c r="AW15" s="22">
        <v>5.4054054054054099E-2</v>
      </c>
      <c r="AX15" s="22" t="s">
        <v>97</v>
      </c>
      <c r="AY15" s="22"/>
      <c r="AZ15" s="22">
        <v>9.1743119266055103E-3</v>
      </c>
      <c r="BA15" s="22">
        <v>1.1111111111111099E-2</v>
      </c>
      <c r="BB15" s="22">
        <v>3.4883720930232599E-2</v>
      </c>
      <c r="BC15" s="22"/>
      <c r="BD15" s="22">
        <v>1.9685039370078702E-2</v>
      </c>
      <c r="BE15" s="22">
        <v>1.88679245283019E-2</v>
      </c>
      <c r="BF15" s="22"/>
      <c r="BG15" s="22">
        <v>0</v>
      </c>
      <c r="BH15" s="22">
        <v>2.8776978417266199E-2</v>
      </c>
      <c r="BI15" s="22"/>
      <c r="BJ15" s="22">
        <v>3.1746031746031703E-2</v>
      </c>
      <c r="BK15" s="22">
        <v>1.4619883040935699E-2</v>
      </c>
      <c r="BL15" s="22"/>
      <c r="BM15" s="22">
        <v>2.7027027027027001E-2</v>
      </c>
      <c r="BN15" s="22">
        <v>1.7857142857142901E-2</v>
      </c>
      <c r="BO15" s="22"/>
      <c r="BP15" s="22">
        <v>4.80769230769231E-2</v>
      </c>
      <c r="BQ15" s="22">
        <v>9.8360655737704892E-3</v>
      </c>
      <c r="BR15" s="22"/>
      <c r="BS15" s="22">
        <v>5.78034682080925E-3</v>
      </c>
      <c r="BT15" s="22">
        <v>3.2258064516128997E-2</v>
      </c>
      <c r="BU15" s="22"/>
      <c r="BV15" s="22">
        <v>0</v>
      </c>
      <c r="BW15" s="22">
        <v>8.6956521739130401E-3</v>
      </c>
      <c r="BX15" s="22"/>
      <c r="BY15" s="22">
        <v>1.7857142857142901E-2</v>
      </c>
      <c r="BZ15" s="22">
        <v>1.97183098591549E-2</v>
      </c>
      <c r="CA15" s="22"/>
      <c r="CB15" s="22">
        <v>2.2099447513812199E-2</v>
      </c>
      <c r="CC15" s="22">
        <v>1.7857142857142901E-2</v>
      </c>
      <c r="CE15" s="30">
        <v>6.3829787234042507E-2</v>
      </c>
      <c r="CF15" s="30">
        <v>2.7777777777777801E-2</v>
      </c>
      <c r="CG15" s="31">
        <v>4.2016806722689079E-2</v>
      </c>
    </row>
    <row r="16" spans="2:85" x14ac:dyDescent="0.3">
      <c r="B16" s="15" t="s">
        <v>546</v>
      </c>
    </row>
    <row r="17" spans="2:2" x14ac:dyDescent="0.3">
      <c r="B17" t="s">
        <v>93</v>
      </c>
    </row>
    <row r="18" spans="2:2" x14ac:dyDescent="0.3">
      <c r="B18" t="s">
        <v>94</v>
      </c>
    </row>
    <row r="20" spans="2:2" x14ac:dyDescent="0.3">
      <c r="B20" s="8" t="str">
        <f>HYPERLINK("#'Contents'!A1", "Return to Contents")</f>
        <v>Return to Contents</v>
      </c>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G21"/>
  <sheetViews>
    <sheetView showGridLines="0" workbookViewId="0">
      <pane xSplit="2" topLeftCell="C1" activePane="topRight" state="frozen"/>
      <selection pane="topRight" activeCell="CF7" sqref="CF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 min="85" max="85" width="21.33203125" bestFit="1" customWidth="1"/>
  </cols>
  <sheetData>
    <row r="2" spans="2:85" ht="40.049999999999997" customHeight="1" x14ac:dyDescent="0.3">
      <c r="D2" s="38" t="s">
        <v>360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39" t="s">
        <v>542</v>
      </c>
      <c r="CF5" s="39"/>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c r="CE7" s="10">
        <v>19</v>
      </c>
      <c r="CF7" s="10">
        <v>11</v>
      </c>
      <c r="CG7" s="10">
        <v>30</v>
      </c>
    </row>
    <row r="8" spans="2:85" ht="28.8" x14ac:dyDescent="0.3">
      <c r="B8" s="14" t="s">
        <v>352</v>
      </c>
      <c r="C8" s="13">
        <v>0.61788617886178898</v>
      </c>
      <c r="D8" s="13">
        <v>0.52830188679245305</v>
      </c>
      <c r="E8" s="13">
        <v>0.68571428571428605</v>
      </c>
      <c r="F8" s="13"/>
      <c r="G8" s="13">
        <v>0.83333333333333304</v>
      </c>
      <c r="H8" s="13">
        <v>0.60416666666666696</v>
      </c>
      <c r="I8" s="13">
        <v>0.51724137931034497</v>
      </c>
      <c r="J8" s="13">
        <v>0.7</v>
      </c>
      <c r="K8" s="13">
        <v>0.6</v>
      </c>
      <c r="L8" s="13">
        <v>0.5</v>
      </c>
      <c r="M8" s="13"/>
      <c r="N8" s="13">
        <v>0.61818181818181805</v>
      </c>
      <c r="O8" s="13">
        <v>0.72222222222222199</v>
      </c>
      <c r="P8" s="13">
        <v>0.476190476190476</v>
      </c>
      <c r="Q8" s="13">
        <v>0.65517241379310298</v>
      </c>
      <c r="R8" s="13"/>
      <c r="S8" s="13">
        <v>0.592592592592593</v>
      </c>
      <c r="T8" s="13">
        <v>0.6</v>
      </c>
      <c r="U8" s="13">
        <v>0.4</v>
      </c>
      <c r="V8" s="13">
        <v>0.72727272727272696</v>
      </c>
      <c r="W8" s="13">
        <v>0.71428571428571397</v>
      </c>
      <c r="X8" s="13">
        <v>0.6875</v>
      </c>
      <c r="Y8" s="13">
        <v>0.71428571428571397</v>
      </c>
      <c r="Z8" s="13">
        <v>0.25</v>
      </c>
      <c r="AA8" s="13">
        <v>0.54545454545454497</v>
      </c>
      <c r="AB8" s="13">
        <v>0.5</v>
      </c>
      <c r="AC8" s="13">
        <v>0.85714285714285698</v>
      </c>
      <c r="AD8" s="13" t="s">
        <v>97</v>
      </c>
      <c r="AE8" s="13"/>
      <c r="AF8" s="13">
        <v>0.6</v>
      </c>
      <c r="AG8" s="13">
        <v>0.61904761904761896</v>
      </c>
      <c r="AH8" s="13">
        <v>0.57142857142857095</v>
      </c>
      <c r="AI8" s="13">
        <v>0.5</v>
      </c>
      <c r="AJ8" s="13">
        <v>1</v>
      </c>
      <c r="AK8" s="13">
        <v>0.5</v>
      </c>
      <c r="AL8" s="13"/>
      <c r="AM8" s="13">
        <v>0.66666666666666696</v>
      </c>
      <c r="AN8" s="13">
        <v>0.78571428571428603</v>
      </c>
      <c r="AO8" s="13">
        <v>0.61224489795918402</v>
      </c>
      <c r="AP8" s="13">
        <v>0.58333333333333304</v>
      </c>
      <c r="AQ8" s="13">
        <v>0.55555555555555602</v>
      </c>
      <c r="AR8" s="13"/>
      <c r="AS8" s="13">
        <v>0.61788617886178898</v>
      </c>
      <c r="AT8" s="13" t="s">
        <v>97</v>
      </c>
      <c r="AU8" s="13"/>
      <c r="AV8" s="13">
        <v>0.65346534653465305</v>
      </c>
      <c r="AW8" s="13">
        <v>0.45454545454545497</v>
      </c>
      <c r="AX8" s="13" t="s">
        <v>97</v>
      </c>
      <c r="AY8" s="13"/>
      <c r="AZ8" s="13">
        <v>0.62385321100917401</v>
      </c>
      <c r="BA8" s="13" t="s">
        <v>97</v>
      </c>
      <c r="BB8" s="13" t="s">
        <v>97</v>
      </c>
      <c r="BC8" s="13"/>
      <c r="BD8" s="13">
        <v>0.607594936708861</v>
      </c>
      <c r="BE8" s="13">
        <v>0.63414634146341498</v>
      </c>
      <c r="BF8" s="13"/>
      <c r="BG8" s="13">
        <v>0.62790697674418605</v>
      </c>
      <c r="BH8" s="13">
        <v>0.61250000000000004</v>
      </c>
      <c r="BI8" s="13"/>
      <c r="BJ8" s="13">
        <v>0.53333333333333299</v>
      </c>
      <c r="BK8" s="13">
        <v>0.65048543689320404</v>
      </c>
      <c r="BL8" s="13"/>
      <c r="BM8" s="13">
        <v>0.54545454545454497</v>
      </c>
      <c r="BN8" s="13">
        <v>0.63917525773195905</v>
      </c>
      <c r="BO8" s="13"/>
      <c r="BP8" s="13">
        <v>0.64516129032258096</v>
      </c>
      <c r="BQ8" s="13">
        <v>0.60227272727272696</v>
      </c>
      <c r="BR8" s="13"/>
      <c r="BS8" s="13">
        <v>0.527272727272727</v>
      </c>
      <c r="BT8" s="13">
        <v>0.67391304347826098</v>
      </c>
      <c r="BU8" s="13"/>
      <c r="BV8" s="13">
        <v>0.55000000000000004</v>
      </c>
      <c r="BW8" s="13">
        <v>0.51428571428571401</v>
      </c>
      <c r="BX8" s="13"/>
      <c r="BY8" s="13">
        <v>0.4</v>
      </c>
      <c r="BZ8" s="13">
        <v>0.63716814159292001</v>
      </c>
      <c r="CA8" s="13"/>
      <c r="CB8" s="13">
        <v>0.67346938775510201</v>
      </c>
      <c r="CC8" s="13">
        <v>0.58904109589041098</v>
      </c>
      <c r="CE8" s="13">
        <v>0.47368421052631599</v>
      </c>
      <c r="CF8" s="13">
        <v>0.54545454545454497</v>
      </c>
      <c r="CG8" s="13">
        <v>0.49999999999999994</v>
      </c>
    </row>
    <row r="9" spans="2:85" x14ac:dyDescent="0.3">
      <c r="B9" s="14" t="s">
        <v>353</v>
      </c>
      <c r="C9" s="13">
        <v>0.44715447154471499</v>
      </c>
      <c r="D9" s="13">
        <v>0.45283018867924502</v>
      </c>
      <c r="E9" s="13">
        <v>0.442857142857143</v>
      </c>
      <c r="F9" s="13"/>
      <c r="G9" s="13">
        <v>0.5</v>
      </c>
      <c r="H9" s="13">
        <v>0.41666666666666702</v>
      </c>
      <c r="I9" s="13">
        <v>0.37931034482758602</v>
      </c>
      <c r="J9" s="13">
        <v>0.4</v>
      </c>
      <c r="K9" s="13">
        <v>0.6</v>
      </c>
      <c r="L9" s="13">
        <v>0.625</v>
      </c>
      <c r="M9" s="13"/>
      <c r="N9" s="13">
        <v>0.49090909090909102</v>
      </c>
      <c r="O9" s="13">
        <v>0.38888888888888901</v>
      </c>
      <c r="P9" s="13">
        <v>0.33333333333333298</v>
      </c>
      <c r="Q9" s="13">
        <v>0.48275862068965503</v>
      </c>
      <c r="R9" s="13"/>
      <c r="S9" s="13">
        <v>0.37037037037037002</v>
      </c>
      <c r="T9" s="13">
        <v>0.5</v>
      </c>
      <c r="U9" s="13">
        <v>0.2</v>
      </c>
      <c r="V9" s="13">
        <v>0.54545454545454497</v>
      </c>
      <c r="W9" s="13">
        <v>0.57142857142857095</v>
      </c>
      <c r="X9" s="13">
        <v>0.5625</v>
      </c>
      <c r="Y9" s="13">
        <v>0.28571428571428598</v>
      </c>
      <c r="Z9" s="13">
        <v>0.25</v>
      </c>
      <c r="AA9" s="13">
        <v>0.54545454545454497</v>
      </c>
      <c r="AB9" s="13">
        <v>0.5</v>
      </c>
      <c r="AC9" s="13">
        <v>0.28571428571428598</v>
      </c>
      <c r="AD9" s="13" t="s">
        <v>97</v>
      </c>
      <c r="AE9" s="13"/>
      <c r="AF9" s="13">
        <v>0.44444444444444398</v>
      </c>
      <c r="AG9" s="13">
        <v>0.33333333333333298</v>
      </c>
      <c r="AH9" s="13">
        <v>0.64285714285714302</v>
      </c>
      <c r="AI9" s="13">
        <v>0.42857142857142899</v>
      </c>
      <c r="AJ9" s="13">
        <v>0.66666666666666696</v>
      </c>
      <c r="AK9" s="13">
        <v>0.58333333333333304</v>
      </c>
      <c r="AL9" s="13"/>
      <c r="AM9" s="13">
        <v>0.46666666666666701</v>
      </c>
      <c r="AN9" s="13">
        <v>0.5</v>
      </c>
      <c r="AO9" s="13">
        <v>0.40816326530612201</v>
      </c>
      <c r="AP9" s="13">
        <v>0.45833333333333298</v>
      </c>
      <c r="AQ9" s="13">
        <v>0.55555555555555602</v>
      </c>
      <c r="AR9" s="13"/>
      <c r="AS9" s="13">
        <v>0.44715447154471499</v>
      </c>
      <c r="AT9" s="13" t="s">
        <v>97</v>
      </c>
      <c r="AU9" s="13"/>
      <c r="AV9" s="13">
        <v>0.45544554455445502</v>
      </c>
      <c r="AW9" s="13">
        <v>0.40909090909090901</v>
      </c>
      <c r="AX9" s="13" t="s">
        <v>97</v>
      </c>
      <c r="AY9" s="13"/>
      <c r="AZ9" s="13">
        <v>0.44954128440367003</v>
      </c>
      <c r="BA9" s="13" t="s">
        <v>97</v>
      </c>
      <c r="BB9" s="13" t="s">
        <v>97</v>
      </c>
      <c r="BC9" s="13"/>
      <c r="BD9" s="13">
        <v>0.341772151898734</v>
      </c>
      <c r="BE9" s="13">
        <v>0.60975609756097604</v>
      </c>
      <c r="BF9" s="13"/>
      <c r="BG9" s="13">
        <v>0.372093023255814</v>
      </c>
      <c r="BH9" s="13">
        <v>0.48749999999999999</v>
      </c>
      <c r="BI9" s="13"/>
      <c r="BJ9" s="13">
        <v>0.46666666666666701</v>
      </c>
      <c r="BK9" s="13">
        <v>0.456310679611651</v>
      </c>
      <c r="BL9" s="13"/>
      <c r="BM9" s="13">
        <v>0.22727272727272699</v>
      </c>
      <c r="BN9" s="13">
        <v>0.50515463917525805</v>
      </c>
      <c r="BO9" s="13"/>
      <c r="BP9" s="13">
        <v>0.29032258064516098</v>
      </c>
      <c r="BQ9" s="13">
        <v>0.47727272727272702</v>
      </c>
      <c r="BR9" s="13"/>
      <c r="BS9" s="13">
        <v>0.34545454545454501</v>
      </c>
      <c r="BT9" s="13">
        <v>0.565217391304348</v>
      </c>
      <c r="BU9" s="13"/>
      <c r="BV9" s="13">
        <v>0.3</v>
      </c>
      <c r="BW9" s="13">
        <v>0.371428571428571</v>
      </c>
      <c r="BX9" s="13"/>
      <c r="BY9" s="13">
        <v>0.3</v>
      </c>
      <c r="BZ9" s="13">
        <v>0.46017699115044203</v>
      </c>
      <c r="CA9" s="13"/>
      <c r="CB9" s="13">
        <v>0.48979591836734698</v>
      </c>
      <c r="CC9" s="13">
        <v>0.42465753424657499</v>
      </c>
      <c r="CE9" s="13">
        <v>0.57894736842105299</v>
      </c>
      <c r="CF9" s="13">
        <v>0.63636363636363602</v>
      </c>
      <c r="CG9" s="13">
        <v>0.60000000000000009</v>
      </c>
    </row>
    <row r="10" spans="2:85" x14ac:dyDescent="0.3">
      <c r="B10" s="14" t="s">
        <v>354</v>
      </c>
      <c r="C10" s="13">
        <v>0.38211382113821102</v>
      </c>
      <c r="D10" s="13">
        <v>0.41509433962264197</v>
      </c>
      <c r="E10" s="13">
        <v>0.35714285714285698</v>
      </c>
      <c r="F10" s="13"/>
      <c r="G10" s="13">
        <v>0.27777777777777801</v>
      </c>
      <c r="H10" s="13">
        <v>0.41666666666666702</v>
      </c>
      <c r="I10" s="13">
        <v>0.27586206896551702</v>
      </c>
      <c r="J10" s="13">
        <v>0.5</v>
      </c>
      <c r="K10" s="13">
        <v>0.6</v>
      </c>
      <c r="L10" s="13">
        <v>0.375</v>
      </c>
      <c r="M10" s="13"/>
      <c r="N10" s="13">
        <v>0.472727272727273</v>
      </c>
      <c r="O10" s="13">
        <v>0.27777777777777801</v>
      </c>
      <c r="P10" s="13">
        <v>0.28571428571428598</v>
      </c>
      <c r="Q10" s="13">
        <v>0.34482758620689702</v>
      </c>
      <c r="R10" s="13"/>
      <c r="S10" s="13">
        <v>0.44444444444444398</v>
      </c>
      <c r="T10" s="13">
        <v>0.4</v>
      </c>
      <c r="U10" s="13">
        <v>0.4</v>
      </c>
      <c r="V10" s="13">
        <v>0.18181818181818199</v>
      </c>
      <c r="W10" s="13">
        <v>0.42857142857142899</v>
      </c>
      <c r="X10" s="13">
        <v>0.25</v>
      </c>
      <c r="Y10" s="13">
        <v>0.28571428571428598</v>
      </c>
      <c r="Z10" s="13">
        <v>0.5</v>
      </c>
      <c r="AA10" s="13">
        <v>0.45454545454545497</v>
      </c>
      <c r="AB10" s="13">
        <v>0.875</v>
      </c>
      <c r="AC10" s="13">
        <v>0</v>
      </c>
      <c r="AD10" s="13" t="s">
        <v>97</v>
      </c>
      <c r="AE10" s="13"/>
      <c r="AF10" s="13">
        <v>0.31111111111111101</v>
      </c>
      <c r="AG10" s="13">
        <v>0.476190476190476</v>
      </c>
      <c r="AH10" s="13">
        <v>0.5</v>
      </c>
      <c r="AI10" s="13">
        <v>0.214285714285714</v>
      </c>
      <c r="AJ10" s="13">
        <v>0.5</v>
      </c>
      <c r="AK10" s="13">
        <v>0.66666666666666696</v>
      </c>
      <c r="AL10" s="13"/>
      <c r="AM10" s="13">
        <v>0.2</v>
      </c>
      <c r="AN10" s="13">
        <v>0.35714285714285698</v>
      </c>
      <c r="AO10" s="13">
        <v>0.40816326530612201</v>
      </c>
      <c r="AP10" s="13">
        <v>0.41666666666666702</v>
      </c>
      <c r="AQ10" s="13">
        <v>0.66666666666666696</v>
      </c>
      <c r="AR10" s="13"/>
      <c r="AS10" s="13">
        <v>0.38211382113821102</v>
      </c>
      <c r="AT10" s="13" t="s">
        <v>97</v>
      </c>
      <c r="AU10" s="13"/>
      <c r="AV10" s="13">
        <v>0.366336633663366</v>
      </c>
      <c r="AW10" s="13">
        <v>0.45454545454545497</v>
      </c>
      <c r="AX10" s="13" t="s">
        <v>97</v>
      </c>
      <c r="AY10" s="13"/>
      <c r="AZ10" s="13">
        <v>0.36697247706421998</v>
      </c>
      <c r="BA10" s="13" t="s">
        <v>97</v>
      </c>
      <c r="BB10" s="13" t="s">
        <v>97</v>
      </c>
      <c r="BC10" s="13"/>
      <c r="BD10" s="13">
        <v>0.329113924050633</v>
      </c>
      <c r="BE10" s="13">
        <v>0.439024390243902</v>
      </c>
      <c r="BF10" s="13"/>
      <c r="BG10" s="13">
        <v>0.372093023255814</v>
      </c>
      <c r="BH10" s="13">
        <v>0.38750000000000001</v>
      </c>
      <c r="BI10" s="13"/>
      <c r="BJ10" s="13">
        <v>0.133333333333333</v>
      </c>
      <c r="BK10" s="13">
        <v>0.41747572815534001</v>
      </c>
      <c r="BL10" s="13"/>
      <c r="BM10" s="13">
        <v>0.18181818181818199</v>
      </c>
      <c r="BN10" s="13">
        <v>0.41237113402061898</v>
      </c>
      <c r="BO10" s="13"/>
      <c r="BP10" s="13">
        <v>0.32258064516128998</v>
      </c>
      <c r="BQ10" s="13">
        <v>0.38636363636363602</v>
      </c>
      <c r="BR10" s="13"/>
      <c r="BS10" s="13">
        <v>0.34545454545454501</v>
      </c>
      <c r="BT10" s="13">
        <v>0.34782608695652201</v>
      </c>
      <c r="BU10" s="13"/>
      <c r="BV10" s="13">
        <v>0.5</v>
      </c>
      <c r="BW10" s="13">
        <v>0.25714285714285701</v>
      </c>
      <c r="BX10" s="13"/>
      <c r="BY10" s="13">
        <v>0.1</v>
      </c>
      <c r="BZ10" s="13">
        <v>0.40707964601769903</v>
      </c>
      <c r="CA10" s="13"/>
      <c r="CB10" s="13">
        <v>0.32653061224489799</v>
      </c>
      <c r="CC10" s="13">
        <v>0.42465753424657499</v>
      </c>
      <c r="CE10" s="13">
        <v>0.47368421052631599</v>
      </c>
      <c r="CF10" s="13">
        <v>0.36363636363636398</v>
      </c>
      <c r="CG10" s="13">
        <v>0.43333333333333357</v>
      </c>
    </row>
    <row r="11" spans="2:85" ht="28.8" x14ac:dyDescent="0.3">
      <c r="B11" s="14" t="s">
        <v>355</v>
      </c>
      <c r="C11" s="13">
        <v>0.30081300813008099</v>
      </c>
      <c r="D11" s="13">
        <v>0.339622641509434</v>
      </c>
      <c r="E11" s="13">
        <v>0.27142857142857102</v>
      </c>
      <c r="F11" s="13"/>
      <c r="G11" s="13">
        <v>0.38888888888888901</v>
      </c>
      <c r="H11" s="13">
        <v>0.39583333333333298</v>
      </c>
      <c r="I11" s="13">
        <v>0.20689655172413801</v>
      </c>
      <c r="J11" s="13">
        <v>0.2</v>
      </c>
      <c r="K11" s="13">
        <v>0.2</v>
      </c>
      <c r="L11" s="13">
        <v>0.125</v>
      </c>
      <c r="M11" s="13"/>
      <c r="N11" s="13">
        <v>0.4</v>
      </c>
      <c r="O11" s="13">
        <v>0.16666666666666699</v>
      </c>
      <c r="P11" s="13">
        <v>0.28571428571428598</v>
      </c>
      <c r="Q11" s="13">
        <v>0.20689655172413801</v>
      </c>
      <c r="R11" s="13"/>
      <c r="S11" s="13">
        <v>0.22222222222222199</v>
      </c>
      <c r="T11" s="13">
        <v>0.3</v>
      </c>
      <c r="U11" s="13">
        <v>0.2</v>
      </c>
      <c r="V11" s="13">
        <v>0.36363636363636398</v>
      </c>
      <c r="W11" s="13">
        <v>0.28571428571428598</v>
      </c>
      <c r="X11" s="13">
        <v>0.1875</v>
      </c>
      <c r="Y11" s="13">
        <v>0.14285714285714299</v>
      </c>
      <c r="Z11" s="13">
        <v>0.5</v>
      </c>
      <c r="AA11" s="13">
        <v>0.63636363636363602</v>
      </c>
      <c r="AB11" s="13">
        <v>0.375</v>
      </c>
      <c r="AC11" s="13">
        <v>0.28571428571428598</v>
      </c>
      <c r="AD11" s="13" t="s">
        <v>97</v>
      </c>
      <c r="AE11" s="13"/>
      <c r="AF11" s="13">
        <v>0.35555555555555601</v>
      </c>
      <c r="AG11" s="13">
        <v>0.28571428571428598</v>
      </c>
      <c r="AH11" s="13">
        <v>0.42857142857142899</v>
      </c>
      <c r="AI11" s="13">
        <v>7.1428571428571397E-2</v>
      </c>
      <c r="AJ11" s="13">
        <v>0.66666666666666696</v>
      </c>
      <c r="AK11" s="13">
        <v>0.16666666666666699</v>
      </c>
      <c r="AL11" s="13"/>
      <c r="AM11" s="13">
        <v>0.33333333333333298</v>
      </c>
      <c r="AN11" s="13">
        <v>0.214285714285714</v>
      </c>
      <c r="AO11" s="13">
        <v>0.32653061224489799</v>
      </c>
      <c r="AP11" s="13">
        <v>0.29166666666666702</v>
      </c>
      <c r="AQ11" s="13">
        <v>0.66666666666666696</v>
      </c>
      <c r="AR11" s="13"/>
      <c r="AS11" s="13">
        <v>0.30081300813008099</v>
      </c>
      <c r="AT11" s="13" t="s">
        <v>97</v>
      </c>
      <c r="AU11" s="13"/>
      <c r="AV11" s="13">
        <v>0.26732673267326701</v>
      </c>
      <c r="AW11" s="13">
        <v>0.45454545454545497</v>
      </c>
      <c r="AX11" s="13" t="s">
        <v>97</v>
      </c>
      <c r="AY11" s="13"/>
      <c r="AZ11" s="13">
        <v>0.28440366972477099</v>
      </c>
      <c r="BA11" s="13" t="s">
        <v>97</v>
      </c>
      <c r="BB11" s="13" t="s">
        <v>97</v>
      </c>
      <c r="BC11" s="13"/>
      <c r="BD11" s="13">
        <v>0.30379746835443</v>
      </c>
      <c r="BE11" s="13">
        <v>0.292682926829268</v>
      </c>
      <c r="BF11" s="13"/>
      <c r="BG11" s="13">
        <v>0.39534883720930197</v>
      </c>
      <c r="BH11" s="13">
        <v>0.25</v>
      </c>
      <c r="BI11" s="13"/>
      <c r="BJ11" s="13">
        <v>0.33333333333333298</v>
      </c>
      <c r="BK11" s="13">
        <v>0.29126213592233002</v>
      </c>
      <c r="BL11" s="13"/>
      <c r="BM11" s="13">
        <v>0.22727272727272699</v>
      </c>
      <c r="BN11" s="13">
        <v>0.30927835051546398</v>
      </c>
      <c r="BO11" s="13"/>
      <c r="BP11" s="13">
        <v>0.225806451612903</v>
      </c>
      <c r="BQ11" s="13">
        <v>0.32954545454545497</v>
      </c>
      <c r="BR11" s="13"/>
      <c r="BS11" s="13">
        <v>0.36363636363636398</v>
      </c>
      <c r="BT11" s="13">
        <v>0.23913043478260901</v>
      </c>
      <c r="BU11" s="13"/>
      <c r="BV11" s="13">
        <v>0.4</v>
      </c>
      <c r="BW11" s="13">
        <v>0.34285714285714303</v>
      </c>
      <c r="BX11" s="13"/>
      <c r="BY11" s="13">
        <v>0.2</v>
      </c>
      <c r="BZ11" s="13">
        <v>0.30973451327433599</v>
      </c>
      <c r="CA11" s="13"/>
      <c r="CB11" s="13">
        <v>0.22448979591836701</v>
      </c>
      <c r="CC11" s="13">
        <v>0.35616438356164398</v>
      </c>
      <c r="CE11" s="13">
        <v>0.21052631578947401</v>
      </c>
      <c r="CF11" s="13">
        <v>0.18181818181818199</v>
      </c>
      <c r="CG11" s="13">
        <v>0.20000000000000026</v>
      </c>
    </row>
    <row r="12" spans="2:85" ht="43.2" x14ac:dyDescent="0.3">
      <c r="B12" s="14" t="s">
        <v>356</v>
      </c>
      <c r="C12" s="13">
        <v>0.23577235772357699</v>
      </c>
      <c r="D12" s="13">
        <v>0.28301886792452802</v>
      </c>
      <c r="E12" s="13">
        <v>0.2</v>
      </c>
      <c r="F12" s="13"/>
      <c r="G12" s="13">
        <v>0.27777777777777801</v>
      </c>
      <c r="H12" s="13">
        <v>0.22916666666666699</v>
      </c>
      <c r="I12" s="13">
        <v>0.31034482758620702</v>
      </c>
      <c r="J12" s="13">
        <v>0.2</v>
      </c>
      <c r="K12" s="13">
        <v>0.2</v>
      </c>
      <c r="L12" s="13">
        <v>0</v>
      </c>
      <c r="M12" s="13"/>
      <c r="N12" s="13">
        <v>0.32727272727272699</v>
      </c>
      <c r="O12" s="13">
        <v>0.16666666666666699</v>
      </c>
      <c r="P12" s="13">
        <v>0.238095238095238</v>
      </c>
      <c r="Q12" s="13">
        <v>0.10344827586206901</v>
      </c>
      <c r="R12" s="13"/>
      <c r="S12" s="13">
        <v>0.407407407407407</v>
      </c>
      <c r="T12" s="13">
        <v>0.1</v>
      </c>
      <c r="U12" s="13">
        <v>0.6</v>
      </c>
      <c r="V12" s="13">
        <v>0.18181818181818199</v>
      </c>
      <c r="W12" s="13">
        <v>0</v>
      </c>
      <c r="X12" s="13">
        <v>0.1875</v>
      </c>
      <c r="Y12" s="13">
        <v>0</v>
      </c>
      <c r="Z12" s="13">
        <v>0.25</v>
      </c>
      <c r="AA12" s="13">
        <v>0.45454545454545497</v>
      </c>
      <c r="AB12" s="13">
        <v>0.25</v>
      </c>
      <c r="AC12" s="13">
        <v>0</v>
      </c>
      <c r="AD12" s="13" t="s">
        <v>97</v>
      </c>
      <c r="AE12" s="13"/>
      <c r="AF12" s="13">
        <v>0.35555555555555601</v>
      </c>
      <c r="AG12" s="13">
        <v>0.19047619047618999</v>
      </c>
      <c r="AH12" s="13">
        <v>0.42857142857142899</v>
      </c>
      <c r="AI12" s="13">
        <v>7.1428571428571397E-2</v>
      </c>
      <c r="AJ12" s="13">
        <v>0</v>
      </c>
      <c r="AK12" s="13">
        <v>8.3333333333333301E-2</v>
      </c>
      <c r="AL12" s="13"/>
      <c r="AM12" s="13">
        <v>0.133333333333333</v>
      </c>
      <c r="AN12" s="13">
        <v>0.214285714285714</v>
      </c>
      <c r="AO12" s="13">
        <v>0.30612244897959201</v>
      </c>
      <c r="AP12" s="13">
        <v>0.16666666666666699</v>
      </c>
      <c r="AQ12" s="13">
        <v>0.44444444444444398</v>
      </c>
      <c r="AR12" s="13"/>
      <c r="AS12" s="13">
        <v>0.23577235772357699</v>
      </c>
      <c r="AT12" s="13" t="s">
        <v>97</v>
      </c>
      <c r="AU12" s="13"/>
      <c r="AV12" s="13">
        <v>0.22772277227722801</v>
      </c>
      <c r="AW12" s="13">
        <v>0.27272727272727298</v>
      </c>
      <c r="AX12" s="13" t="s">
        <v>97</v>
      </c>
      <c r="AY12" s="13"/>
      <c r="AZ12" s="13">
        <v>0.21100917431192701</v>
      </c>
      <c r="BA12" s="13" t="s">
        <v>97</v>
      </c>
      <c r="BB12" s="13" t="s">
        <v>97</v>
      </c>
      <c r="BC12" s="13"/>
      <c r="BD12" s="13">
        <v>0.227848101265823</v>
      </c>
      <c r="BE12" s="13">
        <v>0.26829268292682901</v>
      </c>
      <c r="BF12" s="13"/>
      <c r="BG12" s="13">
        <v>0.27906976744186002</v>
      </c>
      <c r="BH12" s="13">
        <v>0.21249999999999999</v>
      </c>
      <c r="BI12" s="13"/>
      <c r="BJ12" s="13">
        <v>0.33333333333333298</v>
      </c>
      <c r="BK12" s="13">
        <v>0.20388349514563101</v>
      </c>
      <c r="BL12" s="13"/>
      <c r="BM12" s="13">
        <v>9.0909090909090898E-2</v>
      </c>
      <c r="BN12" s="13">
        <v>0.25773195876288701</v>
      </c>
      <c r="BO12" s="13"/>
      <c r="BP12" s="13">
        <v>0.19354838709677399</v>
      </c>
      <c r="BQ12" s="13">
        <v>0.26136363636363602</v>
      </c>
      <c r="BR12" s="13"/>
      <c r="BS12" s="13">
        <v>0.27272727272727298</v>
      </c>
      <c r="BT12" s="13">
        <v>0.19565217391304299</v>
      </c>
      <c r="BU12" s="13"/>
      <c r="BV12" s="13">
        <v>0.35</v>
      </c>
      <c r="BW12" s="13">
        <v>0.22857142857142901</v>
      </c>
      <c r="BX12" s="13"/>
      <c r="BY12" s="13">
        <v>0.1</v>
      </c>
      <c r="BZ12" s="13">
        <v>0.247787610619469</v>
      </c>
      <c r="CA12" s="13"/>
      <c r="CB12" s="13">
        <v>0.14285714285714299</v>
      </c>
      <c r="CC12" s="13">
        <v>0.28767123287671198</v>
      </c>
      <c r="CE12" s="13">
        <v>0.21052631578947401</v>
      </c>
      <c r="CF12" s="13">
        <v>9.0909090909090898E-2</v>
      </c>
      <c r="CG12" s="13">
        <v>0.16666666666666688</v>
      </c>
    </row>
    <row r="13" spans="2:85" ht="28.8" x14ac:dyDescent="0.3">
      <c r="B13" s="14" t="s">
        <v>357</v>
      </c>
      <c r="C13" s="13">
        <v>0.17073170731707299</v>
      </c>
      <c r="D13" s="13">
        <v>0.18867924528301899</v>
      </c>
      <c r="E13" s="13">
        <v>0.157142857142857</v>
      </c>
      <c r="F13" s="13"/>
      <c r="G13" s="13">
        <v>0.22222222222222199</v>
      </c>
      <c r="H13" s="13">
        <v>0.1875</v>
      </c>
      <c r="I13" s="13">
        <v>0.17241379310344801</v>
      </c>
      <c r="J13" s="13">
        <v>0</v>
      </c>
      <c r="K13" s="13">
        <v>0.3</v>
      </c>
      <c r="L13" s="13">
        <v>0</v>
      </c>
      <c r="M13" s="13"/>
      <c r="N13" s="13">
        <v>0.2</v>
      </c>
      <c r="O13" s="13">
        <v>0.16666666666666699</v>
      </c>
      <c r="P13" s="13">
        <v>0.19047619047618999</v>
      </c>
      <c r="Q13" s="13">
        <v>0.10344827586206901</v>
      </c>
      <c r="R13" s="13"/>
      <c r="S13" s="13">
        <v>0.22222222222222199</v>
      </c>
      <c r="T13" s="13">
        <v>0.15</v>
      </c>
      <c r="U13" s="13">
        <v>0</v>
      </c>
      <c r="V13" s="13">
        <v>9.0909090909090898E-2</v>
      </c>
      <c r="W13" s="13">
        <v>0.28571428571428598</v>
      </c>
      <c r="X13" s="13">
        <v>0.125</v>
      </c>
      <c r="Y13" s="13">
        <v>0</v>
      </c>
      <c r="Z13" s="13">
        <v>0.25</v>
      </c>
      <c r="AA13" s="13">
        <v>0.36363636363636398</v>
      </c>
      <c r="AB13" s="13">
        <v>0.25</v>
      </c>
      <c r="AC13" s="13">
        <v>0</v>
      </c>
      <c r="AD13" s="13" t="s">
        <v>97</v>
      </c>
      <c r="AE13" s="13"/>
      <c r="AF13" s="13">
        <v>0.17777777777777801</v>
      </c>
      <c r="AG13" s="13">
        <v>0.19047619047618999</v>
      </c>
      <c r="AH13" s="13">
        <v>0.42857142857142899</v>
      </c>
      <c r="AI13" s="13">
        <v>0</v>
      </c>
      <c r="AJ13" s="13">
        <v>0.16666666666666699</v>
      </c>
      <c r="AK13" s="13">
        <v>8.3333333333333301E-2</v>
      </c>
      <c r="AL13" s="13"/>
      <c r="AM13" s="13">
        <v>0.133333333333333</v>
      </c>
      <c r="AN13" s="13">
        <v>0</v>
      </c>
      <c r="AO13" s="13">
        <v>0.24489795918367299</v>
      </c>
      <c r="AP13" s="13">
        <v>0.16666666666666699</v>
      </c>
      <c r="AQ13" s="13">
        <v>0.22222222222222199</v>
      </c>
      <c r="AR13" s="13"/>
      <c r="AS13" s="13">
        <v>0.17073170731707299</v>
      </c>
      <c r="AT13" s="13" t="s">
        <v>97</v>
      </c>
      <c r="AU13" s="13"/>
      <c r="AV13" s="13">
        <v>0.158415841584158</v>
      </c>
      <c r="AW13" s="13">
        <v>0.22727272727272699</v>
      </c>
      <c r="AX13" s="13" t="s">
        <v>97</v>
      </c>
      <c r="AY13" s="13"/>
      <c r="AZ13" s="13">
        <v>0.13761467889908299</v>
      </c>
      <c r="BA13" s="13" t="s">
        <v>97</v>
      </c>
      <c r="BB13" s="13" t="s">
        <v>97</v>
      </c>
      <c r="BC13" s="13"/>
      <c r="BD13" s="13">
        <v>0.215189873417722</v>
      </c>
      <c r="BE13" s="13">
        <v>9.7560975609756101E-2</v>
      </c>
      <c r="BF13" s="13"/>
      <c r="BG13" s="13">
        <v>0.32558139534883701</v>
      </c>
      <c r="BH13" s="13">
        <v>8.7499999999999994E-2</v>
      </c>
      <c r="BI13" s="13"/>
      <c r="BJ13" s="13">
        <v>0.133333333333333</v>
      </c>
      <c r="BK13" s="13">
        <v>0.17475728155339801</v>
      </c>
      <c r="BL13" s="13"/>
      <c r="BM13" s="13">
        <v>9.0909090909090898E-2</v>
      </c>
      <c r="BN13" s="13">
        <v>0.19587628865979401</v>
      </c>
      <c r="BO13" s="13"/>
      <c r="BP13" s="13">
        <v>0.225806451612903</v>
      </c>
      <c r="BQ13" s="13">
        <v>0.15909090909090901</v>
      </c>
      <c r="BR13" s="13"/>
      <c r="BS13" s="13">
        <v>0.25454545454545502</v>
      </c>
      <c r="BT13" s="13">
        <v>0.108695652173913</v>
      </c>
      <c r="BU13" s="13"/>
      <c r="BV13" s="13">
        <v>0.35</v>
      </c>
      <c r="BW13" s="13">
        <v>0.2</v>
      </c>
      <c r="BX13" s="13"/>
      <c r="BY13" s="13">
        <v>0.1</v>
      </c>
      <c r="BZ13" s="13">
        <v>0.17699115044247801</v>
      </c>
      <c r="CA13" s="13"/>
      <c r="CB13" s="13">
        <v>0.14285714285714299</v>
      </c>
      <c r="CC13" s="13">
        <v>0.19178082191780799</v>
      </c>
      <c r="CE13" s="13">
        <v>0.21052631578947401</v>
      </c>
      <c r="CF13" s="13">
        <v>9.0909090909090898E-2</v>
      </c>
      <c r="CG13" s="13">
        <v>0.16666666666666688</v>
      </c>
    </row>
    <row r="14" spans="2:85" ht="43.2" x14ac:dyDescent="0.3">
      <c r="B14" s="14" t="s">
        <v>358</v>
      </c>
      <c r="C14" s="13">
        <v>0.138211382113821</v>
      </c>
      <c r="D14" s="13">
        <v>0.169811320754717</v>
      </c>
      <c r="E14" s="13">
        <v>0.114285714285714</v>
      </c>
      <c r="F14" s="13"/>
      <c r="G14" s="13">
        <v>5.5555555555555601E-2</v>
      </c>
      <c r="H14" s="13">
        <v>0.20833333333333301</v>
      </c>
      <c r="I14" s="13">
        <v>6.8965517241379296E-2</v>
      </c>
      <c r="J14" s="13">
        <v>0.1</v>
      </c>
      <c r="K14" s="13">
        <v>0.3</v>
      </c>
      <c r="L14" s="13">
        <v>0</v>
      </c>
      <c r="M14" s="13"/>
      <c r="N14" s="13">
        <v>0.163636363636364</v>
      </c>
      <c r="O14" s="13">
        <v>0.11111111111111099</v>
      </c>
      <c r="P14" s="13">
        <v>9.5238095238095205E-2</v>
      </c>
      <c r="Q14" s="13">
        <v>0.13793103448275901</v>
      </c>
      <c r="R14" s="13"/>
      <c r="S14" s="13">
        <v>0.18518518518518501</v>
      </c>
      <c r="T14" s="13">
        <v>0.15</v>
      </c>
      <c r="U14" s="13">
        <v>0</v>
      </c>
      <c r="V14" s="13">
        <v>0.18181818181818199</v>
      </c>
      <c r="W14" s="13">
        <v>0.28571428571428598</v>
      </c>
      <c r="X14" s="13">
        <v>0.125</v>
      </c>
      <c r="Y14" s="13">
        <v>0</v>
      </c>
      <c r="Z14" s="13">
        <v>0.25</v>
      </c>
      <c r="AA14" s="13">
        <v>0.18181818181818199</v>
      </c>
      <c r="AB14" s="13">
        <v>0</v>
      </c>
      <c r="AC14" s="13">
        <v>0</v>
      </c>
      <c r="AD14" s="13" t="s">
        <v>97</v>
      </c>
      <c r="AE14" s="13"/>
      <c r="AF14" s="13">
        <v>0.17777777777777801</v>
      </c>
      <c r="AG14" s="13">
        <v>0.19047619047618999</v>
      </c>
      <c r="AH14" s="13">
        <v>0.214285714285714</v>
      </c>
      <c r="AI14" s="13">
        <v>0</v>
      </c>
      <c r="AJ14" s="13">
        <v>0</v>
      </c>
      <c r="AK14" s="13">
        <v>8.3333333333333301E-2</v>
      </c>
      <c r="AL14" s="13"/>
      <c r="AM14" s="13">
        <v>0</v>
      </c>
      <c r="AN14" s="13">
        <v>0.214285714285714</v>
      </c>
      <c r="AO14" s="13">
        <v>0.122448979591837</v>
      </c>
      <c r="AP14" s="13">
        <v>0.20833333333333301</v>
      </c>
      <c r="AQ14" s="13">
        <v>0.11111111111111099</v>
      </c>
      <c r="AR14" s="13"/>
      <c r="AS14" s="13">
        <v>0.138211382113821</v>
      </c>
      <c r="AT14" s="13" t="s">
        <v>97</v>
      </c>
      <c r="AU14" s="13"/>
      <c r="AV14" s="13">
        <v>0.10891089108910899</v>
      </c>
      <c r="AW14" s="13">
        <v>0.27272727272727298</v>
      </c>
      <c r="AX14" s="13" t="s">
        <v>97</v>
      </c>
      <c r="AY14" s="13"/>
      <c r="AZ14" s="13">
        <v>0.155963302752294</v>
      </c>
      <c r="BA14" s="13" t="s">
        <v>97</v>
      </c>
      <c r="BB14" s="13" t="s">
        <v>97</v>
      </c>
      <c r="BC14" s="13"/>
      <c r="BD14" s="13">
        <v>0.189873417721519</v>
      </c>
      <c r="BE14" s="13">
        <v>4.8780487804878099E-2</v>
      </c>
      <c r="BF14" s="13"/>
      <c r="BG14" s="13">
        <v>0.186046511627907</v>
      </c>
      <c r="BH14" s="13">
        <v>0.1125</v>
      </c>
      <c r="BI14" s="13"/>
      <c r="BJ14" s="13">
        <v>0.2</v>
      </c>
      <c r="BK14" s="13">
        <v>0.12621359223301001</v>
      </c>
      <c r="BL14" s="13"/>
      <c r="BM14" s="13">
        <v>0.13636363636363599</v>
      </c>
      <c r="BN14" s="13">
        <v>0.14432989690721601</v>
      </c>
      <c r="BO14" s="13"/>
      <c r="BP14" s="13">
        <v>0.19354838709677399</v>
      </c>
      <c r="BQ14" s="13">
        <v>0.125</v>
      </c>
      <c r="BR14" s="13"/>
      <c r="BS14" s="13">
        <v>0.163636363636364</v>
      </c>
      <c r="BT14" s="13">
        <v>8.6956521739130405E-2</v>
      </c>
      <c r="BU14" s="13"/>
      <c r="BV14" s="13">
        <v>0</v>
      </c>
      <c r="BW14" s="13">
        <v>0.25714285714285701</v>
      </c>
      <c r="BX14" s="13"/>
      <c r="BY14" s="13">
        <v>0.2</v>
      </c>
      <c r="BZ14" s="13">
        <v>0.132743362831858</v>
      </c>
      <c r="CA14" s="13"/>
      <c r="CB14" s="13">
        <v>0.122448979591837</v>
      </c>
      <c r="CC14" s="13">
        <v>0.150684931506849</v>
      </c>
      <c r="CE14" s="13">
        <v>0.105263157894737</v>
      </c>
      <c r="CF14" s="13">
        <v>0.18181818181818199</v>
      </c>
      <c r="CG14" s="13">
        <v>0.1333333333333335</v>
      </c>
    </row>
    <row r="15" spans="2:85" ht="43.2" x14ac:dyDescent="0.3">
      <c r="B15" s="14" t="s">
        <v>359</v>
      </c>
      <c r="C15" s="13">
        <v>9.7560975609756101E-2</v>
      </c>
      <c r="D15" s="13">
        <v>5.6603773584905703E-2</v>
      </c>
      <c r="E15" s="13">
        <v>0.128571428571429</v>
      </c>
      <c r="F15" s="13"/>
      <c r="G15" s="13">
        <v>0</v>
      </c>
      <c r="H15" s="13">
        <v>4.1666666666666699E-2</v>
      </c>
      <c r="I15" s="13">
        <v>0.20689655172413801</v>
      </c>
      <c r="J15" s="13">
        <v>0.2</v>
      </c>
      <c r="K15" s="13">
        <v>0</v>
      </c>
      <c r="L15" s="13">
        <v>0.25</v>
      </c>
      <c r="M15" s="13"/>
      <c r="N15" s="13">
        <v>7.2727272727272696E-2</v>
      </c>
      <c r="O15" s="13">
        <v>5.5555555555555601E-2</v>
      </c>
      <c r="P15" s="13">
        <v>0.238095238095238</v>
      </c>
      <c r="Q15" s="13">
        <v>6.8965517241379296E-2</v>
      </c>
      <c r="R15" s="13"/>
      <c r="S15" s="13">
        <v>3.7037037037037E-2</v>
      </c>
      <c r="T15" s="13">
        <v>0.2</v>
      </c>
      <c r="U15" s="13">
        <v>0.2</v>
      </c>
      <c r="V15" s="13">
        <v>9.0909090909090898E-2</v>
      </c>
      <c r="W15" s="13">
        <v>0</v>
      </c>
      <c r="X15" s="13">
        <v>6.25E-2</v>
      </c>
      <c r="Y15" s="13">
        <v>0.14285714285714299</v>
      </c>
      <c r="Z15" s="13">
        <v>0.25</v>
      </c>
      <c r="AA15" s="13">
        <v>9.0909090909090898E-2</v>
      </c>
      <c r="AB15" s="13">
        <v>0</v>
      </c>
      <c r="AC15" s="13">
        <v>0.14285714285714299</v>
      </c>
      <c r="AD15" s="13" t="s">
        <v>97</v>
      </c>
      <c r="AE15" s="13"/>
      <c r="AF15" s="13">
        <v>6.6666666666666693E-2</v>
      </c>
      <c r="AG15" s="13">
        <v>4.7619047619047603E-2</v>
      </c>
      <c r="AH15" s="13">
        <v>0</v>
      </c>
      <c r="AI15" s="13">
        <v>0.42857142857142899</v>
      </c>
      <c r="AJ15" s="13">
        <v>0</v>
      </c>
      <c r="AK15" s="13">
        <v>0.16666666666666699</v>
      </c>
      <c r="AL15" s="13"/>
      <c r="AM15" s="13">
        <v>0.2</v>
      </c>
      <c r="AN15" s="13">
        <v>7.1428571428571397E-2</v>
      </c>
      <c r="AO15" s="13">
        <v>8.1632653061224497E-2</v>
      </c>
      <c r="AP15" s="13">
        <v>4.1666666666666699E-2</v>
      </c>
      <c r="AQ15" s="13">
        <v>0</v>
      </c>
      <c r="AR15" s="13"/>
      <c r="AS15" s="13">
        <v>9.7560975609756101E-2</v>
      </c>
      <c r="AT15" s="13" t="s">
        <v>97</v>
      </c>
      <c r="AU15" s="13"/>
      <c r="AV15" s="13">
        <v>0.10891089108910899</v>
      </c>
      <c r="AW15" s="13">
        <v>4.5454545454545497E-2</v>
      </c>
      <c r="AX15" s="13" t="s">
        <v>97</v>
      </c>
      <c r="AY15" s="13"/>
      <c r="AZ15" s="13">
        <v>0.100917431192661</v>
      </c>
      <c r="BA15" s="13" t="s">
        <v>97</v>
      </c>
      <c r="BB15" s="13" t="s">
        <v>97</v>
      </c>
      <c r="BC15" s="13"/>
      <c r="BD15" s="13">
        <v>0.113924050632911</v>
      </c>
      <c r="BE15" s="13">
        <v>7.3170731707317097E-2</v>
      </c>
      <c r="BF15" s="13"/>
      <c r="BG15" s="13">
        <v>4.6511627906976702E-2</v>
      </c>
      <c r="BH15" s="13">
        <v>0.125</v>
      </c>
      <c r="BI15" s="13"/>
      <c r="BJ15" s="13">
        <v>0</v>
      </c>
      <c r="BK15" s="13">
        <v>0.116504854368932</v>
      </c>
      <c r="BL15" s="13"/>
      <c r="BM15" s="13">
        <v>0.13636363636363599</v>
      </c>
      <c r="BN15" s="13">
        <v>9.2783505154639206E-2</v>
      </c>
      <c r="BO15" s="13"/>
      <c r="BP15" s="13">
        <v>0.16129032258064499</v>
      </c>
      <c r="BQ15" s="13">
        <v>7.9545454545454503E-2</v>
      </c>
      <c r="BR15" s="13"/>
      <c r="BS15" s="13">
        <v>9.0909090909090898E-2</v>
      </c>
      <c r="BT15" s="13">
        <v>0.13043478260869601</v>
      </c>
      <c r="BU15" s="13"/>
      <c r="BV15" s="13">
        <v>0.1</v>
      </c>
      <c r="BW15" s="13">
        <v>8.5714285714285701E-2</v>
      </c>
      <c r="BX15" s="13"/>
      <c r="BY15" s="13">
        <v>0.2</v>
      </c>
      <c r="BZ15" s="13">
        <v>8.8495575221238895E-2</v>
      </c>
      <c r="CA15" s="13"/>
      <c r="CB15" s="13">
        <v>0.14285714285714299</v>
      </c>
      <c r="CC15" s="13">
        <v>6.8493150684931503E-2</v>
      </c>
      <c r="CE15" s="13">
        <v>5.2631578947368397E-2</v>
      </c>
      <c r="CF15" s="13">
        <v>9.0909090909090898E-2</v>
      </c>
      <c r="CG15" s="13">
        <v>6.6666666666666652E-2</v>
      </c>
    </row>
    <row r="16" spans="2:85" x14ac:dyDescent="0.3">
      <c r="B16" s="14" t="s">
        <v>106</v>
      </c>
      <c r="C16" s="22">
        <v>1.6260162601626001E-2</v>
      </c>
      <c r="D16" s="22">
        <v>1.88679245283019E-2</v>
      </c>
      <c r="E16" s="22">
        <v>1.4285714285714299E-2</v>
      </c>
      <c r="F16" s="22"/>
      <c r="G16" s="22">
        <v>0</v>
      </c>
      <c r="H16" s="22">
        <v>2.0833333333333301E-2</v>
      </c>
      <c r="I16" s="22">
        <v>0</v>
      </c>
      <c r="J16" s="22">
        <v>0</v>
      </c>
      <c r="K16" s="22">
        <v>0.1</v>
      </c>
      <c r="L16" s="22">
        <v>0</v>
      </c>
      <c r="M16" s="22"/>
      <c r="N16" s="22">
        <v>0</v>
      </c>
      <c r="O16" s="22">
        <v>5.5555555555555601E-2</v>
      </c>
      <c r="P16" s="22">
        <v>4.7619047619047603E-2</v>
      </c>
      <c r="Q16" s="22">
        <v>0</v>
      </c>
      <c r="R16" s="22"/>
      <c r="S16" s="22">
        <v>0</v>
      </c>
      <c r="T16" s="22">
        <v>0</v>
      </c>
      <c r="U16" s="22">
        <v>0</v>
      </c>
      <c r="V16" s="22">
        <v>9.0909090909090898E-2</v>
      </c>
      <c r="W16" s="22">
        <v>0</v>
      </c>
      <c r="X16" s="22">
        <v>0</v>
      </c>
      <c r="Y16" s="22">
        <v>0</v>
      </c>
      <c r="Z16" s="22">
        <v>0</v>
      </c>
      <c r="AA16" s="22">
        <v>9.0909090909090898E-2</v>
      </c>
      <c r="AB16" s="22">
        <v>0</v>
      </c>
      <c r="AC16" s="22">
        <v>0</v>
      </c>
      <c r="AD16" s="22" t="s">
        <v>97</v>
      </c>
      <c r="AE16" s="22"/>
      <c r="AF16" s="22">
        <v>2.2222222222222199E-2</v>
      </c>
      <c r="AG16" s="22">
        <v>0</v>
      </c>
      <c r="AH16" s="22">
        <v>7.1428571428571397E-2</v>
      </c>
      <c r="AI16" s="22">
        <v>0</v>
      </c>
      <c r="AJ16" s="22">
        <v>0</v>
      </c>
      <c r="AK16" s="22">
        <v>0</v>
      </c>
      <c r="AL16" s="22"/>
      <c r="AM16" s="22">
        <v>0</v>
      </c>
      <c r="AN16" s="22">
        <v>0</v>
      </c>
      <c r="AO16" s="22">
        <v>0</v>
      </c>
      <c r="AP16" s="22">
        <v>8.3333333333333301E-2</v>
      </c>
      <c r="AQ16" s="22">
        <v>0</v>
      </c>
      <c r="AR16" s="22"/>
      <c r="AS16" s="22">
        <v>1.6260162601626001E-2</v>
      </c>
      <c r="AT16" s="22" t="s">
        <v>97</v>
      </c>
      <c r="AU16" s="22"/>
      <c r="AV16" s="22">
        <v>1.9801980198019799E-2</v>
      </c>
      <c r="AW16" s="22">
        <v>0</v>
      </c>
      <c r="AX16" s="22" t="s">
        <v>97</v>
      </c>
      <c r="AY16" s="22"/>
      <c r="AZ16" s="22">
        <v>1.8348623853211E-2</v>
      </c>
      <c r="BA16" s="22" t="s">
        <v>97</v>
      </c>
      <c r="BB16" s="22" t="s">
        <v>97</v>
      </c>
      <c r="BC16" s="22"/>
      <c r="BD16" s="22">
        <v>1.26582278481013E-2</v>
      </c>
      <c r="BE16" s="22">
        <v>2.4390243902439001E-2</v>
      </c>
      <c r="BF16" s="22"/>
      <c r="BG16" s="22">
        <v>2.32558139534884E-2</v>
      </c>
      <c r="BH16" s="22">
        <v>1.2500000000000001E-2</v>
      </c>
      <c r="BI16" s="22"/>
      <c r="BJ16" s="22">
        <v>6.6666666666666693E-2</v>
      </c>
      <c r="BK16" s="22">
        <v>9.7087378640776708E-3</v>
      </c>
      <c r="BL16" s="22"/>
      <c r="BM16" s="22">
        <v>0</v>
      </c>
      <c r="BN16" s="22">
        <v>2.06185567010309E-2</v>
      </c>
      <c r="BO16" s="22"/>
      <c r="BP16" s="22">
        <v>0</v>
      </c>
      <c r="BQ16" s="22">
        <v>2.27272727272727E-2</v>
      </c>
      <c r="BR16" s="22"/>
      <c r="BS16" s="22">
        <v>1.8181818181818198E-2</v>
      </c>
      <c r="BT16" s="22">
        <v>2.1739130434782601E-2</v>
      </c>
      <c r="BU16" s="22"/>
      <c r="BV16" s="22">
        <v>0.05</v>
      </c>
      <c r="BW16" s="22">
        <v>0</v>
      </c>
      <c r="BX16" s="22"/>
      <c r="BY16" s="22">
        <v>0</v>
      </c>
      <c r="BZ16" s="22">
        <v>1.7699115044247801E-2</v>
      </c>
      <c r="CA16" s="22"/>
      <c r="CB16" s="22">
        <v>2.04081632653061E-2</v>
      </c>
      <c r="CC16" s="22">
        <v>1.3698630136986301E-2</v>
      </c>
      <c r="CE16" s="22">
        <v>0</v>
      </c>
      <c r="CF16" s="22">
        <v>0</v>
      </c>
      <c r="CG16" s="31">
        <v>0</v>
      </c>
    </row>
    <row r="17" spans="2:2" x14ac:dyDescent="0.3">
      <c r="B17" s="15" t="s">
        <v>301</v>
      </c>
    </row>
    <row r="18" spans="2:2" x14ac:dyDescent="0.3">
      <c r="B18" t="s">
        <v>93</v>
      </c>
    </row>
    <row r="19" spans="2:2" x14ac:dyDescent="0.3">
      <c r="B19" t="s">
        <v>94</v>
      </c>
    </row>
    <row r="21" spans="2:2" x14ac:dyDescent="0.3">
      <c r="B21" s="8" t="str">
        <f>HYPERLINK("#'Contents'!A1", "Return to Contents")</f>
        <v>Return to Contents</v>
      </c>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G20"/>
  <sheetViews>
    <sheetView showGridLines="0" workbookViewId="0">
      <pane xSplit="2" topLeftCell="C1" activePane="topRight" state="frozen"/>
      <selection pane="topRight" activeCell="B20" sqref="B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 min="85" max="85" width="21.33203125" bestFit="1" customWidth="1"/>
  </cols>
  <sheetData>
    <row r="2" spans="2:85" ht="40.049999999999997" customHeight="1" x14ac:dyDescent="0.3">
      <c r="D2" s="38" t="s">
        <v>368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5"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c r="CE5" s="40" t="s">
        <v>542</v>
      </c>
      <c r="CF5" s="40"/>
      <c r="CG5" s="28" t="s">
        <v>547</v>
      </c>
    </row>
    <row r="6" spans="2:85"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c r="CE6" s="11" t="s">
        <v>543</v>
      </c>
      <c r="CF6" s="11" t="s">
        <v>63</v>
      </c>
      <c r="CG6" s="11" t="s">
        <v>548</v>
      </c>
    </row>
    <row r="7" spans="2:85" ht="30" customHeight="1" x14ac:dyDescent="0.3">
      <c r="B7" s="10" t="s">
        <v>18</v>
      </c>
      <c r="C7" s="10">
        <v>123</v>
      </c>
      <c r="D7" s="10">
        <v>53</v>
      </c>
      <c r="E7" s="10">
        <v>70</v>
      </c>
      <c r="F7" s="10"/>
      <c r="G7" s="10">
        <v>18</v>
      </c>
      <c r="H7" s="10">
        <v>48</v>
      </c>
      <c r="I7" s="10">
        <v>29</v>
      </c>
      <c r="J7" s="10">
        <v>10</v>
      </c>
      <c r="K7" s="10">
        <v>10</v>
      </c>
      <c r="L7" s="10">
        <v>8</v>
      </c>
      <c r="M7" s="10"/>
      <c r="N7" s="10">
        <v>55</v>
      </c>
      <c r="O7" s="10">
        <v>18</v>
      </c>
      <c r="P7" s="10">
        <v>21</v>
      </c>
      <c r="Q7" s="10">
        <v>29</v>
      </c>
      <c r="R7" s="10"/>
      <c r="S7" s="10">
        <v>27</v>
      </c>
      <c r="T7" s="10">
        <v>20</v>
      </c>
      <c r="U7" s="10">
        <v>5</v>
      </c>
      <c r="V7" s="10">
        <v>11</v>
      </c>
      <c r="W7" s="10">
        <v>7</v>
      </c>
      <c r="X7" s="10">
        <v>16</v>
      </c>
      <c r="Y7" s="10">
        <v>7</v>
      </c>
      <c r="Z7" s="10">
        <v>4</v>
      </c>
      <c r="AA7" s="10">
        <v>11</v>
      </c>
      <c r="AB7" s="10">
        <v>8</v>
      </c>
      <c r="AC7" s="10">
        <v>7</v>
      </c>
      <c r="AD7" s="10" t="s">
        <v>96</v>
      </c>
      <c r="AE7" s="10"/>
      <c r="AF7" s="10">
        <v>45</v>
      </c>
      <c r="AG7" s="10">
        <v>21</v>
      </c>
      <c r="AH7" s="10">
        <v>14</v>
      </c>
      <c r="AI7" s="10">
        <v>14</v>
      </c>
      <c r="AJ7" s="10">
        <v>6</v>
      </c>
      <c r="AK7" s="10">
        <v>12</v>
      </c>
      <c r="AL7" s="10"/>
      <c r="AM7" s="10">
        <v>15</v>
      </c>
      <c r="AN7" s="10">
        <v>14</v>
      </c>
      <c r="AO7" s="10">
        <v>49</v>
      </c>
      <c r="AP7" s="10">
        <v>24</v>
      </c>
      <c r="AQ7" s="10">
        <v>9</v>
      </c>
      <c r="AR7" s="10"/>
      <c r="AS7" s="10">
        <v>123</v>
      </c>
      <c r="AT7" s="10" t="s">
        <v>96</v>
      </c>
      <c r="AU7" s="10"/>
      <c r="AV7" s="10">
        <v>101</v>
      </c>
      <c r="AW7" s="10">
        <v>22</v>
      </c>
      <c r="AX7" s="10" t="s">
        <v>96</v>
      </c>
      <c r="AY7" s="10"/>
      <c r="AZ7" s="10">
        <v>109</v>
      </c>
      <c r="BA7" s="10" t="s">
        <v>96</v>
      </c>
      <c r="BB7" s="10" t="s">
        <v>96</v>
      </c>
      <c r="BC7" s="10"/>
      <c r="BD7" s="10">
        <v>79</v>
      </c>
      <c r="BE7" s="10">
        <v>41</v>
      </c>
      <c r="BF7" s="10"/>
      <c r="BG7" s="10">
        <v>43</v>
      </c>
      <c r="BH7" s="10">
        <v>80</v>
      </c>
      <c r="BI7" s="10"/>
      <c r="BJ7" s="10">
        <v>15</v>
      </c>
      <c r="BK7" s="10">
        <v>103</v>
      </c>
      <c r="BL7" s="10"/>
      <c r="BM7" s="10">
        <v>22</v>
      </c>
      <c r="BN7" s="10">
        <v>97</v>
      </c>
      <c r="BO7" s="10"/>
      <c r="BP7" s="10">
        <v>31</v>
      </c>
      <c r="BQ7" s="10">
        <v>88</v>
      </c>
      <c r="BR7" s="10"/>
      <c r="BS7" s="10">
        <v>55</v>
      </c>
      <c r="BT7" s="10">
        <v>46</v>
      </c>
      <c r="BU7" s="10"/>
      <c r="BV7" s="10">
        <v>20</v>
      </c>
      <c r="BW7" s="10">
        <v>35</v>
      </c>
      <c r="BX7" s="10"/>
      <c r="BY7" s="10">
        <v>10</v>
      </c>
      <c r="BZ7" s="10">
        <v>113</v>
      </c>
      <c r="CA7" s="10"/>
      <c r="CB7" s="10">
        <v>49</v>
      </c>
      <c r="CC7" s="10">
        <v>73</v>
      </c>
      <c r="CE7" s="10">
        <v>19</v>
      </c>
      <c r="CF7" s="10">
        <v>11</v>
      </c>
      <c r="CG7" s="10">
        <v>30</v>
      </c>
    </row>
    <row r="8" spans="2:85" ht="43.2" x14ac:dyDescent="0.3">
      <c r="B8" s="14" t="s">
        <v>361</v>
      </c>
      <c r="C8" s="13">
        <v>0.39837398373983701</v>
      </c>
      <c r="D8" s="13">
        <v>0.35849056603773599</v>
      </c>
      <c r="E8" s="13">
        <v>0.42857142857142899</v>
      </c>
      <c r="F8" s="13"/>
      <c r="G8" s="13">
        <v>0.38888888888888901</v>
      </c>
      <c r="H8" s="13">
        <v>0.41666666666666702</v>
      </c>
      <c r="I8" s="13">
        <v>0.41379310344827602</v>
      </c>
      <c r="J8" s="13">
        <v>0.2</v>
      </c>
      <c r="K8" s="13">
        <v>0.4</v>
      </c>
      <c r="L8" s="13">
        <v>0.5</v>
      </c>
      <c r="M8" s="13"/>
      <c r="N8" s="13">
        <v>0.30909090909090903</v>
      </c>
      <c r="O8" s="13">
        <v>0.5</v>
      </c>
      <c r="P8" s="13">
        <v>0.476190476190476</v>
      </c>
      <c r="Q8" s="13">
        <v>0.44827586206896602</v>
      </c>
      <c r="R8" s="13"/>
      <c r="S8" s="13">
        <v>0.25925925925925902</v>
      </c>
      <c r="T8" s="13">
        <v>0.25</v>
      </c>
      <c r="U8" s="13">
        <v>0.6</v>
      </c>
      <c r="V8" s="13">
        <v>0.27272727272727298</v>
      </c>
      <c r="W8" s="13">
        <v>0.57142857142857095</v>
      </c>
      <c r="X8" s="13">
        <v>0.5</v>
      </c>
      <c r="Y8" s="13">
        <v>0.57142857142857095</v>
      </c>
      <c r="Z8" s="13">
        <v>0.5</v>
      </c>
      <c r="AA8" s="13">
        <v>0.54545454545454497</v>
      </c>
      <c r="AB8" s="13">
        <v>0.25</v>
      </c>
      <c r="AC8" s="13">
        <v>0.71428571428571397</v>
      </c>
      <c r="AD8" s="13" t="s">
        <v>97</v>
      </c>
      <c r="AE8" s="13"/>
      <c r="AF8" s="13">
        <v>0.24444444444444399</v>
      </c>
      <c r="AG8" s="13">
        <v>0.42857142857142899</v>
      </c>
      <c r="AH8" s="13">
        <v>0.64285714285714302</v>
      </c>
      <c r="AI8" s="13">
        <v>0.78571428571428603</v>
      </c>
      <c r="AJ8" s="13">
        <v>0.16666666666666699</v>
      </c>
      <c r="AK8" s="13">
        <v>0.25</v>
      </c>
      <c r="AL8" s="13"/>
      <c r="AM8" s="13">
        <v>0.4</v>
      </c>
      <c r="AN8" s="13">
        <v>0.42857142857142899</v>
      </c>
      <c r="AO8" s="13">
        <v>0.40816326530612201</v>
      </c>
      <c r="AP8" s="13">
        <v>0.375</v>
      </c>
      <c r="AQ8" s="13">
        <v>0.11111111111111099</v>
      </c>
      <c r="AR8" s="13"/>
      <c r="AS8" s="13">
        <v>0.39837398373983701</v>
      </c>
      <c r="AT8" s="13" t="s">
        <v>97</v>
      </c>
      <c r="AU8" s="13"/>
      <c r="AV8" s="13">
        <v>0.396039603960396</v>
      </c>
      <c r="AW8" s="13">
        <v>0.40909090909090901</v>
      </c>
      <c r="AX8" s="13" t="s">
        <v>97</v>
      </c>
      <c r="AY8" s="13"/>
      <c r="AZ8" s="13">
        <v>0.41284403669724801</v>
      </c>
      <c r="BA8" s="13" t="s">
        <v>97</v>
      </c>
      <c r="BB8" s="13" t="s">
        <v>97</v>
      </c>
      <c r="BC8" s="13"/>
      <c r="BD8" s="13">
        <v>0.40506329113924</v>
      </c>
      <c r="BE8" s="13">
        <v>0.39024390243902402</v>
      </c>
      <c r="BF8" s="13"/>
      <c r="BG8" s="13">
        <v>0.372093023255814</v>
      </c>
      <c r="BH8" s="13">
        <v>0.41249999999999998</v>
      </c>
      <c r="BI8" s="13"/>
      <c r="BJ8" s="13">
        <v>0.266666666666667</v>
      </c>
      <c r="BK8" s="13">
        <v>0.43689320388349501</v>
      </c>
      <c r="BL8" s="13"/>
      <c r="BM8" s="13">
        <v>0.5</v>
      </c>
      <c r="BN8" s="13">
        <v>0.38144329896907198</v>
      </c>
      <c r="BO8" s="13"/>
      <c r="BP8" s="13">
        <v>0.51612903225806495</v>
      </c>
      <c r="BQ8" s="13">
        <v>0.35227272727272702</v>
      </c>
      <c r="BR8" s="13"/>
      <c r="BS8" s="13">
        <v>0.32727272727272699</v>
      </c>
      <c r="BT8" s="13">
        <v>0.434782608695652</v>
      </c>
      <c r="BU8" s="13"/>
      <c r="BV8" s="13">
        <v>0.25</v>
      </c>
      <c r="BW8" s="13">
        <v>0.371428571428571</v>
      </c>
      <c r="BX8" s="13"/>
      <c r="BY8" s="13">
        <v>0.4</v>
      </c>
      <c r="BZ8" s="13">
        <v>0.39823008849557501</v>
      </c>
      <c r="CA8" s="13"/>
      <c r="CB8" s="13">
        <v>0.44897959183673503</v>
      </c>
      <c r="CC8" s="13">
        <v>0.36986301369863001</v>
      </c>
      <c r="CE8" s="13">
        <v>0.26315789473684198</v>
      </c>
      <c r="CF8" s="13">
        <v>0.27272727272727298</v>
      </c>
      <c r="CG8" s="13">
        <v>0.26666666666666666</v>
      </c>
    </row>
    <row r="9" spans="2:85" x14ac:dyDescent="0.3">
      <c r="B9" s="14" t="s">
        <v>362</v>
      </c>
      <c r="C9" s="13">
        <v>0.284552845528455</v>
      </c>
      <c r="D9" s="13">
        <v>0.30188679245283001</v>
      </c>
      <c r="E9" s="13">
        <v>0.27142857142857102</v>
      </c>
      <c r="F9" s="13"/>
      <c r="G9" s="13">
        <v>0.11111111111111099</v>
      </c>
      <c r="H9" s="13">
        <v>0.33333333333333298</v>
      </c>
      <c r="I9" s="13">
        <v>0.27586206896551702</v>
      </c>
      <c r="J9" s="13">
        <v>0.3</v>
      </c>
      <c r="K9" s="13">
        <v>0.2</v>
      </c>
      <c r="L9" s="13">
        <v>0.5</v>
      </c>
      <c r="M9" s="13"/>
      <c r="N9" s="13">
        <v>0.236363636363636</v>
      </c>
      <c r="O9" s="13">
        <v>0.33333333333333298</v>
      </c>
      <c r="P9" s="13">
        <v>0.33333333333333298</v>
      </c>
      <c r="Q9" s="13">
        <v>0.31034482758620702</v>
      </c>
      <c r="R9" s="13"/>
      <c r="S9" s="13">
        <v>0.148148148148148</v>
      </c>
      <c r="T9" s="13">
        <v>0.4</v>
      </c>
      <c r="U9" s="13">
        <v>0</v>
      </c>
      <c r="V9" s="13">
        <v>0.18181818181818199</v>
      </c>
      <c r="W9" s="13">
        <v>0.57142857142857095</v>
      </c>
      <c r="X9" s="13">
        <v>0.1875</v>
      </c>
      <c r="Y9" s="13">
        <v>0.42857142857142899</v>
      </c>
      <c r="Z9" s="13">
        <v>0.75</v>
      </c>
      <c r="AA9" s="13">
        <v>0.36363636363636398</v>
      </c>
      <c r="AB9" s="13">
        <v>0.125</v>
      </c>
      <c r="AC9" s="13">
        <v>0.42857142857142899</v>
      </c>
      <c r="AD9" s="13" t="s">
        <v>97</v>
      </c>
      <c r="AE9" s="13"/>
      <c r="AF9" s="13">
        <v>0.2</v>
      </c>
      <c r="AG9" s="13">
        <v>0.33333333333333298</v>
      </c>
      <c r="AH9" s="13">
        <v>7.1428571428571397E-2</v>
      </c>
      <c r="AI9" s="13">
        <v>0.71428571428571397</v>
      </c>
      <c r="AJ9" s="13">
        <v>0.33333333333333298</v>
      </c>
      <c r="AK9" s="13">
        <v>0.25</v>
      </c>
      <c r="AL9" s="13"/>
      <c r="AM9" s="13">
        <v>0.4</v>
      </c>
      <c r="AN9" s="13">
        <v>0.42857142857142899</v>
      </c>
      <c r="AO9" s="13">
        <v>0.20408163265306101</v>
      </c>
      <c r="AP9" s="13">
        <v>0.33333333333333298</v>
      </c>
      <c r="AQ9" s="13">
        <v>0.11111111111111099</v>
      </c>
      <c r="AR9" s="13"/>
      <c r="AS9" s="13">
        <v>0.284552845528455</v>
      </c>
      <c r="AT9" s="13" t="s">
        <v>97</v>
      </c>
      <c r="AU9" s="13"/>
      <c r="AV9" s="13">
        <v>0.287128712871287</v>
      </c>
      <c r="AW9" s="13">
        <v>0.27272727272727298</v>
      </c>
      <c r="AX9" s="13" t="s">
        <v>97</v>
      </c>
      <c r="AY9" s="13"/>
      <c r="AZ9" s="13">
        <v>0.293577981651376</v>
      </c>
      <c r="BA9" s="13" t="s">
        <v>97</v>
      </c>
      <c r="BB9" s="13" t="s">
        <v>97</v>
      </c>
      <c r="BC9" s="13"/>
      <c r="BD9" s="13">
        <v>0.265822784810127</v>
      </c>
      <c r="BE9" s="13">
        <v>0.31707317073170699</v>
      </c>
      <c r="BF9" s="13"/>
      <c r="BG9" s="13">
        <v>9.3023255813953501E-2</v>
      </c>
      <c r="BH9" s="13">
        <v>0.38750000000000001</v>
      </c>
      <c r="BI9" s="13"/>
      <c r="BJ9" s="13">
        <v>6.6666666666666693E-2</v>
      </c>
      <c r="BK9" s="13">
        <v>0.33009708737864102</v>
      </c>
      <c r="BL9" s="13"/>
      <c r="BM9" s="13">
        <v>0.45454545454545497</v>
      </c>
      <c r="BN9" s="13">
        <v>0.23711340206185599</v>
      </c>
      <c r="BO9" s="13"/>
      <c r="BP9" s="13">
        <v>0.38709677419354799</v>
      </c>
      <c r="BQ9" s="13">
        <v>0.23863636363636401</v>
      </c>
      <c r="BR9" s="13"/>
      <c r="BS9" s="13">
        <v>0.29090909090909101</v>
      </c>
      <c r="BT9" s="13">
        <v>0.217391304347826</v>
      </c>
      <c r="BU9" s="13"/>
      <c r="BV9" s="13">
        <v>0.2</v>
      </c>
      <c r="BW9" s="13">
        <v>0.34285714285714303</v>
      </c>
      <c r="BX9" s="13"/>
      <c r="BY9" s="13">
        <v>0.3</v>
      </c>
      <c r="BZ9" s="13">
        <v>0.28318584070796499</v>
      </c>
      <c r="CA9" s="13"/>
      <c r="CB9" s="13">
        <v>0.40816326530612201</v>
      </c>
      <c r="CC9" s="13">
        <v>0.20547945205479501</v>
      </c>
      <c r="CE9" s="13">
        <v>0.26315789473684198</v>
      </c>
      <c r="CF9" s="13">
        <v>0.18181818181818199</v>
      </c>
      <c r="CG9" s="13">
        <v>0.23333333333333331</v>
      </c>
    </row>
    <row r="10" spans="2:85" ht="43.2" x14ac:dyDescent="0.3">
      <c r="B10" s="14" t="s">
        <v>363</v>
      </c>
      <c r="C10" s="13">
        <v>0.276422764227642</v>
      </c>
      <c r="D10" s="13">
        <v>0.28301886792452802</v>
      </c>
      <c r="E10" s="13">
        <v>0.27142857142857102</v>
      </c>
      <c r="F10" s="13"/>
      <c r="G10" s="13">
        <v>0.16666666666666699</v>
      </c>
      <c r="H10" s="13">
        <v>0.29166666666666702</v>
      </c>
      <c r="I10" s="13">
        <v>0.34482758620689702</v>
      </c>
      <c r="J10" s="13">
        <v>0.2</v>
      </c>
      <c r="K10" s="13">
        <v>0.2</v>
      </c>
      <c r="L10" s="13">
        <v>0.375</v>
      </c>
      <c r="M10" s="13"/>
      <c r="N10" s="13">
        <v>0.41818181818181799</v>
      </c>
      <c r="O10" s="13">
        <v>0.16666666666666699</v>
      </c>
      <c r="P10" s="13">
        <v>0.14285714285714299</v>
      </c>
      <c r="Q10" s="13">
        <v>0.17241379310344801</v>
      </c>
      <c r="R10" s="13"/>
      <c r="S10" s="13">
        <v>0.37037037037037002</v>
      </c>
      <c r="T10" s="13">
        <v>0.25</v>
      </c>
      <c r="U10" s="13">
        <v>0.2</v>
      </c>
      <c r="V10" s="13">
        <v>0.36363636363636398</v>
      </c>
      <c r="W10" s="13">
        <v>0.14285714285714299</v>
      </c>
      <c r="X10" s="13">
        <v>0.25</v>
      </c>
      <c r="Y10" s="13">
        <v>0.14285714285714299</v>
      </c>
      <c r="Z10" s="13">
        <v>0.25</v>
      </c>
      <c r="AA10" s="13">
        <v>0.36363636363636398</v>
      </c>
      <c r="AB10" s="13">
        <v>0.25</v>
      </c>
      <c r="AC10" s="13">
        <v>0.14285714285714299</v>
      </c>
      <c r="AD10" s="13" t="s">
        <v>97</v>
      </c>
      <c r="AE10" s="13"/>
      <c r="AF10" s="13">
        <v>0.4</v>
      </c>
      <c r="AG10" s="13">
        <v>0.19047619047618999</v>
      </c>
      <c r="AH10" s="13">
        <v>0.14285714285714299</v>
      </c>
      <c r="AI10" s="13">
        <v>0.14285714285714299</v>
      </c>
      <c r="AJ10" s="13">
        <v>0.33333333333333298</v>
      </c>
      <c r="AK10" s="13">
        <v>0.41666666666666702</v>
      </c>
      <c r="AL10" s="13"/>
      <c r="AM10" s="13">
        <v>0.2</v>
      </c>
      <c r="AN10" s="13">
        <v>0.214285714285714</v>
      </c>
      <c r="AO10" s="13">
        <v>0.26530612244898</v>
      </c>
      <c r="AP10" s="13">
        <v>0.33333333333333298</v>
      </c>
      <c r="AQ10" s="13">
        <v>0.66666666666666696</v>
      </c>
      <c r="AR10" s="13"/>
      <c r="AS10" s="13">
        <v>0.276422764227642</v>
      </c>
      <c r="AT10" s="13" t="s">
        <v>97</v>
      </c>
      <c r="AU10" s="13"/>
      <c r="AV10" s="13">
        <v>0.287128712871287</v>
      </c>
      <c r="AW10" s="13">
        <v>0.22727272727272699</v>
      </c>
      <c r="AX10" s="13" t="s">
        <v>97</v>
      </c>
      <c r="AY10" s="13"/>
      <c r="AZ10" s="13">
        <v>0.26605504587155998</v>
      </c>
      <c r="BA10" s="13" t="s">
        <v>97</v>
      </c>
      <c r="BB10" s="13" t="s">
        <v>97</v>
      </c>
      <c r="BC10" s="13"/>
      <c r="BD10" s="13">
        <v>0.253164556962025</v>
      </c>
      <c r="BE10" s="13">
        <v>0.31707317073170699</v>
      </c>
      <c r="BF10" s="13"/>
      <c r="BG10" s="13">
        <v>0.30232558139534899</v>
      </c>
      <c r="BH10" s="13">
        <v>0.26250000000000001</v>
      </c>
      <c r="BI10" s="13"/>
      <c r="BJ10" s="13">
        <v>0.266666666666667</v>
      </c>
      <c r="BK10" s="13">
        <v>0.242718446601942</v>
      </c>
      <c r="BL10" s="13"/>
      <c r="BM10" s="13">
        <v>0.18181818181818199</v>
      </c>
      <c r="BN10" s="13">
        <v>0.298969072164948</v>
      </c>
      <c r="BO10" s="13"/>
      <c r="BP10" s="13">
        <v>0.12903225806451599</v>
      </c>
      <c r="BQ10" s="13">
        <v>0.32954545454545497</v>
      </c>
      <c r="BR10" s="13"/>
      <c r="BS10" s="13">
        <v>0.27272727272727298</v>
      </c>
      <c r="BT10" s="13">
        <v>0.34782608695652201</v>
      </c>
      <c r="BU10" s="13"/>
      <c r="BV10" s="13">
        <v>0.3</v>
      </c>
      <c r="BW10" s="13">
        <v>0.25714285714285701</v>
      </c>
      <c r="BX10" s="13"/>
      <c r="BY10" s="13">
        <v>0</v>
      </c>
      <c r="BZ10" s="13">
        <v>0.30088495575221202</v>
      </c>
      <c r="CA10" s="13"/>
      <c r="CB10" s="13">
        <v>0.26530612244898</v>
      </c>
      <c r="CC10" s="13">
        <v>0.28767123287671198</v>
      </c>
      <c r="CE10" s="13">
        <v>0.42105263157894701</v>
      </c>
      <c r="CF10" s="13">
        <v>0.18181818181818199</v>
      </c>
      <c r="CG10" s="13">
        <v>0.33333333333333315</v>
      </c>
    </row>
    <row r="11" spans="2:85" ht="28.8" x14ac:dyDescent="0.3">
      <c r="B11" s="14" t="s">
        <v>364</v>
      </c>
      <c r="C11" s="13">
        <v>0.203252032520325</v>
      </c>
      <c r="D11" s="13">
        <v>0.15094339622641501</v>
      </c>
      <c r="E11" s="13">
        <v>0.24285714285714299</v>
      </c>
      <c r="F11" s="13"/>
      <c r="G11" s="13">
        <v>0.33333333333333298</v>
      </c>
      <c r="H11" s="13">
        <v>0.20833333333333301</v>
      </c>
      <c r="I11" s="13">
        <v>0.17241379310344801</v>
      </c>
      <c r="J11" s="13">
        <v>0.1</v>
      </c>
      <c r="K11" s="13">
        <v>0.2</v>
      </c>
      <c r="L11" s="13">
        <v>0.125</v>
      </c>
      <c r="M11" s="13"/>
      <c r="N11" s="13">
        <v>0.18181818181818199</v>
      </c>
      <c r="O11" s="13">
        <v>0.22222222222222199</v>
      </c>
      <c r="P11" s="13">
        <v>9.5238095238095205E-2</v>
      </c>
      <c r="Q11" s="13">
        <v>0.31034482758620702</v>
      </c>
      <c r="R11" s="13"/>
      <c r="S11" s="13">
        <v>0.148148148148148</v>
      </c>
      <c r="T11" s="13">
        <v>0.15</v>
      </c>
      <c r="U11" s="13">
        <v>0.2</v>
      </c>
      <c r="V11" s="13">
        <v>0.18181818181818199</v>
      </c>
      <c r="W11" s="13">
        <v>0.42857142857142899</v>
      </c>
      <c r="X11" s="13">
        <v>0.3125</v>
      </c>
      <c r="Y11" s="13">
        <v>0.28571428571428598</v>
      </c>
      <c r="Z11" s="13">
        <v>0.25</v>
      </c>
      <c r="AA11" s="13">
        <v>0.27272727272727298</v>
      </c>
      <c r="AB11" s="13">
        <v>0.125</v>
      </c>
      <c r="AC11" s="13">
        <v>0</v>
      </c>
      <c r="AD11" s="13" t="s">
        <v>97</v>
      </c>
      <c r="AE11" s="13"/>
      <c r="AF11" s="13">
        <v>0.133333333333333</v>
      </c>
      <c r="AG11" s="13">
        <v>0.238095238095238</v>
      </c>
      <c r="AH11" s="13">
        <v>0.42857142857142899</v>
      </c>
      <c r="AI11" s="13">
        <v>0.214285714285714</v>
      </c>
      <c r="AJ11" s="13">
        <v>0</v>
      </c>
      <c r="AK11" s="13">
        <v>0</v>
      </c>
      <c r="AL11" s="13"/>
      <c r="AM11" s="13">
        <v>0.2</v>
      </c>
      <c r="AN11" s="13">
        <v>0.214285714285714</v>
      </c>
      <c r="AO11" s="13">
        <v>0.20408163265306101</v>
      </c>
      <c r="AP11" s="13">
        <v>0.20833333333333301</v>
      </c>
      <c r="AQ11" s="13">
        <v>0.11111111111111099</v>
      </c>
      <c r="AR11" s="13"/>
      <c r="AS11" s="13">
        <v>0.203252032520325</v>
      </c>
      <c r="AT11" s="13" t="s">
        <v>97</v>
      </c>
      <c r="AU11" s="13"/>
      <c r="AV11" s="13">
        <v>0.198019801980198</v>
      </c>
      <c r="AW11" s="13">
        <v>0.22727272727272699</v>
      </c>
      <c r="AX11" s="13" t="s">
        <v>97</v>
      </c>
      <c r="AY11" s="13"/>
      <c r="AZ11" s="13">
        <v>0.22018348623853201</v>
      </c>
      <c r="BA11" s="13" t="s">
        <v>97</v>
      </c>
      <c r="BB11" s="13" t="s">
        <v>97</v>
      </c>
      <c r="BC11" s="13"/>
      <c r="BD11" s="13">
        <v>0.215189873417722</v>
      </c>
      <c r="BE11" s="13">
        <v>0.19512195121951201</v>
      </c>
      <c r="BF11" s="13"/>
      <c r="BG11" s="13">
        <v>0.25581395348837199</v>
      </c>
      <c r="BH11" s="13">
        <v>0.17499999999999999</v>
      </c>
      <c r="BI11" s="13"/>
      <c r="BJ11" s="13">
        <v>0.2</v>
      </c>
      <c r="BK11" s="13">
        <v>0.213592233009709</v>
      </c>
      <c r="BL11" s="13"/>
      <c r="BM11" s="13">
        <v>0.13636363636363599</v>
      </c>
      <c r="BN11" s="13">
        <v>0.22680412371134001</v>
      </c>
      <c r="BO11" s="13"/>
      <c r="BP11" s="13">
        <v>0.19354838709677399</v>
      </c>
      <c r="BQ11" s="13">
        <v>0.21590909090909099</v>
      </c>
      <c r="BR11" s="13"/>
      <c r="BS11" s="13">
        <v>0.163636363636364</v>
      </c>
      <c r="BT11" s="13">
        <v>0.23913043478260901</v>
      </c>
      <c r="BU11" s="13"/>
      <c r="BV11" s="13">
        <v>0.1</v>
      </c>
      <c r="BW11" s="13">
        <v>0.2</v>
      </c>
      <c r="BX11" s="13"/>
      <c r="BY11" s="13">
        <v>0.3</v>
      </c>
      <c r="BZ11" s="13">
        <v>0.19469026548672599</v>
      </c>
      <c r="CA11" s="13"/>
      <c r="CB11" s="13">
        <v>0.16326530612244899</v>
      </c>
      <c r="CC11" s="13">
        <v>0.232876712328767</v>
      </c>
      <c r="CE11" s="13">
        <v>0.105263157894737</v>
      </c>
      <c r="CF11" s="13">
        <v>0.18181818181818199</v>
      </c>
      <c r="CG11" s="13">
        <v>0.1333333333333335</v>
      </c>
    </row>
    <row r="12" spans="2:85" ht="43.2" x14ac:dyDescent="0.3">
      <c r="B12" s="14" t="s">
        <v>365</v>
      </c>
      <c r="C12" s="13">
        <v>0.18699186991869901</v>
      </c>
      <c r="D12" s="13">
        <v>0.20754716981132099</v>
      </c>
      <c r="E12" s="13">
        <v>0.17142857142857101</v>
      </c>
      <c r="F12" s="13"/>
      <c r="G12" s="13">
        <v>0.33333333333333298</v>
      </c>
      <c r="H12" s="13">
        <v>0.22916666666666699</v>
      </c>
      <c r="I12" s="13">
        <v>0.10344827586206901</v>
      </c>
      <c r="J12" s="13">
        <v>0</v>
      </c>
      <c r="K12" s="13">
        <v>0.2</v>
      </c>
      <c r="L12" s="13">
        <v>0.125</v>
      </c>
      <c r="M12" s="13"/>
      <c r="N12" s="13">
        <v>0.109090909090909</v>
      </c>
      <c r="O12" s="13">
        <v>0.22222222222222199</v>
      </c>
      <c r="P12" s="13">
        <v>0.38095238095238099</v>
      </c>
      <c r="Q12" s="13">
        <v>0.17241379310344801</v>
      </c>
      <c r="R12" s="13"/>
      <c r="S12" s="13">
        <v>0.18518518518518501</v>
      </c>
      <c r="T12" s="13">
        <v>0.35</v>
      </c>
      <c r="U12" s="13">
        <v>0.2</v>
      </c>
      <c r="V12" s="13">
        <v>0</v>
      </c>
      <c r="W12" s="13">
        <v>0.14285714285714299</v>
      </c>
      <c r="X12" s="13">
        <v>6.25E-2</v>
      </c>
      <c r="Y12" s="13">
        <v>0</v>
      </c>
      <c r="Z12" s="13">
        <v>0.5</v>
      </c>
      <c r="AA12" s="13">
        <v>0.27272727272727298</v>
      </c>
      <c r="AB12" s="13">
        <v>0.25</v>
      </c>
      <c r="AC12" s="13">
        <v>0.14285714285714299</v>
      </c>
      <c r="AD12" s="13" t="s">
        <v>97</v>
      </c>
      <c r="AE12" s="13"/>
      <c r="AF12" s="13">
        <v>0.133333333333333</v>
      </c>
      <c r="AG12" s="13">
        <v>0.238095238095238</v>
      </c>
      <c r="AH12" s="13">
        <v>0.35714285714285698</v>
      </c>
      <c r="AI12" s="13">
        <v>0.28571428571428598</v>
      </c>
      <c r="AJ12" s="13">
        <v>0.16666666666666699</v>
      </c>
      <c r="AK12" s="13">
        <v>8.3333333333333301E-2</v>
      </c>
      <c r="AL12" s="13"/>
      <c r="AM12" s="13">
        <v>6.6666666666666693E-2</v>
      </c>
      <c r="AN12" s="13">
        <v>0.14285714285714299</v>
      </c>
      <c r="AO12" s="13">
        <v>0.22448979591836701</v>
      </c>
      <c r="AP12" s="13">
        <v>0.16666666666666699</v>
      </c>
      <c r="AQ12" s="13">
        <v>0.11111111111111099</v>
      </c>
      <c r="AR12" s="13"/>
      <c r="AS12" s="13">
        <v>0.18699186991869901</v>
      </c>
      <c r="AT12" s="13" t="s">
        <v>97</v>
      </c>
      <c r="AU12" s="13"/>
      <c r="AV12" s="13">
        <v>0.17821782178217799</v>
      </c>
      <c r="AW12" s="13">
        <v>0.22727272727272699</v>
      </c>
      <c r="AX12" s="13" t="s">
        <v>97</v>
      </c>
      <c r="AY12" s="13"/>
      <c r="AZ12" s="13">
        <v>0.201834862385321</v>
      </c>
      <c r="BA12" s="13" t="s">
        <v>97</v>
      </c>
      <c r="BB12" s="13" t="s">
        <v>97</v>
      </c>
      <c r="BC12" s="13"/>
      <c r="BD12" s="13">
        <v>0.20253164556962</v>
      </c>
      <c r="BE12" s="13">
        <v>0.12195121951219499</v>
      </c>
      <c r="BF12" s="13"/>
      <c r="BG12" s="13">
        <v>0.209302325581395</v>
      </c>
      <c r="BH12" s="13">
        <v>0.17499999999999999</v>
      </c>
      <c r="BI12" s="13"/>
      <c r="BJ12" s="13">
        <v>0.133333333333333</v>
      </c>
      <c r="BK12" s="13">
        <v>0.20388349514563101</v>
      </c>
      <c r="BL12" s="13"/>
      <c r="BM12" s="13">
        <v>0.13636363636363599</v>
      </c>
      <c r="BN12" s="13">
        <v>0.185567010309278</v>
      </c>
      <c r="BO12" s="13"/>
      <c r="BP12" s="13">
        <v>0.19354838709677399</v>
      </c>
      <c r="BQ12" s="13">
        <v>0.170454545454545</v>
      </c>
      <c r="BR12" s="13"/>
      <c r="BS12" s="13">
        <v>0.18181818181818199</v>
      </c>
      <c r="BT12" s="13">
        <v>0.108695652173913</v>
      </c>
      <c r="BU12" s="13"/>
      <c r="BV12" s="13">
        <v>0.15</v>
      </c>
      <c r="BW12" s="13">
        <v>0.2</v>
      </c>
      <c r="BX12" s="13"/>
      <c r="BY12" s="13">
        <v>0.3</v>
      </c>
      <c r="BZ12" s="13">
        <v>0.17699115044247801</v>
      </c>
      <c r="CA12" s="13"/>
      <c r="CB12" s="13">
        <v>0.22448979591836701</v>
      </c>
      <c r="CC12" s="13">
        <v>0.150684931506849</v>
      </c>
      <c r="CE12" s="13">
        <v>5.2631578947368397E-2</v>
      </c>
      <c r="CF12" s="13">
        <v>0</v>
      </c>
      <c r="CG12" s="13">
        <v>3.3333333333333319E-2</v>
      </c>
    </row>
    <row r="13" spans="2:85" x14ac:dyDescent="0.3">
      <c r="B13" s="14" t="s">
        <v>366</v>
      </c>
      <c r="C13" s="13">
        <v>0.16260162601625999</v>
      </c>
      <c r="D13" s="13">
        <v>0.18867924528301899</v>
      </c>
      <c r="E13" s="13">
        <v>0.14285714285714299</v>
      </c>
      <c r="F13" s="13"/>
      <c r="G13" s="13">
        <v>0.27777777777777801</v>
      </c>
      <c r="H13" s="13">
        <v>0.14583333333333301</v>
      </c>
      <c r="I13" s="13">
        <v>0.10344827586206901</v>
      </c>
      <c r="J13" s="13">
        <v>0.2</v>
      </c>
      <c r="K13" s="13">
        <v>0.2</v>
      </c>
      <c r="L13" s="13">
        <v>0.125</v>
      </c>
      <c r="M13" s="13"/>
      <c r="N13" s="13">
        <v>0.145454545454545</v>
      </c>
      <c r="O13" s="13">
        <v>0.11111111111111099</v>
      </c>
      <c r="P13" s="13">
        <v>0.19047619047618999</v>
      </c>
      <c r="Q13" s="13">
        <v>0.20689655172413801</v>
      </c>
      <c r="R13" s="13"/>
      <c r="S13" s="13">
        <v>0.18518518518518501</v>
      </c>
      <c r="T13" s="13">
        <v>0.1</v>
      </c>
      <c r="U13" s="13">
        <v>0</v>
      </c>
      <c r="V13" s="13">
        <v>9.0909090909090898E-2</v>
      </c>
      <c r="W13" s="13">
        <v>0</v>
      </c>
      <c r="X13" s="13">
        <v>0.25</v>
      </c>
      <c r="Y13" s="13">
        <v>0.14285714285714299</v>
      </c>
      <c r="Z13" s="13">
        <v>0.25</v>
      </c>
      <c r="AA13" s="13">
        <v>0.27272727272727298</v>
      </c>
      <c r="AB13" s="13">
        <v>0.25</v>
      </c>
      <c r="AC13" s="13">
        <v>0.14285714285714299</v>
      </c>
      <c r="AD13" s="13" t="s">
        <v>97</v>
      </c>
      <c r="AE13" s="13"/>
      <c r="AF13" s="13">
        <v>0.155555555555556</v>
      </c>
      <c r="AG13" s="13">
        <v>9.5238095238095205E-2</v>
      </c>
      <c r="AH13" s="13">
        <v>0.14285714285714299</v>
      </c>
      <c r="AI13" s="13">
        <v>0.14285714285714299</v>
      </c>
      <c r="AJ13" s="13">
        <v>0.33333333333333298</v>
      </c>
      <c r="AK13" s="13">
        <v>0.16666666666666699</v>
      </c>
      <c r="AL13" s="13"/>
      <c r="AM13" s="13">
        <v>0.266666666666667</v>
      </c>
      <c r="AN13" s="13">
        <v>0</v>
      </c>
      <c r="AO13" s="13">
        <v>0.16326530612244899</v>
      </c>
      <c r="AP13" s="13">
        <v>0.16666666666666699</v>
      </c>
      <c r="AQ13" s="13">
        <v>0.11111111111111099</v>
      </c>
      <c r="AR13" s="13"/>
      <c r="AS13" s="13">
        <v>0.16260162601625999</v>
      </c>
      <c r="AT13" s="13" t="s">
        <v>97</v>
      </c>
      <c r="AU13" s="13"/>
      <c r="AV13" s="13">
        <v>0.17821782178217799</v>
      </c>
      <c r="AW13" s="13">
        <v>9.0909090909090898E-2</v>
      </c>
      <c r="AX13" s="13" t="s">
        <v>97</v>
      </c>
      <c r="AY13" s="13"/>
      <c r="AZ13" s="13">
        <v>0.16513761467889901</v>
      </c>
      <c r="BA13" s="13" t="s">
        <v>97</v>
      </c>
      <c r="BB13" s="13" t="s">
        <v>97</v>
      </c>
      <c r="BC13" s="13"/>
      <c r="BD13" s="13">
        <v>0.189873417721519</v>
      </c>
      <c r="BE13" s="13">
        <v>7.3170731707317097E-2</v>
      </c>
      <c r="BF13" s="13"/>
      <c r="BG13" s="13">
        <v>0.186046511627907</v>
      </c>
      <c r="BH13" s="13">
        <v>0.15</v>
      </c>
      <c r="BI13" s="13"/>
      <c r="BJ13" s="13">
        <v>0.2</v>
      </c>
      <c r="BK13" s="13">
        <v>0.16504854368932001</v>
      </c>
      <c r="BL13" s="13"/>
      <c r="BM13" s="13">
        <v>0.18181818181818199</v>
      </c>
      <c r="BN13" s="13">
        <v>0.15463917525773199</v>
      </c>
      <c r="BO13" s="13"/>
      <c r="BP13" s="13">
        <v>0.25806451612903197</v>
      </c>
      <c r="BQ13" s="13">
        <v>0.11363636363636399</v>
      </c>
      <c r="BR13" s="13"/>
      <c r="BS13" s="13">
        <v>0.218181818181818</v>
      </c>
      <c r="BT13" s="13">
        <v>6.5217391304347797E-2</v>
      </c>
      <c r="BU13" s="13"/>
      <c r="BV13" s="13">
        <v>0.2</v>
      </c>
      <c r="BW13" s="13">
        <v>0.22857142857142901</v>
      </c>
      <c r="BX13" s="13"/>
      <c r="BY13" s="13">
        <v>0.2</v>
      </c>
      <c r="BZ13" s="13">
        <v>0.15929203539823</v>
      </c>
      <c r="CA13" s="13"/>
      <c r="CB13" s="13">
        <v>0.20408163265306101</v>
      </c>
      <c r="CC13" s="13">
        <v>0.13698630136986301</v>
      </c>
      <c r="CE13" s="13">
        <v>0.105263157894737</v>
      </c>
      <c r="CF13" s="13">
        <v>0.27272727272727298</v>
      </c>
      <c r="CG13" s="13">
        <v>0.16666666666666685</v>
      </c>
    </row>
    <row r="14" spans="2:85" ht="28.8" x14ac:dyDescent="0.3">
      <c r="B14" s="14" t="s">
        <v>367</v>
      </c>
      <c r="C14" s="13">
        <v>0.154471544715447</v>
      </c>
      <c r="D14" s="13">
        <v>0.169811320754717</v>
      </c>
      <c r="E14" s="13">
        <v>0.14285714285714299</v>
      </c>
      <c r="F14" s="13"/>
      <c r="G14" s="13">
        <v>0.11111111111111099</v>
      </c>
      <c r="H14" s="13">
        <v>0.20833333333333301</v>
      </c>
      <c r="I14" s="13">
        <v>6.8965517241379296E-2</v>
      </c>
      <c r="J14" s="13">
        <v>0.2</v>
      </c>
      <c r="K14" s="13">
        <v>0.3</v>
      </c>
      <c r="L14" s="13">
        <v>0</v>
      </c>
      <c r="M14" s="13"/>
      <c r="N14" s="13">
        <v>0.2</v>
      </c>
      <c r="O14" s="13">
        <v>0.11111111111111099</v>
      </c>
      <c r="P14" s="13">
        <v>0.14285714285714299</v>
      </c>
      <c r="Q14" s="13">
        <v>0.10344827586206901</v>
      </c>
      <c r="R14" s="13"/>
      <c r="S14" s="13">
        <v>0.22222222222222199</v>
      </c>
      <c r="T14" s="13">
        <v>0.25</v>
      </c>
      <c r="U14" s="13">
        <v>0.2</v>
      </c>
      <c r="V14" s="13">
        <v>0</v>
      </c>
      <c r="W14" s="13">
        <v>0.14285714285714299</v>
      </c>
      <c r="X14" s="13">
        <v>0.125</v>
      </c>
      <c r="Y14" s="13">
        <v>0</v>
      </c>
      <c r="Z14" s="13">
        <v>0</v>
      </c>
      <c r="AA14" s="13">
        <v>0.18181818181818199</v>
      </c>
      <c r="AB14" s="13">
        <v>0.25</v>
      </c>
      <c r="AC14" s="13">
        <v>0</v>
      </c>
      <c r="AD14" s="13" t="s">
        <v>97</v>
      </c>
      <c r="AE14" s="13"/>
      <c r="AF14" s="13">
        <v>0.133333333333333</v>
      </c>
      <c r="AG14" s="13">
        <v>0.238095238095238</v>
      </c>
      <c r="AH14" s="13">
        <v>0.35714285714285698</v>
      </c>
      <c r="AI14" s="13">
        <v>7.1428571428571397E-2</v>
      </c>
      <c r="AJ14" s="13">
        <v>0.16666666666666699</v>
      </c>
      <c r="AK14" s="13">
        <v>8.3333333333333301E-2</v>
      </c>
      <c r="AL14" s="13"/>
      <c r="AM14" s="13">
        <v>6.6666666666666693E-2</v>
      </c>
      <c r="AN14" s="13">
        <v>7.1428571428571397E-2</v>
      </c>
      <c r="AO14" s="13">
        <v>0.22448979591836701</v>
      </c>
      <c r="AP14" s="13">
        <v>0.20833333333333301</v>
      </c>
      <c r="AQ14" s="13">
        <v>0</v>
      </c>
      <c r="AR14" s="13"/>
      <c r="AS14" s="13">
        <v>0.154471544715447</v>
      </c>
      <c r="AT14" s="13" t="s">
        <v>97</v>
      </c>
      <c r="AU14" s="13"/>
      <c r="AV14" s="13">
        <v>0.118811881188119</v>
      </c>
      <c r="AW14" s="13">
        <v>0.31818181818181801</v>
      </c>
      <c r="AX14" s="13" t="s">
        <v>97</v>
      </c>
      <c r="AY14" s="13"/>
      <c r="AZ14" s="13">
        <v>0.13761467889908299</v>
      </c>
      <c r="BA14" s="13" t="s">
        <v>97</v>
      </c>
      <c r="BB14" s="13" t="s">
        <v>97</v>
      </c>
      <c r="BC14" s="13"/>
      <c r="BD14" s="13">
        <v>0.177215189873418</v>
      </c>
      <c r="BE14" s="13">
        <v>0.12195121951219499</v>
      </c>
      <c r="BF14" s="13"/>
      <c r="BG14" s="13">
        <v>0.209302325581395</v>
      </c>
      <c r="BH14" s="13">
        <v>0.125</v>
      </c>
      <c r="BI14" s="13"/>
      <c r="BJ14" s="13">
        <v>0.133333333333333</v>
      </c>
      <c r="BK14" s="13">
        <v>0.16504854368932001</v>
      </c>
      <c r="BL14" s="13"/>
      <c r="BM14" s="13">
        <v>0.13636363636363599</v>
      </c>
      <c r="BN14" s="13">
        <v>0.164948453608247</v>
      </c>
      <c r="BO14" s="13"/>
      <c r="BP14" s="13">
        <v>0.12903225806451599</v>
      </c>
      <c r="BQ14" s="13">
        <v>0.170454545454545</v>
      </c>
      <c r="BR14" s="13"/>
      <c r="BS14" s="13">
        <v>0.2</v>
      </c>
      <c r="BT14" s="13">
        <v>8.6956521739130405E-2</v>
      </c>
      <c r="BU14" s="13"/>
      <c r="BV14" s="13">
        <v>0.25</v>
      </c>
      <c r="BW14" s="13">
        <v>0.17142857142857101</v>
      </c>
      <c r="BX14" s="13"/>
      <c r="BY14" s="13">
        <v>0</v>
      </c>
      <c r="BZ14" s="13">
        <v>0.16814159292035399</v>
      </c>
      <c r="CA14" s="13"/>
      <c r="CB14" s="13">
        <v>0.102040816326531</v>
      </c>
      <c r="CC14" s="13">
        <v>0.19178082191780799</v>
      </c>
      <c r="CE14" s="13">
        <v>0.157894736842105</v>
      </c>
      <c r="CF14" s="13">
        <v>0.18181818181818199</v>
      </c>
      <c r="CG14" s="13">
        <v>0.16666666666666655</v>
      </c>
    </row>
    <row r="15" spans="2:85" x14ac:dyDescent="0.3">
      <c r="B15" s="14" t="s">
        <v>106</v>
      </c>
      <c r="C15" s="22">
        <v>1.6260162601626001E-2</v>
      </c>
      <c r="D15" s="22">
        <v>0</v>
      </c>
      <c r="E15" s="22">
        <v>2.8571428571428598E-2</v>
      </c>
      <c r="F15" s="22"/>
      <c r="G15" s="22">
        <v>5.5555555555555601E-2</v>
      </c>
      <c r="H15" s="22">
        <v>0</v>
      </c>
      <c r="I15" s="22">
        <v>3.4482758620689703E-2</v>
      </c>
      <c r="J15" s="22">
        <v>0</v>
      </c>
      <c r="K15" s="22">
        <v>0</v>
      </c>
      <c r="L15" s="22">
        <v>0</v>
      </c>
      <c r="M15" s="22"/>
      <c r="N15" s="22">
        <v>0</v>
      </c>
      <c r="O15" s="22">
        <v>5.5555555555555601E-2</v>
      </c>
      <c r="P15" s="22">
        <v>0</v>
      </c>
      <c r="Q15" s="22">
        <v>3.4482758620689703E-2</v>
      </c>
      <c r="R15" s="22"/>
      <c r="S15" s="22">
        <v>3.7037037037037E-2</v>
      </c>
      <c r="T15" s="22">
        <v>0</v>
      </c>
      <c r="U15" s="22">
        <v>0</v>
      </c>
      <c r="V15" s="22">
        <v>0</v>
      </c>
      <c r="W15" s="22">
        <v>0</v>
      </c>
      <c r="X15" s="22">
        <v>0</v>
      </c>
      <c r="Y15" s="22">
        <v>0</v>
      </c>
      <c r="Z15" s="22">
        <v>0</v>
      </c>
      <c r="AA15" s="22">
        <v>0</v>
      </c>
      <c r="AB15" s="22">
        <v>0</v>
      </c>
      <c r="AC15" s="22">
        <v>0.14285714285714299</v>
      </c>
      <c r="AD15" s="22" t="s">
        <v>97</v>
      </c>
      <c r="AE15" s="22"/>
      <c r="AF15" s="22">
        <v>2.2222222222222199E-2</v>
      </c>
      <c r="AG15" s="22">
        <v>4.7619047619047603E-2</v>
      </c>
      <c r="AH15" s="22">
        <v>0</v>
      </c>
      <c r="AI15" s="22">
        <v>0</v>
      </c>
      <c r="AJ15" s="22">
        <v>0</v>
      </c>
      <c r="AK15" s="22">
        <v>0</v>
      </c>
      <c r="AL15" s="22"/>
      <c r="AM15" s="22">
        <v>6.6666666666666693E-2</v>
      </c>
      <c r="AN15" s="22">
        <v>7.1428571428571397E-2</v>
      </c>
      <c r="AO15" s="22">
        <v>0</v>
      </c>
      <c r="AP15" s="22">
        <v>0</v>
      </c>
      <c r="AQ15" s="22">
        <v>0</v>
      </c>
      <c r="AR15" s="22"/>
      <c r="AS15" s="22">
        <v>1.6260162601626001E-2</v>
      </c>
      <c r="AT15" s="22" t="s">
        <v>97</v>
      </c>
      <c r="AU15" s="22"/>
      <c r="AV15" s="22">
        <v>9.9009900990098994E-3</v>
      </c>
      <c r="AW15" s="22">
        <v>4.5454545454545497E-2</v>
      </c>
      <c r="AX15" s="22" t="s">
        <v>97</v>
      </c>
      <c r="AY15" s="22"/>
      <c r="AZ15" s="22">
        <v>9.1743119266055103E-3</v>
      </c>
      <c r="BA15" s="22" t="s">
        <v>97</v>
      </c>
      <c r="BB15" s="22" t="s">
        <v>97</v>
      </c>
      <c r="BC15" s="22"/>
      <c r="BD15" s="22">
        <v>2.53164556962025E-2</v>
      </c>
      <c r="BE15" s="22">
        <v>0</v>
      </c>
      <c r="BF15" s="22"/>
      <c r="BG15" s="22">
        <v>2.32558139534884E-2</v>
      </c>
      <c r="BH15" s="22">
        <v>1.2500000000000001E-2</v>
      </c>
      <c r="BI15" s="22"/>
      <c r="BJ15" s="22">
        <v>0.133333333333333</v>
      </c>
      <c r="BK15" s="22">
        <v>0</v>
      </c>
      <c r="BL15" s="22"/>
      <c r="BM15" s="22">
        <v>4.5454545454545497E-2</v>
      </c>
      <c r="BN15" s="22">
        <v>1.03092783505155E-2</v>
      </c>
      <c r="BO15" s="22"/>
      <c r="BP15" s="22">
        <v>0</v>
      </c>
      <c r="BQ15" s="22">
        <v>2.27272727272727E-2</v>
      </c>
      <c r="BR15" s="22"/>
      <c r="BS15" s="22">
        <v>3.6363636363636397E-2</v>
      </c>
      <c r="BT15" s="22">
        <v>0</v>
      </c>
      <c r="BU15" s="22"/>
      <c r="BV15" s="22">
        <v>0.05</v>
      </c>
      <c r="BW15" s="22">
        <v>2.8571428571428598E-2</v>
      </c>
      <c r="BX15" s="22"/>
      <c r="BY15" s="22">
        <v>0.1</v>
      </c>
      <c r="BZ15" s="22">
        <v>8.8495575221238902E-3</v>
      </c>
      <c r="CA15" s="22"/>
      <c r="CB15" s="22">
        <v>0</v>
      </c>
      <c r="CC15" s="22">
        <v>2.7397260273972601E-2</v>
      </c>
      <c r="CE15" s="22">
        <v>5.2631578947368397E-2</v>
      </c>
      <c r="CF15" s="22">
        <v>0</v>
      </c>
      <c r="CG15" s="31">
        <v>3.3333333333333319E-2</v>
      </c>
    </row>
    <row r="16" spans="2:85" x14ac:dyDescent="0.3">
      <c r="B16" s="15" t="s">
        <v>301</v>
      </c>
      <c r="CG16" s="13"/>
    </row>
    <row r="17" spans="2:2" x14ac:dyDescent="0.3">
      <c r="B17" t="s">
        <v>93</v>
      </c>
    </row>
    <row r="18" spans="2:2" x14ac:dyDescent="0.3">
      <c r="B18" t="s">
        <v>94</v>
      </c>
    </row>
    <row r="20" spans="2:2" x14ac:dyDescent="0.3">
      <c r="B20" s="8" t="str">
        <f>HYPERLINK("#'Contents'!A1", "Return to Contents")</f>
        <v>Return to Contents</v>
      </c>
    </row>
  </sheetData>
  <mergeCells count="20">
    <mergeCell ref="BV5:BW5"/>
    <mergeCell ref="BY5:BZ5"/>
    <mergeCell ref="CE5:CF5"/>
    <mergeCell ref="CB5:CC5"/>
    <mergeCell ref="BS5:BT5"/>
    <mergeCell ref="D2:BM2"/>
    <mergeCell ref="BG5:BH5"/>
    <mergeCell ref="BJ5:BK5"/>
    <mergeCell ref="BM5:BN5"/>
    <mergeCell ref="BP5:BQ5"/>
    <mergeCell ref="AM5:AQ5"/>
    <mergeCell ref="AS5:AT5"/>
    <mergeCell ref="AV5:AX5"/>
    <mergeCell ref="AZ5:BB5"/>
    <mergeCell ref="BD5:BE5"/>
    <mergeCell ref="D5:E5"/>
    <mergeCell ref="G5:L5"/>
    <mergeCell ref="N5:Q5"/>
    <mergeCell ref="S5:AD5"/>
    <mergeCell ref="AF5:AK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L18"/>
  <sheetViews>
    <sheetView showGridLines="0" workbookViewId="0">
      <pane xSplit="2" topLeftCell="C1" activePane="topRight" state="frozen"/>
      <selection pane="topRight" activeCell="C2" sqref="C2"/>
    </sheetView>
  </sheetViews>
  <sheetFormatPr defaultColWidth="10.88671875" defaultRowHeight="14.4" x14ac:dyDescent="0.3"/>
  <cols>
    <col min="2" max="2" width="25.77734375" customWidth="1"/>
    <col min="3" max="12" width="20.77734375" customWidth="1"/>
  </cols>
  <sheetData>
    <row r="2" spans="2:12" ht="40.049999999999997" customHeight="1" x14ac:dyDescent="0.3">
      <c r="D2" s="38" t="s">
        <v>382</v>
      </c>
      <c r="E2" s="35"/>
      <c r="F2" s="35"/>
      <c r="G2" s="35"/>
      <c r="H2" s="35"/>
      <c r="I2" s="35"/>
      <c r="J2" s="35"/>
      <c r="K2" s="35"/>
      <c r="L2" s="35"/>
    </row>
    <row r="6" spans="2:12" ht="49.95" customHeight="1" x14ac:dyDescent="0.3">
      <c r="B6" s="16" t="s">
        <v>6</v>
      </c>
      <c r="C6" s="16" t="s">
        <v>369</v>
      </c>
      <c r="D6" s="16" t="s">
        <v>370</v>
      </c>
      <c r="E6" s="16" t="s">
        <v>371</v>
      </c>
      <c r="F6" s="16" t="s">
        <v>372</v>
      </c>
      <c r="G6" s="16" t="s">
        <v>373</v>
      </c>
      <c r="H6" s="16" t="s">
        <v>374</v>
      </c>
      <c r="I6" s="16" t="s">
        <v>375</v>
      </c>
      <c r="J6" s="16" t="s">
        <v>376</v>
      </c>
      <c r="K6" s="16" t="s">
        <v>377</v>
      </c>
    </row>
    <row r="7" spans="2:12" x14ac:dyDescent="0.3">
      <c r="B7" s="14" t="s">
        <v>378</v>
      </c>
      <c r="C7" s="13">
        <v>0.79109311740890698</v>
      </c>
      <c r="D7" s="13">
        <v>0.6582995951417</v>
      </c>
      <c r="E7" s="13">
        <v>0.54736842105263195</v>
      </c>
      <c r="F7" s="13">
        <v>0.91255060728744897</v>
      </c>
      <c r="G7" s="13">
        <v>0.48582995951417002</v>
      </c>
      <c r="H7" s="13">
        <v>0.88582995951416998</v>
      </c>
      <c r="I7" s="13">
        <v>0.77813765182186201</v>
      </c>
      <c r="J7" s="13">
        <v>0.33117408906882601</v>
      </c>
      <c r="K7" s="13">
        <v>0.412145748987854</v>
      </c>
    </row>
    <row r="8" spans="2:12" ht="28.8" x14ac:dyDescent="0.3">
      <c r="B8" s="14" t="s">
        <v>379</v>
      </c>
      <c r="C8" s="13">
        <v>0.124696356275304</v>
      </c>
      <c r="D8" s="13">
        <v>0.155465587044534</v>
      </c>
      <c r="E8" s="13">
        <v>0.24453441295546599</v>
      </c>
      <c r="F8" s="13">
        <v>4.6153846153846198E-2</v>
      </c>
      <c r="G8" s="13">
        <v>0.22995951417004001</v>
      </c>
      <c r="H8" s="13">
        <v>6.6396761133603197E-2</v>
      </c>
      <c r="I8" s="13">
        <v>0.11417004048583</v>
      </c>
      <c r="J8" s="13">
        <v>0.336842105263158</v>
      </c>
      <c r="K8" s="13">
        <v>0.29311740890688298</v>
      </c>
    </row>
    <row r="9" spans="2:12" ht="28.8" x14ac:dyDescent="0.3">
      <c r="B9" s="14" t="s">
        <v>380</v>
      </c>
      <c r="C9" s="13">
        <v>3.6437246963562701E-2</v>
      </c>
      <c r="D9" s="13">
        <v>5.4251012145748997E-2</v>
      </c>
      <c r="E9" s="13">
        <v>6.0728744939271301E-2</v>
      </c>
      <c r="F9" s="13">
        <v>2.3481781376518199E-2</v>
      </c>
      <c r="G9" s="13">
        <v>5.7489878542510101E-2</v>
      </c>
      <c r="H9" s="13">
        <v>2.1052631578947399E-2</v>
      </c>
      <c r="I9" s="13">
        <v>4.6153846153846198E-2</v>
      </c>
      <c r="J9" s="13">
        <v>8.01619433198381E-2</v>
      </c>
      <c r="K9" s="13">
        <v>6.0728744939271301E-2</v>
      </c>
    </row>
    <row r="10" spans="2:12" x14ac:dyDescent="0.3">
      <c r="B10" s="14" t="s">
        <v>381</v>
      </c>
      <c r="C10" s="13">
        <v>2.5101214574898799E-2</v>
      </c>
      <c r="D10" s="13">
        <v>6.2348178137651797E-2</v>
      </c>
      <c r="E10" s="13">
        <v>9.4736842105263203E-2</v>
      </c>
      <c r="F10" s="13">
        <v>8.9068825910931203E-3</v>
      </c>
      <c r="G10" s="13">
        <v>0.132793522267206</v>
      </c>
      <c r="H10" s="13">
        <v>1.05263157894737E-2</v>
      </c>
      <c r="I10" s="13">
        <v>2.5101214574898799E-2</v>
      </c>
      <c r="J10" s="13">
        <v>0.16761133603238901</v>
      </c>
      <c r="K10" s="13">
        <v>0.16680161943319799</v>
      </c>
    </row>
    <row r="11" spans="2:12" x14ac:dyDescent="0.3">
      <c r="B11" s="14" t="s">
        <v>106</v>
      </c>
      <c r="C11" s="13">
        <v>2.2672064777327899E-2</v>
      </c>
      <c r="D11" s="13">
        <v>6.9635627530364397E-2</v>
      </c>
      <c r="E11" s="13">
        <v>5.2631578947368397E-2</v>
      </c>
      <c r="F11" s="13">
        <v>8.9068825910931203E-3</v>
      </c>
      <c r="G11" s="13">
        <v>9.3927125506072906E-2</v>
      </c>
      <c r="H11" s="13">
        <v>1.6194331983805699E-2</v>
      </c>
      <c r="I11" s="13">
        <v>3.6437246963562701E-2</v>
      </c>
      <c r="J11" s="13">
        <v>8.42105263157895E-2</v>
      </c>
      <c r="K11" s="13">
        <v>6.7206477732793493E-2</v>
      </c>
    </row>
    <row r="12" spans="2:12" x14ac:dyDescent="0.3">
      <c r="B12" s="15"/>
      <c r="C12" s="15"/>
      <c r="D12" s="15"/>
      <c r="E12" s="15"/>
      <c r="F12" s="15"/>
      <c r="G12" s="15"/>
      <c r="H12" s="15"/>
      <c r="I12" s="15"/>
      <c r="J12" s="15"/>
      <c r="K12" s="15"/>
    </row>
    <row r="13" spans="2:12" x14ac:dyDescent="0.3">
      <c r="B13" t="s">
        <v>93</v>
      </c>
    </row>
    <row r="14" spans="2:12" x14ac:dyDescent="0.3">
      <c r="B14" t="s">
        <v>94</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C17"/>
  <sheetViews>
    <sheetView showGridLines="0" workbookViewId="0">
      <pane xSplit="2" topLeftCell="C1" activePane="topRight" state="frozen"/>
      <selection pane="topRight" activeCell="E6" sqref="E6"/>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383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378</v>
      </c>
      <c r="C8" s="13">
        <v>0.79109311740890698</v>
      </c>
      <c r="D8" s="13">
        <v>0.78972712680577895</v>
      </c>
      <c r="E8" s="13">
        <v>0.79077429983525505</v>
      </c>
      <c r="F8" s="13"/>
      <c r="G8" s="13">
        <v>0.78285714285714303</v>
      </c>
      <c r="H8" s="13">
        <v>0.77300613496932502</v>
      </c>
      <c r="I8" s="13">
        <v>0.80084745762711895</v>
      </c>
      <c r="J8" s="13">
        <v>0.76119402985074602</v>
      </c>
      <c r="K8" s="13">
        <v>0.83916083916083895</v>
      </c>
      <c r="L8" s="13">
        <v>0.81818181818181801</v>
      </c>
      <c r="M8" s="13"/>
      <c r="N8" s="13">
        <v>0.79288702928870303</v>
      </c>
      <c r="O8" s="13">
        <v>0.79725085910652904</v>
      </c>
      <c r="P8" s="13">
        <v>0.76119402985074602</v>
      </c>
      <c r="Q8" s="13">
        <v>0.79527559055118102</v>
      </c>
      <c r="R8" s="13"/>
      <c r="S8" s="13">
        <v>0.77366255144032903</v>
      </c>
      <c r="T8" s="13">
        <v>0.77443609022556403</v>
      </c>
      <c r="U8" s="13">
        <v>0.78082191780821897</v>
      </c>
      <c r="V8" s="13">
        <v>0.77669902912621402</v>
      </c>
      <c r="W8" s="13">
        <v>0.84615384615384603</v>
      </c>
      <c r="X8" s="13">
        <v>0.82857142857142896</v>
      </c>
      <c r="Y8" s="13">
        <v>0.8</v>
      </c>
      <c r="Z8" s="13">
        <v>0.844444444444444</v>
      </c>
      <c r="AA8" s="13">
        <v>0.75159235668789803</v>
      </c>
      <c r="AB8" s="13">
        <v>0.78125</v>
      </c>
      <c r="AC8" s="13">
        <v>0.82456140350877205</v>
      </c>
      <c r="AD8" s="13">
        <v>0.84210526315789502</v>
      </c>
      <c r="AE8" s="13"/>
      <c r="AF8" s="13">
        <v>0.80451127819548895</v>
      </c>
      <c r="AG8" s="13">
        <v>0.745</v>
      </c>
      <c r="AH8" s="13">
        <v>0.7578125</v>
      </c>
      <c r="AI8" s="13">
        <v>0.74534161490683204</v>
      </c>
      <c r="AJ8" s="13">
        <v>0.83739837398373995</v>
      </c>
      <c r="AK8" s="13">
        <v>0.84761904761904805</v>
      </c>
      <c r="AL8" s="13"/>
      <c r="AM8" s="13">
        <v>0.80219780219780201</v>
      </c>
      <c r="AN8" s="13">
        <v>0.82222222222222197</v>
      </c>
      <c r="AO8" s="13">
        <v>0.79795396419437303</v>
      </c>
      <c r="AP8" s="13">
        <v>0.772151898734177</v>
      </c>
      <c r="AQ8" s="13">
        <v>0.68181818181818199</v>
      </c>
      <c r="AR8" s="13"/>
      <c r="AS8" s="13">
        <v>0.79109311740890698</v>
      </c>
      <c r="AT8" s="13" t="s">
        <v>97</v>
      </c>
      <c r="AU8" s="13"/>
      <c r="AV8" s="13">
        <v>0.78249999999999997</v>
      </c>
      <c r="AW8" s="13">
        <v>0.680851063829787</v>
      </c>
      <c r="AX8" s="13">
        <v>0.83365200764818403</v>
      </c>
      <c r="AY8" s="13"/>
      <c r="AZ8" s="13">
        <v>0.85321100917431203</v>
      </c>
      <c r="BA8" s="13">
        <v>0.67777777777777803</v>
      </c>
      <c r="BB8" s="13">
        <v>0.76211453744493396</v>
      </c>
      <c r="BC8" s="13"/>
      <c r="BD8" s="13">
        <v>0.778195488721805</v>
      </c>
      <c r="BE8" s="13">
        <v>0.81206496519721605</v>
      </c>
      <c r="BF8" s="13"/>
      <c r="BG8" s="13">
        <v>0.75302663438256701</v>
      </c>
      <c r="BH8" s="13">
        <v>0.81097560975609795</v>
      </c>
      <c r="BI8" s="13"/>
      <c r="BJ8" s="13">
        <v>0.7</v>
      </c>
      <c r="BK8" s="13">
        <v>0.80961727183513199</v>
      </c>
      <c r="BL8" s="13"/>
      <c r="BM8" s="13">
        <v>0.79835390946502105</v>
      </c>
      <c r="BN8" s="13">
        <v>0.78893442622950805</v>
      </c>
      <c r="BO8" s="13"/>
      <c r="BP8" s="13">
        <v>0.81602373887240398</v>
      </c>
      <c r="BQ8" s="13">
        <v>0.78082191780821897</v>
      </c>
      <c r="BR8" s="13"/>
      <c r="BS8" s="13">
        <v>0.78733031674208098</v>
      </c>
      <c r="BT8" s="13">
        <v>0.77802197802197803</v>
      </c>
      <c r="BU8" s="13"/>
      <c r="BV8" s="13">
        <v>0.77181208053691297</v>
      </c>
      <c r="BW8" s="13">
        <v>0.79522184300341303</v>
      </c>
      <c r="BX8" s="13"/>
      <c r="BY8" s="13">
        <v>0.72027972027971998</v>
      </c>
      <c r="BZ8" s="13">
        <v>0.79944289693593296</v>
      </c>
      <c r="CA8" s="13"/>
      <c r="CB8" s="13">
        <v>0.81387478849407802</v>
      </c>
      <c r="CC8" s="13">
        <v>0.77170418006430896</v>
      </c>
    </row>
    <row r="9" spans="2:81" ht="28.8" x14ac:dyDescent="0.3">
      <c r="B9" s="14" t="s">
        <v>379</v>
      </c>
      <c r="C9" s="13">
        <v>0.124696356275304</v>
      </c>
      <c r="D9" s="13">
        <v>0.110754414125201</v>
      </c>
      <c r="E9" s="13">
        <v>0.14003294892915999</v>
      </c>
      <c r="F9" s="13"/>
      <c r="G9" s="13">
        <v>0.13142857142857101</v>
      </c>
      <c r="H9" s="13">
        <v>0.13803680981595101</v>
      </c>
      <c r="I9" s="13">
        <v>0.12711864406779699</v>
      </c>
      <c r="J9" s="13">
        <v>0.13930348258706499</v>
      </c>
      <c r="K9" s="13">
        <v>9.0909090909090898E-2</v>
      </c>
      <c r="L9" s="13">
        <v>9.7402597402597393E-2</v>
      </c>
      <c r="M9" s="13"/>
      <c r="N9" s="13">
        <v>0.13598326359832599</v>
      </c>
      <c r="O9" s="13">
        <v>0.109965635738832</v>
      </c>
      <c r="P9" s="13">
        <v>0.13930348258706499</v>
      </c>
      <c r="Q9" s="13">
        <v>0.114173228346457</v>
      </c>
      <c r="R9" s="13"/>
      <c r="S9" s="13">
        <v>0.12345679012345701</v>
      </c>
      <c r="T9" s="13">
        <v>0.12030075187969901</v>
      </c>
      <c r="U9" s="13">
        <v>0.123287671232877</v>
      </c>
      <c r="V9" s="13">
        <v>0.12621359223301001</v>
      </c>
      <c r="W9" s="13">
        <v>0.105769230769231</v>
      </c>
      <c r="X9" s="13">
        <v>0.114285714285714</v>
      </c>
      <c r="Y9" s="13">
        <v>0.11</v>
      </c>
      <c r="Z9" s="13">
        <v>6.6666666666666693E-2</v>
      </c>
      <c r="AA9" s="13">
        <v>0.14012738853503201</v>
      </c>
      <c r="AB9" s="13">
        <v>0.15625</v>
      </c>
      <c r="AC9" s="13">
        <v>0.175438596491228</v>
      </c>
      <c r="AD9" s="13">
        <v>0.105263157894737</v>
      </c>
      <c r="AE9" s="13"/>
      <c r="AF9" s="13">
        <v>0.13032581453634101</v>
      </c>
      <c r="AG9" s="13">
        <v>0.155</v>
      </c>
      <c r="AH9" s="13">
        <v>0.1328125</v>
      </c>
      <c r="AI9" s="13">
        <v>0.12422360248447201</v>
      </c>
      <c r="AJ9" s="13">
        <v>8.9430894308943104E-2</v>
      </c>
      <c r="AK9" s="13">
        <v>0.114285714285714</v>
      </c>
      <c r="AL9" s="13"/>
      <c r="AM9" s="13">
        <v>0.10989010989011</v>
      </c>
      <c r="AN9" s="13">
        <v>0.11555555555555599</v>
      </c>
      <c r="AO9" s="13">
        <v>0.11508951406649599</v>
      </c>
      <c r="AP9" s="13">
        <v>0.15611814345991601</v>
      </c>
      <c r="AQ9" s="13">
        <v>0.18181818181818199</v>
      </c>
      <c r="AR9" s="13"/>
      <c r="AS9" s="13">
        <v>0.124696356275304</v>
      </c>
      <c r="AT9" s="13" t="s">
        <v>97</v>
      </c>
      <c r="AU9" s="13"/>
      <c r="AV9" s="13">
        <v>0.14249999999999999</v>
      </c>
      <c r="AW9" s="13">
        <v>0.159574468085106</v>
      </c>
      <c r="AX9" s="13">
        <v>9.1778202676864207E-2</v>
      </c>
      <c r="AY9" s="13"/>
      <c r="AZ9" s="13">
        <v>0.100917431192661</v>
      </c>
      <c r="BA9" s="13">
        <v>0.233333333333333</v>
      </c>
      <c r="BB9" s="13">
        <v>0.123348017621145</v>
      </c>
      <c r="BC9" s="13"/>
      <c r="BD9" s="13">
        <v>0.13659147869674201</v>
      </c>
      <c r="BE9" s="13">
        <v>0.10440835266821299</v>
      </c>
      <c r="BF9" s="13"/>
      <c r="BG9" s="13">
        <v>0.15496368038740899</v>
      </c>
      <c r="BH9" s="13">
        <v>0.109756097560976</v>
      </c>
      <c r="BI9" s="13"/>
      <c r="BJ9" s="13">
        <v>0.173684210526316</v>
      </c>
      <c r="BK9" s="13">
        <v>0.11383709519136399</v>
      </c>
      <c r="BL9" s="13"/>
      <c r="BM9" s="13">
        <v>0.15226337448559699</v>
      </c>
      <c r="BN9" s="13">
        <v>0.11885245901639301</v>
      </c>
      <c r="BO9" s="13"/>
      <c r="BP9" s="13">
        <v>0.109792284866469</v>
      </c>
      <c r="BQ9" s="13">
        <v>0.13127853881278501</v>
      </c>
      <c r="BR9" s="13"/>
      <c r="BS9" s="13">
        <v>0.138009049773756</v>
      </c>
      <c r="BT9" s="13">
        <v>0.112087912087912</v>
      </c>
      <c r="BU9" s="13"/>
      <c r="BV9" s="13">
        <v>0.161073825503356</v>
      </c>
      <c r="BW9" s="13">
        <v>0.12627986348122899</v>
      </c>
      <c r="BX9" s="13"/>
      <c r="BY9" s="13">
        <v>0.13986013986014001</v>
      </c>
      <c r="BZ9" s="13">
        <v>0.122562674094708</v>
      </c>
      <c r="CA9" s="13"/>
      <c r="CB9" s="13">
        <v>0.1082910321489</v>
      </c>
      <c r="CC9" s="13">
        <v>0.14147909967845701</v>
      </c>
    </row>
    <row r="10" spans="2:81" ht="28.8" x14ac:dyDescent="0.3">
      <c r="B10" s="14" t="s">
        <v>380</v>
      </c>
      <c r="C10" s="13">
        <v>3.6437246963562701E-2</v>
      </c>
      <c r="D10" s="13">
        <v>4.49438202247191E-2</v>
      </c>
      <c r="E10" s="13">
        <v>2.8006589785831999E-2</v>
      </c>
      <c r="F10" s="13"/>
      <c r="G10" s="13">
        <v>2.8571428571428598E-2</v>
      </c>
      <c r="H10" s="13">
        <v>4.6012269938650298E-2</v>
      </c>
      <c r="I10" s="13">
        <v>2.5423728813559299E-2</v>
      </c>
      <c r="J10" s="13">
        <v>3.4825870646766198E-2</v>
      </c>
      <c r="K10" s="13">
        <v>4.1958041958042001E-2</v>
      </c>
      <c r="L10" s="13">
        <v>3.8961038961039002E-2</v>
      </c>
      <c r="M10" s="13"/>
      <c r="N10" s="13">
        <v>3.9748953974895397E-2</v>
      </c>
      <c r="O10" s="13">
        <v>4.8109965635738799E-2</v>
      </c>
      <c r="P10" s="13">
        <v>3.4825870646766198E-2</v>
      </c>
      <c r="Q10" s="13">
        <v>1.9685039370078702E-2</v>
      </c>
      <c r="R10" s="13"/>
      <c r="S10" s="13">
        <v>4.9382716049382699E-2</v>
      </c>
      <c r="T10" s="13">
        <v>3.7593984962405999E-2</v>
      </c>
      <c r="U10" s="13">
        <v>6.8493150684931503E-2</v>
      </c>
      <c r="V10" s="13">
        <v>4.85436893203883E-2</v>
      </c>
      <c r="W10" s="13">
        <v>1.9230769230769201E-2</v>
      </c>
      <c r="X10" s="13">
        <v>2.8571428571428598E-2</v>
      </c>
      <c r="Y10" s="13">
        <v>0.05</v>
      </c>
      <c r="Z10" s="13">
        <v>2.2222222222222199E-2</v>
      </c>
      <c r="AA10" s="13">
        <v>2.54777070063694E-2</v>
      </c>
      <c r="AB10" s="13">
        <v>3.125E-2</v>
      </c>
      <c r="AC10" s="13">
        <v>0</v>
      </c>
      <c r="AD10" s="13">
        <v>0</v>
      </c>
      <c r="AE10" s="13"/>
      <c r="AF10" s="13">
        <v>3.2581453634085197E-2</v>
      </c>
      <c r="AG10" s="13">
        <v>4.4999999999999998E-2</v>
      </c>
      <c r="AH10" s="13">
        <v>5.46875E-2</v>
      </c>
      <c r="AI10" s="13">
        <v>6.2111801242236003E-2</v>
      </c>
      <c r="AJ10" s="13">
        <v>3.2520325203252001E-2</v>
      </c>
      <c r="AK10" s="13">
        <v>0</v>
      </c>
      <c r="AL10" s="13"/>
      <c r="AM10" s="13">
        <v>3.2967032967033003E-2</v>
      </c>
      <c r="AN10" s="13">
        <v>2.2222222222222199E-2</v>
      </c>
      <c r="AO10" s="13">
        <v>4.0920716112532E-2</v>
      </c>
      <c r="AP10" s="13">
        <v>3.37552742616034E-2</v>
      </c>
      <c r="AQ10" s="13">
        <v>9.0909090909090898E-2</v>
      </c>
      <c r="AR10" s="13"/>
      <c r="AS10" s="13">
        <v>3.6437246963562701E-2</v>
      </c>
      <c r="AT10" s="13" t="s">
        <v>97</v>
      </c>
      <c r="AU10" s="13"/>
      <c r="AV10" s="13">
        <v>3.2500000000000001E-2</v>
      </c>
      <c r="AW10" s="13">
        <v>0.117021276595745</v>
      </c>
      <c r="AX10" s="13">
        <v>2.4856596558317401E-2</v>
      </c>
      <c r="AY10" s="13"/>
      <c r="AZ10" s="13">
        <v>2.7522935779816501E-2</v>
      </c>
      <c r="BA10" s="13">
        <v>6.6666666666666693E-2</v>
      </c>
      <c r="BB10" s="13">
        <v>5.2863436123347998E-2</v>
      </c>
      <c r="BC10" s="13"/>
      <c r="BD10" s="13">
        <v>3.88471177944862E-2</v>
      </c>
      <c r="BE10" s="13">
        <v>3.2482598607888602E-2</v>
      </c>
      <c r="BF10" s="13"/>
      <c r="BG10" s="13">
        <v>4.6004842615012101E-2</v>
      </c>
      <c r="BH10" s="13">
        <v>3.1707317073170697E-2</v>
      </c>
      <c r="BI10" s="13"/>
      <c r="BJ10" s="13">
        <v>6.3157894736842093E-2</v>
      </c>
      <c r="BK10" s="13">
        <v>3.04219823356232E-2</v>
      </c>
      <c r="BL10" s="13"/>
      <c r="BM10" s="13">
        <v>2.4691358024691398E-2</v>
      </c>
      <c r="BN10" s="13">
        <v>3.9959016393442598E-2</v>
      </c>
      <c r="BO10" s="13"/>
      <c r="BP10" s="13">
        <v>2.3738872403560801E-2</v>
      </c>
      <c r="BQ10" s="13">
        <v>4.2237442922374399E-2</v>
      </c>
      <c r="BR10" s="13"/>
      <c r="BS10" s="13">
        <v>4.52488687782805E-2</v>
      </c>
      <c r="BT10" s="13">
        <v>3.95604395604396E-2</v>
      </c>
      <c r="BU10" s="13"/>
      <c r="BV10" s="13">
        <v>4.0268456375838903E-2</v>
      </c>
      <c r="BW10" s="13">
        <v>4.7781569965870303E-2</v>
      </c>
      <c r="BX10" s="13"/>
      <c r="BY10" s="13">
        <v>5.5944055944055902E-2</v>
      </c>
      <c r="BZ10" s="13">
        <v>3.4354688950789199E-2</v>
      </c>
      <c r="CA10" s="13"/>
      <c r="CB10" s="13">
        <v>2.8764805414551599E-2</v>
      </c>
      <c r="CC10" s="13">
        <v>3.8585209003215402E-2</v>
      </c>
    </row>
    <row r="11" spans="2:81" x14ac:dyDescent="0.3">
      <c r="B11" s="14" t="s">
        <v>381</v>
      </c>
      <c r="C11" s="13">
        <v>2.5101214574898799E-2</v>
      </c>
      <c r="D11" s="13">
        <v>3.04975922953451E-2</v>
      </c>
      <c r="E11" s="13">
        <v>1.97693574958814E-2</v>
      </c>
      <c r="F11" s="13"/>
      <c r="G11" s="13">
        <v>0.04</v>
      </c>
      <c r="H11" s="13">
        <v>2.14723926380368E-2</v>
      </c>
      <c r="I11" s="13">
        <v>3.3898305084745797E-2</v>
      </c>
      <c r="J11" s="13">
        <v>1.49253731343284E-2</v>
      </c>
      <c r="K11" s="13">
        <v>2.0979020979021001E-2</v>
      </c>
      <c r="L11" s="13">
        <v>1.9480519480519501E-2</v>
      </c>
      <c r="M11" s="13"/>
      <c r="N11" s="13">
        <v>1.8828451882845199E-2</v>
      </c>
      <c r="O11" s="13">
        <v>2.40549828178694E-2</v>
      </c>
      <c r="P11" s="13">
        <v>3.4825870646766198E-2</v>
      </c>
      <c r="Q11" s="13">
        <v>3.1496062992125998E-2</v>
      </c>
      <c r="R11" s="13"/>
      <c r="S11" s="13">
        <v>1.6460905349794198E-2</v>
      </c>
      <c r="T11" s="13">
        <v>3.00751879699248E-2</v>
      </c>
      <c r="U11" s="13">
        <v>2.7397260273972601E-2</v>
      </c>
      <c r="V11" s="13">
        <v>4.85436893203883E-2</v>
      </c>
      <c r="W11" s="13">
        <v>1.9230769230769201E-2</v>
      </c>
      <c r="X11" s="13">
        <v>1.9047619047619001E-2</v>
      </c>
      <c r="Y11" s="13">
        <v>0.04</v>
      </c>
      <c r="Z11" s="13">
        <v>2.2222222222222199E-2</v>
      </c>
      <c r="AA11" s="13">
        <v>3.1847133757961797E-2</v>
      </c>
      <c r="AB11" s="13">
        <v>1.0416666666666701E-2</v>
      </c>
      <c r="AC11" s="13">
        <v>0</v>
      </c>
      <c r="AD11" s="13">
        <v>5.2631578947368397E-2</v>
      </c>
      <c r="AE11" s="13"/>
      <c r="AF11" s="13">
        <v>2.00501253132832E-2</v>
      </c>
      <c r="AG11" s="13">
        <v>0.03</v>
      </c>
      <c r="AH11" s="13">
        <v>3.125E-2</v>
      </c>
      <c r="AI11" s="13">
        <v>6.2111801242236003E-2</v>
      </c>
      <c r="AJ11" s="13">
        <v>1.6260162601626001E-2</v>
      </c>
      <c r="AK11" s="13">
        <v>0</v>
      </c>
      <c r="AL11" s="13"/>
      <c r="AM11" s="13">
        <v>2.1978021978022001E-2</v>
      </c>
      <c r="AN11" s="13">
        <v>2.66666666666667E-2</v>
      </c>
      <c r="AO11" s="13">
        <v>2.5575447570332501E-2</v>
      </c>
      <c r="AP11" s="13">
        <v>1.68776371308017E-2</v>
      </c>
      <c r="AQ11" s="13">
        <v>2.27272727272727E-2</v>
      </c>
      <c r="AR11" s="13"/>
      <c r="AS11" s="13">
        <v>2.5101214574898799E-2</v>
      </c>
      <c r="AT11" s="13" t="s">
        <v>97</v>
      </c>
      <c r="AU11" s="13"/>
      <c r="AV11" s="13">
        <v>2.75E-2</v>
      </c>
      <c r="AW11" s="13">
        <v>1.0638297872340399E-2</v>
      </c>
      <c r="AX11" s="13">
        <v>2.4856596558317401E-2</v>
      </c>
      <c r="AY11" s="13"/>
      <c r="AZ11" s="13">
        <v>0</v>
      </c>
      <c r="BA11" s="13">
        <v>1.1111111111111099E-2</v>
      </c>
      <c r="BB11" s="13">
        <v>3.5242290748898703E-2</v>
      </c>
      <c r="BC11" s="13"/>
      <c r="BD11" s="13">
        <v>2.6315789473684199E-2</v>
      </c>
      <c r="BE11" s="13">
        <v>2.3201856148491899E-2</v>
      </c>
      <c r="BF11" s="13"/>
      <c r="BG11" s="13">
        <v>2.6634382566585998E-2</v>
      </c>
      <c r="BH11" s="13">
        <v>2.4390243902439001E-2</v>
      </c>
      <c r="BI11" s="13"/>
      <c r="BJ11" s="13">
        <v>3.1578947368421102E-2</v>
      </c>
      <c r="BK11" s="13">
        <v>2.45338567222767E-2</v>
      </c>
      <c r="BL11" s="13"/>
      <c r="BM11" s="13">
        <v>1.6460905349794198E-2</v>
      </c>
      <c r="BN11" s="13">
        <v>2.6639344262295101E-2</v>
      </c>
      <c r="BO11" s="13"/>
      <c r="BP11" s="13">
        <v>2.9673590504451001E-2</v>
      </c>
      <c r="BQ11" s="13">
        <v>2.1689497716895E-2</v>
      </c>
      <c r="BR11" s="13"/>
      <c r="BS11" s="13">
        <v>1.8099547511312201E-2</v>
      </c>
      <c r="BT11" s="13">
        <v>3.5164835164835199E-2</v>
      </c>
      <c r="BU11" s="13"/>
      <c r="BV11" s="13">
        <v>2.01342281879195E-2</v>
      </c>
      <c r="BW11" s="13">
        <v>1.7064846416382298E-2</v>
      </c>
      <c r="BX11" s="13"/>
      <c r="BY11" s="13">
        <v>6.2937062937062901E-2</v>
      </c>
      <c r="BZ11" s="13">
        <v>2.0427112349117899E-2</v>
      </c>
      <c r="CA11" s="13"/>
      <c r="CB11" s="13">
        <v>2.1996615905245299E-2</v>
      </c>
      <c r="CC11" s="13">
        <v>2.8938906752411599E-2</v>
      </c>
    </row>
    <row r="12" spans="2:81" x14ac:dyDescent="0.3">
      <c r="B12" s="14" t="s">
        <v>106</v>
      </c>
      <c r="C12" s="22">
        <v>2.2672064777327899E-2</v>
      </c>
      <c r="D12" s="22">
        <v>2.4077046548956701E-2</v>
      </c>
      <c r="E12" s="22">
        <v>2.1416803953871501E-2</v>
      </c>
      <c r="F12" s="22"/>
      <c r="G12" s="22">
        <v>1.7142857142857099E-2</v>
      </c>
      <c r="H12" s="22">
        <v>2.14723926380368E-2</v>
      </c>
      <c r="I12" s="22">
        <v>1.27118644067797E-2</v>
      </c>
      <c r="J12" s="22">
        <v>4.9751243781094502E-2</v>
      </c>
      <c r="K12" s="22">
        <v>6.9930069930069904E-3</v>
      </c>
      <c r="L12" s="22">
        <v>2.5974025974026E-2</v>
      </c>
      <c r="M12" s="22"/>
      <c r="N12" s="22">
        <v>1.2552301255230099E-2</v>
      </c>
      <c r="O12" s="22">
        <v>2.06185567010309E-2</v>
      </c>
      <c r="P12" s="22">
        <v>2.9850746268656699E-2</v>
      </c>
      <c r="Q12" s="22">
        <v>3.9370078740157501E-2</v>
      </c>
      <c r="R12" s="22"/>
      <c r="S12" s="22">
        <v>3.7037037037037E-2</v>
      </c>
      <c r="T12" s="22">
        <v>3.7593984962405999E-2</v>
      </c>
      <c r="U12" s="22">
        <v>0</v>
      </c>
      <c r="V12" s="22">
        <v>0</v>
      </c>
      <c r="W12" s="22">
        <v>9.6153846153846194E-3</v>
      </c>
      <c r="X12" s="22">
        <v>9.5238095238095195E-3</v>
      </c>
      <c r="Y12" s="22">
        <v>0</v>
      </c>
      <c r="Z12" s="22">
        <v>4.4444444444444398E-2</v>
      </c>
      <c r="AA12" s="22">
        <v>5.0955414012738898E-2</v>
      </c>
      <c r="AB12" s="22">
        <v>2.0833333333333301E-2</v>
      </c>
      <c r="AC12" s="22">
        <v>0</v>
      </c>
      <c r="AD12" s="22">
        <v>0</v>
      </c>
      <c r="AE12" s="22"/>
      <c r="AF12" s="22">
        <v>1.2531328320802001E-2</v>
      </c>
      <c r="AG12" s="22">
        <v>2.5000000000000001E-2</v>
      </c>
      <c r="AH12" s="22">
        <v>2.34375E-2</v>
      </c>
      <c r="AI12" s="22">
        <v>6.2111801242236003E-3</v>
      </c>
      <c r="AJ12" s="22">
        <v>2.4390243902439001E-2</v>
      </c>
      <c r="AK12" s="22">
        <v>3.8095238095238099E-2</v>
      </c>
      <c r="AL12" s="22"/>
      <c r="AM12" s="22">
        <v>3.2967032967033003E-2</v>
      </c>
      <c r="AN12" s="22">
        <v>1.3333333333333299E-2</v>
      </c>
      <c r="AO12" s="22">
        <v>2.0460358056266E-2</v>
      </c>
      <c r="AP12" s="22">
        <v>2.1097046413502098E-2</v>
      </c>
      <c r="AQ12" s="22">
        <v>2.27272727272727E-2</v>
      </c>
      <c r="AR12" s="22"/>
      <c r="AS12" s="22">
        <v>2.2672064777327899E-2</v>
      </c>
      <c r="AT12" s="22" t="s">
        <v>97</v>
      </c>
      <c r="AU12" s="22"/>
      <c r="AV12" s="22">
        <v>1.4999999999999999E-2</v>
      </c>
      <c r="AW12" s="22">
        <v>3.1914893617021302E-2</v>
      </c>
      <c r="AX12" s="22">
        <v>2.4856596558317401E-2</v>
      </c>
      <c r="AY12" s="22"/>
      <c r="AZ12" s="22">
        <v>1.8348623853211E-2</v>
      </c>
      <c r="BA12" s="22">
        <v>1.1111111111111099E-2</v>
      </c>
      <c r="BB12" s="22">
        <v>2.6431718061673999E-2</v>
      </c>
      <c r="BC12" s="22"/>
      <c r="BD12" s="22">
        <v>2.00501253132832E-2</v>
      </c>
      <c r="BE12" s="22">
        <v>2.7842227378190299E-2</v>
      </c>
      <c r="BF12" s="22"/>
      <c r="BG12" s="22">
        <v>1.93704600484262E-2</v>
      </c>
      <c r="BH12" s="22">
        <v>2.3170731707317101E-2</v>
      </c>
      <c r="BI12" s="22"/>
      <c r="BJ12" s="22">
        <v>3.1578947368421102E-2</v>
      </c>
      <c r="BK12" s="22">
        <v>2.1589793915603499E-2</v>
      </c>
      <c r="BL12" s="22"/>
      <c r="BM12" s="22">
        <v>8.23045267489712E-3</v>
      </c>
      <c r="BN12" s="22">
        <v>2.5614754098360702E-2</v>
      </c>
      <c r="BO12" s="22"/>
      <c r="BP12" s="22">
        <v>2.0771513353115698E-2</v>
      </c>
      <c r="BQ12" s="22">
        <v>2.3972602739725998E-2</v>
      </c>
      <c r="BR12" s="22"/>
      <c r="BS12" s="22">
        <v>1.1312217194570101E-2</v>
      </c>
      <c r="BT12" s="22">
        <v>3.5164835164835199E-2</v>
      </c>
      <c r="BU12" s="22"/>
      <c r="BV12" s="22">
        <v>6.7114093959731499E-3</v>
      </c>
      <c r="BW12" s="22">
        <v>1.36518771331058E-2</v>
      </c>
      <c r="BX12" s="22"/>
      <c r="BY12" s="22">
        <v>2.0979020979021001E-2</v>
      </c>
      <c r="BZ12" s="22">
        <v>2.3212627669452202E-2</v>
      </c>
      <c r="CA12" s="22"/>
      <c r="CB12" s="22">
        <v>2.7072758037225E-2</v>
      </c>
      <c r="CC12" s="22">
        <v>1.9292604501607701E-2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C17"/>
  <sheetViews>
    <sheetView showGridLines="0" workbookViewId="0">
      <pane xSplit="2" topLeftCell="C1" activePane="topRight" state="frozen"/>
      <selection pane="topRight" activeCell="J9" sqref="J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384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378</v>
      </c>
      <c r="C8" s="13">
        <v>0.6582995951417</v>
      </c>
      <c r="D8" s="13">
        <v>0.66292134831460703</v>
      </c>
      <c r="E8" s="13">
        <v>0.65403624382207604</v>
      </c>
      <c r="F8" s="13"/>
      <c r="G8" s="13">
        <v>0.57142857142857095</v>
      </c>
      <c r="H8" s="13">
        <v>0.59509202453987697</v>
      </c>
      <c r="I8" s="13">
        <v>0.68220338983050799</v>
      </c>
      <c r="J8" s="13">
        <v>0.71144278606965194</v>
      </c>
      <c r="K8" s="13">
        <v>0.73426573426573405</v>
      </c>
      <c r="L8" s="13">
        <v>0.71428571428571397</v>
      </c>
      <c r="M8" s="13"/>
      <c r="N8" s="13">
        <v>0.671548117154812</v>
      </c>
      <c r="O8" s="13">
        <v>0.67010309278350499</v>
      </c>
      <c r="P8" s="13">
        <v>0.63184079601990095</v>
      </c>
      <c r="Q8" s="13">
        <v>0.63385826771653497</v>
      </c>
      <c r="R8" s="13"/>
      <c r="S8" s="13">
        <v>0.66255144032921798</v>
      </c>
      <c r="T8" s="13">
        <v>0.66165413533834605</v>
      </c>
      <c r="U8" s="13">
        <v>0.63013698630137005</v>
      </c>
      <c r="V8" s="13">
        <v>0.67961165048543704</v>
      </c>
      <c r="W8" s="13">
        <v>0.69230769230769196</v>
      </c>
      <c r="X8" s="13">
        <v>0.56190476190476202</v>
      </c>
      <c r="Y8" s="13">
        <v>0.73</v>
      </c>
      <c r="Z8" s="13">
        <v>0.73333333333333295</v>
      </c>
      <c r="AA8" s="13">
        <v>0.611464968152866</v>
      </c>
      <c r="AB8" s="13">
        <v>0.625</v>
      </c>
      <c r="AC8" s="13">
        <v>0.70175438596491202</v>
      </c>
      <c r="AD8" s="13">
        <v>0.78947368421052599</v>
      </c>
      <c r="AE8" s="13"/>
      <c r="AF8" s="13">
        <v>0.66416040100250595</v>
      </c>
      <c r="AG8" s="13">
        <v>0.68</v>
      </c>
      <c r="AH8" s="13">
        <v>0.6484375</v>
      </c>
      <c r="AI8" s="13">
        <v>0.62732919254658404</v>
      </c>
      <c r="AJ8" s="13">
        <v>0.66666666666666696</v>
      </c>
      <c r="AK8" s="13">
        <v>0.66666666666666696</v>
      </c>
      <c r="AL8" s="13"/>
      <c r="AM8" s="13">
        <v>0.68131868131868101</v>
      </c>
      <c r="AN8" s="13">
        <v>0.63111111111111096</v>
      </c>
      <c r="AO8" s="13">
        <v>0.68542199488491096</v>
      </c>
      <c r="AP8" s="13">
        <v>0.63713080168776404</v>
      </c>
      <c r="AQ8" s="13">
        <v>0.59090909090909105</v>
      </c>
      <c r="AR8" s="13"/>
      <c r="AS8" s="13">
        <v>0.6582995951417</v>
      </c>
      <c r="AT8" s="13" t="s">
        <v>97</v>
      </c>
      <c r="AU8" s="13"/>
      <c r="AV8" s="13">
        <v>0.62250000000000005</v>
      </c>
      <c r="AW8" s="13">
        <v>0.60638297872340396</v>
      </c>
      <c r="AX8" s="13">
        <v>0.71892925430210297</v>
      </c>
      <c r="AY8" s="13"/>
      <c r="AZ8" s="13">
        <v>0.61467889908256901</v>
      </c>
      <c r="BA8" s="13">
        <v>0.52222222222222203</v>
      </c>
      <c r="BB8" s="13">
        <v>0.64317180616740099</v>
      </c>
      <c r="BC8" s="13"/>
      <c r="BD8" s="13">
        <v>0.63533834586466198</v>
      </c>
      <c r="BE8" s="13">
        <v>0.70069605568445503</v>
      </c>
      <c r="BF8" s="13"/>
      <c r="BG8" s="13">
        <v>0.57142857142857095</v>
      </c>
      <c r="BH8" s="13">
        <v>0.70243902439024397</v>
      </c>
      <c r="BI8" s="13"/>
      <c r="BJ8" s="13">
        <v>0.56315789473684197</v>
      </c>
      <c r="BK8" s="13">
        <v>0.68007850834151096</v>
      </c>
      <c r="BL8" s="13"/>
      <c r="BM8" s="13">
        <v>0.63786008230452695</v>
      </c>
      <c r="BN8" s="13">
        <v>0.66495901639344301</v>
      </c>
      <c r="BO8" s="13"/>
      <c r="BP8" s="13">
        <v>0.68545994065281901</v>
      </c>
      <c r="BQ8" s="13">
        <v>0.64840182648401801</v>
      </c>
      <c r="BR8" s="13"/>
      <c r="BS8" s="13">
        <v>0.66742081447963797</v>
      </c>
      <c r="BT8" s="13">
        <v>0.66593406593406601</v>
      </c>
      <c r="BU8" s="13"/>
      <c r="BV8" s="13">
        <v>0.63087248322147604</v>
      </c>
      <c r="BW8" s="13">
        <v>0.68600682593856699</v>
      </c>
      <c r="BX8" s="13"/>
      <c r="BY8" s="13">
        <v>0.55944055944055904</v>
      </c>
      <c r="BZ8" s="13">
        <v>0.67130919220055696</v>
      </c>
      <c r="CA8" s="13"/>
      <c r="CB8" s="13">
        <v>0.69881556683587098</v>
      </c>
      <c r="CC8" s="13">
        <v>0.62700964630225098</v>
      </c>
    </row>
    <row r="9" spans="2:81" ht="28.8" x14ac:dyDescent="0.3">
      <c r="B9" s="14" t="s">
        <v>379</v>
      </c>
      <c r="C9" s="13">
        <v>0.155465587044534</v>
      </c>
      <c r="D9" s="13">
        <v>0.14285714285714299</v>
      </c>
      <c r="E9" s="13">
        <v>0.16639209225700199</v>
      </c>
      <c r="F9" s="13"/>
      <c r="G9" s="13">
        <v>0.217142857142857</v>
      </c>
      <c r="H9" s="13">
        <v>0.18098159509202499</v>
      </c>
      <c r="I9" s="13">
        <v>0.144067796610169</v>
      </c>
      <c r="J9" s="13">
        <v>0.144278606965174</v>
      </c>
      <c r="K9" s="13">
        <v>0.10489510489510501</v>
      </c>
      <c r="L9" s="13">
        <v>0.11038961038961</v>
      </c>
      <c r="M9" s="13"/>
      <c r="N9" s="13">
        <v>0.14016736401673599</v>
      </c>
      <c r="O9" s="13">
        <v>0.161512027491409</v>
      </c>
      <c r="P9" s="13">
        <v>0.18905472636815901</v>
      </c>
      <c r="Q9" s="13">
        <v>0.15748031496063</v>
      </c>
      <c r="R9" s="13"/>
      <c r="S9" s="13">
        <v>0.16049382716049401</v>
      </c>
      <c r="T9" s="13">
        <v>0.16541353383458601</v>
      </c>
      <c r="U9" s="13">
        <v>0.13698630136986301</v>
      </c>
      <c r="V9" s="13">
        <v>0.14563106796116501</v>
      </c>
      <c r="W9" s="13">
        <v>0.144230769230769</v>
      </c>
      <c r="X9" s="13">
        <v>0.2</v>
      </c>
      <c r="Y9" s="13">
        <v>0.12</v>
      </c>
      <c r="Z9" s="13">
        <v>6.6666666666666693E-2</v>
      </c>
      <c r="AA9" s="13">
        <v>0.17197452229299401</v>
      </c>
      <c r="AB9" s="13">
        <v>0.20833333333333301</v>
      </c>
      <c r="AC9" s="13">
        <v>0.105263157894737</v>
      </c>
      <c r="AD9" s="13">
        <v>0.105263157894737</v>
      </c>
      <c r="AE9" s="13"/>
      <c r="AF9" s="13">
        <v>0.162907268170426</v>
      </c>
      <c r="AG9" s="13">
        <v>0.13500000000000001</v>
      </c>
      <c r="AH9" s="13">
        <v>0.203125</v>
      </c>
      <c r="AI9" s="13">
        <v>0.14285714285714299</v>
      </c>
      <c r="AJ9" s="13">
        <v>0.138211382113821</v>
      </c>
      <c r="AK9" s="13">
        <v>0.14285714285714299</v>
      </c>
      <c r="AL9" s="13"/>
      <c r="AM9" s="13">
        <v>0.13736263736263701</v>
      </c>
      <c r="AN9" s="13">
        <v>0.18222222222222201</v>
      </c>
      <c r="AO9" s="13">
        <v>0.143222506393862</v>
      </c>
      <c r="AP9" s="13">
        <v>0.14345991561181401</v>
      </c>
      <c r="AQ9" s="13">
        <v>0.22727272727272699</v>
      </c>
      <c r="AR9" s="13"/>
      <c r="AS9" s="13">
        <v>0.155465587044534</v>
      </c>
      <c r="AT9" s="13" t="s">
        <v>97</v>
      </c>
      <c r="AU9" s="13"/>
      <c r="AV9" s="13">
        <v>0.1925</v>
      </c>
      <c r="AW9" s="13">
        <v>0.13829787234042601</v>
      </c>
      <c r="AX9" s="13">
        <v>0.120458891013384</v>
      </c>
      <c r="AY9" s="13"/>
      <c r="AZ9" s="13">
        <v>0.22018348623853201</v>
      </c>
      <c r="BA9" s="13">
        <v>0.3</v>
      </c>
      <c r="BB9" s="13">
        <v>0.12775330396475801</v>
      </c>
      <c r="BC9" s="13"/>
      <c r="BD9" s="13">
        <v>0.17167919799498699</v>
      </c>
      <c r="BE9" s="13">
        <v>0.125290023201856</v>
      </c>
      <c r="BF9" s="13"/>
      <c r="BG9" s="13">
        <v>0.193704600484261</v>
      </c>
      <c r="BH9" s="13">
        <v>0.13536585365853701</v>
      </c>
      <c r="BI9" s="13"/>
      <c r="BJ9" s="13">
        <v>0.18947368421052599</v>
      </c>
      <c r="BK9" s="13">
        <v>0.14327772325809601</v>
      </c>
      <c r="BL9" s="13"/>
      <c r="BM9" s="13">
        <v>0.19341563786008201</v>
      </c>
      <c r="BN9" s="13">
        <v>0.14651639344262299</v>
      </c>
      <c r="BO9" s="13"/>
      <c r="BP9" s="13">
        <v>0.16320474777448099</v>
      </c>
      <c r="BQ9" s="13">
        <v>0.15410958904109601</v>
      </c>
      <c r="BR9" s="13"/>
      <c r="BS9" s="13">
        <v>0.16968325791855199</v>
      </c>
      <c r="BT9" s="13">
        <v>0.14065934065934099</v>
      </c>
      <c r="BU9" s="13"/>
      <c r="BV9" s="13">
        <v>0.20134228187919501</v>
      </c>
      <c r="BW9" s="13">
        <v>0.15358361774744</v>
      </c>
      <c r="BX9" s="13"/>
      <c r="BY9" s="13">
        <v>0.195804195804196</v>
      </c>
      <c r="BZ9" s="13">
        <v>0.15041782729805001</v>
      </c>
      <c r="CA9" s="13"/>
      <c r="CB9" s="13">
        <v>0.13705583756345199</v>
      </c>
      <c r="CC9" s="13">
        <v>0.16720257234726699</v>
      </c>
    </row>
    <row r="10" spans="2:81" ht="28.8" x14ac:dyDescent="0.3">
      <c r="B10" s="14" t="s">
        <v>380</v>
      </c>
      <c r="C10" s="13">
        <v>5.4251012145748997E-2</v>
      </c>
      <c r="D10" s="13">
        <v>6.9020866773675804E-2</v>
      </c>
      <c r="E10" s="13">
        <v>3.9538714991762799E-2</v>
      </c>
      <c r="F10" s="13"/>
      <c r="G10" s="13">
        <v>6.8571428571428603E-2</v>
      </c>
      <c r="H10" s="13">
        <v>7.9754601226993904E-2</v>
      </c>
      <c r="I10" s="13">
        <v>5.5084745762711898E-2</v>
      </c>
      <c r="J10" s="13">
        <v>2.48756218905473E-2</v>
      </c>
      <c r="K10" s="13">
        <v>4.8951048951049E-2</v>
      </c>
      <c r="L10" s="13">
        <v>2.5974025974026E-2</v>
      </c>
      <c r="M10" s="13"/>
      <c r="N10" s="13">
        <v>5.4393305439330498E-2</v>
      </c>
      <c r="O10" s="13">
        <v>5.49828178694158E-2</v>
      </c>
      <c r="P10" s="13">
        <v>6.4676616915422896E-2</v>
      </c>
      <c r="Q10" s="13">
        <v>4.33070866141732E-2</v>
      </c>
      <c r="R10" s="13"/>
      <c r="S10" s="13">
        <v>6.5843621399177002E-2</v>
      </c>
      <c r="T10" s="13">
        <v>1.50375939849624E-2</v>
      </c>
      <c r="U10" s="13">
        <v>6.8493150684931503E-2</v>
      </c>
      <c r="V10" s="13">
        <v>8.7378640776699004E-2</v>
      </c>
      <c r="W10" s="13">
        <v>4.80769230769231E-2</v>
      </c>
      <c r="X10" s="13">
        <v>3.8095238095238099E-2</v>
      </c>
      <c r="Y10" s="13">
        <v>0.04</v>
      </c>
      <c r="Z10" s="13">
        <v>2.2222222222222199E-2</v>
      </c>
      <c r="AA10" s="13">
        <v>8.2802547770700605E-2</v>
      </c>
      <c r="AB10" s="13">
        <v>5.2083333333333301E-2</v>
      </c>
      <c r="AC10" s="13">
        <v>1.7543859649122799E-2</v>
      </c>
      <c r="AD10" s="13">
        <v>0.105263157894737</v>
      </c>
      <c r="AE10" s="13"/>
      <c r="AF10" s="13">
        <v>6.2656641604009994E-2</v>
      </c>
      <c r="AG10" s="13">
        <v>5.5E-2</v>
      </c>
      <c r="AH10" s="13">
        <v>3.90625E-2</v>
      </c>
      <c r="AI10" s="13">
        <v>8.0745341614906804E-2</v>
      </c>
      <c r="AJ10" s="13">
        <v>2.4390243902439001E-2</v>
      </c>
      <c r="AK10" s="13">
        <v>4.7619047619047603E-2</v>
      </c>
      <c r="AL10" s="13"/>
      <c r="AM10" s="13">
        <v>3.8461538461538498E-2</v>
      </c>
      <c r="AN10" s="13">
        <v>3.5555555555555597E-2</v>
      </c>
      <c r="AO10" s="13">
        <v>5.3708439897698197E-2</v>
      </c>
      <c r="AP10" s="13">
        <v>8.8607594936708903E-2</v>
      </c>
      <c r="AQ10" s="13">
        <v>6.8181818181818205E-2</v>
      </c>
      <c r="AR10" s="13"/>
      <c r="AS10" s="13">
        <v>5.4251012145748997E-2</v>
      </c>
      <c r="AT10" s="13" t="s">
        <v>97</v>
      </c>
      <c r="AU10" s="13"/>
      <c r="AV10" s="13">
        <v>4.4999999999999998E-2</v>
      </c>
      <c r="AW10" s="13">
        <v>0.117021276595745</v>
      </c>
      <c r="AX10" s="13">
        <v>3.4416826003824098E-2</v>
      </c>
      <c r="AY10" s="13"/>
      <c r="AZ10" s="13">
        <v>2.7522935779816501E-2</v>
      </c>
      <c r="BA10" s="13">
        <v>7.7777777777777807E-2</v>
      </c>
      <c r="BB10" s="13">
        <v>7.0484581497797405E-2</v>
      </c>
      <c r="BC10" s="13"/>
      <c r="BD10" s="13">
        <v>5.7644110275689199E-2</v>
      </c>
      <c r="BE10" s="13">
        <v>4.6403712296983798E-2</v>
      </c>
      <c r="BF10" s="13"/>
      <c r="BG10" s="13">
        <v>7.2639225181598099E-2</v>
      </c>
      <c r="BH10" s="13">
        <v>4.5121951219512201E-2</v>
      </c>
      <c r="BI10" s="13"/>
      <c r="BJ10" s="13">
        <v>8.42105263157895E-2</v>
      </c>
      <c r="BK10" s="13">
        <v>5.0049067713444598E-2</v>
      </c>
      <c r="BL10" s="13"/>
      <c r="BM10" s="13">
        <v>5.3497942386831303E-2</v>
      </c>
      <c r="BN10" s="13">
        <v>5.3278688524590202E-2</v>
      </c>
      <c r="BO10" s="13"/>
      <c r="BP10" s="13">
        <v>3.2640949554896097E-2</v>
      </c>
      <c r="BQ10" s="13">
        <v>6.05022831050228E-2</v>
      </c>
      <c r="BR10" s="13"/>
      <c r="BS10" s="13">
        <v>4.9773755656108601E-2</v>
      </c>
      <c r="BT10" s="13">
        <v>4.3956043956044001E-2</v>
      </c>
      <c r="BU10" s="13"/>
      <c r="BV10" s="13">
        <v>5.3691275167785199E-2</v>
      </c>
      <c r="BW10" s="13">
        <v>4.7781569965870303E-2</v>
      </c>
      <c r="BX10" s="13"/>
      <c r="BY10" s="13">
        <v>9.0909090909090898E-2</v>
      </c>
      <c r="BZ10" s="13">
        <v>4.9210770659238602E-2</v>
      </c>
      <c r="CA10" s="13"/>
      <c r="CB10" s="13">
        <v>4.90693739424704E-2</v>
      </c>
      <c r="CC10" s="13">
        <v>5.78778135048231E-2</v>
      </c>
    </row>
    <row r="11" spans="2:81" x14ac:dyDescent="0.3">
      <c r="B11" s="14" t="s">
        <v>381</v>
      </c>
      <c r="C11" s="13">
        <v>6.2348178137651797E-2</v>
      </c>
      <c r="D11" s="13">
        <v>5.7784911717496001E-2</v>
      </c>
      <c r="E11" s="13">
        <v>6.7545304777594697E-2</v>
      </c>
      <c r="F11" s="13"/>
      <c r="G11" s="13">
        <v>0.08</v>
      </c>
      <c r="H11" s="13">
        <v>7.9754601226993904E-2</v>
      </c>
      <c r="I11" s="13">
        <v>5.93220338983051E-2</v>
      </c>
      <c r="J11" s="13">
        <v>4.9751243781094502E-2</v>
      </c>
      <c r="K11" s="13">
        <v>4.8951048951049E-2</v>
      </c>
      <c r="L11" s="13">
        <v>3.8961038961039002E-2</v>
      </c>
      <c r="M11" s="13"/>
      <c r="N11" s="13">
        <v>7.1129707112970703E-2</v>
      </c>
      <c r="O11" s="13">
        <v>5.49828178694158E-2</v>
      </c>
      <c r="P11" s="13">
        <v>4.9751243781094502E-2</v>
      </c>
      <c r="Q11" s="13">
        <v>6.2992125984251995E-2</v>
      </c>
      <c r="R11" s="13"/>
      <c r="S11" s="13">
        <v>6.5843621399177002E-2</v>
      </c>
      <c r="T11" s="13">
        <v>5.2631578947368397E-2</v>
      </c>
      <c r="U11" s="13">
        <v>8.2191780821917804E-2</v>
      </c>
      <c r="V11" s="13">
        <v>5.8252427184466E-2</v>
      </c>
      <c r="W11" s="13">
        <v>4.80769230769231E-2</v>
      </c>
      <c r="X11" s="13">
        <v>0.15238095238095201</v>
      </c>
      <c r="Y11" s="13">
        <v>7.0000000000000007E-2</v>
      </c>
      <c r="Z11" s="13">
        <v>2.2222222222222199E-2</v>
      </c>
      <c r="AA11" s="13">
        <v>4.4585987261146501E-2</v>
      </c>
      <c r="AB11" s="13">
        <v>4.1666666666666699E-2</v>
      </c>
      <c r="AC11" s="13">
        <v>3.5087719298245598E-2</v>
      </c>
      <c r="AD11" s="13">
        <v>0</v>
      </c>
      <c r="AE11" s="13"/>
      <c r="AF11" s="13">
        <v>5.2631578947368397E-2</v>
      </c>
      <c r="AG11" s="13">
        <v>6.5000000000000002E-2</v>
      </c>
      <c r="AH11" s="13">
        <v>3.90625E-2</v>
      </c>
      <c r="AI11" s="13">
        <v>9.3167701863354005E-2</v>
      </c>
      <c r="AJ11" s="13">
        <v>8.9430894308943104E-2</v>
      </c>
      <c r="AK11" s="13">
        <v>5.7142857142857099E-2</v>
      </c>
      <c r="AL11" s="13"/>
      <c r="AM11" s="13">
        <v>4.94505494505494E-2</v>
      </c>
      <c r="AN11" s="13">
        <v>7.1111111111111097E-2</v>
      </c>
      <c r="AO11" s="13">
        <v>5.3708439897698197E-2</v>
      </c>
      <c r="AP11" s="13">
        <v>7.5949367088607597E-2</v>
      </c>
      <c r="AQ11" s="13">
        <v>6.8181818181818205E-2</v>
      </c>
      <c r="AR11" s="13"/>
      <c r="AS11" s="13">
        <v>6.2348178137651797E-2</v>
      </c>
      <c r="AT11" s="13" t="s">
        <v>97</v>
      </c>
      <c r="AU11" s="13"/>
      <c r="AV11" s="13">
        <v>7.4999999999999997E-2</v>
      </c>
      <c r="AW11" s="13">
        <v>4.2553191489361701E-2</v>
      </c>
      <c r="AX11" s="13">
        <v>5.5449330783938801E-2</v>
      </c>
      <c r="AY11" s="13"/>
      <c r="AZ11" s="13">
        <v>7.3394495412843999E-2</v>
      </c>
      <c r="BA11" s="13">
        <v>3.3333333333333298E-2</v>
      </c>
      <c r="BB11" s="13">
        <v>8.8105726872246701E-2</v>
      </c>
      <c r="BC11" s="13"/>
      <c r="BD11" s="13">
        <v>6.7669172932330796E-2</v>
      </c>
      <c r="BE11" s="13">
        <v>5.3364269141531299E-2</v>
      </c>
      <c r="BF11" s="13"/>
      <c r="BG11" s="13">
        <v>8.7167070217917697E-2</v>
      </c>
      <c r="BH11" s="13">
        <v>0.05</v>
      </c>
      <c r="BI11" s="13"/>
      <c r="BJ11" s="13">
        <v>9.4736842105263203E-2</v>
      </c>
      <c r="BK11" s="13">
        <v>5.5937193326791E-2</v>
      </c>
      <c r="BL11" s="13"/>
      <c r="BM11" s="13">
        <v>5.3497942386831303E-2</v>
      </c>
      <c r="BN11" s="13">
        <v>6.5573770491803296E-2</v>
      </c>
      <c r="BO11" s="13"/>
      <c r="BP11" s="13">
        <v>5.6379821958456998E-2</v>
      </c>
      <c r="BQ11" s="13">
        <v>6.6210045662100495E-2</v>
      </c>
      <c r="BR11" s="13"/>
      <c r="BS11" s="13">
        <v>6.5610859728506804E-2</v>
      </c>
      <c r="BT11" s="13">
        <v>6.15384615384615E-2</v>
      </c>
      <c r="BU11" s="13"/>
      <c r="BV11" s="13">
        <v>6.0402684563758399E-2</v>
      </c>
      <c r="BW11" s="13">
        <v>6.8259385665528999E-2</v>
      </c>
      <c r="BX11" s="13"/>
      <c r="BY11" s="13">
        <v>8.3916083916083906E-2</v>
      </c>
      <c r="BZ11" s="13">
        <v>6.0352831940575703E-2</v>
      </c>
      <c r="CA11" s="13"/>
      <c r="CB11" s="13">
        <v>4.90693739424704E-2</v>
      </c>
      <c r="CC11" s="13">
        <v>7.5562700964630206E-2</v>
      </c>
    </row>
    <row r="12" spans="2:81" x14ac:dyDescent="0.3">
      <c r="B12" s="14" t="s">
        <v>106</v>
      </c>
      <c r="C12" s="22">
        <v>6.9635627530364397E-2</v>
      </c>
      <c r="D12" s="22">
        <v>6.7415730337078594E-2</v>
      </c>
      <c r="E12" s="22">
        <v>7.2487644151565098E-2</v>
      </c>
      <c r="F12" s="22"/>
      <c r="G12" s="22">
        <v>6.2857142857142903E-2</v>
      </c>
      <c r="H12" s="22">
        <v>6.4417177914110405E-2</v>
      </c>
      <c r="I12" s="22">
        <v>5.93220338983051E-2</v>
      </c>
      <c r="J12" s="22">
        <v>6.9651741293532299E-2</v>
      </c>
      <c r="K12" s="22">
        <v>6.2937062937062901E-2</v>
      </c>
      <c r="L12" s="22">
        <v>0.11038961038961</v>
      </c>
      <c r="M12" s="22"/>
      <c r="N12" s="22">
        <v>6.2761506276150597E-2</v>
      </c>
      <c r="O12" s="22">
        <v>5.8419243986254303E-2</v>
      </c>
      <c r="P12" s="22">
        <v>6.4676616915422896E-2</v>
      </c>
      <c r="Q12" s="22">
        <v>0.102362204724409</v>
      </c>
      <c r="R12" s="22"/>
      <c r="S12" s="22">
        <v>4.52674897119342E-2</v>
      </c>
      <c r="T12" s="22">
        <v>0.105263157894737</v>
      </c>
      <c r="U12" s="22">
        <v>8.2191780821917804E-2</v>
      </c>
      <c r="V12" s="22">
        <v>2.9126213592233E-2</v>
      </c>
      <c r="W12" s="22">
        <v>6.7307692307692304E-2</v>
      </c>
      <c r="X12" s="22">
        <v>4.7619047619047603E-2</v>
      </c>
      <c r="Y12" s="22">
        <v>0.04</v>
      </c>
      <c r="Z12" s="22">
        <v>0.155555555555556</v>
      </c>
      <c r="AA12" s="22">
        <v>8.9171974522293002E-2</v>
      </c>
      <c r="AB12" s="22">
        <v>7.2916666666666699E-2</v>
      </c>
      <c r="AC12" s="22">
        <v>0.140350877192982</v>
      </c>
      <c r="AD12" s="22">
        <v>0</v>
      </c>
      <c r="AE12" s="22"/>
      <c r="AF12" s="22">
        <v>5.7644110275689199E-2</v>
      </c>
      <c r="AG12" s="22">
        <v>6.5000000000000002E-2</v>
      </c>
      <c r="AH12" s="22">
        <v>7.03125E-2</v>
      </c>
      <c r="AI12" s="22">
        <v>5.5900621118012403E-2</v>
      </c>
      <c r="AJ12" s="22">
        <v>8.1300813008130093E-2</v>
      </c>
      <c r="AK12" s="22">
        <v>8.5714285714285701E-2</v>
      </c>
      <c r="AL12" s="22"/>
      <c r="AM12" s="22">
        <v>9.3406593406593394E-2</v>
      </c>
      <c r="AN12" s="22">
        <v>0.08</v>
      </c>
      <c r="AO12" s="22">
        <v>6.3938618925831206E-2</v>
      </c>
      <c r="AP12" s="22">
        <v>5.4852320675105502E-2</v>
      </c>
      <c r="AQ12" s="22">
        <v>4.5454545454545497E-2</v>
      </c>
      <c r="AR12" s="22"/>
      <c r="AS12" s="22">
        <v>6.9635627530364397E-2</v>
      </c>
      <c r="AT12" s="22" t="s">
        <v>97</v>
      </c>
      <c r="AU12" s="22"/>
      <c r="AV12" s="22">
        <v>6.5000000000000002E-2</v>
      </c>
      <c r="AW12" s="22">
        <v>9.5744680851063801E-2</v>
      </c>
      <c r="AX12" s="22">
        <v>7.0745697896749504E-2</v>
      </c>
      <c r="AY12" s="22"/>
      <c r="AZ12" s="22">
        <v>6.4220183486238494E-2</v>
      </c>
      <c r="BA12" s="22">
        <v>6.6666666666666693E-2</v>
      </c>
      <c r="BB12" s="22">
        <v>7.0484581497797405E-2</v>
      </c>
      <c r="BC12" s="22"/>
      <c r="BD12" s="22">
        <v>6.7669172932330796E-2</v>
      </c>
      <c r="BE12" s="22">
        <v>7.4245939675173997E-2</v>
      </c>
      <c r="BF12" s="22"/>
      <c r="BG12" s="22">
        <v>7.5060532687651296E-2</v>
      </c>
      <c r="BH12" s="22">
        <v>6.7073170731707293E-2</v>
      </c>
      <c r="BI12" s="22"/>
      <c r="BJ12" s="22">
        <v>6.8421052631578994E-2</v>
      </c>
      <c r="BK12" s="22">
        <v>7.0657507360156996E-2</v>
      </c>
      <c r="BL12" s="22"/>
      <c r="BM12" s="22">
        <v>6.1728395061728399E-2</v>
      </c>
      <c r="BN12" s="22">
        <v>6.9672131147541005E-2</v>
      </c>
      <c r="BO12" s="22"/>
      <c r="BP12" s="22">
        <v>6.2314540059347202E-2</v>
      </c>
      <c r="BQ12" s="22">
        <v>7.0776255707762595E-2</v>
      </c>
      <c r="BR12" s="22"/>
      <c r="BS12" s="22">
        <v>4.7511312217194603E-2</v>
      </c>
      <c r="BT12" s="22">
        <v>8.7912087912087905E-2</v>
      </c>
      <c r="BU12" s="22"/>
      <c r="BV12" s="22">
        <v>5.3691275167785199E-2</v>
      </c>
      <c r="BW12" s="22">
        <v>4.4368600682593899E-2</v>
      </c>
      <c r="BX12" s="22"/>
      <c r="BY12" s="22">
        <v>6.9930069930069894E-2</v>
      </c>
      <c r="BZ12" s="22">
        <v>6.8709377901578494E-2</v>
      </c>
      <c r="CA12" s="22"/>
      <c r="CB12" s="22">
        <v>6.5989847715736002E-2</v>
      </c>
      <c r="CC12" s="22">
        <v>7.2347266881028896E-2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385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378</v>
      </c>
      <c r="C8" s="13">
        <v>0.54736842105263195</v>
      </c>
      <c r="D8" s="13">
        <v>0.55377207062600298</v>
      </c>
      <c r="E8" s="13">
        <v>0.54036243822075802</v>
      </c>
      <c r="F8" s="13"/>
      <c r="G8" s="13">
        <v>0.53714285714285703</v>
      </c>
      <c r="H8" s="13">
        <v>0.51533742331288301</v>
      </c>
      <c r="I8" s="13">
        <v>0.58898305084745795</v>
      </c>
      <c r="J8" s="13">
        <v>0.52736318407960203</v>
      </c>
      <c r="K8" s="13">
        <v>0.608391608391608</v>
      </c>
      <c r="L8" s="13">
        <v>0.53246753246753198</v>
      </c>
      <c r="M8" s="13"/>
      <c r="N8" s="13">
        <v>0.53556485355648498</v>
      </c>
      <c r="O8" s="13">
        <v>0.57731958762886604</v>
      </c>
      <c r="P8" s="13">
        <v>0.537313432835821</v>
      </c>
      <c r="Q8" s="13">
        <v>0.53937007874015797</v>
      </c>
      <c r="R8" s="13"/>
      <c r="S8" s="13">
        <v>0.50205761316872399</v>
      </c>
      <c r="T8" s="13">
        <v>0.466165413533835</v>
      </c>
      <c r="U8" s="13">
        <v>0.56164383561643805</v>
      </c>
      <c r="V8" s="13">
        <v>0.495145631067961</v>
      </c>
      <c r="W8" s="13">
        <v>0.54807692307692302</v>
      </c>
      <c r="X8" s="13">
        <v>0.57142857142857095</v>
      </c>
      <c r="Y8" s="13">
        <v>0.67</v>
      </c>
      <c r="Z8" s="13">
        <v>0.57777777777777795</v>
      </c>
      <c r="AA8" s="13">
        <v>0.59872611464968195</v>
      </c>
      <c r="AB8" s="13">
        <v>0.58333333333333304</v>
      </c>
      <c r="AC8" s="13">
        <v>0.59649122807017496</v>
      </c>
      <c r="AD8" s="13">
        <v>0.31578947368421101</v>
      </c>
      <c r="AE8" s="13"/>
      <c r="AF8" s="13">
        <v>0.604010025062657</v>
      </c>
      <c r="AG8" s="13">
        <v>0.495</v>
      </c>
      <c r="AH8" s="13">
        <v>0.5</v>
      </c>
      <c r="AI8" s="13">
        <v>0.46583850931677001</v>
      </c>
      <c r="AJ8" s="13">
        <v>0.62601626016260203</v>
      </c>
      <c r="AK8" s="13">
        <v>0.56190476190476202</v>
      </c>
      <c r="AL8" s="13"/>
      <c r="AM8" s="13">
        <v>0.59340659340659296</v>
      </c>
      <c r="AN8" s="13">
        <v>0.56444444444444397</v>
      </c>
      <c r="AO8" s="13">
        <v>0.55498721227621495</v>
      </c>
      <c r="AP8" s="13">
        <v>0.53586497890295404</v>
      </c>
      <c r="AQ8" s="13">
        <v>0.43181818181818199</v>
      </c>
      <c r="AR8" s="13"/>
      <c r="AS8" s="13">
        <v>0.54736842105263195</v>
      </c>
      <c r="AT8" s="13" t="s">
        <v>97</v>
      </c>
      <c r="AU8" s="13"/>
      <c r="AV8" s="13">
        <v>0.5575</v>
      </c>
      <c r="AW8" s="13">
        <v>0.48936170212766</v>
      </c>
      <c r="AX8" s="13">
        <v>0.57552581261950297</v>
      </c>
      <c r="AY8" s="13"/>
      <c r="AZ8" s="13">
        <v>0.55963302752293598</v>
      </c>
      <c r="BA8" s="13">
        <v>0.45555555555555599</v>
      </c>
      <c r="BB8" s="13">
        <v>0.54625550660792999</v>
      </c>
      <c r="BC8" s="13"/>
      <c r="BD8" s="13">
        <v>0.54260651629072698</v>
      </c>
      <c r="BE8" s="13">
        <v>0.55916473317865401</v>
      </c>
      <c r="BF8" s="13"/>
      <c r="BG8" s="13">
        <v>0.51089588377724005</v>
      </c>
      <c r="BH8" s="13">
        <v>0.56707317073170704</v>
      </c>
      <c r="BI8" s="13"/>
      <c r="BJ8" s="13">
        <v>0.48947368421052601</v>
      </c>
      <c r="BK8" s="13">
        <v>0.56231599607458305</v>
      </c>
      <c r="BL8" s="13"/>
      <c r="BM8" s="13">
        <v>0.55967078189300401</v>
      </c>
      <c r="BN8" s="13">
        <v>0.54610655737704905</v>
      </c>
      <c r="BO8" s="13"/>
      <c r="BP8" s="13">
        <v>0.57270029673590495</v>
      </c>
      <c r="BQ8" s="13">
        <v>0.54337899543378998</v>
      </c>
      <c r="BR8" s="13"/>
      <c r="BS8" s="13">
        <v>0.579185520361991</v>
      </c>
      <c r="BT8" s="13">
        <v>0.53406593406593394</v>
      </c>
      <c r="BU8" s="13"/>
      <c r="BV8" s="13">
        <v>0.54362416107382505</v>
      </c>
      <c r="BW8" s="13">
        <v>0.59726962457337895</v>
      </c>
      <c r="BX8" s="13"/>
      <c r="BY8" s="13">
        <v>0.51748251748251795</v>
      </c>
      <c r="BZ8" s="13">
        <v>0.55153203342618395</v>
      </c>
      <c r="CA8" s="13"/>
      <c r="CB8" s="13">
        <v>0.57698815566835904</v>
      </c>
      <c r="CC8" s="13">
        <v>0.52090032154340804</v>
      </c>
    </row>
    <row r="9" spans="2:81" ht="28.8" x14ac:dyDescent="0.3">
      <c r="B9" s="14" t="s">
        <v>379</v>
      </c>
      <c r="C9" s="13">
        <v>0.24453441295546599</v>
      </c>
      <c r="D9" s="13">
        <v>0.20064205457463899</v>
      </c>
      <c r="E9" s="13">
        <v>0.28830313014827003</v>
      </c>
      <c r="F9" s="13"/>
      <c r="G9" s="13">
        <v>0.32571428571428601</v>
      </c>
      <c r="H9" s="13">
        <v>0.29754601226993899</v>
      </c>
      <c r="I9" s="13">
        <v>0.21186440677966101</v>
      </c>
      <c r="J9" s="13">
        <v>0.20398009950248799</v>
      </c>
      <c r="K9" s="13">
        <v>0.16783216783216801</v>
      </c>
      <c r="L9" s="13">
        <v>0.214285714285714</v>
      </c>
      <c r="M9" s="13"/>
      <c r="N9" s="13">
        <v>0.251046025104602</v>
      </c>
      <c r="O9" s="13">
        <v>0.26460481099656402</v>
      </c>
      <c r="P9" s="13">
        <v>0.248756218905473</v>
      </c>
      <c r="Q9" s="13">
        <v>0.208661417322835</v>
      </c>
      <c r="R9" s="13"/>
      <c r="S9" s="13">
        <v>0.30452674897119297</v>
      </c>
      <c r="T9" s="13">
        <v>0.278195488721804</v>
      </c>
      <c r="U9" s="13">
        <v>0.219178082191781</v>
      </c>
      <c r="V9" s="13">
        <v>0.26213592233009703</v>
      </c>
      <c r="W9" s="13">
        <v>0.17307692307692299</v>
      </c>
      <c r="X9" s="13">
        <v>0.22857142857142901</v>
      </c>
      <c r="Y9" s="13">
        <v>0.19</v>
      </c>
      <c r="Z9" s="13">
        <v>0.133333333333333</v>
      </c>
      <c r="AA9" s="13">
        <v>0.20382165605095501</v>
      </c>
      <c r="AB9" s="13">
        <v>0.27083333333333298</v>
      </c>
      <c r="AC9" s="13">
        <v>0.26315789473684198</v>
      </c>
      <c r="AD9" s="13">
        <v>0.42105263157894701</v>
      </c>
      <c r="AE9" s="13"/>
      <c r="AF9" s="13">
        <v>0.268170426065163</v>
      </c>
      <c r="AG9" s="13">
        <v>0.215</v>
      </c>
      <c r="AH9" s="13">
        <v>0.3125</v>
      </c>
      <c r="AI9" s="13">
        <v>0.19875776397515499</v>
      </c>
      <c r="AJ9" s="13">
        <v>0.19512195121951201</v>
      </c>
      <c r="AK9" s="13">
        <v>0.266666666666667</v>
      </c>
      <c r="AL9" s="13"/>
      <c r="AM9" s="13">
        <v>0.19780219780219799</v>
      </c>
      <c r="AN9" s="13">
        <v>0.21777777777777799</v>
      </c>
      <c r="AO9" s="13">
        <v>0.23017902813299199</v>
      </c>
      <c r="AP9" s="13">
        <v>0.29957805907173002</v>
      </c>
      <c r="AQ9" s="13">
        <v>0.31818181818181801</v>
      </c>
      <c r="AR9" s="13"/>
      <c r="AS9" s="13">
        <v>0.24453441295546599</v>
      </c>
      <c r="AT9" s="13" t="s">
        <v>97</v>
      </c>
      <c r="AU9" s="13"/>
      <c r="AV9" s="13">
        <v>0.23499999999999999</v>
      </c>
      <c r="AW9" s="13">
        <v>0.26595744680851102</v>
      </c>
      <c r="AX9" s="13">
        <v>0.24282982791586999</v>
      </c>
      <c r="AY9" s="13"/>
      <c r="AZ9" s="13">
        <v>0.27522935779816499</v>
      </c>
      <c r="BA9" s="13">
        <v>0.3</v>
      </c>
      <c r="BB9" s="13">
        <v>0.215859030837004</v>
      </c>
      <c r="BC9" s="13"/>
      <c r="BD9" s="13">
        <v>0.27443609022556398</v>
      </c>
      <c r="BE9" s="13">
        <v>0.18793503480278401</v>
      </c>
      <c r="BF9" s="13"/>
      <c r="BG9" s="13">
        <v>0.30992736077481797</v>
      </c>
      <c r="BH9" s="13">
        <v>0.210975609756098</v>
      </c>
      <c r="BI9" s="13"/>
      <c r="BJ9" s="13">
        <v>0.33157894736842097</v>
      </c>
      <c r="BK9" s="13">
        <v>0.22178606476938201</v>
      </c>
      <c r="BL9" s="13"/>
      <c r="BM9" s="13">
        <v>0.28395061728395099</v>
      </c>
      <c r="BN9" s="13">
        <v>0.23565573770491799</v>
      </c>
      <c r="BO9" s="13"/>
      <c r="BP9" s="13">
        <v>0.24332344213649901</v>
      </c>
      <c r="BQ9" s="13">
        <v>0.24315068493150699</v>
      </c>
      <c r="BR9" s="13"/>
      <c r="BS9" s="13">
        <v>0.25565610859728499</v>
      </c>
      <c r="BT9" s="13">
        <v>0.232967032967033</v>
      </c>
      <c r="BU9" s="13"/>
      <c r="BV9" s="13">
        <v>0.28187919463087202</v>
      </c>
      <c r="BW9" s="13">
        <v>0.24232081911262801</v>
      </c>
      <c r="BX9" s="13"/>
      <c r="BY9" s="13">
        <v>0.25174825174825199</v>
      </c>
      <c r="BZ9" s="13">
        <v>0.246982358402971</v>
      </c>
      <c r="CA9" s="13"/>
      <c r="CB9" s="13">
        <v>0.22842639593908601</v>
      </c>
      <c r="CC9" s="13">
        <v>0.263665594855305</v>
      </c>
    </row>
    <row r="10" spans="2:81" ht="28.8" x14ac:dyDescent="0.3">
      <c r="B10" s="14" t="s">
        <v>380</v>
      </c>
      <c r="C10" s="13">
        <v>6.0728744939271301E-2</v>
      </c>
      <c r="D10" s="13">
        <v>7.8651685393258397E-2</v>
      </c>
      <c r="E10" s="13">
        <v>4.2833607907743002E-2</v>
      </c>
      <c r="F10" s="13"/>
      <c r="G10" s="13">
        <v>0.04</v>
      </c>
      <c r="H10" s="13">
        <v>5.82822085889571E-2</v>
      </c>
      <c r="I10" s="13">
        <v>5.93220338983051E-2</v>
      </c>
      <c r="J10" s="13">
        <v>6.9651741293532299E-2</v>
      </c>
      <c r="K10" s="13">
        <v>5.5944055944055902E-2</v>
      </c>
      <c r="L10" s="13">
        <v>8.4415584415584402E-2</v>
      </c>
      <c r="M10" s="13"/>
      <c r="N10" s="13">
        <v>7.3221757322175701E-2</v>
      </c>
      <c r="O10" s="13">
        <v>3.4364261168384903E-2</v>
      </c>
      <c r="P10" s="13">
        <v>7.4626865671641798E-2</v>
      </c>
      <c r="Q10" s="13">
        <v>5.9055118110236199E-2</v>
      </c>
      <c r="R10" s="13"/>
      <c r="S10" s="13">
        <v>6.1728395061728399E-2</v>
      </c>
      <c r="T10" s="13">
        <v>5.2631578947368397E-2</v>
      </c>
      <c r="U10" s="13">
        <v>0.10958904109589</v>
      </c>
      <c r="V10" s="13">
        <v>8.7378640776699004E-2</v>
      </c>
      <c r="W10" s="13">
        <v>7.69230769230769E-2</v>
      </c>
      <c r="X10" s="13">
        <v>4.7619047619047603E-2</v>
      </c>
      <c r="Y10" s="13">
        <v>0.05</v>
      </c>
      <c r="Z10" s="13">
        <v>6.6666666666666693E-2</v>
      </c>
      <c r="AA10" s="13">
        <v>5.0955414012738898E-2</v>
      </c>
      <c r="AB10" s="13">
        <v>6.25E-2</v>
      </c>
      <c r="AC10" s="13">
        <v>1.7543859649122799E-2</v>
      </c>
      <c r="AD10" s="13">
        <v>0</v>
      </c>
      <c r="AE10" s="13"/>
      <c r="AF10" s="13">
        <v>4.01002506265664E-2</v>
      </c>
      <c r="AG10" s="13">
        <v>0.1</v>
      </c>
      <c r="AH10" s="13">
        <v>6.25E-2</v>
      </c>
      <c r="AI10" s="13">
        <v>0.105590062111801</v>
      </c>
      <c r="AJ10" s="13">
        <v>5.6910569105691103E-2</v>
      </c>
      <c r="AK10" s="13">
        <v>1.9047619047619001E-2</v>
      </c>
      <c r="AL10" s="13"/>
      <c r="AM10" s="13">
        <v>6.0439560439560398E-2</v>
      </c>
      <c r="AN10" s="13">
        <v>6.6666666666666693E-2</v>
      </c>
      <c r="AO10" s="13">
        <v>5.6265984654731503E-2</v>
      </c>
      <c r="AP10" s="13">
        <v>5.4852320675105502E-2</v>
      </c>
      <c r="AQ10" s="13">
        <v>0.13636363636363599</v>
      </c>
      <c r="AR10" s="13"/>
      <c r="AS10" s="13">
        <v>6.0728744939271301E-2</v>
      </c>
      <c r="AT10" s="13" t="s">
        <v>97</v>
      </c>
      <c r="AU10" s="13"/>
      <c r="AV10" s="13">
        <v>5.7500000000000002E-2</v>
      </c>
      <c r="AW10" s="13">
        <v>0.13829787234042601</v>
      </c>
      <c r="AX10" s="13">
        <v>4.7801147227533501E-2</v>
      </c>
      <c r="AY10" s="13"/>
      <c r="AZ10" s="13">
        <v>6.4220183486238494E-2</v>
      </c>
      <c r="BA10" s="13">
        <v>0.122222222222222</v>
      </c>
      <c r="BB10" s="13">
        <v>5.2863436123347998E-2</v>
      </c>
      <c r="BC10" s="13"/>
      <c r="BD10" s="13">
        <v>4.8872180451127803E-2</v>
      </c>
      <c r="BE10" s="13">
        <v>8.1206496519721602E-2</v>
      </c>
      <c r="BF10" s="13"/>
      <c r="BG10" s="13">
        <v>5.8111380145278502E-2</v>
      </c>
      <c r="BH10" s="13">
        <v>6.2195121951219498E-2</v>
      </c>
      <c r="BI10" s="13"/>
      <c r="BJ10" s="13">
        <v>4.2105263157894701E-2</v>
      </c>
      <c r="BK10" s="13">
        <v>6.47693817468106E-2</v>
      </c>
      <c r="BL10" s="13"/>
      <c r="BM10" s="13">
        <v>3.7037037037037E-2</v>
      </c>
      <c r="BN10" s="13">
        <v>6.6598360655737696E-2</v>
      </c>
      <c r="BO10" s="13"/>
      <c r="BP10" s="13">
        <v>4.4510385756676603E-2</v>
      </c>
      <c r="BQ10" s="13">
        <v>6.7351598173516006E-2</v>
      </c>
      <c r="BR10" s="13"/>
      <c r="BS10" s="13">
        <v>5.8823529411764698E-2</v>
      </c>
      <c r="BT10" s="13">
        <v>6.8131868131868098E-2</v>
      </c>
      <c r="BU10" s="13"/>
      <c r="BV10" s="13">
        <v>6.7114093959731502E-2</v>
      </c>
      <c r="BW10" s="13">
        <v>5.4607508532423202E-2</v>
      </c>
      <c r="BX10" s="13"/>
      <c r="BY10" s="13">
        <v>5.5944055944055902E-2</v>
      </c>
      <c r="BZ10" s="13">
        <v>5.94243268337976E-2</v>
      </c>
      <c r="CA10" s="13"/>
      <c r="CB10" s="13">
        <v>5.2453468697123501E-2</v>
      </c>
      <c r="CC10" s="13">
        <v>6.7524115755627001E-2</v>
      </c>
    </row>
    <row r="11" spans="2:81" x14ac:dyDescent="0.3">
      <c r="B11" s="14" t="s">
        <v>381</v>
      </c>
      <c r="C11" s="13">
        <v>9.4736842105263203E-2</v>
      </c>
      <c r="D11" s="13">
        <v>0.115569823434992</v>
      </c>
      <c r="E11" s="13">
        <v>7.4135090609555199E-2</v>
      </c>
      <c r="F11" s="13"/>
      <c r="G11" s="13">
        <v>0.08</v>
      </c>
      <c r="H11" s="13">
        <v>8.5889570552147201E-2</v>
      </c>
      <c r="I11" s="13">
        <v>0.110169491525424</v>
      </c>
      <c r="J11" s="13">
        <v>9.9502487562189101E-2</v>
      </c>
      <c r="K11" s="13">
        <v>0.10489510489510501</v>
      </c>
      <c r="L11" s="13">
        <v>9.0909090909090898E-2</v>
      </c>
      <c r="M11" s="13"/>
      <c r="N11" s="13">
        <v>9.4142259414225896E-2</v>
      </c>
      <c r="O11" s="13">
        <v>7.5601374570446703E-2</v>
      </c>
      <c r="P11" s="13">
        <v>8.9552238805970102E-2</v>
      </c>
      <c r="Q11" s="13">
        <v>0.122047244094488</v>
      </c>
      <c r="R11" s="13"/>
      <c r="S11" s="13">
        <v>9.8765432098765399E-2</v>
      </c>
      <c r="T11" s="13">
        <v>0.12781954887218</v>
      </c>
      <c r="U11" s="13">
        <v>8.2191780821917804E-2</v>
      </c>
      <c r="V11" s="13">
        <v>0.116504854368932</v>
      </c>
      <c r="W11" s="13">
        <v>0.105769230769231</v>
      </c>
      <c r="X11" s="13">
        <v>9.5238095238095205E-2</v>
      </c>
      <c r="Y11" s="13">
        <v>0.06</v>
      </c>
      <c r="Z11" s="13">
        <v>0.133333333333333</v>
      </c>
      <c r="AA11" s="13">
        <v>9.5541401273885398E-2</v>
      </c>
      <c r="AB11" s="13">
        <v>3.125E-2</v>
      </c>
      <c r="AC11" s="13">
        <v>5.2631578947368397E-2</v>
      </c>
      <c r="AD11" s="13">
        <v>0.21052631578947401</v>
      </c>
      <c r="AE11" s="13"/>
      <c r="AF11" s="13">
        <v>6.2656641604009994E-2</v>
      </c>
      <c r="AG11" s="13">
        <v>0.115</v>
      </c>
      <c r="AH11" s="13">
        <v>6.25E-2</v>
      </c>
      <c r="AI11" s="13">
        <v>0.167701863354037</v>
      </c>
      <c r="AJ11" s="13">
        <v>6.50406504065041E-2</v>
      </c>
      <c r="AK11" s="13">
        <v>0.104761904761905</v>
      </c>
      <c r="AL11" s="13"/>
      <c r="AM11" s="13">
        <v>6.5934065934065894E-2</v>
      </c>
      <c r="AN11" s="13">
        <v>0.10666666666666701</v>
      </c>
      <c r="AO11" s="13">
        <v>0.11253196930946301</v>
      </c>
      <c r="AP11" s="13">
        <v>5.90717299578059E-2</v>
      </c>
      <c r="AQ11" s="13">
        <v>6.8181818181818205E-2</v>
      </c>
      <c r="AR11" s="13"/>
      <c r="AS11" s="13">
        <v>9.4736842105263203E-2</v>
      </c>
      <c r="AT11" s="13" t="s">
        <v>97</v>
      </c>
      <c r="AU11" s="13"/>
      <c r="AV11" s="13">
        <v>9.7500000000000003E-2</v>
      </c>
      <c r="AW11" s="13">
        <v>6.3829787234042507E-2</v>
      </c>
      <c r="AX11" s="13">
        <v>8.9866156787762899E-2</v>
      </c>
      <c r="AY11" s="13"/>
      <c r="AZ11" s="13">
        <v>8.2568807339449504E-2</v>
      </c>
      <c r="BA11" s="13">
        <v>0.1</v>
      </c>
      <c r="BB11" s="13">
        <v>9.6916299559471397E-2</v>
      </c>
      <c r="BC11" s="13"/>
      <c r="BD11" s="13">
        <v>8.6466165413533802E-2</v>
      </c>
      <c r="BE11" s="13">
        <v>0.111368909512761</v>
      </c>
      <c r="BF11" s="13"/>
      <c r="BG11" s="13">
        <v>8.9588377723970894E-2</v>
      </c>
      <c r="BH11" s="13">
        <v>9.7560975609756101E-2</v>
      </c>
      <c r="BI11" s="13"/>
      <c r="BJ11" s="13">
        <v>8.42105263157895E-2</v>
      </c>
      <c r="BK11" s="13">
        <v>9.7154072620215901E-2</v>
      </c>
      <c r="BL11" s="13"/>
      <c r="BM11" s="13">
        <v>5.7613168724279802E-2</v>
      </c>
      <c r="BN11" s="13">
        <v>0.105532786885246</v>
      </c>
      <c r="BO11" s="13"/>
      <c r="BP11" s="13">
        <v>8.0118694362017795E-2</v>
      </c>
      <c r="BQ11" s="13">
        <v>9.9315068493150693E-2</v>
      </c>
      <c r="BR11" s="13"/>
      <c r="BS11" s="13">
        <v>8.1447963800904993E-2</v>
      </c>
      <c r="BT11" s="13">
        <v>9.2307692307692299E-2</v>
      </c>
      <c r="BU11" s="13"/>
      <c r="BV11" s="13">
        <v>8.7248322147651006E-2</v>
      </c>
      <c r="BW11" s="13">
        <v>7.8498293515358405E-2</v>
      </c>
      <c r="BX11" s="13"/>
      <c r="BY11" s="13">
        <v>0.13986013986014001</v>
      </c>
      <c r="BZ11" s="13">
        <v>8.9136490250696407E-2</v>
      </c>
      <c r="CA11" s="13"/>
      <c r="CB11" s="13">
        <v>8.6294416243654803E-2</v>
      </c>
      <c r="CC11" s="13">
        <v>0.10450160771704201</v>
      </c>
    </row>
    <row r="12" spans="2:81" x14ac:dyDescent="0.3">
      <c r="B12" s="14" t="s">
        <v>106</v>
      </c>
      <c r="C12" s="22">
        <v>5.2631578947368397E-2</v>
      </c>
      <c r="D12" s="22">
        <v>5.1364365971107502E-2</v>
      </c>
      <c r="E12" s="22">
        <v>5.4365733113673799E-2</v>
      </c>
      <c r="F12" s="22"/>
      <c r="G12" s="22">
        <v>1.7142857142857099E-2</v>
      </c>
      <c r="H12" s="22">
        <v>4.2944785276073601E-2</v>
      </c>
      <c r="I12" s="22">
        <v>2.9661016949152502E-2</v>
      </c>
      <c r="J12" s="22">
        <v>9.9502487562189101E-2</v>
      </c>
      <c r="K12" s="22">
        <v>6.2937062937062901E-2</v>
      </c>
      <c r="L12" s="22">
        <v>7.7922077922077906E-2</v>
      </c>
      <c r="M12" s="22"/>
      <c r="N12" s="22">
        <v>4.6025104602510497E-2</v>
      </c>
      <c r="O12" s="22">
        <v>4.8109965635738799E-2</v>
      </c>
      <c r="P12" s="22">
        <v>4.9751243781094502E-2</v>
      </c>
      <c r="Q12" s="22">
        <v>7.0866141732283505E-2</v>
      </c>
      <c r="R12" s="22"/>
      <c r="S12" s="22">
        <v>3.2921810699588501E-2</v>
      </c>
      <c r="T12" s="22">
        <v>7.5187969924811998E-2</v>
      </c>
      <c r="U12" s="22">
        <v>2.7397260273972601E-2</v>
      </c>
      <c r="V12" s="22">
        <v>3.8834951456310697E-2</v>
      </c>
      <c r="W12" s="22">
        <v>9.6153846153846201E-2</v>
      </c>
      <c r="X12" s="22">
        <v>5.7142857142857099E-2</v>
      </c>
      <c r="Y12" s="22">
        <v>0.03</v>
      </c>
      <c r="Z12" s="22">
        <v>8.8888888888888906E-2</v>
      </c>
      <c r="AA12" s="22">
        <v>5.0955414012738898E-2</v>
      </c>
      <c r="AB12" s="22">
        <v>5.2083333333333301E-2</v>
      </c>
      <c r="AC12" s="22">
        <v>7.0175438596491196E-2</v>
      </c>
      <c r="AD12" s="22">
        <v>5.2631578947368397E-2</v>
      </c>
      <c r="AE12" s="22"/>
      <c r="AF12" s="22">
        <v>2.5062656641604002E-2</v>
      </c>
      <c r="AG12" s="22">
        <v>7.4999999999999997E-2</v>
      </c>
      <c r="AH12" s="22">
        <v>6.25E-2</v>
      </c>
      <c r="AI12" s="22">
        <v>6.2111801242236003E-2</v>
      </c>
      <c r="AJ12" s="22">
        <v>5.6910569105691103E-2</v>
      </c>
      <c r="AK12" s="22">
        <v>4.7619047619047603E-2</v>
      </c>
      <c r="AL12" s="22"/>
      <c r="AM12" s="22">
        <v>8.2417582417582402E-2</v>
      </c>
      <c r="AN12" s="22">
        <v>4.4444444444444398E-2</v>
      </c>
      <c r="AO12" s="22">
        <v>4.6035805626598501E-2</v>
      </c>
      <c r="AP12" s="22">
        <v>5.0632911392405097E-2</v>
      </c>
      <c r="AQ12" s="22">
        <v>4.5454545454545497E-2</v>
      </c>
      <c r="AR12" s="22"/>
      <c r="AS12" s="22">
        <v>5.2631578947368397E-2</v>
      </c>
      <c r="AT12" s="22" t="s">
        <v>97</v>
      </c>
      <c r="AU12" s="22"/>
      <c r="AV12" s="22">
        <v>5.2499999999999998E-2</v>
      </c>
      <c r="AW12" s="22">
        <v>4.2553191489361701E-2</v>
      </c>
      <c r="AX12" s="22">
        <v>4.3977055449330803E-2</v>
      </c>
      <c r="AY12" s="22"/>
      <c r="AZ12" s="22">
        <v>1.8348623853211E-2</v>
      </c>
      <c r="BA12" s="22">
        <v>2.2222222222222199E-2</v>
      </c>
      <c r="BB12" s="22">
        <v>8.8105726872246701E-2</v>
      </c>
      <c r="BC12" s="22"/>
      <c r="BD12" s="22">
        <v>4.7619047619047603E-2</v>
      </c>
      <c r="BE12" s="22">
        <v>6.0324825986078898E-2</v>
      </c>
      <c r="BF12" s="22"/>
      <c r="BG12" s="22">
        <v>3.1476997578692503E-2</v>
      </c>
      <c r="BH12" s="22">
        <v>6.2195121951219498E-2</v>
      </c>
      <c r="BI12" s="22"/>
      <c r="BJ12" s="22">
        <v>5.2631578947368397E-2</v>
      </c>
      <c r="BK12" s="22">
        <v>5.3974484789008799E-2</v>
      </c>
      <c r="BL12" s="22"/>
      <c r="BM12" s="22">
        <v>6.1728395061728399E-2</v>
      </c>
      <c r="BN12" s="22">
        <v>4.6106557377049197E-2</v>
      </c>
      <c r="BO12" s="22"/>
      <c r="BP12" s="22">
        <v>5.93471810089021E-2</v>
      </c>
      <c r="BQ12" s="22">
        <v>4.6803652968036499E-2</v>
      </c>
      <c r="BR12" s="22"/>
      <c r="BS12" s="22">
        <v>2.48868778280543E-2</v>
      </c>
      <c r="BT12" s="22">
        <v>7.2527472527472506E-2</v>
      </c>
      <c r="BU12" s="22"/>
      <c r="BV12" s="22">
        <v>2.01342281879195E-2</v>
      </c>
      <c r="BW12" s="22">
        <v>2.7303754266211601E-2</v>
      </c>
      <c r="BX12" s="22"/>
      <c r="BY12" s="22">
        <v>3.4965034965035002E-2</v>
      </c>
      <c r="BZ12" s="22">
        <v>5.2924791086351002E-2</v>
      </c>
      <c r="CA12" s="22"/>
      <c r="CB12" s="22">
        <v>5.5837563451776699E-2</v>
      </c>
      <c r="CC12" s="22">
        <v>4.3408360128617401E-2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C17"/>
  <sheetViews>
    <sheetView showGridLines="0" workbookViewId="0">
      <pane xSplit="2" topLeftCell="C1" activePane="topRight" state="frozen"/>
      <selection pane="topRight" activeCell="D7" sqref="D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386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378</v>
      </c>
      <c r="C8" s="13">
        <v>0.91255060728744897</v>
      </c>
      <c r="D8" s="13">
        <v>0.91653290529694997</v>
      </c>
      <c r="E8" s="13">
        <v>0.90774299835255401</v>
      </c>
      <c r="F8" s="13"/>
      <c r="G8" s="13">
        <v>0.88571428571428601</v>
      </c>
      <c r="H8" s="13">
        <v>0.88957055214723901</v>
      </c>
      <c r="I8" s="13">
        <v>0.90677966101694896</v>
      </c>
      <c r="J8" s="13">
        <v>0.94029850746268695</v>
      </c>
      <c r="K8" s="13">
        <v>0.95104895104895104</v>
      </c>
      <c r="L8" s="13">
        <v>0.92857142857142905</v>
      </c>
      <c r="M8" s="13"/>
      <c r="N8" s="13">
        <v>0.92050209205020905</v>
      </c>
      <c r="O8" s="13">
        <v>0.90378006872852201</v>
      </c>
      <c r="P8" s="13">
        <v>0.90547263681592005</v>
      </c>
      <c r="Q8" s="13">
        <v>0.90944881889763796</v>
      </c>
      <c r="R8" s="13"/>
      <c r="S8" s="13">
        <v>0.88888888888888895</v>
      </c>
      <c r="T8" s="13">
        <v>0.91729323308270705</v>
      </c>
      <c r="U8" s="13">
        <v>0.91780821917808197</v>
      </c>
      <c r="V8" s="13">
        <v>0.94174757281553401</v>
      </c>
      <c r="W8" s="13">
        <v>0.91346153846153799</v>
      </c>
      <c r="X8" s="13">
        <v>0.89523809523809506</v>
      </c>
      <c r="Y8" s="13">
        <v>0.86</v>
      </c>
      <c r="Z8" s="13">
        <v>0.93333333333333302</v>
      </c>
      <c r="AA8" s="13">
        <v>0.936305732484076</v>
      </c>
      <c r="AB8" s="13">
        <v>0.89583333333333304</v>
      </c>
      <c r="AC8" s="13">
        <v>0.98245614035087703</v>
      </c>
      <c r="AD8" s="13">
        <v>1</v>
      </c>
      <c r="AE8" s="13"/>
      <c r="AF8" s="13">
        <v>0.91478696741854604</v>
      </c>
      <c r="AG8" s="13">
        <v>0.89</v>
      </c>
      <c r="AH8" s="13">
        <v>0.90625</v>
      </c>
      <c r="AI8" s="13">
        <v>0.87577639751552805</v>
      </c>
      <c r="AJ8" s="13">
        <v>0.91869918699187003</v>
      </c>
      <c r="AK8" s="13">
        <v>0.98095238095238102</v>
      </c>
      <c r="AL8" s="13"/>
      <c r="AM8" s="13">
        <v>0.95054945054945095</v>
      </c>
      <c r="AN8" s="13">
        <v>0.91555555555555601</v>
      </c>
      <c r="AO8" s="13">
        <v>0.94117647058823495</v>
      </c>
      <c r="AP8" s="13">
        <v>0.87763713080168804</v>
      </c>
      <c r="AQ8" s="13">
        <v>0.86363636363636398</v>
      </c>
      <c r="AR8" s="13"/>
      <c r="AS8" s="13">
        <v>0.91255060728744897</v>
      </c>
      <c r="AT8" s="13" t="s">
        <v>97</v>
      </c>
      <c r="AU8" s="13"/>
      <c r="AV8" s="13">
        <v>0.89749999999999996</v>
      </c>
      <c r="AW8" s="13">
        <v>0.80851063829787195</v>
      </c>
      <c r="AX8" s="13">
        <v>0.946462715105163</v>
      </c>
      <c r="AY8" s="13"/>
      <c r="AZ8" s="13">
        <v>0.91743119266055095</v>
      </c>
      <c r="BA8" s="13">
        <v>0.74444444444444402</v>
      </c>
      <c r="BB8" s="13">
        <v>0.91189427312775295</v>
      </c>
      <c r="BC8" s="13"/>
      <c r="BD8" s="13">
        <v>0.90225563909774398</v>
      </c>
      <c r="BE8" s="13">
        <v>0.93039443155452395</v>
      </c>
      <c r="BF8" s="13"/>
      <c r="BG8" s="13">
        <v>0.89104116222760299</v>
      </c>
      <c r="BH8" s="13">
        <v>0.92439024390243896</v>
      </c>
      <c r="BI8" s="13"/>
      <c r="BJ8" s="13">
        <v>0.85789473684210504</v>
      </c>
      <c r="BK8" s="13">
        <v>0.92443572129538798</v>
      </c>
      <c r="BL8" s="13"/>
      <c r="BM8" s="13">
        <v>0.89711934156378603</v>
      </c>
      <c r="BN8" s="13">
        <v>0.91598360655737698</v>
      </c>
      <c r="BO8" s="13"/>
      <c r="BP8" s="13">
        <v>0.916913946587537</v>
      </c>
      <c r="BQ8" s="13">
        <v>0.91095890410958902</v>
      </c>
      <c r="BR8" s="13"/>
      <c r="BS8" s="13">
        <v>0.88009049773755699</v>
      </c>
      <c r="BT8" s="13">
        <v>0.91868131868131897</v>
      </c>
      <c r="BU8" s="13"/>
      <c r="BV8" s="13">
        <v>0.91946308724832204</v>
      </c>
      <c r="BW8" s="13">
        <v>0.860068259385666</v>
      </c>
      <c r="BX8" s="13"/>
      <c r="BY8" s="13">
        <v>0.82517482517482499</v>
      </c>
      <c r="BZ8" s="13">
        <v>0.92571959145775295</v>
      </c>
      <c r="CA8" s="13"/>
      <c r="CB8" s="13">
        <v>0.94416243654822296</v>
      </c>
      <c r="CC8" s="13">
        <v>0.88906752411575596</v>
      </c>
    </row>
    <row r="9" spans="2:81" ht="28.8" x14ac:dyDescent="0.3">
      <c r="B9" s="14" t="s">
        <v>379</v>
      </c>
      <c r="C9" s="13">
        <v>4.6153846153846198E-2</v>
      </c>
      <c r="D9" s="13">
        <v>3.8523274478330698E-2</v>
      </c>
      <c r="E9" s="13">
        <v>5.4365733113673799E-2</v>
      </c>
      <c r="F9" s="13"/>
      <c r="G9" s="13">
        <v>7.4285714285714302E-2</v>
      </c>
      <c r="H9" s="13">
        <v>5.2147239263803699E-2</v>
      </c>
      <c r="I9" s="13">
        <v>5.0847457627118599E-2</v>
      </c>
      <c r="J9" s="13">
        <v>2.9850746268656699E-2</v>
      </c>
      <c r="K9" s="13">
        <v>2.7972027972028E-2</v>
      </c>
      <c r="L9" s="13">
        <v>3.2467532467532499E-2</v>
      </c>
      <c r="M9" s="13"/>
      <c r="N9" s="13">
        <v>4.1841004184100403E-2</v>
      </c>
      <c r="O9" s="13">
        <v>4.4673539518900303E-2</v>
      </c>
      <c r="P9" s="13">
        <v>5.9701492537313397E-2</v>
      </c>
      <c r="Q9" s="13">
        <v>4.7244094488188997E-2</v>
      </c>
      <c r="R9" s="13"/>
      <c r="S9" s="13">
        <v>6.5843621399177002E-2</v>
      </c>
      <c r="T9" s="13">
        <v>5.2631578947368397E-2</v>
      </c>
      <c r="U9" s="13">
        <v>4.1095890410958902E-2</v>
      </c>
      <c r="V9" s="13">
        <v>2.9126213592233E-2</v>
      </c>
      <c r="W9" s="13">
        <v>5.7692307692307702E-2</v>
      </c>
      <c r="X9" s="13">
        <v>3.8095238095238099E-2</v>
      </c>
      <c r="Y9" s="13">
        <v>0.09</v>
      </c>
      <c r="Z9" s="13">
        <v>2.2222222222222199E-2</v>
      </c>
      <c r="AA9" s="13">
        <v>1.27388535031847E-2</v>
      </c>
      <c r="AB9" s="13">
        <v>5.2083333333333301E-2</v>
      </c>
      <c r="AC9" s="13">
        <v>1.7543859649122799E-2</v>
      </c>
      <c r="AD9" s="13">
        <v>0</v>
      </c>
      <c r="AE9" s="13"/>
      <c r="AF9" s="13">
        <v>4.01002506265664E-2</v>
      </c>
      <c r="AG9" s="13">
        <v>0.06</v>
      </c>
      <c r="AH9" s="13">
        <v>5.46875E-2</v>
      </c>
      <c r="AI9" s="13">
        <v>7.4534161490683204E-2</v>
      </c>
      <c r="AJ9" s="13">
        <v>4.8780487804878099E-2</v>
      </c>
      <c r="AK9" s="13">
        <v>9.5238095238095195E-3</v>
      </c>
      <c r="AL9" s="13"/>
      <c r="AM9" s="13">
        <v>2.1978021978022001E-2</v>
      </c>
      <c r="AN9" s="13">
        <v>5.3333333333333302E-2</v>
      </c>
      <c r="AO9" s="13">
        <v>3.32480818414322E-2</v>
      </c>
      <c r="AP9" s="13">
        <v>5.4852320675105502E-2</v>
      </c>
      <c r="AQ9" s="13">
        <v>6.8181818181818205E-2</v>
      </c>
      <c r="AR9" s="13"/>
      <c r="AS9" s="13">
        <v>4.6153846153846198E-2</v>
      </c>
      <c r="AT9" s="13" t="s">
        <v>97</v>
      </c>
      <c r="AU9" s="13"/>
      <c r="AV9" s="13">
        <v>5.7500000000000002E-2</v>
      </c>
      <c r="AW9" s="13">
        <v>8.5106382978723402E-2</v>
      </c>
      <c r="AX9" s="13">
        <v>2.4856596558317401E-2</v>
      </c>
      <c r="AY9" s="13"/>
      <c r="AZ9" s="13">
        <v>7.3394495412843999E-2</v>
      </c>
      <c r="BA9" s="13">
        <v>0.155555555555556</v>
      </c>
      <c r="BB9" s="13">
        <v>2.2026431718061699E-2</v>
      </c>
      <c r="BC9" s="13"/>
      <c r="BD9" s="13">
        <v>5.3884711779448598E-2</v>
      </c>
      <c r="BE9" s="13">
        <v>3.2482598607888602E-2</v>
      </c>
      <c r="BF9" s="13"/>
      <c r="BG9" s="13">
        <v>6.0532687651331699E-2</v>
      </c>
      <c r="BH9" s="13">
        <v>3.9024390243902397E-2</v>
      </c>
      <c r="BI9" s="13"/>
      <c r="BJ9" s="13">
        <v>5.7894736842105297E-2</v>
      </c>
      <c r="BK9" s="13">
        <v>4.12168792934249E-2</v>
      </c>
      <c r="BL9" s="13"/>
      <c r="BM9" s="13">
        <v>5.7613168724279802E-2</v>
      </c>
      <c r="BN9" s="13">
        <v>4.40573770491803E-2</v>
      </c>
      <c r="BO9" s="13"/>
      <c r="BP9" s="13">
        <v>5.6379821958456998E-2</v>
      </c>
      <c r="BQ9" s="13">
        <v>4.2237442922374399E-2</v>
      </c>
      <c r="BR9" s="13"/>
      <c r="BS9" s="13">
        <v>7.0135746606334801E-2</v>
      </c>
      <c r="BT9" s="13">
        <v>3.0769230769230799E-2</v>
      </c>
      <c r="BU9" s="13"/>
      <c r="BV9" s="13">
        <v>4.6979865771812103E-2</v>
      </c>
      <c r="BW9" s="13">
        <v>8.1911262798634796E-2</v>
      </c>
      <c r="BX9" s="13"/>
      <c r="BY9" s="13">
        <v>9.7902097902097904E-2</v>
      </c>
      <c r="BZ9" s="13">
        <v>3.8068709377901598E-2</v>
      </c>
      <c r="CA9" s="13"/>
      <c r="CB9" s="13">
        <v>3.7225042301184397E-2</v>
      </c>
      <c r="CC9" s="13">
        <v>5.3054662379421198E-2</v>
      </c>
    </row>
    <row r="10" spans="2:81" ht="28.8" x14ac:dyDescent="0.3">
      <c r="B10" s="14" t="s">
        <v>380</v>
      </c>
      <c r="C10" s="13">
        <v>2.3481781376518199E-2</v>
      </c>
      <c r="D10" s="13">
        <v>2.8892455858748001E-2</v>
      </c>
      <c r="E10" s="13">
        <v>1.8121911037891299E-2</v>
      </c>
      <c r="F10" s="13"/>
      <c r="G10" s="13">
        <v>0.04</v>
      </c>
      <c r="H10" s="13">
        <v>3.3742331288343599E-2</v>
      </c>
      <c r="I10" s="13">
        <v>2.5423728813559299E-2</v>
      </c>
      <c r="J10" s="13">
        <v>9.9502487562189105E-3</v>
      </c>
      <c r="K10" s="13">
        <v>6.9930069930069904E-3</v>
      </c>
      <c r="L10" s="13">
        <v>1.2987012987013E-2</v>
      </c>
      <c r="M10" s="13"/>
      <c r="N10" s="13">
        <v>1.8828451882845199E-2</v>
      </c>
      <c r="O10" s="13">
        <v>3.09278350515464E-2</v>
      </c>
      <c r="P10" s="13">
        <v>1.99004975124378E-2</v>
      </c>
      <c r="Q10" s="13">
        <v>2.7559055118110201E-2</v>
      </c>
      <c r="R10" s="13"/>
      <c r="S10" s="13">
        <v>2.8806584362139901E-2</v>
      </c>
      <c r="T10" s="13">
        <v>0</v>
      </c>
      <c r="U10" s="13">
        <v>2.7397260273972601E-2</v>
      </c>
      <c r="V10" s="13">
        <v>1.94174757281553E-2</v>
      </c>
      <c r="W10" s="13">
        <v>1.9230769230769201E-2</v>
      </c>
      <c r="X10" s="13">
        <v>4.7619047619047603E-2</v>
      </c>
      <c r="Y10" s="13">
        <v>0.02</v>
      </c>
      <c r="Z10" s="13">
        <v>2.2222222222222199E-2</v>
      </c>
      <c r="AA10" s="13">
        <v>2.54777070063694E-2</v>
      </c>
      <c r="AB10" s="13">
        <v>4.1666666666666699E-2</v>
      </c>
      <c r="AC10" s="13">
        <v>0</v>
      </c>
      <c r="AD10" s="13">
        <v>0</v>
      </c>
      <c r="AE10" s="13"/>
      <c r="AF10" s="13">
        <v>3.7593984962405999E-2</v>
      </c>
      <c r="AG10" s="13">
        <v>0.02</v>
      </c>
      <c r="AH10" s="13">
        <v>3.125E-2</v>
      </c>
      <c r="AI10" s="13">
        <v>1.2422360248447201E-2</v>
      </c>
      <c r="AJ10" s="13">
        <v>1.6260162601626001E-2</v>
      </c>
      <c r="AK10" s="13">
        <v>0</v>
      </c>
      <c r="AL10" s="13"/>
      <c r="AM10" s="13">
        <v>1.0989010989011E-2</v>
      </c>
      <c r="AN10" s="13">
        <v>2.2222222222222199E-2</v>
      </c>
      <c r="AO10" s="13">
        <v>2.0460358056266E-2</v>
      </c>
      <c r="AP10" s="13">
        <v>2.1097046413502098E-2</v>
      </c>
      <c r="AQ10" s="13">
        <v>6.8181818181818205E-2</v>
      </c>
      <c r="AR10" s="13"/>
      <c r="AS10" s="13">
        <v>2.3481781376518199E-2</v>
      </c>
      <c r="AT10" s="13" t="s">
        <v>97</v>
      </c>
      <c r="AU10" s="13"/>
      <c r="AV10" s="13">
        <v>2.75E-2</v>
      </c>
      <c r="AW10" s="13">
        <v>8.5106382978723402E-2</v>
      </c>
      <c r="AX10" s="13">
        <v>1.52963671128107E-2</v>
      </c>
      <c r="AY10" s="13"/>
      <c r="AZ10" s="13">
        <v>0</v>
      </c>
      <c r="BA10" s="13">
        <v>6.6666666666666693E-2</v>
      </c>
      <c r="BB10" s="13">
        <v>4.4052863436123399E-2</v>
      </c>
      <c r="BC10" s="13"/>
      <c r="BD10" s="13">
        <v>2.6315789473684199E-2</v>
      </c>
      <c r="BE10" s="13">
        <v>1.8561484918793499E-2</v>
      </c>
      <c r="BF10" s="13"/>
      <c r="BG10" s="13">
        <v>3.6319612590799001E-2</v>
      </c>
      <c r="BH10" s="13">
        <v>1.7073170731707301E-2</v>
      </c>
      <c r="BI10" s="13"/>
      <c r="BJ10" s="13">
        <v>5.2631578947368397E-2</v>
      </c>
      <c r="BK10" s="13">
        <v>1.8645731108930301E-2</v>
      </c>
      <c r="BL10" s="13"/>
      <c r="BM10" s="13">
        <v>3.7037037037037E-2</v>
      </c>
      <c r="BN10" s="13">
        <v>1.9467213114754099E-2</v>
      </c>
      <c r="BO10" s="13"/>
      <c r="BP10" s="13">
        <v>1.4836795252225501E-2</v>
      </c>
      <c r="BQ10" s="13">
        <v>2.62557077625571E-2</v>
      </c>
      <c r="BR10" s="13"/>
      <c r="BS10" s="13">
        <v>4.0723981900452497E-2</v>
      </c>
      <c r="BT10" s="13">
        <v>1.75824175824176E-2</v>
      </c>
      <c r="BU10" s="13"/>
      <c r="BV10" s="13">
        <v>2.68456375838926E-2</v>
      </c>
      <c r="BW10" s="13">
        <v>4.7781569965870303E-2</v>
      </c>
      <c r="BX10" s="13"/>
      <c r="BY10" s="13">
        <v>6.2937062937062901E-2</v>
      </c>
      <c r="BZ10" s="13">
        <v>1.76415970287837E-2</v>
      </c>
      <c r="CA10" s="13"/>
      <c r="CB10" s="13">
        <v>1.1844331641286E-2</v>
      </c>
      <c r="CC10" s="13">
        <v>2.8938906752411599E-2</v>
      </c>
    </row>
    <row r="11" spans="2:81" x14ac:dyDescent="0.3">
      <c r="B11" s="14" t="s">
        <v>381</v>
      </c>
      <c r="C11" s="13">
        <v>8.9068825910931203E-3</v>
      </c>
      <c r="D11" s="13">
        <v>4.8154093097913303E-3</v>
      </c>
      <c r="E11" s="13">
        <v>1.31795716639209E-2</v>
      </c>
      <c r="F11" s="13"/>
      <c r="G11" s="13">
        <v>0</v>
      </c>
      <c r="H11" s="13">
        <v>1.5337423312883401E-2</v>
      </c>
      <c r="I11" s="13">
        <v>1.27118644067797E-2</v>
      </c>
      <c r="J11" s="13">
        <v>4.97512437810945E-3</v>
      </c>
      <c r="K11" s="13">
        <v>6.9930069930069904E-3</v>
      </c>
      <c r="L11" s="13">
        <v>6.4935064935064896E-3</v>
      </c>
      <c r="M11" s="13"/>
      <c r="N11" s="13">
        <v>1.0460251046025101E-2</v>
      </c>
      <c r="O11" s="13">
        <v>6.8728522336769802E-3</v>
      </c>
      <c r="P11" s="13">
        <v>9.9502487562189105E-3</v>
      </c>
      <c r="Q11" s="13">
        <v>7.8740157480314994E-3</v>
      </c>
      <c r="R11" s="13"/>
      <c r="S11" s="13">
        <v>1.2345679012345699E-2</v>
      </c>
      <c r="T11" s="13">
        <v>7.5187969924812E-3</v>
      </c>
      <c r="U11" s="13">
        <v>0</v>
      </c>
      <c r="V11" s="13">
        <v>9.7087378640776708E-3</v>
      </c>
      <c r="W11" s="13">
        <v>9.6153846153846194E-3</v>
      </c>
      <c r="X11" s="13">
        <v>9.5238095238095195E-3</v>
      </c>
      <c r="Y11" s="13">
        <v>0.02</v>
      </c>
      <c r="Z11" s="13">
        <v>0</v>
      </c>
      <c r="AA11" s="13">
        <v>1.27388535031847E-2</v>
      </c>
      <c r="AB11" s="13">
        <v>0</v>
      </c>
      <c r="AC11" s="13">
        <v>0</v>
      </c>
      <c r="AD11" s="13">
        <v>0</v>
      </c>
      <c r="AE11" s="13"/>
      <c r="AF11" s="13">
        <v>7.5187969924812E-3</v>
      </c>
      <c r="AG11" s="13">
        <v>1.4999999999999999E-2</v>
      </c>
      <c r="AH11" s="13">
        <v>7.8125E-3</v>
      </c>
      <c r="AI11" s="13">
        <v>1.8633540372670801E-2</v>
      </c>
      <c r="AJ11" s="13">
        <v>8.1300813008130107E-3</v>
      </c>
      <c r="AK11" s="13">
        <v>0</v>
      </c>
      <c r="AL11" s="13"/>
      <c r="AM11" s="13">
        <v>5.4945054945054897E-3</v>
      </c>
      <c r="AN11" s="13">
        <v>0</v>
      </c>
      <c r="AO11" s="13">
        <v>5.1150895140665001E-3</v>
      </c>
      <c r="AP11" s="13">
        <v>2.53164556962025E-2</v>
      </c>
      <c r="AQ11" s="13">
        <v>0</v>
      </c>
      <c r="AR11" s="13"/>
      <c r="AS11" s="13">
        <v>8.9068825910931203E-3</v>
      </c>
      <c r="AT11" s="13" t="s">
        <v>97</v>
      </c>
      <c r="AU11" s="13"/>
      <c r="AV11" s="13">
        <v>1.2500000000000001E-2</v>
      </c>
      <c r="AW11" s="13">
        <v>2.1276595744680899E-2</v>
      </c>
      <c r="AX11" s="13">
        <v>3.8240917782026802E-3</v>
      </c>
      <c r="AY11" s="13"/>
      <c r="AZ11" s="13">
        <v>9.1743119266055103E-3</v>
      </c>
      <c r="BA11" s="13">
        <v>2.2222222222222199E-2</v>
      </c>
      <c r="BB11" s="13">
        <v>1.7621145374449299E-2</v>
      </c>
      <c r="BC11" s="13"/>
      <c r="BD11" s="13">
        <v>8.7719298245613996E-3</v>
      </c>
      <c r="BE11" s="13">
        <v>9.2807424593967496E-3</v>
      </c>
      <c r="BF11" s="13"/>
      <c r="BG11" s="13">
        <v>7.2639225181598101E-3</v>
      </c>
      <c r="BH11" s="13">
        <v>9.7560975609756097E-3</v>
      </c>
      <c r="BI11" s="13"/>
      <c r="BJ11" s="13">
        <v>2.1052631578947399E-2</v>
      </c>
      <c r="BK11" s="13">
        <v>6.86947988223749E-3</v>
      </c>
      <c r="BL11" s="13"/>
      <c r="BM11" s="13">
        <v>4.11522633744856E-3</v>
      </c>
      <c r="BN11" s="13">
        <v>1.02459016393443E-2</v>
      </c>
      <c r="BO11" s="13"/>
      <c r="BP11" s="13">
        <v>2.9673590504451001E-3</v>
      </c>
      <c r="BQ11" s="13">
        <v>1.1415525114155301E-2</v>
      </c>
      <c r="BR11" s="13"/>
      <c r="BS11" s="13">
        <v>9.0497737556561094E-3</v>
      </c>
      <c r="BT11" s="13">
        <v>1.0989010989011E-2</v>
      </c>
      <c r="BU11" s="13"/>
      <c r="BV11" s="13">
        <v>6.7114093959731499E-3</v>
      </c>
      <c r="BW11" s="13">
        <v>1.02389078498294E-2</v>
      </c>
      <c r="BX11" s="13"/>
      <c r="BY11" s="13">
        <v>6.9930069930069904E-3</v>
      </c>
      <c r="BZ11" s="13">
        <v>9.2850510677808702E-3</v>
      </c>
      <c r="CA11" s="13"/>
      <c r="CB11" s="13">
        <v>0</v>
      </c>
      <c r="CC11" s="13">
        <v>1.7684887459807098E-2</v>
      </c>
    </row>
    <row r="12" spans="2:81" x14ac:dyDescent="0.3">
      <c r="B12" s="14" t="s">
        <v>106</v>
      </c>
      <c r="C12" s="22">
        <v>8.9068825910931203E-3</v>
      </c>
      <c r="D12" s="22">
        <v>1.1235955056179799E-2</v>
      </c>
      <c r="E12" s="22">
        <v>6.5897858319604596E-3</v>
      </c>
      <c r="F12" s="22"/>
      <c r="G12" s="22">
        <v>0</v>
      </c>
      <c r="H12" s="22">
        <v>9.2024539877300603E-3</v>
      </c>
      <c r="I12" s="22">
        <v>4.2372881355932203E-3</v>
      </c>
      <c r="J12" s="22">
        <v>1.49253731343284E-2</v>
      </c>
      <c r="K12" s="22">
        <v>6.9930069930069904E-3</v>
      </c>
      <c r="L12" s="22">
        <v>1.9480519480519501E-2</v>
      </c>
      <c r="M12" s="22"/>
      <c r="N12" s="22">
        <v>8.3682008368200795E-3</v>
      </c>
      <c r="O12" s="22">
        <v>1.3745704467354E-2</v>
      </c>
      <c r="P12" s="22">
        <v>4.97512437810945E-3</v>
      </c>
      <c r="Q12" s="22">
        <v>7.8740157480314994E-3</v>
      </c>
      <c r="R12" s="22"/>
      <c r="S12" s="22">
        <v>4.11522633744856E-3</v>
      </c>
      <c r="T12" s="22">
        <v>2.2556390977443601E-2</v>
      </c>
      <c r="U12" s="22">
        <v>1.3698630136986301E-2</v>
      </c>
      <c r="V12" s="22">
        <v>0</v>
      </c>
      <c r="W12" s="22">
        <v>0</v>
      </c>
      <c r="X12" s="22">
        <v>9.5238095238095195E-3</v>
      </c>
      <c r="Y12" s="22">
        <v>0.01</v>
      </c>
      <c r="Z12" s="22">
        <v>2.2222222222222199E-2</v>
      </c>
      <c r="AA12" s="22">
        <v>1.27388535031847E-2</v>
      </c>
      <c r="AB12" s="22">
        <v>1.0416666666666701E-2</v>
      </c>
      <c r="AC12" s="22">
        <v>0</v>
      </c>
      <c r="AD12" s="22">
        <v>0</v>
      </c>
      <c r="AE12" s="22"/>
      <c r="AF12" s="22">
        <v>0</v>
      </c>
      <c r="AG12" s="22">
        <v>1.4999999999999999E-2</v>
      </c>
      <c r="AH12" s="22">
        <v>0</v>
      </c>
      <c r="AI12" s="22">
        <v>1.8633540372670801E-2</v>
      </c>
      <c r="AJ12" s="22">
        <v>8.1300813008130107E-3</v>
      </c>
      <c r="AK12" s="22">
        <v>9.5238095238095195E-3</v>
      </c>
      <c r="AL12" s="22"/>
      <c r="AM12" s="22">
        <v>1.0989010989011E-2</v>
      </c>
      <c r="AN12" s="22">
        <v>8.8888888888888906E-3</v>
      </c>
      <c r="AO12" s="22">
        <v>0</v>
      </c>
      <c r="AP12" s="22">
        <v>2.1097046413502098E-2</v>
      </c>
      <c r="AQ12" s="22">
        <v>0</v>
      </c>
      <c r="AR12" s="22"/>
      <c r="AS12" s="22">
        <v>8.9068825910931203E-3</v>
      </c>
      <c r="AT12" s="22" t="s">
        <v>97</v>
      </c>
      <c r="AU12" s="22"/>
      <c r="AV12" s="22">
        <v>5.0000000000000001E-3</v>
      </c>
      <c r="AW12" s="22">
        <v>0</v>
      </c>
      <c r="AX12" s="22">
        <v>9.5602294455066905E-3</v>
      </c>
      <c r="AY12" s="22"/>
      <c r="AZ12" s="22">
        <v>0</v>
      </c>
      <c r="BA12" s="22">
        <v>1.1111111111111099E-2</v>
      </c>
      <c r="BB12" s="22">
        <v>4.4052863436123404E-3</v>
      </c>
      <c r="BC12" s="22"/>
      <c r="BD12" s="22">
        <v>8.7719298245613996E-3</v>
      </c>
      <c r="BE12" s="22">
        <v>9.2807424593967496E-3</v>
      </c>
      <c r="BF12" s="22"/>
      <c r="BG12" s="22">
        <v>4.8426150121065404E-3</v>
      </c>
      <c r="BH12" s="22">
        <v>9.7560975609756097E-3</v>
      </c>
      <c r="BI12" s="22"/>
      <c r="BJ12" s="22">
        <v>1.05263157894737E-2</v>
      </c>
      <c r="BK12" s="22">
        <v>8.8321884200196297E-3</v>
      </c>
      <c r="BL12" s="22"/>
      <c r="BM12" s="22">
        <v>4.11522633744856E-3</v>
      </c>
      <c r="BN12" s="22">
        <v>1.02459016393443E-2</v>
      </c>
      <c r="BO12" s="22"/>
      <c r="BP12" s="22">
        <v>8.9020771513353102E-3</v>
      </c>
      <c r="BQ12" s="22">
        <v>9.1324200913242004E-3</v>
      </c>
      <c r="BR12" s="22"/>
      <c r="BS12" s="22">
        <v>0</v>
      </c>
      <c r="BT12" s="22">
        <v>2.1978021978022001E-2</v>
      </c>
      <c r="BU12" s="22"/>
      <c r="BV12" s="22">
        <v>0</v>
      </c>
      <c r="BW12" s="22">
        <v>0</v>
      </c>
      <c r="BX12" s="22"/>
      <c r="BY12" s="22">
        <v>6.9930069930069904E-3</v>
      </c>
      <c r="BZ12" s="22">
        <v>9.2850510677808702E-3</v>
      </c>
      <c r="CA12" s="22"/>
      <c r="CB12" s="22">
        <v>6.7681895093062603E-3</v>
      </c>
      <c r="CC12" s="22">
        <v>1.12540192926045E-2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387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378</v>
      </c>
      <c r="C8" s="13">
        <v>0.48582995951417002</v>
      </c>
      <c r="D8" s="13">
        <v>0.45104333868378799</v>
      </c>
      <c r="E8" s="13">
        <v>0.52059308072487598</v>
      </c>
      <c r="F8" s="13"/>
      <c r="G8" s="13">
        <v>0.47428571428571398</v>
      </c>
      <c r="H8" s="13">
        <v>0.5</v>
      </c>
      <c r="I8" s="13">
        <v>0.50847457627118597</v>
      </c>
      <c r="J8" s="13">
        <v>0.42786069651741299</v>
      </c>
      <c r="K8" s="13">
        <v>0.49650349650349701</v>
      </c>
      <c r="L8" s="13">
        <v>0.5</v>
      </c>
      <c r="M8" s="13"/>
      <c r="N8" s="13">
        <v>0.47071129707113002</v>
      </c>
      <c r="O8" s="13">
        <v>0.56357388316151202</v>
      </c>
      <c r="P8" s="13">
        <v>0.43283582089552203</v>
      </c>
      <c r="Q8" s="13">
        <v>0.46062992125984298</v>
      </c>
      <c r="R8" s="13"/>
      <c r="S8" s="13">
        <v>0.51028806584362096</v>
      </c>
      <c r="T8" s="13">
        <v>0.42857142857142899</v>
      </c>
      <c r="U8" s="13">
        <v>0.465753424657534</v>
      </c>
      <c r="V8" s="13">
        <v>0.466019417475728</v>
      </c>
      <c r="W8" s="13">
        <v>0.47115384615384598</v>
      </c>
      <c r="X8" s="13">
        <v>0.419047619047619</v>
      </c>
      <c r="Y8" s="13">
        <v>0.44</v>
      </c>
      <c r="Z8" s="13">
        <v>0.51111111111111096</v>
      </c>
      <c r="AA8" s="13">
        <v>0.515923566878981</v>
      </c>
      <c r="AB8" s="13">
        <v>0.5625</v>
      </c>
      <c r="AC8" s="13">
        <v>0.54385964912280704</v>
      </c>
      <c r="AD8" s="13">
        <v>0.57894736842105299</v>
      </c>
      <c r="AE8" s="13"/>
      <c r="AF8" s="13">
        <v>0.54135338345864703</v>
      </c>
      <c r="AG8" s="13">
        <v>0.42499999999999999</v>
      </c>
      <c r="AH8" s="13">
        <v>0.5625</v>
      </c>
      <c r="AI8" s="13">
        <v>0.37888198757764002</v>
      </c>
      <c r="AJ8" s="13">
        <v>0.54471544715447195</v>
      </c>
      <c r="AK8" s="13">
        <v>0.476190476190476</v>
      </c>
      <c r="AL8" s="13"/>
      <c r="AM8" s="13">
        <v>0.50549450549450503</v>
      </c>
      <c r="AN8" s="13">
        <v>0.45777777777777801</v>
      </c>
      <c r="AO8" s="13">
        <v>0.485933503836317</v>
      </c>
      <c r="AP8" s="13">
        <v>0.506329113924051</v>
      </c>
      <c r="AQ8" s="13">
        <v>0.5</v>
      </c>
      <c r="AR8" s="13"/>
      <c r="AS8" s="13">
        <v>0.48582995951417002</v>
      </c>
      <c r="AT8" s="13" t="s">
        <v>97</v>
      </c>
      <c r="AU8" s="13"/>
      <c r="AV8" s="13">
        <v>0.435</v>
      </c>
      <c r="AW8" s="13">
        <v>0.45744680851063801</v>
      </c>
      <c r="AX8" s="13">
        <v>0.56022944550669196</v>
      </c>
      <c r="AY8" s="13"/>
      <c r="AZ8" s="13">
        <v>0.44954128440367003</v>
      </c>
      <c r="BA8" s="13">
        <v>0.33333333333333298</v>
      </c>
      <c r="BB8" s="13">
        <v>0.44052863436123302</v>
      </c>
      <c r="BC8" s="13"/>
      <c r="BD8" s="13">
        <v>0.50501253132832102</v>
      </c>
      <c r="BE8" s="13">
        <v>0.45011600928074202</v>
      </c>
      <c r="BF8" s="13"/>
      <c r="BG8" s="13">
        <v>0.46731234866828097</v>
      </c>
      <c r="BH8" s="13">
        <v>0.49512195121951202</v>
      </c>
      <c r="BI8" s="13"/>
      <c r="BJ8" s="13">
        <v>0.41052631578947402</v>
      </c>
      <c r="BK8" s="13">
        <v>0.49852796859666298</v>
      </c>
      <c r="BL8" s="13"/>
      <c r="BM8" s="13">
        <v>0.58024691358024705</v>
      </c>
      <c r="BN8" s="13">
        <v>0.46106557377049201</v>
      </c>
      <c r="BO8" s="13"/>
      <c r="BP8" s="13">
        <v>0.53115727002967394</v>
      </c>
      <c r="BQ8" s="13">
        <v>0.46917808219178098</v>
      </c>
      <c r="BR8" s="13"/>
      <c r="BS8" s="13">
        <v>0.55882352941176505</v>
      </c>
      <c r="BT8" s="13">
        <v>0.45494505494505499</v>
      </c>
      <c r="BU8" s="13"/>
      <c r="BV8" s="13">
        <v>0.46308724832214798</v>
      </c>
      <c r="BW8" s="13">
        <v>0.60750853242320801</v>
      </c>
      <c r="BX8" s="13"/>
      <c r="BY8" s="13">
        <v>0.47552447552447602</v>
      </c>
      <c r="BZ8" s="13">
        <v>0.48932219127205201</v>
      </c>
      <c r="CA8" s="13"/>
      <c r="CB8" s="13">
        <v>0.49407783417935702</v>
      </c>
      <c r="CC8" s="13">
        <v>0.48231511254019299</v>
      </c>
    </row>
    <row r="9" spans="2:81" ht="28.8" x14ac:dyDescent="0.3">
      <c r="B9" s="14" t="s">
        <v>379</v>
      </c>
      <c r="C9" s="13">
        <v>0.22995951417004001</v>
      </c>
      <c r="D9" s="13">
        <v>0.19743178170144501</v>
      </c>
      <c r="E9" s="13">
        <v>0.263591433278418</v>
      </c>
      <c r="F9" s="13"/>
      <c r="G9" s="13">
        <v>0.28000000000000003</v>
      </c>
      <c r="H9" s="13">
        <v>0.217791411042945</v>
      </c>
      <c r="I9" s="13">
        <v>0.224576271186441</v>
      </c>
      <c r="J9" s="13">
        <v>0.22885572139303501</v>
      </c>
      <c r="K9" s="13">
        <v>0.20279720279720301</v>
      </c>
      <c r="L9" s="13">
        <v>0.23376623376623401</v>
      </c>
      <c r="M9" s="13"/>
      <c r="N9" s="13">
        <v>0.22384937238493699</v>
      </c>
      <c r="O9" s="13">
        <v>0.219931271477663</v>
      </c>
      <c r="P9" s="13">
        <v>0.26865671641791</v>
      </c>
      <c r="Q9" s="13">
        <v>0.232283464566929</v>
      </c>
      <c r="R9" s="13"/>
      <c r="S9" s="13">
        <v>0.25514403292181098</v>
      </c>
      <c r="T9" s="13">
        <v>0.255639097744361</v>
      </c>
      <c r="U9" s="13">
        <v>0.26027397260273999</v>
      </c>
      <c r="V9" s="13">
        <v>0.213592233009709</v>
      </c>
      <c r="W9" s="13">
        <v>0.21153846153846201</v>
      </c>
      <c r="X9" s="13">
        <v>0.20952380952381</v>
      </c>
      <c r="Y9" s="13">
        <v>0.21</v>
      </c>
      <c r="Z9" s="13">
        <v>0.133333333333333</v>
      </c>
      <c r="AA9" s="13">
        <v>0.210191082802548</v>
      </c>
      <c r="AB9" s="13">
        <v>0.28125</v>
      </c>
      <c r="AC9" s="13">
        <v>0.21052631578947401</v>
      </c>
      <c r="AD9" s="13">
        <v>0.21052631578947401</v>
      </c>
      <c r="AE9" s="13"/>
      <c r="AF9" s="13">
        <v>0.21804511278195499</v>
      </c>
      <c r="AG9" s="13">
        <v>0.255</v>
      </c>
      <c r="AH9" s="13">
        <v>0.2421875</v>
      </c>
      <c r="AI9" s="13">
        <v>0.22360248447205</v>
      </c>
      <c r="AJ9" s="13">
        <v>0.23577235772357699</v>
      </c>
      <c r="AK9" s="13">
        <v>0.22857142857142901</v>
      </c>
      <c r="AL9" s="13"/>
      <c r="AM9" s="13">
        <v>0.175824175824176</v>
      </c>
      <c r="AN9" s="13">
        <v>0.27111111111111103</v>
      </c>
      <c r="AO9" s="13">
        <v>0.23529411764705899</v>
      </c>
      <c r="AP9" s="13">
        <v>0.22362869198312199</v>
      </c>
      <c r="AQ9" s="13">
        <v>0.22727272727272699</v>
      </c>
      <c r="AR9" s="13"/>
      <c r="AS9" s="13">
        <v>0.22995951417004001</v>
      </c>
      <c r="AT9" s="13" t="s">
        <v>97</v>
      </c>
      <c r="AU9" s="13"/>
      <c r="AV9" s="13">
        <v>0.2525</v>
      </c>
      <c r="AW9" s="13">
        <v>0.28723404255319201</v>
      </c>
      <c r="AX9" s="13">
        <v>0.200764818355641</v>
      </c>
      <c r="AY9" s="13"/>
      <c r="AZ9" s="13">
        <v>0.247706422018349</v>
      </c>
      <c r="BA9" s="13">
        <v>0.344444444444444</v>
      </c>
      <c r="BB9" s="13">
        <v>0.246696035242291</v>
      </c>
      <c r="BC9" s="13"/>
      <c r="BD9" s="13">
        <v>0.24937343358396</v>
      </c>
      <c r="BE9" s="13">
        <v>0.19721577726218101</v>
      </c>
      <c r="BF9" s="13"/>
      <c r="BG9" s="13">
        <v>0.256658595641647</v>
      </c>
      <c r="BH9" s="13">
        <v>0.21707317073170701</v>
      </c>
      <c r="BI9" s="13"/>
      <c r="BJ9" s="13">
        <v>0.3</v>
      </c>
      <c r="BK9" s="13">
        <v>0.215897939156035</v>
      </c>
      <c r="BL9" s="13"/>
      <c r="BM9" s="13">
        <v>0.26337448559670801</v>
      </c>
      <c r="BN9" s="13">
        <v>0.22131147540983601</v>
      </c>
      <c r="BO9" s="13"/>
      <c r="BP9" s="13">
        <v>0.22551928783382799</v>
      </c>
      <c r="BQ9" s="13">
        <v>0.23173515981735199</v>
      </c>
      <c r="BR9" s="13"/>
      <c r="BS9" s="13">
        <v>0.223981900452489</v>
      </c>
      <c r="BT9" s="13">
        <v>0.24395604395604401</v>
      </c>
      <c r="BU9" s="13"/>
      <c r="BV9" s="13">
        <v>0.26174496644295298</v>
      </c>
      <c r="BW9" s="13">
        <v>0.204778156996587</v>
      </c>
      <c r="BX9" s="13"/>
      <c r="BY9" s="13">
        <v>0.14685314685314699</v>
      </c>
      <c r="BZ9" s="13">
        <v>0.24048282265552501</v>
      </c>
      <c r="CA9" s="13"/>
      <c r="CB9" s="13">
        <v>0.22165820642978001</v>
      </c>
      <c r="CC9" s="13">
        <v>0.23151125401929301</v>
      </c>
    </row>
    <row r="10" spans="2:81" ht="28.8" x14ac:dyDescent="0.3">
      <c r="B10" s="14" t="s">
        <v>380</v>
      </c>
      <c r="C10" s="13">
        <v>5.7489878542510101E-2</v>
      </c>
      <c r="D10" s="13">
        <v>7.3836276083467101E-2</v>
      </c>
      <c r="E10" s="13">
        <v>4.11861614497529E-2</v>
      </c>
      <c r="F10" s="13"/>
      <c r="G10" s="13">
        <v>0.04</v>
      </c>
      <c r="H10" s="13">
        <v>6.13496932515337E-2</v>
      </c>
      <c r="I10" s="13">
        <v>7.6271186440677999E-2</v>
      </c>
      <c r="J10" s="13">
        <v>3.98009950248756E-2</v>
      </c>
      <c r="K10" s="13">
        <v>6.9930069930069894E-2</v>
      </c>
      <c r="L10" s="13">
        <v>5.1948051948052E-2</v>
      </c>
      <c r="M10" s="13"/>
      <c r="N10" s="13">
        <v>5.6485355648535601E-2</v>
      </c>
      <c r="O10" s="13">
        <v>4.1237113402061903E-2</v>
      </c>
      <c r="P10" s="13">
        <v>6.4676616915422896E-2</v>
      </c>
      <c r="Q10" s="13">
        <v>7.0866141732283505E-2</v>
      </c>
      <c r="R10" s="13"/>
      <c r="S10" s="13">
        <v>4.52674897119342E-2</v>
      </c>
      <c r="T10" s="13">
        <v>6.01503759398496E-2</v>
      </c>
      <c r="U10" s="13">
        <v>6.8493150684931503E-2</v>
      </c>
      <c r="V10" s="13">
        <v>6.7961165048543701E-2</v>
      </c>
      <c r="W10" s="13">
        <v>5.7692307692307702E-2</v>
      </c>
      <c r="X10" s="13">
        <v>0.104761904761905</v>
      </c>
      <c r="Y10" s="13">
        <v>0.08</v>
      </c>
      <c r="Z10" s="13">
        <v>6.6666666666666693E-2</v>
      </c>
      <c r="AA10" s="13">
        <v>5.0955414012738898E-2</v>
      </c>
      <c r="AB10" s="13">
        <v>3.125E-2</v>
      </c>
      <c r="AC10" s="13">
        <v>1.7543859649122799E-2</v>
      </c>
      <c r="AD10" s="13">
        <v>0</v>
      </c>
      <c r="AE10" s="13"/>
      <c r="AF10" s="13">
        <v>3.7593984962405999E-2</v>
      </c>
      <c r="AG10" s="13">
        <v>0.09</v>
      </c>
      <c r="AH10" s="13">
        <v>6.25E-2</v>
      </c>
      <c r="AI10" s="13">
        <v>9.3167701863354005E-2</v>
      </c>
      <c r="AJ10" s="13">
        <v>8.1300813008130107E-3</v>
      </c>
      <c r="AK10" s="13">
        <v>4.7619047619047603E-2</v>
      </c>
      <c r="AL10" s="13"/>
      <c r="AM10" s="13">
        <v>4.3956043956044001E-2</v>
      </c>
      <c r="AN10" s="13">
        <v>5.3333333333333302E-2</v>
      </c>
      <c r="AO10" s="13">
        <v>5.8823529411764698E-2</v>
      </c>
      <c r="AP10" s="13">
        <v>5.90717299578059E-2</v>
      </c>
      <c r="AQ10" s="13">
        <v>6.8181818181818205E-2</v>
      </c>
      <c r="AR10" s="13"/>
      <c r="AS10" s="13">
        <v>5.7489878542510101E-2</v>
      </c>
      <c r="AT10" s="13" t="s">
        <v>97</v>
      </c>
      <c r="AU10" s="13"/>
      <c r="AV10" s="13">
        <v>7.2499999999999995E-2</v>
      </c>
      <c r="AW10" s="13">
        <v>0.117021276595745</v>
      </c>
      <c r="AX10" s="13">
        <v>4.2065009560229398E-2</v>
      </c>
      <c r="AY10" s="13"/>
      <c r="AZ10" s="13">
        <v>7.3394495412843999E-2</v>
      </c>
      <c r="BA10" s="13">
        <v>0.1</v>
      </c>
      <c r="BB10" s="13">
        <v>8.8105726872246701E-2</v>
      </c>
      <c r="BC10" s="13"/>
      <c r="BD10" s="13">
        <v>4.5112781954887202E-2</v>
      </c>
      <c r="BE10" s="13">
        <v>8.1206496519721602E-2</v>
      </c>
      <c r="BF10" s="13"/>
      <c r="BG10" s="13">
        <v>6.0532687651331699E-2</v>
      </c>
      <c r="BH10" s="13">
        <v>5.6097560975609799E-2</v>
      </c>
      <c r="BI10" s="13"/>
      <c r="BJ10" s="13">
        <v>6.3157894736842093E-2</v>
      </c>
      <c r="BK10" s="13">
        <v>5.7899901864573097E-2</v>
      </c>
      <c r="BL10" s="13"/>
      <c r="BM10" s="13">
        <v>2.8806584362139901E-2</v>
      </c>
      <c r="BN10" s="13">
        <v>6.4549180327868896E-2</v>
      </c>
      <c r="BO10" s="13"/>
      <c r="BP10" s="13">
        <v>2.3738872403560801E-2</v>
      </c>
      <c r="BQ10" s="13">
        <v>7.1917808219178106E-2</v>
      </c>
      <c r="BR10" s="13"/>
      <c r="BS10" s="13">
        <v>6.5610859728506804E-2</v>
      </c>
      <c r="BT10" s="13">
        <v>6.15384615384615E-2</v>
      </c>
      <c r="BU10" s="13"/>
      <c r="BV10" s="13">
        <v>9.3959731543624206E-2</v>
      </c>
      <c r="BW10" s="13">
        <v>5.1194539249146798E-2</v>
      </c>
      <c r="BX10" s="13"/>
      <c r="BY10" s="13">
        <v>7.69230769230769E-2</v>
      </c>
      <c r="BZ10" s="13">
        <v>5.5710306406685201E-2</v>
      </c>
      <c r="CA10" s="13"/>
      <c r="CB10" s="13">
        <v>5.0761421319797002E-2</v>
      </c>
      <c r="CC10" s="13">
        <v>6.5916398713826402E-2</v>
      </c>
    </row>
    <row r="11" spans="2:81" x14ac:dyDescent="0.3">
      <c r="B11" s="14" t="s">
        <v>381</v>
      </c>
      <c r="C11" s="13">
        <v>0.132793522267206</v>
      </c>
      <c r="D11" s="13">
        <v>0.16853932584269701</v>
      </c>
      <c r="E11" s="13">
        <v>9.7199341021416794E-2</v>
      </c>
      <c r="F11" s="13"/>
      <c r="G11" s="13">
        <v>0.14285714285714299</v>
      </c>
      <c r="H11" s="13">
        <v>0.159509202453988</v>
      </c>
      <c r="I11" s="13">
        <v>0.12288135593220301</v>
      </c>
      <c r="J11" s="13">
        <v>0.15920398009950201</v>
      </c>
      <c r="K11" s="13">
        <v>0.10489510489510501</v>
      </c>
      <c r="L11" s="13">
        <v>7.1428571428571397E-2</v>
      </c>
      <c r="M11" s="13"/>
      <c r="N11" s="13">
        <v>0.15690376569037701</v>
      </c>
      <c r="O11" s="13">
        <v>8.2474226804123696E-2</v>
      </c>
      <c r="P11" s="13">
        <v>0.144278606965174</v>
      </c>
      <c r="Q11" s="13">
        <v>0.12992125984252001</v>
      </c>
      <c r="R11" s="13"/>
      <c r="S11" s="13">
        <v>0.12757201646090499</v>
      </c>
      <c r="T11" s="13">
        <v>0.14285714285714299</v>
      </c>
      <c r="U11" s="13">
        <v>0.10958904109589</v>
      </c>
      <c r="V11" s="13">
        <v>0.14563106796116501</v>
      </c>
      <c r="W11" s="13">
        <v>0.144230769230769</v>
      </c>
      <c r="X11" s="13">
        <v>0.19047619047618999</v>
      </c>
      <c r="Y11" s="13">
        <v>0.14000000000000001</v>
      </c>
      <c r="Z11" s="13">
        <v>0.17777777777777801</v>
      </c>
      <c r="AA11" s="13">
        <v>0.10828025477707</v>
      </c>
      <c r="AB11" s="13">
        <v>7.2916666666666699E-2</v>
      </c>
      <c r="AC11" s="13">
        <v>0.12280701754386</v>
      </c>
      <c r="AD11" s="13">
        <v>0.157894736842105</v>
      </c>
      <c r="AE11" s="13"/>
      <c r="AF11" s="13">
        <v>0.12781954887218</v>
      </c>
      <c r="AG11" s="13">
        <v>0.14499999999999999</v>
      </c>
      <c r="AH11" s="13">
        <v>7.8125E-2</v>
      </c>
      <c r="AI11" s="13">
        <v>0.18012422360248401</v>
      </c>
      <c r="AJ11" s="13">
        <v>0.105691056910569</v>
      </c>
      <c r="AK11" s="13">
        <v>0.133333333333333</v>
      </c>
      <c r="AL11" s="13"/>
      <c r="AM11" s="13">
        <v>0.13736263736263701</v>
      </c>
      <c r="AN11" s="13">
        <v>0.137777777777778</v>
      </c>
      <c r="AO11" s="13">
        <v>0.138107416879795</v>
      </c>
      <c r="AP11" s="13">
        <v>0.126582278481013</v>
      </c>
      <c r="AQ11" s="13">
        <v>0.13636363636363599</v>
      </c>
      <c r="AR11" s="13"/>
      <c r="AS11" s="13">
        <v>0.132793522267206</v>
      </c>
      <c r="AT11" s="13" t="s">
        <v>97</v>
      </c>
      <c r="AU11" s="13"/>
      <c r="AV11" s="13">
        <v>0.14000000000000001</v>
      </c>
      <c r="AW11" s="13">
        <v>7.4468085106383003E-2</v>
      </c>
      <c r="AX11" s="13">
        <v>0.103250478011472</v>
      </c>
      <c r="AY11" s="13"/>
      <c r="AZ11" s="13">
        <v>0.146788990825688</v>
      </c>
      <c r="BA11" s="13">
        <v>0.133333333333333</v>
      </c>
      <c r="BB11" s="13">
        <v>0.11894273127753301</v>
      </c>
      <c r="BC11" s="13"/>
      <c r="BD11" s="13">
        <v>0.11779448621553899</v>
      </c>
      <c r="BE11" s="13">
        <v>0.160092807424594</v>
      </c>
      <c r="BF11" s="13"/>
      <c r="BG11" s="13">
        <v>0.14043583535109</v>
      </c>
      <c r="BH11" s="13">
        <v>0.129268292682927</v>
      </c>
      <c r="BI11" s="13"/>
      <c r="BJ11" s="13">
        <v>0.157894736842105</v>
      </c>
      <c r="BK11" s="13">
        <v>0.12953876349362101</v>
      </c>
      <c r="BL11" s="13"/>
      <c r="BM11" s="13">
        <v>6.1728395061728399E-2</v>
      </c>
      <c r="BN11" s="13">
        <v>0.151639344262295</v>
      </c>
      <c r="BO11" s="13"/>
      <c r="BP11" s="13">
        <v>0.11869436201780401</v>
      </c>
      <c r="BQ11" s="13">
        <v>0.135844748858447</v>
      </c>
      <c r="BR11" s="13"/>
      <c r="BS11" s="13">
        <v>0.106334841628959</v>
      </c>
      <c r="BT11" s="13">
        <v>0.10989010989011</v>
      </c>
      <c r="BU11" s="13"/>
      <c r="BV11" s="13">
        <v>0.12080536912751701</v>
      </c>
      <c r="BW11" s="13">
        <v>9.8976109215017094E-2</v>
      </c>
      <c r="BX11" s="13"/>
      <c r="BY11" s="13">
        <v>0.21678321678321699</v>
      </c>
      <c r="BZ11" s="13">
        <v>0.119777158774373</v>
      </c>
      <c r="CA11" s="13"/>
      <c r="CB11" s="13">
        <v>0.13536379018612499</v>
      </c>
      <c r="CC11" s="13">
        <v>0.13022508038585201</v>
      </c>
    </row>
    <row r="12" spans="2:81" x14ac:dyDescent="0.3">
      <c r="B12" s="14" t="s">
        <v>106</v>
      </c>
      <c r="C12" s="22">
        <v>9.3927125506072906E-2</v>
      </c>
      <c r="D12" s="22">
        <v>0.109149277688604</v>
      </c>
      <c r="E12" s="22">
        <v>7.7429983525535401E-2</v>
      </c>
      <c r="F12" s="22"/>
      <c r="G12" s="22">
        <v>6.2857142857142903E-2</v>
      </c>
      <c r="H12" s="22">
        <v>6.13496932515337E-2</v>
      </c>
      <c r="I12" s="22">
        <v>6.7796610169491497E-2</v>
      </c>
      <c r="J12" s="22">
        <v>0.144278606965174</v>
      </c>
      <c r="K12" s="22">
        <v>0.125874125874126</v>
      </c>
      <c r="L12" s="22">
        <v>0.14285714285714299</v>
      </c>
      <c r="M12" s="22"/>
      <c r="N12" s="22">
        <v>9.2050209205020897E-2</v>
      </c>
      <c r="O12" s="22">
        <v>9.2783505154639206E-2</v>
      </c>
      <c r="P12" s="22">
        <v>8.9552238805970102E-2</v>
      </c>
      <c r="Q12" s="22">
        <v>0.10629921259842499</v>
      </c>
      <c r="R12" s="22"/>
      <c r="S12" s="22">
        <v>6.1728395061728399E-2</v>
      </c>
      <c r="T12" s="22">
        <v>0.112781954887218</v>
      </c>
      <c r="U12" s="22">
        <v>9.5890410958904104E-2</v>
      </c>
      <c r="V12" s="22">
        <v>0.106796116504854</v>
      </c>
      <c r="W12" s="22">
        <v>0.115384615384615</v>
      </c>
      <c r="X12" s="22">
        <v>7.6190476190476197E-2</v>
      </c>
      <c r="Y12" s="22">
        <v>0.13</v>
      </c>
      <c r="Z12" s="22">
        <v>0.11111111111111099</v>
      </c>
      <c r="AA12" s="22">
        <v>0.11464968152866201</v>
      </c>
      <c r="AB12" s="22">
        <v>5.2083333333333301E-2</v>
      </c>
      <c r="AC12" s="22">
        <v>0.105263157894737</v>
      </c>
      <c r="AD12" s="22">
        <v>5.2631578947368397E-2</v>
      </c>
      <c r="AE12" s="22"/>
      <c r="AF12" s="22">
        <v>7.5187969924811998E-2</v>
      </c>
      <c r="AG12" s="22">
        <v>8.5000000000000006E-2</v>
      </c>
      <c r="AH12" s="22">
        <v>5.46875E-2</v>
      </c>
      <c r="AI12" s="22">
        <v>0.12422360248447201</v>
      </c>
      <c r="AJ12" s="22">
        <v>0.105691056910569</v>
      </c>
      <c r="AK12" s="22">
        <v>0.114285714285714</v>
      </c>
      <c r="AL12" s="22"/>
      <c r="AM12" s="22">
        <v>0.13736263736263701</v>
      </c>
      <c r="AN12" s="22">
        <v>0.08</v>
      </c>
      <c r="AO12" s="22">
        <v>8.1841432225063904E-2</v>
      </c>
      <c r="AP12" s="22">
        <v>8.4388185654008394E-2</v>
      </c>
      <c r="AQ12" s="22">
        <v>6.8181818181818205E-2</v>
      </c>
      <c r="AR12" s="22"/>
      <c r="AS12" s="22">
        <v>9.3927125506072906E-2</v>
      </c>
      <c r="AT12" s="22" t="s">
        <v>97</v>
      </c>
      <c r="AU12" s="22"/>
      <c r="AV12" s="22">
        <v>0.1</v>
      </c>
      <c r="AW12" s="22">
        <v>6.3829787234042507E-2</v>
      </c>
      <c r="AX12" s="22">
        <v>9.3690248565965598E-2</v>
      </c>
      <c r="AY12" s="22"/>
      <c r="AZ12" s="22">
        <v>8.2568807339449504E-2</v>
      </c>
      <c r="BA12" s="22">
        <v>8.8888888888888906E-2</v>
      </c>
      <c r="BB12" s="22">
        <v>0.105726872246696</v>
      </c>
      <c r="BC12" s="22"/>
      <c r="BD12" s="22">
        <v>8.2706766917293201E-2</v>
      </c>
      <c r="BE12" s="22">
        <v>0.111368909512761</v>
      </c>
      <c r="BF12" s="22"/>
      <c r="BG12" s="22">
        <v>7.5060532687651296E-2</v>
      </c>
      <c r="BH12" s="22">
        <v>0.10243902439024399</v>
      </c>
      <c r="BI12" s="22"/>
      <c r="BJ12" s="22">
        <v>6.8421052631578994E-2</v>
      </c>
      <c r="BK12" s="22">
        <v>9.8135426889106994E-2</v>
      </c>
      <c r="BL12" s="22"/>
      <c r="BM12" s="22">
        <v>6.5843621399177002E-2</v>
      </c>
      <c r="BN12" s="22">
        <v>0.101434426229508</v>
      </c>
      <c r="BO12" s="22"/>
      <c r="BP12" s="22">
        <v>0.100890207715134</v>
      </c>
      <c r="BQ12" s="22">
        <v>9.1324200913242004E-2</v>
      </c>
      <c r="BR12" s="22"/>
      <c r="BS12" s="22">
        <v>4.52488687782805E-2</v>
      </c>
      <c r="BT12" s="22">
        <v>0.12967032967032999</v>
      </c>
      <c r="BU12" s="22"/>
      <c r="BV12" s="22">
        <v>6.0402684563758399E-2</v>
      </c>
      <c r="BW12" s="22">
        <v>3.7542662116041001E-2</v>
      </c>
      <c r="BX12" s="22"/>
      <c r="BY12" s="22">
        <v>8.3916083916083906E-2</v>
      </c>
      <c r="BZ12" s="22">
        <v>9.4707520891364902E-2</v>
      </c>
      <c r="CA12" s="22"/>
      <c r="CB12" s="22">
        <v>9.81387478849408E-2</v>
      </c>
      <c r="CC12" s="22">
        <v>9.0032154340836001E-2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388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378</v>
      </c>
      <c r="C8" s="13">
        <v>0.88582995951416998</v>
      </c>
      <c r="D8" s="13">
        <v>0.89085072231139695</v>
      </c>
      <c r="E8" s="13">
        <v>0.88138385502471195</v>
      </c>
      <c r="F8" s="13"/>
      <c r="G8" s="13">
        <v>0.82857142857142896</v>
      </c>
      <c r="H8" s="13">
        <v>0.85276073619631898</v>
      </c>
      <c r="I8" s="13">
        <v>0.894067796610169</v>
      </c>
      <c r="J8" s="13">
        <v>0.90049751243781095</v>
      </c>
      <c r="K8" s="13">
        <v>0.95104895104895104</v>
      </c>
      <c r="L8" s="13">
        <v>0.92857142857142905</v>
      </c>
      <c r="M8" s="13"/>
      <c r="N8" s="13">
        <v>0.90794979079497895</v>
      </c>
      <c r="O8" s="13">
        <v>0.89347079037800703</v>
      </c>
      <c r="P8" s="13">
        <v>0.88059701492537301</v>
      </c>
      <c r="Q8" s="13">
        <v>0.83858267716535395</v>
      </c>
      <c r="R8" s="13"/>
      <c r="S8" s="13">
        <v>0.86831275720164602</v>
      </c>
      <c r="T8" s="13">
        <v>0.92481203007518797</v>
      </c>
      <c r="U8" s="13">
        <v>0.87671232876712302</v>
      </c>
      <c r="V8" s="13">
        <v>0.91262135922330101</v>
      </c>
      <c r="W8" s="13">
        <v>0.85576923076923095</v>
      </c>
      <c r="X8" s="13">
        <v>0.86666666666666703</v>
      </c>
      <c r="Y8" s="13">
        <v>0.87</v>
      </c>
      <c r="Z8" s="13">
        <v>0.95555555555555605</v>
      </c>
      <c r="AA8" s="13">
        <v>0.87898089171974503</v>
      </c>
      <c r="AB8" s="13">
        <v>0.90625</v>
      </c>
      <c r="AC8" s="13">
        <v>0.87719298245613997</v>
      </c>
      <c r="AD8" s="13">
        <v>0.89473684210526305</v>
      </c>
      <c r="AE8" s="13"/>
      <c r="AF8" s="13">
        <v>0.884711779448622</v>
      </c>
      <c r="AG8" s="13">
        <v>0.88</v>
      </c>
      <c r="AH8" s="13">
        <v>0.8984375</v>
      </c>
      <c r="AI8" s="13">
        <v>0.86956521739130399</v>
      </c>
      <c r="AJ8" s="13">
        <v>0.88617886178861804</v>
      </c>
      <c r="AK8" s="13">
        <v>0.93333333333333302</v>
      </c>
      <c r="AL8" s="13"/>
      <c r="AM8" s="13">
        <v>0.91758241758241799</v>
      </c>
      <c r="AN8" s="13">
        <v>0.87555555555555598</v>
      </c>
      <c r="AO8" s="13">
        <v>0.90537084398976997</v>
      </c>
      <c r="AP8" s="13">
        <v>0.85654008438818596</v>
      </c>
      <c r="AQ8" s="13">
        <v>0.86363636363636398</v>
      </c>
      <c r="AR8" s="13"/>
      <c r="AS8" s="13">
        <v>0.88582995951416998</v>
      </c>
      <c r="AT8" s="13" t="s">
        <v>97</v>
      </c>
      <c r="AU8" s="13"/>
      <c r="AV8" s="13">
        <v>0.86</v>
      </c>
      <c r="AW8" s="13">
        <v>0.840425531914894</v>
      </c>
      <c r="AX8" s="13">
        <v>0.93307839388145297</v>
      </c>
      <c r="AY8" s="13"/>
      <c r="AZ8" s="13">
        <v>0.92660550458715596</v>
      </c>
      <c r="BA8" s="13">
        <v>0.73333333333333295</v>
      </c>
      <c r="BB8" s="13">
        <v>0.89427312775330403</v>
      </c>
      <c r="BC8" s="13"/>
      <c r="BD8" s="13">
        <v>0.86466165413533802</v>
      </c>
      <c r="BE8" s="13">
        <v>0.92343387470997695</v>
      </c>
      <c r="BF8" s="13"/>
      <c r="BG8" s="13">
        <v>0.83292978208232404</v>
      </c>
      <c r="BH8" s="13">
        <v>0.91341463414634105</v>
      </c>
      <c r="BI8" s="13"/>
      <c r="BJ8" s="13">
        <v>0.79473684210526296</v>
      </c>
      <c r="BK8" s="13">
        <v>0.90578999018645701</v>
      </c>
      <c r="BL8" s="13"/>
      <c r="BM8" s="13">
        <v>0.85596707818929996</v>
      </c>
      <c r="BN8" s="13">
        <v>0.89344262295082</v>
      </c>
      <c r="BO8" s="13"/>
      <c r="BP8" s="13">
        <v>0.89910979228486598</v>
      </c>
      <c r="BQ8" s="13">
        <v>0.87785388127853903</v>
      </c>
      <c r="BR8" s="13"/>
      <c r="BS8" s="13">
        <v>0.86199095022624395</v>
      </c>
      <c r="BT8" s="13">
        <v>0.89450549450549499</v>
      </c>
      <c r="BU8" s="13"/>
      <c r="BV8" s="13">
        <v>0.85234899328859104</v>
      </c>
      <c r="BW8" s="13">
        <v>0.866894197952218</v>
      </c>
      <c r="BX8" s="13"/>
      <c r="BY8" s="13">
        <v>0.79020979020978999</v>
      </c>
      <c r="BZ8" s="13">
        <v>0.89972144846796698</v>
      </c>
      <c r="CA8" s="13"/>
      <c r="CB8" s="13">
        <v>0.91032148900169196</v>
      </c>
      <c r="CC8" s="13">
        <v>0.87138263665594895</v>
      </c>
    </row>
    <row r="9" spans="2:81" ht="28.8" x14ac:dyDescent="0.3">
      <c r="B9" s="14" t="s">
        <v>379</v>
      </c>
      <c r="C9" s="13">
        <v>6.6396761133603197E-2</v>
      </c>
      <c r="D9" s="13">
        <v>5.7784911717496001E-2</v>
      </c>
      <c r="E9" s="13">
        <v>7.4135090609555199E-2</v>
      </c>
      <c r="F9" s="13"/>
      <c r="G9" s="13">
        <v>0.108571428571429</v>
      </c>
      <c r="H9" s="13">
        <v>8.5889570552147201E-2</v>
      </c>
      <c r="I9" s="13">
        <v>6.3559322033898302E-2</v>
      </c>
      <c r="J9" s="13">
        <v>5.4726368159204002E-2</v>
      </c>
      <c r="K9" s="13">
        <v>2.0979020979021001E-2</v>
      </c>
      <c r="L9" s="13">
        <v>3.8961038961039002E-2</v>
      </c>
      <c r="M9" s="13"/>
      <c r="N9" s="13">
        <v>5.6485355648535601E-2</v>
      </c>
      <c r="O9" s="13">
        <v>6.5292096219931303E-2</v>
      </c>
      <c r="P9" s="13">
        <v>6.9651741293532299E-2</v>
      </c>
      <c r="Q9" s="13">
        <v>8.6614173228346497E-2</v>
      </c>
      <c r="R9" s="13"/>
      <c r="S9" s="13">
        <v>8.6419753086419707E-2</v>
      </c>
      <c r="T9" s="13">
        <v>3.7593984962405999E-2</v>
      </c>
      <c r="U9" s="13">
        <v>9.5890410958904104E-2</v>
      </c>
      <c r="V9" s="13">
        <v>4.85436893203883E-2</v>
      </c>
      <c r="W9" s="13">
        <v>0.115384615384615</v>
      </c>
      <c r="X9" s="13">
        <v>5.7142857142857099E-2</v>
      </c>
      <c r="Y9" s="13">
        <v>0.06</v>
      </c>
      <c r="Z9" s="13">
        <v>0</v>
      </c>
      <c r="AA9" s="13">
        <v>5.7324840764331197E-2</v>
      </c>
      <c r="AB9" s="13">
        <v>5.2083333333333301E-2</v>
      </c>
      <c r="AC9" s="13">
        <v>7.0175438596491196E-2</v>
      </c>
      <c r="AD9" s="13">
        <v>0.105263157894737</v>
      </c>
      <c r="AE9" s="13"/>
      <c r="AF9" s="13">
        <v>7.5187969924811998E-2</v>
      </c>
      <c r="AG9" s="13">
        <v>7.0000000000000007E-2</v>
      </c>
      <c r="AH9" s="13">
        <v>7.03125E-2</v>
      </c>
      <c r="AI9" s="13">
        <v>8.0745341614906804E-2</v>
      </c>
      <c r="AJ9" s="13">
        <v>4.0650406504064998E-2</v>
      </c>
      <c r="AK9" s="13">
        <v>3.8095238095238099E-2</v>
      </c>
      <c r="AL9" s="13"/>
      <c r="AM9" s="13">
        <v>6.0439560439560398E-2</v>
      </c>
      <c r="AN9" s="13">
        <v>8.4444444444444405E-2</v>
      </c>
      <c r="AO9" s="13">
        <v>4.6035805626598501E-2</v>
      </c>
      <c r="AP9" s="13">
        <v>7.1729957805907199E-2</v>
      </c>
      <c r="AQ9" s="13">
        <v>9.0909090909090898E-2</v>
      </c>
      <c r="AR9" s="13"/>
      <c r="AS9" s="13">
        <v>6.6396761133603197E-2</v>
      </c>
      <c r="AT9" s="13" t="s">
        <v>97</v>
      </c>
      <c r="AU9" s="13"/>
      <c r="AV9" s="13">
        <v>8.7499999999999994E-2</v>
      </c>
      <c r="AW9" s="13">
        <v>8.5106382978723402E-2</v>
      </c>
      <c r="AX9" s="13">
        <v>3.6328871892925399E-2</v>
      </c>
      <c r="AY9" s="13"/>
      <c r="AZ9" s="13">
        <v>6.4220183486238494E-2</v>
      </c>
      <c r="BA9" s="13">
        <v>0.17777777777777801</v>
      </c>
      <c r="BB9" s="13">
        <v>3.9647577092511002E-2</v>
      </c>
      <c r="BC9" s="13"/>
      <c r="BD9" s="13">
        <v>7.7694235588972399E-2</v>
      </c>
      <c r="BE9" s="13">
        <v>4.6403712296983798E-2</v>
      </c>
      <c r="BF9" s="13"/>
      <c r="BG9" s="13">
        <v>9.4430992736077496E-2</v>
      </c>
      <c r="BH9" s="13">
        <v>5.24390243902439E-2</v>
      </c>
      <c r="BI9" s="13"/>
      <c r="BJ9" s="13">
        <v>0.1</v>
      </c>
      <c r="BK9" s="13">
        <v>5.6918547595681997E-2</v>
      </c>
      <c r="BL9" s="13"/>
      <c r="BM9" s="13">
        <v>8.6419753086419707E-2</v>
      </c>
      <c r="BN9" s="13">
        <v>6.14754098360656E-2</v>
      </c>
      <c r="BO9" s="13"/>
      <c r="BP9" s="13">
        <v>6.2314540059347202E-2</v>
      </c>
      <c r="BQ9" s="13">
        <v>6.9634703196347E-2</v>
      </c>
      <c r="BR9" s="13"/>
      <c r="BS9" s="13">
        <v>9.0497737556561098E-2</v>
      </c>
      <c r="BT9" s="13">
        <v>5.2747252747252699E-2</v>
      </c>
      <c r="BU9" s="13"/>
      <c r="BV9" s="13">
        <v>0.114093959731544</v>
      </c>
      <c r="BW9" s="13">
        <v>7.8498293515358405E-2</v>
      </c>
      <c r="BX9" s="13"/>
      <c r="BY9" s="13">
        <v>0.132867132867133</v>
      </c>
      <c r="BZ9" s="13">
        <v>5.75673166202414E-2</v>
      </c>
      <c r="CA9" s="13"/>
      <c r="CB9" s="13">
        <v>5.2453468697123501E-2</v>
      </c>
      <c r="CC9" s="13">
        <v>7.5562700964630206E-2</v>
      </c>
    </row>
    <row r="10" spans="2:81" ht="28.8" x14ac:dyDescent="0.3">
      <c r="B10" s="14" t="s">
        <v>380</v>
      </c>
      <c r="C10" s="13">
        <v>2.1052631578947399E-2</v>
      </c>
      <c r="D10" s="13">
        <v>2.7287319422150898E-2</v>
      </c>
      <c r="E10" s="13">
        <v>1.4827018121910999E-2</v>
      </c>
      <c r="F10" s="13"/>
      <c r="G10" s="13">
        <v>2.8571428571428598E-2</v>
      </c>
      <c r="H10" s="13">
        <v>3.0674846625766899E-2</v>
      </c>
      <c r="I10" s="13">
        <v>2.1186440677966101E-2</v>
      </c>
      <c r="J10" s="13">
        <v>1.49253731343284E-2</v>
      </c>
      <c r="K10" s="13">
        <v>1.3986013986014E-2</v>
      </c>
      <c r="L10" s="13">
        <v>6.4935064935064896E-3</v>
      </c>
      <c r="M10" s="13"/>
      <c r="N10" s="13">
        <v>1.6736401673640201E-2</v>
      </c>
      <c r="O10" s="13">
        <v>1.71821305841924E-2</v>
      </c>
      <c r="P10" s="13">
        <v>2.48756218905473E-2</v>
      </c>
      <c r="Q10" s="13">
        <v>2.7559055118110201E-2</v>
      </c>
      <c r="R10" s="13"/>
      <c r="S10" s="13">
        <v>1.6460905349794198E-2</v>
      </c>
      <c r="T10" s="13">
        <v>1.50375939849624E-2</v>
      </c>
      <c r="U10" s="13">
        <v>0</v>
      </c>
      <c r="V10" s="13">
        <v>1.94174757281553E-2</v>
      </c>
      <c r="W10" s="13">
        <v>9.6153846153846194E-3</v>
      </c>
      <c r="X10" s="13">
        <v>3.8095238095238099E-2</v>
      </c>
      <c r="Y10" s="13">
        <v>0.03</v>
      </c>
      <c r="Z10" s="13">
        <v>0</v>
      </c>
      <c r="AA10" s="13">
        <v>3.1847133757961797E-2</v>
      </c>
      <c r="AB10" s="13">
        <v>2.0833333333333301E-2</v>
      </c>
      <c r="AC10" s="13">
        <v>5.2631578947368397E-2</v>
      </c>
      <c r="AD10" s="13">
        <v>0</v>
      </c>
      <c r="AE10" s="13"/>
      <c r="AF10" s="13">
        <v>2.5062656641604002E-2</v>
      </c>
      <c r="AG10" s="13">
        <v>2.5000000000000001E-2</v>
      </c>
      <c r="AH10" s="13">
        <v>1.5625E-2</v>
      </c>
      <c r="AI10" s="13">
        <v>1.8633540372670801E-2</v>
      </c>
      <c r="AJ10" s="13">
        <v>1.6260162601626001E-2</v>
      </c>
      <c r="AK10" s="13">
        <v>0</v>
      </c>
      <c r="AL10" s="13"/>
      <c r="AM10" s="13">
        <v>1.0989010989011E-2</v>
      </c>
      <c r="AN10" s="13">
        <v>8.8888888888888906E-3</v>
      </c>
      <c r="AO10" s="13">
        <v>1.7902813299232701E-2</v>
      </c>
      <c r="AP10" s="13">
        <v>3.7974683544303799E-2</v>
      </c>
      <c r="AQ10" s="13">
        <v>2.27272727272727E-2</v>
      </c>
      <c r="AR10" s="13"/>
      <c r="AS10" s="13">
        <v>2.1052631578947399E-2</v>
      </c>
      <c r="AT10" s="13" t="s">
        <v>97</v>
      </c>
      <c r="AU10" s="13"/>
      <c r="AV10" s="13">
        <v>0.03</v>
      </c>
      <c r="AW10" s="13">
        <v>5.31914893617021E-2</v>
      </c>
      <c r="AX10" s="13">
        <v>5.7361376673040199E-3</v>
      </c>
      <c r="AY10" s="13"/>
      <c r="AZ10" s="13">
        <v>9.1743119266055103E-3</v>
      </c>
      <c r="BA10" s="13">
        <v>5.5555555555555601E-2</v>
      </c>
      <c r="BB10" s="13">
        <v>3.5242290748898703E-2</v>
      </c>
      <c r="BC10" s="13"/>
      <c r="BD10" s="13">
        <v>2.7568922305764399E-2</v>
      </c>
      <c r="BE10" s="13">
        <v>9.2807424593967496E-3</v>
      </c>
      <c r="BF10" s="13"/>
      <c r="BG10" s="13">
        <v>4.1162227602905603E-2</v>
      </c>
      <c r="BH10" s="13">
        <v>1.09756097560976E-2</v>
      </c>
      <c r="BI10" s="13"/>
      <c r="BJ10" s="13">
        <v>4.2105263157894701E-2</v>
      </c>
      <c r="BK10" s="13">
        <v>1.66830225711482E-2</v>
      </c>
      <c r="BL10" s="13"/>
      <c r="BM10" s="13">
        <v>2.4691358024691398E-2</v>
      </c>
      <c r="BN10" s="13">
        <v>2.0491803278688499E-2</v>
      </c>
      <c r="BO10" s="13"/>
      <c r="BP10" s="13">
        <v>1.78041543026706E-2</v>
      </c>
      <c r="BQ10" s="13">
        <v>2.2831050228310501E-2</v>
      </c>
      <c r="BR10" s="13"/>
      <c r="BS10" s="13">
        <v>2.9411764705882401E-2</v>
      </c>
      <c r="BT10" s="13">
        <v>1.0989010989011E-2</v>
      </c>
      <c r="BU10" s="13"/>
      <c r="BV10" s="13">
        <v>2.01342281879195E-2</v>
      </c>
      <c r="BW10" s="13">
        <v>3.4129692832764499E-2</v>
      </c>
      <c r="BX10" s="13"/>
      <c r="BY10" s="13">
        <v>4.8951048951049E-2</v>
      </c>
      <c r="BZ10" s="13">
        <v>1.67130919220056E-2</v>
      </c>
      <c r="CA10" s="13"/>
      <c r="CB10" s="13">
        <v>1.69204737732657E-2</v>
      </c>
      <c r="CC10" s="13">
        <v>2.0900321543408401E-2</v>
      </c>
    </row>
    <row r="11" spans="2:81" x14ac:dyDescent="0.3">
      <c r="B11" s="14" t="s">
        <v>381</v>
      </c>
      <c r="C11" s="13">
        <v>1.05263157894737E-2</v>
      </c>
      <c r="D11" s="13">
        <v>1.1235955056179799E-2</v>
      </c>
      <c r="E11" s="13">
        <v>9.8846787479406895E-3</v>
      </c>
      <c r="F11" s="13"/>
      <c r="G11" s="13">
        <v>1.7142857142857099E-2</v>
      </c>
      <c r="H11" s="13">
        <v>9.2024539877300603E-3</v>
      </c>
      <c r="I11" s="13">
        <v>1.27118644067797E-2</v>
      </c>
      <c r="J11" s="13">
        <v>9.9502487562189105E-3</v>
      </c>
      <c r="K11" s="13">
        <v>6.9930069930069904E-3</v>
      </c>
      <c r="L11" s="13">
        <v>6.4935064935064896E-3</v>
      </c>
      <c r="M11" s="13"/>
      <c r="N11" s="13">
        <v>1.2552301255230099E-2</v>
      </c>
      <c r="O11" s="13">
        <v>1.03092783505155E-2</v>
      </c>
      <c r="P11" s="13">
        <v>4.97512437810945E-3</v>
      </c>
      <c r="Q11" s="13">
        <v>1.1811023622047201E-2</v>
      </c>
      <c r="R11" s="13"/>
      <c r="S11" s="13">
        <v>1.6460905349794198E-2</v>
      </c>
      <c r="T11" s="13">
        <v>7.5187969924812E-3</v>
      </c>
      <c r="U11" s="13">
        <v>1.3698630136986301E-2</v>
      </c>
      <c r="V11" s="13">
        <v>9.7087378640776708E-3</v>
      </c>
      <c r="W11" s="13">
        <v>9.6153846153846194E-3</v>
      </c>
      <c r="X11" s="13">
        <v>9.5238095238095195E-3</v>
      </c>
      <c r="Y11" s="13">
        <v>0.02</v>
      </c>
      <c r="Z11" s="13">
        <v>0</v>
      </c>
      <c r="AA11" s="13">
        <v>6.3694267515923596E-3</v>
      </c>
      <c r="AB11" s="13">
        <v>1.0416666666666701E-2</v>
      </c>
      <c r="AC11" s="13">
        <v>0</v>
      </c>
      <c r="AD11" s="13">
        <v>0</v>
      </c>
      <c r="AE11" s="13"/>
      <c r="AF11" s="13">
        <v>1.00250626566416E-2</v>
      </c>
      <c r="AG11" s="13">
        <v>0.01</v>
      </c>
      <c r="AH11" s="13">
        <v>1.5625E-2</v>
      </c>
      <c r="AI11" s="13">
        <v>1.2422360248447201E-2</v>
      </c>
      <c r="AJ11" s="13">
        <v>2.4390243902439001E-2</v>
      </c>
      <c r="AK11" s="13">
        <v>0</v>
      </c>
      <c r="AL11" s="13"/>
      <c r="AM11" s="13">
        <v>0</v>
      </c>
      <c r="AN11" s="13">
        <v>8.8888888888888906E-3</v>
      </c>
      <c r="AO11" s="13">
        <v>1.7902813299232701E-2</v>
      </c>
      <c r="AP11" s="13">
        <v>1.26582278481013E-2</v>
      </c>
      <c r="AQ11" s="13">
        <v>0</v>
      </c>
      <c r="AR11" s="13"/>
      <c r="AS11" s="13">
        <v>1.05263157894737E-2</v>
      </c>
      <c r="AT11" s="13" t="s">
        <v>97</v>
      </c>
      <c r="AU11" s="13"/>
      <c r="AV11" s="13">
        <v>1.4999999999999999E-2</v>
      </c>
      <c r="AW11" s="13">
        <v>2.1276595744680899E-2</v>
      </c>
      <c r="AX11" s="13">
        <v>5.7361376673040199E-3</v>
      </c>
      <c r="AY11" s="13"/>
      <c r="AZ11" s="13">
        <v>0</v>
      </c>
      <c r="BA11" s="13">
        <v>3.3333333333333298E-2</v>
      </c>
      <c r="BB11" s="13">
        <v>1.7621145374449299E-2</v>
      </c>
      <c r="BC11" s="13"/>
      <c r="BD11" s="13">
        <v>1.00250626566416E-2</v>
      </c>
      <c r="BE11" s="13">
        <v>1.1600928074245899E-2</v>
      </c>
      <c r="BF11" s="13"/>
      <c r="BG11" s="13">
        <v>1.21065375302663E-2</v>
      </c>
      <c r="BH11" s="13">
        <v>9.7560975609756097E-3</v>
      </c>
      <c r="BI11" s="13"/>
      <c r="BJ11" s="13">
        <v>2.1052631578947399E-2</v>
      </c>
      <c r="BK11" s="13">
        <v>8.8321884200196297E-3</v>
      </c>
      <c r="BL11" s="13"/>
      <c r="BM11" s="13">
        <v>1.2345679012345699E-2</v>
      </c>
      <c r="BN11" s="13">
        <v>1.02459016393443E-2</v>
      </c>
      <c r="BO11" s="13"/>
      <c r="BP11" s="13">
        <v>2.9673590504451001E-3</v>
      </c>
      <c r="BQ11" s="13">
        <v>1.3698630136986301E-2</v>
      </c>
      <c r="BR11" s="13"/>
      <c r="BS11" s="13">
        <v>6.7873303167420799E-3</v>
      </c>
      <c r="BT11" s="13">
        <v>1.97802197802198E-2</v>
      </c>
      <c r="BU11" s="13"/>
      <c r="BV11" s="13">
        <v>6.7114093959731499E-3</v>
      </c>
      <c r="BW11" s="13">
        <v>6.8259385665529002E-3</v>
      </c>
      <c r="BX11" s="13"/>
      <c r="BY11" s="13">
        <v>0</v>
      </c>
      <c r="BZ11" s="13">
        <v>1.1142061281337001E-2</v>
      </c>
      <c r="CA11" s="13"/>
      <c r="CB11" s="13">
        <v>0</v>
      </c>
      <c r="CC11" s="13">
        <v>1.9292604501607701E-2</v>
      </c>
    </row>
    <row r="12" spans="2:81" x14ac:dyDescent="0.3">
      <c r="B12" s="14" t="s">
        <v>106</v>
      </c>
      <c r="C12" s="22">
        <v>1.6194331983805699E-2</v>
      </c>
      <c r="D12" s="22">
        <v>1.28410914927769E-2</v>
      </c>
      <c r="E12" s="22">
        <v>1.97693574958814E-2</v>
      </c>
      <c r="F12" s="22"/>
      <c r="G12" s="22">
        <v>1.7142857142857099E-2</v>
      </c>
      <c r="H12" s="22">
        <v>2.14723926380368E-2</v>
      </c>
      <c r="I12" s="22">
        <v>8.4745762711864406E-3</v>
      </c>
      <c r="J12" s="22">
        <v>1.99004975124378E-2</v>
      </c>
      <c r="K12" s="22">
        <v>6.9930069930069904E-3</v>
      </c>
      <c r="L12" s="22">
        <v>1.9480519480519501E-2</v>
      </c>
      <c r="M12" s="22"/>
      <c r="N12" s="22">
        <v>6.2761506276150601E-3</v>
      </c>
      <c r="O12" s="22">
        <v>1.3745704467354E-2</v>
      </c>
      <c r="P12" s="22">
        <v>1.99004975124378E-2</v>
      </c>
      <c r="Q12" s="22">
        <v>3.5433070866141697E-2</v>
      </c>
      <c r="R12" s="22"/>
      <c r="S12" s="22">
        <v>1.2345679012345699E-2</v>
      </c>
      <c r="T12" s="22">
        <v>1.50375939849624E-2</v>
      </c>
      <c r="U12" s="22">
        <v>1.3698630136986301E-2</v>
      </c>
      <c r="V12" s="22">
        <v>9.7087378640776708E-3</v>
      </c>
      <c r="W12" s="22">
        <v>9.6153846153846194E-3</v>
      </c>
      <c r="X12" s="22">
        <v>2.8571428571428598E-2</v>
      </c>
      <c r="Y12" s="22">
        <v>0.02</v>
      </c>
      <c r="Z12" s="22">
        <v>4.4444444444444398E-2</v>
      </c>
      <c r="AA12" s="22">
        <v>2.54777070063694E-2</v>
      </c>
      <c r="AB12" s="22">
        <v>1.0416666666666701E-2</v>
      </c>
      <c r="AC12" s="22">
        <v>0</v>
      </c>
      <c r="AD12" s="22">
        <v>0</v>
      </c>
      <c r="AE12" s="22"/>
      <c r="AF12" s="22">
        <v>5.0125313283208E-3</v>
      </c>
      <c r="AG12" s="22">
        <v>1.4999999999999999E-2</v>
      </c>
      <c r="AH12" s="22">
        <v>0</v>
      </c>
      <c r="AI12" s="22">
        <v>1.8633540372670801E-2</v>
      </c>
      <c r="AJ12" s="22">
        <v>3.2520325203252001E-2</v>
      </c>
      <c r="AK12" s="22">
        <v>2.8571428571428598E-2</v>
      </c>
      <c r="AL12" s="22"/>
      <c r="AM12" s="22">
        <v>1.0989010989011E-2</v>
      </c>
      <c r="AN12" s="22">
        <v>2.2222222222222199E-2</v>
      </c>
      <c r="AO12" s="22">
        <v>1.27877237851662E-2</v>
      </c>
      <c r="AP12" s="22">
        <v>2.1097046413502098E-2</v>
      </c>
      <c r="AQ12" s="22">
        <v>2.27272727272727E-2</v>
      </c>
      <c r="AR12" s="22"/>
      <c r="AS12" s="22">
        <v>1.6194331983805699E-2</v>
      </c>
      <c r="AT12" s="22" t="s">
        <v>97</v>
      </c>
      <c r="AU12" s="22"/>
      <c r="AV12" s="22">
        <v>7.4999999999999997E-3</v>
      </c>
      <c r="AW12" s="22">
        <v>0</v>
      </c>
      <c r="AX12" s="22">
        <v>1.9120458891013398E-2</v>
      </c>
      <c r="AY12" s="22"/>
      <c r="AZ12" s="22">
        <v>0</v>
      </c>
      <c r="BA12" s="22">
        <v>0</v>
      </c>
      <c r="BB12" s="22">
        <v>1.3215859030837E-2</v>
      </c>
      <c r="BC12" s="22"/>
      <c r="BD12" s="22">
        <v>2.00501253132832E-2</v>
      </c>
      <c r="BE12" s="22">
        <v>9.2807424593967496E-3</v>
      </c>
      <c r="BF12" s="22"/>
      <c r="BG12" s="22">
        <v>1.93704600484262E-2</v>
      </c>
      <c r="BH12" s="22">
        <v>1.34146341463415E-2</v>
      </c>
      <c r="BI12" s="22"/>
      <c r="BJ12" s="22">
        <v>4.2105263157894701E-2</v>
      </c>
      <c r="BK12" s="22">
        <v>1.17762512266928E-2</v>
      </c>
      <c r="BL12" s="22"/>
      <c r="BM12" s="22">
        <v>2.0576131687242798E-2</v>
      </c>
      <c r="BN12" s="22">
        <v>1.4344262295082E-2</v>
      </c>
      <c r="BO12" s="22"/>
      <c r="BP12" s="22">
        <v>1.78041543026706E-2</v>
      </c>
      <c r="BQ12" s="22">
        <v>1.5981735159817399E-2</v>
      </c>
      <c r="BR12" s="22"/>
      <c r="BS12" s="22">
        <v>1.1312217194570101E-2</v>
      </c>
      <c r="BT12" s="22">
        <v>2.1978021978022001E-2</v>
      </c>
      <c r="BU12" s="22"/>
      <c r="BV12" s="22">
        <v>6.7114093959731499E-3</v>
      </c>
      <c r="BW12" s="22">
        <v>1.36518771331058E-2</v>
      </c>
      <c r="BX12" s="22"/>
      <c r="BY12" s="22">
        <v>2.7972027972028E-2</v>
      </c>
      <c r="BZ12" s="22">
        <v>1.48560817084494E-2</v>
      </c>
      <c r="CA12" s="22"/>
      <c r="CB12" s="22">
        <v>2.0304568527918801E-2</v>
      </c>
      <c r="CC12" s="22">
        <v>1.2861736334405099E-2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389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378</v>
      </c>
      <c r="C8" s="13">
        <v>0.77813765182186201</v>
      </c>
      <c r="D8" s="13">
        <v>0.76404494382022503</v>
      </c>
      <c r="E8" s="13">
        <v>0.794069192751236</v>
      </c>
      <c r="F8" s="13"/>
      <c r="G8" s="13">
        <v>0.68571428571428605</v>
      </c>
      <c r="H8" s="13">
        <v>0.73926380368098199</v>
      </c>
      <c r="I8" s="13">
        <v>0.77118644067796605</v>
      </c>
      <c r="J8" s="13">
        <v>0.84079601990049702</v>
      </c>
      <c r="K8" s="13">
        <v>0.83216783216783197</v>
      </c>
      <c r="L8" s="13">
        <v>0.84415584415584399</v>
      </c>
      <c r="M8" s="13"/>
      <c r="N8" s="13">
        <v>0.78451882845188303</v>
      </c>
      <c r="O8" s="13">
        <v>0.80068728522336796</v>
      </c>
      <c r="P8" s="13">
        <v>0.76616915422885601</v>
      </c>
      <c r="Q8" s="13">
        <v>0.74803149606299202</v>
      </c>
      <c r="R8" s="13"/>
      <c r="S8" s="13">
        <v>0.75308641975308599</v>
      </c>
      <c r="T8" s="13">
        <v>0.72932330827067704</v>
      </c>
      <c r="U8" s="13">
        <v>0.79452054794520499</v>
      </c>
      <c r="V8" s="13">
        <v>0.79611650485436902</v>
      </c>
      <c r="W8" s="13">
        <v>0.79807692307692302</v>
      </c>
      <c r="X8" s="13">
        <v>0.75238095238095204</v>
      </c>
      <c r="Y8" s="13">
        <v>0.78</v>
      </c>
      <c r="Z8" s="13">
        <v>0.86666666666666703</v>
      </c>
      <c r="AA8" s="13">
        <v>0.76433121019108297</v>
      </c>
      <c r="AB8" s="13">
        <v>0.82291666666666696</v>
      </c>
      <c r="AC8" s="13">
        <v>0.80701754385964897</v>
      </c>
      <c r="AD8" s="13">
        <v>0.89473684210526305</v>
      </c>
      <c r="AE8" s="13"/>
      <c r="AF8" s="13">
        <v>0.80952380952380998</v>
      </c>
      <c r="AG8" s="13">
        <v>0.77500000000000002</v>
      </c>
      <c r="AH8" s="13">
        <v>0.7890625</v>
      </c>
      <c r="AI8" s="13">
        <v>0.73291925465838503</v>
      </c>
      <c r="AJ8" s="13">
        <v>0.74796747967479704</v>
      </c>
      <c r="AK8" s="13">
        <v>0.75238095238095204</v>
      </c>
      <c r="AL8" s="13"/>
      <c r="AM8" s="13">
        <v>0.83516483516483497</v>
      </c>
      <c r="AN8" s="13">
        <v>0.75555555555555598</v>
      </c>
      <c r="AO8" s="13">
        <v>0.792838874680307</v>
      </c>
      <c r="AP8" s="13">
        <v>0.77637130801687804</v>
      </c>
      <c r="AQ8" s="13">
        <v>0.65909090909090895</v>
      </c>
      <c r="AR8" s="13"/>
      <c r="AS8" s="13">
        <v>0.77813765182186201</v>
      </c>
      <c r="AT8" s="13" t="s">
        <v>97</v>
      </c>
      <c r="AU8" s="13"/>
      <c r="AV8" s="13">
        <v>0.76249999999999996</v>
      </c>
      <c r="AW8" s="13">
        <v>0.70212765957446799</v>
      </c>
      <c r="AX8" s="13">
        <v>0.82409177820267698</v>
      </c>
      <c r="AY8" s="13"/>
      <c r="AZ8" s="13">
        <v>0.77064220183486198</v>
      </c>
      <c r="BA8" s="13">
        <v>0.68888888888888899</v>
      </c>
      <c r="BB8" s="13">
        <v>0.77533039647577096</v>
      </c>
      <c r="BC8" s="13"/>
      <c r="BD8" s="13">
        <v>0.75313283208020099</v>
      </c>
      <c r="BE8" s="13">
        <v>0.823665893271462</v>
      </c>
      <c r="BF8" s="13"/>
      <c r="BG8" s="13">
        <v>0.71670702179176804</v>
      </c>
      <c r="BH8" s="13">
        <v>0.809756097560976</v>
      </c>
      <c r="BI8" s="13"/>
      <c r="BJ8" s="13">
        <v>0.70526315789473704</v>
      </c>
      <c r="BK8" s="13">
        <v>0.79587831207065796</v>
      </c>
      <c r="BL8" s="13"/>
      <c r="BM8" s="13">
        <v>0.74074074074074103</v>
      </c>
      <c r="BN8" s="13">
        <v>0.78893442622950805</v>
      </c>
      <c r="BO8" s="13"/>
      <c r="BP8" s="13">
        <v>0.771513353115727</v>
      </c>
      <c r="BQ8" s="13">
        <v>0.78082191780821897</v>
      </c>
      <c r="BR8" s="13"/>
      <c r="BS8" s="13">
        <v>0.76018099547511297</v>
      </c>
      <c r="BT8" s="13">
        <v>0.8</v>
      </c>
      <c r="BU8" s="13"/>
      <c r="BV8" s="13">
        <v>0.71812080536912704</v>
      </c>
      <c r="BW8" s="13">
        <v>0.78156996587030703</v>
      </c>
      <c r="BX8" s="13"/>
      <c r="BY8" s="13">
        <v>0.713286713286713</v>
      </c>
      <c r="BZ8" s="13">
        <v>0.78551532033426197</v>
      </c>
      <c r="CA8" s="13"/>
      <c r="CB8" s="13">
        <v>0.80203045685279195</v>
      </c>
      <c r="CC8" s="13">
        <v>0.75723472668810299</v>
      </c>
    </row>
    <row r="9" spans="2:81" ht="28.8" x14ac:dyDescent="0.3">
      <c r="B9" s="14" t="s">
        <v>379</v>
      </c>
      <c r="C9" s="13">
        <v>0.11417004048583</v>
      </c>
      <c r="D9" s="13">
        <v>0.10593900481540899</v>
      </c>
      <c r="E9" s="13">
        <v>0.120263591433278</v>
      </c>
      <c r="F9" s="13"/>
      <c r="G9" s="13">
        <v>0.16571428571428601</v>
      </c>
      <c r="H9" s="13">
        <v>0.13496932515337401</v>
      </c>
      <c r="I9" s="13">
        <v>0.12711864406779699</v>
      </c>
      <c r="J9" s="13">
        <v>6.9651741293532299E-2</v>
      </c>
      <c r="K9" s="13">
        <v>5.5944055944055902E-2</v>
      </c>
      <c r="L9" s="13">
        <v>0.103896103896104</v>
      </c>
      <c r="M9" s="13"/>
      <c r="N9" s="13">
        <v>0.123430962343096</v>
      </c>
      <c r="O9" s="13">
        <v>0.11340206185567001</v>
      </c>
      <c r="P9" s="13">
        <v>0.114427860696517</v>
      </c>
      <c r="Q9" s="13">
        <v>9.8425196850393706E-2</v>
      </c>
      <c r="R9" s="13"/>
      <c r="S9" s="13">
        <v>0.14403292181069999</v>
      </c>
      <c r="T9" s="13">
        <v>0.14285714285714299</v>
      </c>
      <c r="U9" s="13">
        <v>8.2191780821917804E-2</v>
      </c>
      <c r="V9" s="13">
        <v>7.7669902912621394E-2</v>
      </c>
      <c r="W9" s="13">
        <v>9.6153846153846201E-2</v>
      </c>
      <c r="X9" s="13">
        <v>0.14285714285714299</v>
      </c>
      <c r="Y9" s="13">
        <v>0.08</v>
      </c>
      <c r="Z9" s="13">
        <v>6.6666666666666693E-2</v>
      </c>
      <c r="AA9" s="13">
        <v>0.11464968152866201</v>
      </c>
      <c r="AB9" s="13">
        <v>0.114583333333333</v>
      </c>
      <c r="AC9" s="13">
        <v>0.105263157894737</v>
      </c>
      <c r="AD9" s="13">
        <v>0.105263157894737</v>
      </c>
      <c r="AE9" s="13"/>
      <c r="AF9" s="13">
        <v>0.115288220551378</v>
      </c>
      <c r="AG9" s="13">
        <v>0.105</v>
      </c>
      <c r="AH9" s="13">
        <v>0.1484375</v>
      </c>
      <c r="AI9" s="13">
        <v>9.3167701863354005E-2</v>
      </c>
      <c r="AJ9" s="13">
        <v>0.13008130081300801</v>
      </c>
      <c r="AK9" s="13">
        <v>0.14285714285714299</v>
      </c>
      <c r="AL9" s="13"/>
      <c r="AM9" s="13">
        <v>6.0439560439560398E-2</v>
      </c>
      <c r="AN9" s="13">
        <v>0.128888888888889</v>
      </c>
      <c r="AO9" s="13">
        <v>0.11253196930946301</v>
      </c>
      <c r="AP9" s="13">
        <v>0.113924050632911</v>
      </c>
      <c r="AQ9" s="13">
        <v>0.18181818181818199</v>
      </c>
      <c r="AR9" s="13"/>
      <c r="AS9" s="13">
        <v>0.11417004048583</v>
      </c>
      <c r="AT9" s="13" t="s">
        <v>97</v>
      </c>
      <c r="AU9" s="13"/>
      <c r="AV9" s="13">
        <v>0.12</v>
      </c>
      <c r="AW9" s="13">
        <v>0.14893617021276601</v>
      </c>
      <c r="AX9" s="13">
        <v>8.9866156787762899E-2</v>
      </c>
      <c r="AY9" s="13"/>
      <c r="AZ9" s="13">
        <v>0.12844036697247699</v>
      </c>
      <c r="BA9" s="13">
        <v>0.18888888888888899</v>
      </c>
      <c r="BB9" s="13">
        <v>9.6916299559471397E-2</v>
      </c>
      <c r="BC9" s="13"/>
      <c r="BD9" s="13">
        <v>0.13533834586466201</v>
      </c>
      <c r="BE9" s="13">
        <v>7.6566125290023199E-2</v>
      </c>
      <c r="BF9" s="13"/>
      <c r="BG9" s="13">
        <v>0.152542372881356</v>
      </c>
      <c r="BH9" s="13">
        <v>9.5121951219512196E-2</v>
      </c>
      <c r="BI9" s="13"/>
      <c r="BJ9" s="13">
        <v>0.14736842105263201</v>
      </c>
      <c r="BK9" s="13">
        <v>0.105004906771344</v>
      </c>
      <c r="BL9" s="13"/>
      <c r="BM9" s="13">
        <v>0.156378600823045</v>
      </c>
      <c r="BN9" s="13">
        <v>0.105532786885246</v>
      </c>
      <c r="BO9" s="13"/>
      <c r="BP9" s="13">
        <v>0.124629080118694</v>
      </c>
      <c r="BQ9" s="13">
        <v>0.111872146118721</v>
      </c>
      <c r="BR9" s="13"/>
      <c r="BS9" s="13">
        <v>0.12669683257918599</v>
      </c>
      <c r="BT9" s="13">
        <v>9.0109890109890095E-2</v>
      </c>
      <c r="BU9" s="13"/>
      <c r="BV9" s="13">
        <v>0.15436241610738299</v>
      </c>
      <c r="BW9" s="13">
        <v>0.112627986348123</v>
      </c>
      <c r="BX9" s="13"/>
      <c r="BY9" s="13">
        <v>8.3916083916083906E-2</v>
      </c>
      <c r="BZ9" s="13">
        <v>0.119777158774373</v>
      </c>
      <c r="CA9" s="13"/>
      <c r="CB9" s="13">
        <v>9.3062605752961103E-2</v>
      </c>
      <c r="CC9" s="13">
        <v>0.135048231511254</v>
      </c>
    </row>
    <row r="10" spans="2:81" ht="28.8" x14ac:dyDescent="0.3">
      <c r="B10" s="14" t="s">
        <v>380</v>
      </c>
      <c r="C10" s="13">
        <v>4.6153846153846198E-2</v>
      </c>
      <c r="D10" s="13">
        <v>6.2600321027287298E-2</v>
      </c>
      <c r="E10" s="13">
        <v>2.96540362438221E-2</v>
      </c>
      <c r="F10" s="13"/>
      <c r="G10" s="13">
        <v>5.14285714285714E-2</v>
      </c>
      <c r="H10" s="13">
        <v>5.2147239263803699E-2</v>
      </c>
      <c r="I10" s="13">
        <v>5.5084745762711898E-2</v>
      </c>
      <c r="J10" s="13">
        <v>3.4825870646766198E-2</v>
      </c>
      <c r="K10" s="13">
        <v>5.5944055944055902E-2</v>
      </c>
      <c r="L10" s="13">
        <v>1.9480519480519501E-2</v>
      </c>
      <c r="M10" s="13"/>
      <c r="N10" s="13">
        <v>5.0209205020920501E-2</v>
      </c>
      <c r="O10" s="13">
        <v>3.09278350515464E-2</v>
      </c>
      <c r="P10" s="13">
        <v>5.4726368159204002E-2</v>
      </c>
      <c r="Q10" s="13">
        <v>5.1181102362204703E-2</v>
      </c>
      <c r="R10" s="13"/>
      <c r="S10" s="13">
        <v>5.3497942386831303E-2</v>
      </c>
      <c r="T10" s="13">
        <v>3.7593984962405999E-2</v>
      </c>
      <c r="U10" s="13">
        <v>6.8493150684931503E-2</v>
      </c>
      <c r="V10" s="13">
        <v>5.8252427184466E-2</v>
      </c>
      <c r="W10" s="13">
        <v>4.80769230769231E-2</v>
      </c>
      <c r="X10" s="13">
        <v>5.7142857142857099E-2</v>
      </c>
      <c r="Y10" s="13">
        <v>7.0000000000000007E-2</v>
      </c>
      <c r="Z10" s="13">
        <v>0</v>
      </c>
      <c r="AA10" s="13">
        <v>4.4585987261146501E-2</v>
      </c>
      <c r="AB10" s="13">
        <v>1.0416666666666701E-2</v>
      </c>
      <c r="AC10" s="13">
        <v>3.5087719298245598E-2</v>
      </c>
      <c r="AD10" s="13">
        <v>0</v>
      </c>
      <c r="AE10" s="13"/>
      <c r="AF10" s="13">
        <v>3.7593984962405999E-2</v>
      </c>
      <c r="AG10" s="13">
        <v>6.5000000000000002E-2</v>
      </c>
      <c r="AH10" s="13">
        <v>4.6875E-2</v>
      </c>
      <c r="AI10" s="13">
        <v>8.6956521739130405E-2</v>
      </c>
      <c r="AJ10" s="13">
        <v>3.2520325203252001E-2</v>
      </c>
      <c r="AK10" s="13">
        <v>2.8571428571428598E-2</v>
      </c>
      <c r="AL10" s="13"/>
      <c r="AM10" s="13">
        <v>3.8461538461538498E-2</v>
      </c>
      <c r="AN10" s="13">
        <v>6.6666666666666693E-2</v>
      </c>
      <c r="AO10" s="13">
        <v>2.81329923273657E-2</v>
      </c>
      <c r="AP10" s="13">
        <v>6.3291139240506306E-2</v>
      </c>
      <c r="AQ10" s="13">
        <v>6.8181818181818205E-2</v>
      </c>
      <c r="AR10" s="13"/>
      <c r="AS10" s="13">
        <v>4.6153846153846198E-2</v>
      </c>
      <c r="AT10" s="13" t="s">
        <v>97</v>
      </c>
      <c r="AU10" s="13"/>
      <c r="AV10" s="13">
        <v>0.06</v>
      </c>
      <c r="AW10" s="13">
        <v>8.5106382978723402E-2</v>
      </c>
      <c r="AX10" s="13">
        <v>3.05927342256214E-2</v>
      </c>
      <c r="AY10" s="13"/>
      <c r="AZ10" s="13">
        <v>4.5871559633027498E-2</v>
      </c>
      <c r="BA10" s="13">
        <v>7.7777777777777807E-2</v>
      </c>
      <c r="BB10" s="13">
        <v>5.7268722466960402E-2</v>
      </c>
      <c r="BC10" s="13"/>
      <c r="BD10" s="13">
        <v>4.7619047619047603E-2</v>
      </c>
      <c r="BE10" s="13">
        <v>4.1763341067285402E-2</v>
      </c>
      <c r="BF10" s="13"/>
      <c r="BG10" s="13">
        <v>5.8111380145278502E-2</v>
      </c>
      <c r="BH10" s="13">
        <v>4.0243902439024398E-2</v>
      </c>
      <c r="BI10" s="13"/>
      <c r="BJ10" s="13">
        <v>5.7894736842105297E-2</v>
      </c>
      <c r="BK10" s="13">
        <v>4.4160942100098098E-2</v>
      </c>
      <c r="BL10" s="13"/>
      <c r="BM10" s="13">
        <v>5.3497942386831303E-2</v>
      </c>
      <c r="BN10" s="13">
        <v>4.3032786885245901E-2</v>
      </c>
      <c r="BO10" s="13"/>
      <c r="BP10" s="13">
        <v>4.1543026706231501E-2</v>
      </c>
      <c r="BQ10" s="13">
        <v>4.7945205479452101E-2</v>
      </c>
      <c r="BR10" s="13"/>
      <c r="BS10" s="13">
        <v>5.65610859728507E-2</v>
      </c>
      <c r="BT10" s="13">
        <v>3.95604395604396E-2</v>
      </c>
      <c r="BU10" s="13"/>
      <c r="BV10" s="13">
        <v>6.0402684563758399E-2</v>
      </c>
      <c r="BW10" s="13">
        <v>5.4607508532423202E-2</v>
      </c>
      <c r="BX10" s="13"/>
      <c r="BY10" s="13">
        <v>9.7902097902097904E-2</v>
      </c>
      <c r="BZ10" s="13">
        <v>3.8068709377901598E-2</v>
      </c>
      <c r="CA10" s="13"/>
      <c r="CB10" s="13">
        <v>3.8917089678510999E-2</v>
      </c>
      <c r="CC10" s="13">
        <v>4.9839228295819903E-2</v>
      </c>
    </row>
    <row r="11" spans="2:81" x14ac:dyDescent="0.3">
      <c r="B11" s="14" t="s">
        <v>381</v>
      </c>
      <c r="C11" s="13">
        <v>2.5101214574898799E-2</v>
      </c>
      <c r="D11" s="13">
        <v>3.04975922953451E-2</v>
      </c>
      <c r="E11" s="13">
        <v>1.97693574958814E-2</v>
      </c>
      <c r="F11" s="13"/>
      <c r="G11" s="13">
        <v>4.57142857142857E-2</v>
      </c>
      <c r="H11" s="13">
        <v>3.9877300613496897E-2</v>
      </c>
      <c r="I11" s="13">
        <v>1.6949152542372899E-2</v>
      </c>
      <c r="J11" s="13">
        <v>9.9502487562189105E-3</v>
      </c>
      <c r="K11" s="13">
        <v>2.7972027972028E-2</v>
      </c>
      <c r="L11" s="13">
        <v>0</v>
      </c>
      <c r="M11" s="13"/>
      <c r="N11" s="13">
        <v>1.8828451882845199E-2</v>
      </c>
      <c r="O11" s="13">
        <v>1.71821305841924E-2</v>
      </c>
      <c r="P11" s="13">
        <v>2.9850746268656699E-2</v>
      </c>
      <c r="Q11" s="13">
        <v>3.9370078740157501E-2</v>
      </c>
      <c r="R11" s="13"/>
      <c r="S11" s="13">
        <v>1.6460905349794198E-2</v>
      </c>
      <c r="T11" s="13">
        <v>1.50375939849624E-2</v>
      </c>
      <c r="U11" s="13">
        <v>2.7397260273972601E-2</v>
      </c>
      <c r="V11" s="13">
        <v>2.9126213592233E-2</v>
      </c>
      <c r="W11" s="13">
        <v>2.8846153846153799E-2</v>
      </c>
      <c r="X11" s="13">
        <v>1.9047619047619001E-2</v>
      </c>
      <c r="Y11" s="13">
        <v>0.05</v>
      </c>
      <c r="Z11" s="13">
        <v>2.2222222222222199E-2</v>
      </c>
      <c r="AA11" s="13">
        <v>3.8216560509554097E-2</v>
      </c>
      <c r="AB11" s="13">
        <v>2.0833333333333301E-2</v>
      </c>
      <c r="AC11" s="13">
        <v>1.7543859649122799E-2</v>
      </c>
      <c r="AD11" s="13">
        <v>0</v>
      </c>
      <c r="AE11" s="13"/>
      <c r="AF11" s="13">
        <v>1.50375939849624E-2</v>
      </c>
      <c r="AG11" s="13">
        <v>1.4999999999999999E-2</v>
      </c>
      <c r="AH11" s="13">
        <v>1.5625E-2</v>
      </c>
      <c r="AI11" s="13">
        <v>6.8322981366459604E-2</v>
      </c>
      <c r="AJ11" s="13">
        <v>1.6260162601626001E-2</v>
      </c>
      <c r="AK11" s="13">
        <v>1.9047619047619001E-2</v>
      </c>
      <c r="AL11" s="13"/>
      <c r="AM11" s="13">
        <v>2.1978021978022001E-2</v>
      </c>
      <c r="AN11" s="13">
        <v>1.3333333333333299E-2</v>
      </c>
      <c r="AO11" s="13">
        <v>3.32480818414322E-2</v>
      </c>
      <c r="AP11" s="13">
        <v>2.1097046413502098E-2</v>
      </c>
      <c r="AQ11" s="13">
        <v>4.5454545454545497E-2</v>
      </c>
      <c r="AR11" s="13"/>
      <c r="AS11" s="13">
        <v>2.5101214574898799E-2</v>
      </c>
      <c r="AT11" s="13" t="s">
        <v>97</v>
      </c>
      <c r="AU11" s="13"/>
      <c r="AV11" s="13">
        <v>3.2500000000000001E-2</v>
      </c>
      <c r="AW11" s="13">
        <v>1.0638297872340399E-2</v>
      </c>
      <c r="AX11" s="13">
        <v>1.9120458891013398E-2</v>
      </c>
      <c r="AY11" s="13"/>
      <c r="AZ11" s="13">
        <v>3.6697247706422E-2</v>
      </c>
      <c r="BA11" s="13">
        <v>1.1111111111111099E-2</v>
      </c>
      <c r="BB11" s="13">
        <v>3.5242290748898703E-2</v>
      </c>
      <c r="BC11" s="13"/>
      <c r="BD11" s="13">
        <v>2.6315789473684199E-2</v>
      </c>
      <c r="BE11" s="13">
        <v>2.3201856148491899E-2</v>
      </c>
      <c r="BF11" s="13"/>
      <c r="BG11" s="13">
        <v>3.3898305084745797E-2</v>
      </c>
      <c r="BH11" s="13">
        <v>2.07317073170732E-2</v>
      </c>
      <c r="BI11" s="13"/>
      <c r="BJ11" s="13">
        <v>5.2631578947368397E-2</v>
      </c>
      <c r="BK11" s="13">
        <v>1.9627085377821402E-2</v>
      </c>
      <c r="BL11" s="13"/>
      <c r="BM11" s="13">
        <v>1.2345679012345699E-2</v>
      </c>
      <c r="BN11" s="13">
        <v>2.86885245901639E-2</v>
      </c>
      <c r="BO11" s="13"/>
      <c r="BP11" s="13">
        <v>2.3738872403560801E-2</v>
      </c>
      <c r="BQ11" s="13">
        <v>2.51141552511416E-2</v>
      </c>
      <c r="BR11" s="13"/>
      <c r="BS11" s="13">
        <v>2.48868778280543E-2</v>
      </c>
      <c r="BT11" s="13">
        <v>2.6373626373626401E-2</v>
      </c>
      <c r="BU11" s="13"/>
      <c r="BV11" s="13">
        <v>2.68456375838926E-2</v>
      </c>
      <c r="BW11" s="13">
        <v>2.38907849829352E-2</v>
      </c>
      <c r="BX11" s="13"/>
      <c r="BY11" s="13">
        <v>5.5944055944055902E-2</v>
      </c>
      <c r="BZ11" s="13">
        <v>2.1355617455895998E-2</v>
      </c>
      <c r="CA11" s="13"/>
      <c r="CB11" s="13">
        <v>2.8764805414551599E-2</v>
      </c>
      <c r="CC11" s="13">
        <v>2.2508038585209E-2</v>
      </c>
    </row>
    <row r="12" spans="2:81" x14ac:dyDescent="0.3">
      <c r="B12" s="14" t="s">
        <v>106</v>
      </c>
      <c r="C12" s="22">
        <v>3.6437246963562701E-2</v>
      </c>
      <c r="D12" s="22">
        <v>3.6918138041733599E-2</v>
      </c>
      <c r="E12" s="22">
        <v>3.62438220757825E-2</v>
      </c>
      <c r="F12" s="22"/>
      <c r="G12" s="22">
        <v>5.14285714285714E-2</v>
      </c>
      <c r="H12" s="22">
        <v>3.3742331288343599E-2</v>
      </c>
      <c r="I12" s="22">
        <v>2.9661016949152502E-2</v>
      </c>
      <c r="J12" s="22">
        <v>4.47761194029851E-2</v>
      </c>
      <c r="K12" s="22">
        <v>2.7972027972028E-2</v>
      </c>
      <c r="L12" s="22">
        <v>3.2467532467532499E-2</v>
      </c>
      <c r="M12" s="22"/>
      <c r="N12" s="22">
        <v>2.30125523012552E-2</v>
      </c>
      <c r="O12" s="22">
        <v>3.78006872852234E-2</v>
      </c>
      <c r="P12" s="22">
        <v>3.4825870646766198E-2</v>
      </c>
      <c r="Q12" s="22">
        <v>6.2992125984251995E-2</v>
      </c>
      <c r="R12" s="22"/>
      <c r="S12" s="22">
        <v>3.2921810699588501E-2</v>
      </c>
      <c r="T12" s="22">
        <v>7.5187969924811998E-2</v>
      </c>
      <c r="U12" s="22">
        <v>2.7397260273972601E-2</v>
      </c>
      <c r="V12" s="22">
        <v>3.8834951456310697E-2</v>
      </c>
      <c r="W12" s="22">
        <v>2.8846153846153799E-2</v>
      </c>
      <c r="X12" s="22">
        <v>2.8571428571428598E-2</v>
      </c>
      <c r="Y12" s="22">
        <v>0.02</v>
      </c>
      <c r="Z12" s="22">
        <v>4.4444444444444398E-2</v>
      </c>
      <c r="AA12" s="22">
        <v>3.8216560509554097E-2</v>
      </c>
      <c r="AB12" s="22">
        <v>3.125E-2</v>
      </c>
      <c r="AC12" s="22">
        <v>3.5087719298245598E-2</v>
      </c>
      <c r="AD12" s="22">
        <v>0</v>
      </c>
      <c r="AE12" s="22"/>
      <c r="AF12" s="22">
        <v>2.2556390977443601E-2</v>
      </c>
      <c r="AG12" s="22">
        <v>0.04</v>
      </c>
      <c r="AH12" s="22">
        <v>0</v>
      </c>
      <c r="AI12" s="22">
        <v>1.8633540372670801E-2</v>
      </c>
      <c r="AJ12" s="22">
        <v>7.3170731707317097E-2</v>
      </c>
      <c r="AK12" s="22">
        <v>5.7142857142857099E-2</v>
      </c>
      <c r="AL12" s="22"/>
      <c r="AM12" s="22">
        <v>4.3956043956044001E-2</v>
      </c>
      <c r="AN12" s="22">
        <v>3.5555555555555597E-2</v>
      </c>
      <c r="AO12" s="22">
        <v>3.32480818414322E-2</v>
      </c>
      <c r="AP12" s="22">
        <v>2.53164556962025E-2</v>
      </c>
      <c r="AQ12" s="22">
        <v>4.5454545454545497E-2</v>
      </c>
      <c r="AR12" s="22"/>
      <c r="AS12" s="22">
        <v>3.6437246963562701E-2</v>
      </c>
      <c r="AT12" s="22" t="s">
        <v>97</v>
      </c>
      <c r="AU12" s="22"/>
      <c r="AV12" s="22">
        <v>2.5000000000000001E-2</v>
      </c>
      <c r="AW12" s="22">
        <v>5.31914893617021E-2</v>
      </c>
      <c r="AX12" s="22">
        <v>3.6328871892925399E-2</v>
      </c>
      <c r="AY12" s="22"/>
      <c r="AZ12" s="22">
        <v>1.8348623853211E-2</v>
      </c>
      <c r="BA12" s="22">
        <v>3.3333333333333298E-2</v>
      </c>
      <c r="BB12" s="22">
        <v>3.5242290748898703E-2</v>
      </c>
      <c r="BC12" s="22"/>
      <c r="BD12" s="22">
        <v>3.7593984962405999E-2</v>
      </c>
      <c r="BE12" s="22">
        <v>3.4802784222737797E-2</v>
      </c>
      <c r="BF12" s="22"/>
      <c r="BG12" s="22">
        <v>3.8740920096852302E-2</v>
      </c>
      <c r="BH12" s="22">
        <v>3.4146341463414602E-2</v>
      </c>
      <c r="BI12" s="22"/>
      <c r="BJ12" s="22">
        <v>3.6842105263157898E-2</v>
      </c>
      <c r="BK12" s="22">
        <v>3.5328753680078498E-2</v>
      </c>
      <c r="BL12" s="22"/>
      <c r="BM12" s="22">
        <v>3.7037037037037E-2</v>
      </c>
      <c r="BN12" s="22">
        <v>3.3811475409836103E-2</v>
      </c>
      <c r="BO12" s="22"/>
      <c r="BP12" s="22">
        <v>3.8575667655786301E-2</v>
      </c>
      <c r="BQ12" s="22">
        <v>3.42465753424658E-2</v>
      </c>
      <c r="BR12" s="22"/>
      <c r="BS12" s="22">
        <v>3.1674208144796399E-2</v>
      </c>
      <c r="BT12" s="22">
        <v>4.3956043956044001E-2</v>
      </c>
      <c r="BU12" s="22"/>
      <c r="BV12" s="22">
        <v>4.0268456375838903E-2</v>
      </c>
      <c r="BW12" s="22">
        <v>2.7303754266211601E-2</v>
      </c>
      <c r="BX12" s="22"/>
      <c r="BY12" s="22">
        <v>4.8951048951049E-2</v>
      </c>
      <c r="BZ12" s="22">
        <v>3.5283194057567302E-2</v>
      </c>
      <c r="CA12" s="22"/>
      <c r="CB12" s="22">
        <v>3.7225042301184397E-2</v>
      </c>
      <c r="CC12" s="22">
        <v>3.53697749196141E-2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390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378</v>
      </c>
      <c r="C8" s="13">
        <v>0.33117408906882601</v>
      </c>
      <c r="D8" s="13">
        <v>0.36757624398073802</v>
      </c>
      <c r="E8" s="13">
        <v>0.29489291598023099</v>
      </c>
      <c r="F8" s="13"/>
      <c r="G8" s="13">
        <v>0.245714285714286</v>
      </c>
      <c r="H8" s="13">
        <v>0.32515337423312901</v>
      </c>
      <c r="I8" s="13">
        <v>0.42372881355932202</v>
      </c>
      <c r="J8" s="13">
        <v>0.27860696517412897</v>
      </c>
      <c r="K8" s="13">
        <v>0.38461538461538503</v>
      </c>
      <c r="L8" s="13">
        <v>0.31818181818181801</v>
      </c>
      <c r="M8" s="13"/>
      <c r="N8" s="13">
        <v>0.35355648535564899</v>
      </c>
      <c r="O8" s="13">
        <v>0.30584192439862501</v>
      </c>
      <c r="P8" s="13">
        <v>0.30348258706467701</v>
      </c>
      <c r="Q8" s="13">
        <v>0.33464566929133899</v>
      </c>
      <c r="R8" s="13"/>
      <c r="S8" s="13">
        <v>0.42386831275720199</v>
      </c>
      <c r="T8" s="13">
        <v>0.255639097744361</v>
      </c>
      <c r="U8" s="13">
        <v>0.28767123287671198</v>
      </c>
      <c r="V8" s="13">
        <v>0.32038834951456302</v>
      </c>
      <c r="W8" s="13">
        <v>0.394230769230769</v>
      </c>
      <c r="X8" s="13">
        <v>0.30476190476190501</v>
      </c>
      <c r="Y8" s="13">
        <v>0.33</v>
      </c>
      <c r="Z8" s="13">
        <v>0.28888888888888897</v>
      </c>
      <c r="AA8" s="13">
        <v>0.26751592356687898</v>
      </c>
      <c r="AB8" s="13">
        <v>0.35416666666666702</v>
      </c>
      <c r="AC8" s="13">
        <v>0.29824561403508798</v>
      </c>
      <c r="AD8" s="13">
        <v>0.31578947368421101</v>
      </c>
      <c r="AE8" s="13"/>
      <c r="AF8" s="13">
        <v>0.383458646616541</v>
      </c>
      <c r="AG8" s="13">
        <v>0.29499999999999998</v>
      </c>
      <c r="AH8" s="13">
        <v>0.2890625</v>
      </c>
      <c r="AI8" s="13">
        <v>0.27329192546583903</v>
      </c>
      <c r="AJ8" s="13">
        <v>0.31707317073170699</v>
      </c>
      <c r="AK8" s="13">
        <v>0.34285714285714303</v>
      </c>
      <c r="AL8" s="13"/>
      <c r="AM8" s="13">
        <v>0.33516483516483497</v>
      </c>
      <c r="AN8" s="13">
        <v>0.29777777777777797</v>
      </c>
      <c r="AO8" s="13">
        <v>0.296675191815857</v>
      </c>
      <c r="AP8" s="13">
        <v>0.40928270042194098</v>
      </c>
      <c r="AQ8" s="13">
        <v>0.38636363636363602</v>
      </c>
      <c r="AR8" s="13"/>
      <c r="AS8" s="13">
        <v>0.33117408906882601</v>
      </c>
      <c r="AT8" s="13" t="s">
        <v>97</v>
      </c>
      <c r="AU8" s="13"/>
      <c r="AV8" s="13">
        <v>0.34</v>
      </c>
      <c r="AW8" s="13">
        <v>0.40425531914893598</v>
      </c>
      <c r="AX8" s="13">
        <v>0.31357552581261899</v>
      </c>
      <c r="AY8" s="13"/>
      <c r="AZ8" s="13">
        <v>0.42201834862385301</v>
      </c>
      <c r="BA8" s="13">
        <v>0.31111111111111101</v>
      </c>
      <c r="BB8" s="13">
        <v>0.31277533039647598</v>
      </c>
      <c r="BC8" s="13"/>
      <c r="BD8" s="13">
        <v>0.34711779448621599</v>
      </c>
      <c r="BE8" s="13">
        <v>0.30394431554524398</v>
      </c>
      <c r="BF8" s="13"/>
      <c r="BG8" s="13">
        <v>0.36803874092009697</v>
      </c>
      <c r="BH8" s="13">
        <v>0.31341463414634102</v>
      </c>
      <c r="BI8" s="13"/>
      <c r="BJ8" s="13">
        <v>0.37368421052631601</v>
      </c>
      <c r="BK8" s="13">
        <v>0.32090284592738</v>
      </c>
      <c r="BL8" s="13"/>
      <c r="BM8" s="13">
        <v>0.31687242798353898</v>
      </c>
      <c r="BN8" s="13">
        <v>0.33196721311475402</v>
      </c>
      <c r="BO8" s="13"/>
      <c r="BP8" s="13">
        <v>0.32047477744807101</v>
      </c>
      <c r="BQ8" s="13">
        <v>0.33675799086758001</v>
      </c>
      <c r="BR8" s="13"/>
      <c r="BS8" s="13">
        <v>0.35294117647058798</v>
      </c>
      <c r="BT8" s="13">
        <v>0.32087912087912102</v>
      </c>
      <c r="BU8" s="13"/>
      <c r="BV8" s="13">
        <v>0.36912751677852401</v>
      </c>
      <c r="BW8" s="13">
        <v>0.34470989761092202</v>
      </c>
      <c r="BX8" s="13"/>
      <c r="BY8" s="13">
        <v>0.34265734265734299</v>
      </c>
      <c r="BZ8" s="13">
        <v>0.33054781801299898</v>
      </c>
      <c r="CA8" s="13"/>
      <c r="CB8" s="13">
        <v>0.32825719120135399</v>
      </c>
      <c r="CC8" s="13">
        <v>0.33440514469453397</v>
      </c>
    </row>
    <row r="9" spans="2:81" ht="28.8" x14ac:dyDescent="0.3">
      <c r="B9" s="14" t="s">
        <v>379</v>
      </c>
      <c r="C9" s="13">
        <v>0.336842105263158</v>
      </c>
      <c r="D9" s="13">
        <v>0.27126805778491198</v>
      </c>
      <c r="E9" s="13">
        <v>0.40197693574958798</v>
      </c>
      <c r="F9" s="13"/>
      <c r="G9" s="13">
        <v>0.502857142857143</v>
      </c>
      <c r="H9" s="13">
        <v>0.377300613496933</v>
      </c>
      <c r="I9" s="13">
        <v>0.30932203389830498</v>
      </c>
      <c r="J9" s="13">
        <v>0.27363184079601999</v>
      </c>
      <c r="K9" s="13">
        <v>0.25174825174825199</v>
      </c>
      <c r="L9" s="13">
        <v>0.26623376623376599</v>
      </c>
      <c r="M9" s="13"/>
      <c r="N9" s="13">
        <v>0.30543933054393302</v>
      </c>
      <c r="O9" s="13">
        <v>0.39175257731958801</v>
      </c>
      <c r="P9" s="13">
        <v>0.32338308457711401</v>
      </c>
      <c r="Q9" s="13">
        <v>0.34645669291338599</v>
      </c>
      <c r="R9" s="13"/>
      <c r="S9" s="13">
        <v>0.329218106995885</v>
      </c>
      <c r="T9" s="13">
        <v>0.33082706766917302</v>
      </c>
      <c r="U9" s="13">
        <v>0.34246575342465801</v>
      </c>
      <c r="V9" s="13">
        <v>0.33009708737864102</v>
      </c>
      <c r="W9" s="13">
        <v>0.25961538461538503</v>
      </c>
      <c r="X9" s="13">
        <v>0.42857142857142899</v>
      </c>
      <c r="Y9" s="13">
        <v>0.35</v>
      </c>
      <c r="Z9" s="13">
        <v>0.266666666666667</v>
      </c>
      <c r="AA9" s="13">
        <v>0.37579617834394902</v>
      </c>
      <c r="AB9" s="13">
        <v>0.35416666666666702</v>
      </c>
      <c r="AC9" s="13">
        <v>0.29824561403508798</v>
      </c>
      <c r="AD9" s="13">
        <v>0.21052631578947401</v>
      </c>
      <c r="AE9" s="13"/>
      <c r="AF9" s="13">
        <v>0.37343358395990001</v>
      </c>
      <c r="AG9" s="13">
        <v>0.24</v>
      </c>
      <c r="AH9" s="13">
        <v>0.421875</v>
      </c>
      <c r="AI9" s="13">
        <v>0.28571428571428598</v>
      </c>
      <c r="AJ9" s="13">
        <v>0.38211382113821102</v>
      </c>
      <c r="AK9" s="13">
        <v>0.36190476190476201</v>
      </c>
      <c r="AL9" s="13"/>
      <c r="AM9" s="13">
        <v>0.25274725274725302</v>
      </c>
      <c r="AN9" s="13">
        <v>0.36888888888888899</v>
      </c>
      <c r="AO9" s="13">
        <v>0.355498721227621</v>
      </c>
      <c r="AP9" s="13">
        <v>0.367088607594937</v>
      </c>
      <c r="AQ9" s="13">
        <v>0.22727272727272699</v>
      </c>
      <c r="AR9" s="13"/>
      <c r="AS9" s="13">
        <v>0.336842105263158</v>
      </c>
      <c r="AT9" s="13" t="s">
        <v>97</v>
      </c>
      <c r="AU9" s="13"/>
      <c r="AV9" s="13">
        <v>0.32500000000000001</v>
      </c>
      <c r="AW9" s="13">
        <v>0.35106382978723399</v>
      </c>
      <c r="AX9" s="13">
        <v>0.36328871892925402</v>
      </c>
      <c r="AY9" s="13"/>
      <c r="AZ9" s="13">
        <v>0.293577981651376</v>
      </c>
      <c r="BA9" s="13">
        <v>0.4</v>
      </c>
      <c r="BB9" s="13">
        <v>0.31718061674008802</v>
      </c>
      <c r="BC9" s="13"/>
      <c r="BD9" s="13">
        <v>0.36842105263157898</v>
      </c>
      <c r="BE9" s="13">
        <v>0.28074245939675202</v>
      </c>
      <c r="BF9" s="13"/>
      <c r="BG9" s="13">
        <v>0.37530266343825702</v>
      </c>
      <c r="BH9" s="13">
        <v>0.318292682926829</v>
      </c>
      <c r="BI9" s="13"/>
      <c r="BJ9" s="13">
        <v>0.36842105263157898</v>
      </c>
      <c r="BK9" s="13">
        <v>0.32973503434739898</v>
      </c>
      <c r="BL9" s="13"/>
      <c r="BM9" s="13">
        <v>0.41152263374485598</v>
      </c>
      <c r="BN9" s="13">
        <v>0.32069672131147497</v>
      </c>
      <c r="BO9" s="13"/>
      <c r="BP9" s="13">
        <v>0.37982195845697297</v>
      </c>
      <c r="BQ9" s="13">
        <v>0.32077625570776302</v>
      </c>
      <c r="BR9" s="13"/>
      <c r="BS9" s="13">
        <v>0.38009049773755699</v>
      </c>
      <c r="BT9" s="13">
        <v>0.303296703296703</v>
      </c>
      <c r="BU9" s="13"/>
      <c r="BV9" s="13">
        <v>0.38255033557047002</v>
      </c>
      <c r="BW9" s="13">
        <v>0.37883959044368598</v>
      </c>
      <c r="BX9" s="13"/>
      <c r="BY9" s="13">
        <v>0.286713286713287</v>
      </c>
      <c r="BZ9" s="13">
        <v>0.34354688950789197</v>
      </c>
      <c r="CA9" s="13"/>
      <c r="CB9" s="13">
        <v>0.34010152284264</v>
      </c>
      <c r="CC9" s="13">
        <v>0.33440514469453397</v>
      </c>
    </row>
    <row r="10" spans="2:81" ht="28.8" x14ac:dyDescent="0.3">
      <c r="B10" s="14" t="s">
        <v>380</v>
      </c>
      <c r="C10" s="13">
        <v>8.01619433198381E-2</v>
      </c>
      <c r="D10" s="13">
        <v>9.6308186195826706E-2</v>
      </c>
      <c r="E10" s="13">
        <v>6.4250411861614495E-2</v>
      </c>
      <c r="F10" s="13"/>
      <c r="G10" s="13">
        <v>0.04</v>
      </c>
      <c r="H10" s="13">
        <v>7.3619631901840496E-2</v>
      </c>
      <c r="I10" s="13">
        <v>8.4745762711864403E-2</v>
      </c>
      <c r="J10" s="13">
        <v>8.45771144278607E-2</v>
      </c>
      <c r="K10" s="13">
        <v>9.0909090909090898E-2</v>
      </c>
      <c r="L10" s="13">
        <v>0.11688311688311701</v>
      </c>
      <c r="M10" s="13"/>
      <c r="N10" s="13">
        <v>6.4853556485355707E-2</v>
      </c>
      <c r="O10" s="13">
        <v>9.2783505154639206E-2</v>
      </c>
      <c r="P10" s="13">
        <v>0.109452736318408</v>
      </c>
      <c r="Q10" s="13">
        <v>7.0866141732283505E-2</v>
      </c>
      <c r="R10" s="13"/>
      <c r="S10" s="13">
        <v>5.3497942386831303E-2</v>
      </c>
      <c r="T10" s="13">
        <v>8.2706766917293201E-2</v>
      </c>
      <c r="U10" s="13">
        <v>9.5890410958904104E-2</v>
      </c>
      <c r="V10" s="13">
        <v>0.116504854368932</v>
      </c>
      <c r="W10" s="13">
        <v>8.6538461538461495E-2</v>
      </c>
      <c r="X10" s="13">
        <v>6.6666666666666693E-2</v>
      </c>
      <c r="Y10" s="13">
        <v>7.0000000000000007E-2</v>
      </c>
      <c r="Z10" s="13">
        <v>4.4444444444444398E-2</v>
      </c>
      <c r="AA10" s="13">
        <v>0.10828025477707</v>
      </c>
      <c r="AB10" s="13">
        <v>9.375E-2</v>
      </c>
      <c r="AC10" s="13">
        <v>5.2631578947368397E-2</v>
      </c>
      <c r="AD10" s="13">
        <v>0.105263157894737</v>
      </c>
      <c r="AE10" s="13"/>
      <c r="AF10" s="13">
        <v>5.7644110275689199E-2</v>
      </c>
      <c r="AG10" s="13">
        <v>0.14000000000000001</v>
      </c>
      <c r="AH10" s="13">
        <v>8.59375E-2</v>
      </c>
      <c r="AI10" s="13">
        <v>0.13043478260869601</v>
      </c>
      <c r="AJ10" s="13">
        <v>2.4390243902439001E-2</v>
      </c>
      <c r="AK10" s="13">
        <v>3.8095238095238099E-2</v>
      </c>
      <c r="AL10" s="13"/>
      <c r="AM10" s="13">
        <v>0.12637362637362601</v>
      </c>
      <c r="AN10" s="13">
        <v>7.5555555555555598E-2</v>
      </c>
      <c r="AO10" s="13">
        <v>7.1611253196930902E-2</v>
      </c>
      <c r="AP10" s="13">
        <v>4.6413502109704602E-2</v>
      </c>
      <c r="AQ10" s="13">
        <v>6.8181818181818205E-2</v>
      </c>
      <c r="AR10" s="13"/>
      <c r="AS10" s="13">
        <v>8.01619433198381E-2</v>
      </c>
      <c r="AT10" s="13" t="s">
        <v>97</v>
      </c>
      <c r="AU10" s="13"/>
      <c r="AV10" s="13">
        <v>9.7500000000000003E-2</v>
      </c>
      <c r="AW10" s="13">
        <v>9.5744680851063801E-2</v>
      </c>
      <c r="AX10" s="13">
        <v>6.3097514340344205E-2</v>
      </c>
      <c r="AY10" s="13"/>
      <c r="AZ10" s="13">
        <v>0.11009174311926601</v>
      </c>
      <c r="BA10" s="13">
        <v>0.133333333333333</v>
      </c>
      <c r="BB10" s="13">
        <v>9.2511013215859E-2</v>
      </c>
      <c r="BC10" s="13"/>
      <c r="BD10" s="13">
        <v>6.6416040100250595E-2</v>
      </c>
      <c r="BE10" s="13">
        <v>0.10440835266821299</v>
      </c>
      <c r="BF10" s="13"/>
      <c r="BG10" s="13">
        <v>5.5690072639225201E-2</v>
      </c>
      <c r="BH10" s="13">
        <v>9.2682926829268306E-2</v>
      </c>
      <c r="BI10" s="13"/>
      <c r="BJ10" s="13">
        <v>4.2105263157894701E-2</v>
      </c>
      <c r="BK10" s="13">
        <v>8.9303238469087304E-2</v>
      </c>
      <c r="BL10" s="13"/>
      <c r="BM10" s="13">
        <v>7.4074074074074098E-2</v>
      </c>
      <c r="BN10" s="13">
        <v>8.1967213114754106E-2</v>
      </c>
      <c r="BO10" s="13"/>
      <c r="BP10" s="13">
        <v>7.4183976261127604E-2</v>
      </c>
      <c r="BQ10" s="13">
        <v>8.3333333333333301E-2</v>
      </c>
      <c r="BR10" s="13"/>
      <c r="BS10" s="13">
        <v>6.3348416289592799E-2</v>
      </c>
      <c r="BT10" s="13">
        <v>0.103296703296703</v>
      </c>
      <c r="BU10" s="13"/>
      <c r="BV10" s="13">
        <v>7.3825503355704702E-2</v>
      </c>
      <c r="BW10" s="13">
        <v>5.8020477815699703E-2</v>
      </c>
      <c r="BX10" s="13"/>
      <c r="BY10" s="13">
        <v>0.10489510489510501</v>
      </c>
      <c r="BZ10" s="13">
        <v>7.52089136490251E-2</v>
      </c>
      <c r="CA10" s="13"/>
      <c r="CB10" s="13">
        <v>7.6142131979695396E-2</v>
      </c>
      <c r="CC10" s="13">
        <v>7.8778135048231501E-2</v>
      </c>
    </row>
    <row r="11" spans="2:81" x14ac:dyDescent="0.3">
      <c r="B11" s="14" t="s">
        <v>381</v>
      </c>
      <c r="C11" s="13">
        <v>0.16761133603238901</v>
      </c>
      <c r="D11" s="13">
        <v>0.17977528089887601</v>
      </c>
      <c r="E11" s="13">
        <v>0.154859967051071</v>
      </c>
      <c r="F11" s="13"/>
      <c r="G11" s="13">
        <v>0.13714285714285701</v>
      </c>
      <c r="H11" s="13">
        <v>0.14723926380368099</v>
      </c>
      <c r="I11" s="13">
        <v>0.144067796610169</v>
      </c>
      <c r="J11" s="13">
        <v>0.22388059701492499</v>
      </c>
      <c r="K11" s="13">
        <v>0.21678321678321699</v>
      </c>
      <c r="L11" s="13">
        <v>0.162337662337662</v>
      </c>
      <c r="M11" s="13"/>
      <c r="N11" s="13">
        <v>0.18200836820083699</v>
      </c>
      <c r="O11" s="13">
        <v>0.15463917525773199</v>
      </c>
      <c r="P11" s="13">
        <v>0.174129353233831</v>
      </c>
      <c r="Q11" s="13">
        <v>0.14960629921259799</v>
      </c>
      <c r="R11" s="13"/>
      <c r="S11" s="13">
        <v>0.148148148148148</v>
      </c>
      <c r="T11" s="13">
        <v>0.22556390977443599</v>
      </c>
      <c r="U11" s="13">
        <v>0.164383561643836</v>
      </c>
      <c r="V11" s="13">
        <v>0.16504854368932001</v>
      </c>
      <c r="W11" s="13">
        <v>0.16346153846153799</v>
      </c>
      <c r="X11" s="13">
        <v>0.133333333333333</v>
      </c>
      <c r="Y11" s="13">
        <v>0.17</v>
      </c>
      <c r="Z11" s="13">
        <v>0.28888888888888897</v>
      </c>
      <c r="AA11" s="13">
        <v>0.146496815286624</v>
      </c>
      <c r="AB11" s="13">
        <v>0.104166666666667</v>
      </c>
      <c r="AC11" s="13">
        <v>0.21052631578947401</v>
      </c>
      <c r="AD11" s="13">
        <v>0.31578947368421101</v>
      </c>
      <c r="AE11" s="13"/>
      <c r="AF11" s="13">
        <v>0.12781954887218</v>
      </c>
      <c r="AG11" s="13">
        <v>0.2</v>
      </c>
      <c r="AH11" s="13">
        <v>0.1171875</v>
      </c>
      <c r="AI11" s="13">
        <v>0.24844720496894401</v>
      </c>
      <c r="AJ11" s="13">
        <v>0.17073170731707299</v>
      </c>
      <c r="AK11" s="13">
        <v>0.14285714285714299</v>
      </c>
      <c r="AL11" s="13"/>
      <c r="AM11" s="13">
        <v>0.175824175824176</v>
      </c>
      <c r="AN11" s="13">
        <v>0.18222222222222201</v>
      </c>
      <c r="AO11" s="13">
        <v>0.173913043478261</v>
      </c>
      <c r="AP11" s="13">
        <v>0.113924050632911</v>
      </c>
      <c r="AQ11" s="13">
        <v>0.22727272727272699</v>
      </c>
      <c r="AR11" s="13"/>
      <c r="AS11" s="13">
        <v>0.16761133603238901</v>
      </c>
      <c r="AT11" s="13" t="s">
        <v>97</v>
      </c>
      <c r="AU11" s="13"/>
      <c r="AV11" s="13">
        <v>0.14749999999999999</v>
      </c>
      <c r="AW11" s="13">
        <v>7.4468085106383003E-2</v>
      </c>
      <c r="AX11" s="13">
        <v>0.173996175908222</v>
      </c>
      <c r="AY11" s="13"/>
      <c r="AZ11" s="13">
        <v>0.100917431192661</v>
      </c>
      <c r="BA11" s="13">
        <v>0.1</v>
      </c>
      <c r="BB11" s="13">
        <v>0.17621145374449301</v>
      </c>
      <c r="BC11" s="13"/>
      <c r="BD11" s="13">
        <v>0.13533834586466201</v>
      </c>
      <c r="BE11" s="13">
        <v>0.22737819025521999</v>
      </c>
      <c r="BF11" s="13"/>
      <c r="BG11" s="13">
        <v>0.13075060532687699</v>
      </c>
      <c r="BH11" s="13">
        <v>0.185365853658537</v>
      </c>
      <c r="BI11" s="13"/>
      <c r="BJ11" s="13">
        <v>0.1</v>
      </c>
      <c r="BK11" s="13">
        <v>0.17958783120706601</v>
      </c>
      <c r="BL11" s="13"/>
      <c r="BM11" s="13">
        <v>0.12757201646090499</v>
      </c>
      <c r="BN11" s="13">
        <v>0.17827868852459</v>
      </c>
      <c r="BO11" s="13"/>
      <c r="BP11" s="13">
        <v>0.13946587537092001</v>
      </c>
      <c r="BQ11" s="13">
        <v>0.179223744292237</v>
      </c>
      <c r="BR11" s="13"/>
      <c r="BS11" s="13">
        <v>0.14932126696832601</v>
      </c>
      <c r="BT11" s="13">
        <v>0.162637362637363</v>
      </c>
      <c r="BU11" s="13"/>
      <c r="BV11" s="13">
        <v>0.114093959731544</v>
      </c>
      <c r="BW11" s="13">
        <v>0.16723549488054601</v>
      </c>
      <c r="BX11" s="13"/>
      <c r="BY11" s="13">
        <v>0.18181818181818199</v>
      </c>
      <c r="BZ11" s="13">
        <v>0.16527390900649999</v>
      </c>
      <c r="CA11" s="13"/>
      <c r="CB11" s="13">
        <v>0.17258883248731</v>
      </c>
      <c r="CC11" s="13">
        <v>0.165594855305466</v>
      </c>
    </row>
    <row r="12" spans="2:81" x14ac:dyDescent="0.3">
      <c r="B12" s="14" t="s">
        <v>106</v>
      </c>
      <c r="C12" s="22">
        <v>8.42105263157895E-2</v>
      </c>
      <c r="D12" s="22">
        <v>8.5072231139646903E-2</v>
      </c>
      <c r="E12" s="22">
        <v>8.4019769357495902E-2</v>
      </c>
      <c r="F12" s="22"/>
      <c r="G12" s="22">
        <v>7.4285714285714302E-2</v>
      </c>
      <c r="H12" s="22">
        <v>7.6687116564417193E-2</v>
      </c>
      <c r="I12" s="22">
        <v>3.8135593220338999E-2</v>
      </c>
      <c r="J12" s="22">
        <v>0.13930348258706499</v>
      </c>
      <c r="K12" s="22">
        <v>5.5944055944055902E-2</v>
      </c>
      <c r="L12" s="22">
        <v>0.13636363636363599</v>
      </c>
      <c r="M12" s="22"/>
      <c r="N12" s="22">
        <v>9.4142259414225896E-2</v>
      </c>
      <c r="O12" s="22">
        <v>5.49828178694158E-2</v>
      </c>
      <c r="P12" s="22">
        <v>8.9552238805970102E-2</v>
      </c>
      <c r="Q12" s="22">
        <v>9.8425196850393706E-2</v>
      </c>
      <c r="R12" s="22"/>
      <c r="S12" s="22">
        <v>4.52674897119342E-2</v>
      </c>
      <c r="T12" s="22">
        <v>0.105263157894737</v>
      </c>
      <c r="U12" s="22">
        <v>0.10958904109589</v>
      </c>
      <c r="V12" s="22">
        <v>6.7961165048543701E-2</v>
      </c>
      <c r="W12" s="22">
        <v>9.6153846153846201E-2</v>
      </c>
      <c r="X12" s="22">
        <v>6.6666666666666693E-2</v>
      </c>
      <c r="Y12" s="22">
        <v>0.08</v>
      </c>
      <c r="Z12" s="22">
        <v>0.11111111111111099</v>
      </c>
      <c r="AA12" s="22">
        <v>0.101910828025478</v>
      </c>
      <c r="AB12" s="22">
        <v>9.375E-2</v>
      </c>
      <c r="AC12" s="22">
        <v>0.140350877192982</v>
      </c>
      <c r="AD12" s="22">
        <v>5.2631578947368397E-2</v>
      </c>
      <c r="AE12" s="22"/>
      <c r="AF12" s="22">
        <v>5.7644110275689199E-2</v>
      </c>
      <c r="AG12" s="22">
        <v>0.125</v>
      </c>
      <c r="AH12" s="22">
        <v>8.59375E-2</v>
      </c>
      <c r="AI12" s="22">
        <v>6.2111801242236003E-2</v>
      </c>
      <c r="AJ12" s="22">
        <v>0.105691056910569</v>
      </c>
      <c r="AK12" s="22">
        <v>0.114285714285714</v>
      </c>
      <c r="AL12" s="22"/>
      <c r="AM12" s="22">
        <v>0.10989010989011</v>
      </c>
      <c r="AN12" s="22">
        <v>7.5555555555555598E-2</v>
      </c>
      <c r="AO12" s="22">
        <v>0.10230179028133</v>
      </c>
      <c r="AP12" s="22">
        <v>6.3291139240506306E-2</v>
      </c>
      <c r="AQ12" s="22">
        <v>9.0909090909090898E-2</v>
      </c>
      <c r="AR12" s="22"/>
      <c r="AS12" s="22">
        <v>8.42105263157895E-2</v>
      </c>
      <c r="AT12" s="22" t="s">
        <v>97</v>
      </c>
      <c r="AU12" s="22"/>
      <c r="AV12" s="22">
        <v>0.09</v>
      </c>
      <c r="AW12" s="22">
        <v>7.4468085106383003E-2</v>
      </c>
      <c r="AX12" s="22">
        <v>8.6042065009560201E-2</v>
      </c>
      <c r="AY12" s="22"/>
      <c r="AZ12" s="22">
        <v>7.3394495412843999E-2</v>
      </c>
      <c r="BA12" s="22">
        <v>5.5555555555555601E-2</v>
      </c>
      <c r="BB12" s="22">
        <v>0.101321585903084</v>
      </c>
      <c r="BC12" s="22"/>
      <c r="BD12" s="22">
        <v>8.2706766917293201E-2</v>
      </c>
      <c r="BE12" s="22">
        <v>8.3526682134570804E-2</v>
      </c>
      <c r="BF12" s="22"/>
      <c r="BG12" s="22">
        <v>7.0217917675544805E-2</v>
      </c>
      <c r="BH12" s="22">
        <v>9.0243902439024401E-2</v>
      </c>
      <c r="BI12" s="22"/>
      <c r="BJ12" s="22">
        <v>0.115789473684211</v>
      </c>
      <c r="BK12" s="22">
        <v>8.0471050049067697E-2</v>
      </c>
      <c r="BL12" s="22"/>
      <c r="BM12" s="22">
        <v>6.9958847736625501E-2</v>
      </c>
      <c r="BN12" s="22">
        <v>8.7090163934426201E-2</v>
      </c>
      <c r="BO12" s="22"/>
      <c r="BP12" s="22">
        <v>8.6053412462907999E-2</v>
      </c>
      <c r="BQ12" s="22">
        <v>7.9908675799086795E-2</v>
      </c>
      <c r="BR12" s="22"/>
      <c r="BS12" s="22">
        <v>5.4298642533936702E-2</v>
      </c>
      <c r="BT12" s="22">
        <v>0.10989010989011</v>
      </c>
      <c r="BU12" s="22"/>
      <c r="BV12" s="22">
        <v>6.0402684563758399E-2</v>
      </c>
      <c r="BW12" s="22">
        <v>5.1194539249146798E-2</v>
      </c>
      <c r="BX12" s="22"/>
      <c r="BY12" s="22">
        <v>8.3916083916083906E-2</v>
      </c>
      <c r="BZ12" s="22">
        <v>8.5422469823583994E-2</v>
      </c>
      <c r="CA12" s="22"/>
      <c r="CB12" s="22">
        <v>8.2910321489001695E-2</v>
      </c>
      <c r="CC12" s="22">
        <v>8.6816720257234706E-2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391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378</v>
      </c>
      <c r="C8" s="13">
        <v>0.412145748987854</v>
      </c>
      <c r="D8" s="13">
        <v>0.45264847512038497</v>
      </c>
      <c r="E8" s="13">
        <v>0.36902800658978602</v>
      </c>
      <c r="F8" s="13"/>
      <c r="G8" s="13">
        <v>0.28571428571428598</v>
      </c>
      <c r="H8" s="13">
        <v>0.39570552147239302</v>
      </c>
      <c r="I8" s="13">
        <v>0.49152542372881403</v>
      </c>
      <c r="J8" s="13">
        <v>0.402985074626866</v>
      </c>
      <c r="K8" s="13">
        <v>0.44055944055944102</v>
      </c>
      <c r="L8" s="13">
        <v>0.45454545454545497</v>
      </c>
      <c r="M8" s="13"/>
      <c r="N8" s="13">
        <v>0.45815899581590003</v>
      </c>
      <c r="O8" s="13">
        <v>0.39862542955326502</v>
      </c>
      <c r="P8" s="13">
        <v>0.41293532338308497</v>
      </c>
      <c r="Q8" s="13">
        <v>0.34251968503937003</v>
      </c>
      <c r="R8" s="13"/>
      <c r="S8" s="13">
        <v>0.46502057613168701</v>
      </c>
      <c r="T8" s="13">
        <v>0.32330827067669199</v>
      </c>
      <c r="U8" s="13">
        <v>0.32876712328767099</v>
      </c>
      <c r="V8" s="13">
        <v>0.39805825242718401</v>
      </c>
      <c r="W8" s="13">
        <v>0.45192307692307698</v>
      </c>
      <c r="X8" s="13">
        <v>0.45714285714285702</v>
      </c>
      <c r="Y8" s="13">
        <v>0.38</v>
      </c>
      <c r="Z8" s="13">
        <v>0.35555555555555601</v>
      </c>
      <c r="AA8" s="13">
        <v>0.34394904458598702</v>
      </c>
      <c r="AB8" s="13">
        <v>0.5</v>
      </c>
      <c r="AC8" s="13">
        <v>0.50877192982456099</v>
      </c>
      <c r="AD8" s="13">
        <v>0.42105263157894701</v>
      </c>
      <c r="AE8" s="13"/>
      <c r="AF8" s="13">
        <v>0.42857142857142899</v>
      </c>
      <c r="AG8" s="13">
        <v>0.45500000000000002</v>
      </c>
      <c r="AH8" s="13">
        <v>0.359375</v>
      </c>
      <c r="AI8" s="13">
        <v>0.36645962732919302</v>
      </c>
      <c r="AJ8" s="13">
        <v>0.422764227642276</v>
      </c>
      <c r="AK8" s="13">
        <v>0.371428571428571</v>
      </c>
      <c r="AL8" s="13"/>
      <c r="AM8" s="13">
        <v>0.40109890109890101</v>
      </c>
      <c r="AN8" s="13">
        <v>0.38222222222222202</v>
      </c>
      <c r="AO8" s="13">
        <v>0.42455242966751899</v>
      </c>
      <c r="AP8" s="13">
        <v>0.44725738396624498</v>
      </c>
      <c r="AQ8" s="13">
        <v>0.52272727272727304</v>
      </c>
      <c r="AR8" s="13"/>
      <c r="AS8" s="13">
        <v>0.412145748987854</v>
      </c>
      <c r="AT8" s="13" t="s">
        <v>97</v>
      </c>
      <c r="AU8" s="13"/>
      <c r="AV8" s="13">
        <v>0.4375</v>
      </c>
      <c r="AW8" s="13">
        <v>0.5</v>
      </c>
      <c r="AX8" s="13">
        <v>0.39770554493307803</v>
      </c>
      <c r="AY8" s="13"/>
      <c r="AZ8" s="13">
        <v>0.48623853211009199</v>
      </c>
      <c r="BA8" s="13">
        <v>0.43333333333333302</v>
      </c>
      <c r="BB8" s="13">
        <v>0.42731277533039602</v>
      </c>
      <c r="BC8" s="13"/>
      <c r="BD8" s="13">
        <v>0.40100250626566403</v>
      </c>
      <c r="BE8" s="13">
        <v>0.433874709976798</v>
      </c>
      <c r="BF8" s="13"/>
      <c r="BG8" s="13">
        <v>0.404358353510896</v>
      </c>
      <c r="BH8" s="13">
        <v>0.41585365853658501</v>
      </c>
      <c r="BI8" s="13"/>
      <c r="BJ8" s="13">
        <v>0.35263157894736802</v>
      </c>
      <c r="BK8" s="13">
        <v>0.42296368989205102</v>
      </c>
      <c r="BL8" s="13"/>
      <c r="BM8" s="13">
        <v>0.38271604938271597</v>
      </c>
      <c r="BN8" s="13">
        <v>0.42008196721311503</v>
      </c>
      <c r="BO8" s="13"/>
      <c r="BP8" s="13">
        <v>0.406528189910979</v>
      </c>
      <c r="BQ8" s="13">
        <v>0.41780821917808197</v>
      </c>
      <c r="BR8" s="13"/>
      <c r="BS8" s="13">
        <v>0.41855203619909498</v>
      </c>
      <c r="BT8" s="13">
        <v>0.42857142857142899</v>
      </c>
      <c r="BU8" s="13"/>
      <c r="BV8" s="13">
        <v>0.39597315436241598</v>
      </c>
      <c r="BW8" s="13">
        <v>0.430034129692833</v>
      </c>
      <c r="BX8" s="13"/>
      <c r="BY8" s="13">
        <v>0.39860139860139898</v>
      </c>
      <c r="BZ8" s="13">
        <v>0.41411327762302702</v>
      </c>
      <c r="CA8" s="13"/>
      <c r="CB8" s="13">
        <v>0.42978003384094798</v>
      </c>
      <c r="CC8" s="13">
        <v>0.39228295819935699</v>
      </c>
    </row>
    <row r="9" spans="2:81" ht="28.8" x14ac:dyDescent="0.3">
      <c r="B9" s="14" t="s">
        <v>379</v>
      </c>
      <c r="C9" s="13">
        <v>0.29311740890688298</v>
      </c>
      <c r="D9" s="13">
        <v>0.213483146067416</v>
      </c>
      <c r="E9" s="13">
        <v>0.373970345963756</v>
      </c>
      <c r="F9" s="13"/>
      <c r="G9" s="13">
        <v>0.38285714285714301</v>
      </c>
      <c r="H9" s="13">
        <v>0.312883435582822</v>
      </c>
      <c r="I9" s="13">
        <v>0.27542372881355898</v>
      </c>
      <c r="J9" s="13">
        <v>0.26865671641791</v>
      </c>
      <c r="K9" s="13">
        <v>0.20979020979021001</v>
      </c>
      <c r="L9" s="13">
        <v>0.28571428571428598</v>
      </c>
      <c r="M9" s="13"/>
      <c r="N9" s="13">
        <v>0.26778242677824299</v>
      </c>
      <c r="O9" s="13">
        <v>0.323024054982818</v>
      </c>
      <c r="P9" s="13">
        <v>0.288557213930348</v>
      </c>
      <c r="Q9" s="13">
        <v>0.31496062992126</v>
      </c>
      <c r="R9" s="13"/>
      <c r="S9" s="13">
        <v>0.32098765432098803</v>
      </c>
      <c r="T9" s="13">
        <v>0.29323308270676701</v>
      </c>
      <c r="U9" s="13">
        <v>0.32876712328767099</v>
      </c>
      <c r="V9" s="13">
        <v>0.29126213592233002</v>
      </c>
      <c r="W9" s="13">
        <v>0.21153846153846201</v>
      </c>
      <c r="X9" s="13">
        <v>0.25714285714285701</v>
      </c>
      <c r="Y9" s="13">
        <v>0.35</v>
      </c>
      <c r="Z9" s="13">
        <v>0.266666666666667</v>
      </c>
      <c r="AA9" s="13">
        <v>0.34394904458598702</v>
      </c>
      <c r="AB9" s="13">
        <v>0.25</v>
      </c>
      <c r="AC9" s="13">
        <v>0.19298245614035101</v>
      </c>
      <c r="AD9" s="13">
        <v>0.31578947368421101</v>
      </c>
      <c r="AE9" s="13"/>
      <c r="AF9" s="13">
        <v>0.33333333333333298</v>
      </c>
      <c r="AG9" s="13">
        <v>0.22</v>
      </c>
      <c r="AH9" s="13">
        <v>0.359375</v>
      </c>
      <c r="AI9" s="13">
        <v>0.24223602484472101</v>
      </c>
      <c r="AJ9" s="13">
        <v>0.30081300813008099</v>
      </c>
      <c r="AK9" s="13">
        <v>0.30476190476190501</v>
      </c>
      <c r="AL9" s="13"/>
      <c r="AM9" s="13">
        <v>0.25274725274725302</v>
      </c>
      <c r="AN9" s="13">
        <v>0.32</v>
      </c>
      <c r="AO9" s="13">
        <v>0.29411764705882398</v>
      </c>
      <c r="AP9" s="13">
        <v>0.32067510548523198</v>
      </c>
      <c r="AQ9" s="13">
        <v>0.11363636363636399</v>
      </c>
      <c r="AR9" s="13"/>
      <c r="AS9" s="13">
        <v>0.29311740890688298</v>
      </c>
      <c r="AT9" s="13" t="s">
        <v>97</v>
      </c>
      <c r="AU9" s="13"/>
      <c r="AV9" s="13">
        <v>0.26750000000000002</v>
      </c>
      <c r="AW9" s="13">
        <v>0.23404255319148901</v>
      </c>
      <c r="AX9" s="13">
        <v>0.31739961759082203</v>
      </c>
      <c r="AY9" s="13"/>
      <c r="AZ9" s="13">
        <v>0.23853211009174299</v>
      </c>
      <c r="BA9" s="13">
        <v>0.3</v>
      </c>
      <c r="BB9" s="13">
        <v>0.25550660792951502</v>
      </c>
      <c r="BC9" s="13"/>
      <c r="BD9" s="13">
        <v>0.33583959899749399</v>
      </c>
      <c r="BE9" s="13">
        <v>0.21809744779582399</v>
      </c>
      <c r="BF9" s="13"/>
      <c r="BG9" s="13">
        <v>0.35108958837772403</v>
      </c>
      <c r="BH9" s="13">
        <v>0.26341463414634098</v>
      </c>
      <c r="BI9" s="13"/>
      <c r="BJ9" s="13">
        <v>0.394736842105263</v>
      </c>
      <c r="BK9" s="13">
        <v>0.27085377821393503</v>
      </c>
      <c r="BL9" s="13"/>
      <c r="BM9" s="13">
        <v>0.329218106995885</v>
      </c>
      <c r="BN9" s="13">
        <v>0.286885245901639</v>
      </c>
      <c r="BO9" s="13"/>
      <c r="BP9" s="13">
        <v>0.32047477744807101</v>
      </c>
      <c r="BQ9" s="13">
        <v>0.28310502283104999</v>
      </c>
      <c r="BR9" s="13"/>
      <c r="BS9" s="13">
        <v>0.32805429864253399</v>
      </c>
      <c r="BT9" s="13">
        <v>0.25934065934065897</v>
      </c>
      <c r="BU9" s="13"/>
      <c r="BV9" s="13">
        <v>0.355704697986577</v>
      </c>
      <c r="BW9" s="13">
        <v>0.31399317406143301</v>
      </c>
      <c r="BX9" s="13"/>
      <c r="BY9" s="13">
        <v>0.20279720279720301</v>
      </c>
      <c r="BZ9" s="13">
        <v>0.30547818012999101</v>
      </c>
      <c r="CA9" s="13"/>
      <c r="CB9" s="13">
        <v>0.260575296108291</v>
      </c>
      <c r="CC9" s="13">
        <v>0.32475884244372999</v>
      </c>
    </row>
    <row r="10" spans="2:81" ht="28.8" x14ac:dyDescent="0.3">
      <c r="B10" s="14" t="s">
        <v>380</v>
      </c>
      <c r="C10" s="13">
        <v>6.0728744939271301E-2</v>
      </c>
      <c r="D10" s="13">
        <v>7.7046548956661298E-2</v>
      </c>
      <c r="E10" s="13">
        <v>4.4481054365733103E-2</v>
      </c>
      <c r="F10" s="13"/>
      <c r="G10" s="13">
        <v>5.7142857142857099E-2</v>
      </c>
      <c r="H10" s="13">
        <v>6.7484662576687102E-2</v>
      </c>
      <c r="I10" s="13">
        <v>5.93220338983051E-2</v>
      </c>
      <c r="J10" s="13">
        <v>4.47761194029851E-2</v>
      </c>
      <c r="K10" s="13">
        <v>9.0909090909090898E-2</v>
      </c>
      <c r="L10" s="13">
        <v>4.5454545454545497E-2</v>
      </c>
      <c r="M10" s="13"/>
      <c r="N10" s="13">
        <v>6.9037656903765704E-2</v>
      </c>
      <c r="O10" s="13">
        <v>4.1237113402061903E-2</v>
      </c>
      <c r="P10" s="13">
        <v>6.9651741293532299E-2</v>
      </c>
      <c r="Q10" s="13">
        <v>5.5118110236220499E-2</v>
      </c>
      <c r="R10" s="13"/>
      <c r="S10" s="13">
        <v>6.5843621399177002E-2</v>
      </c>
      <c r="T10" s="13">
        <v>5.2631578947368397E-2</v>
      </c>
      <c r="U10" s="13">
        <v>0.123287671232877</v>
      </c>
      <c r="V10" s="13">
        <v>5.8252427184466E-2</v>
      </c>
      <c r="W10" s="13">
        <v>7.69230769230769E-2</v>
      </c>
      <c r="X10" s="13">
        <v>4.7619047619047603E-2</v>
      </c>
      <c r="Y10" s="13">
        <v>0.09</v>
      </c>
      <c r="Z10" s="13">
        <v>2.2222222222222199E-2</v>
      </c>
      <c r="AA10" s="13">
        <v>6.3694267515923594E-2</v>
      </c>
      <c r="AB10" s="13">
        <v>1.0416666666666701E-2</v>
      </c>
      <c r="AC10" s="13">
        <v>5.2631578947368397E-2</v>
      </c>
      <c r="AD10" s="13">
        <v>0</v>
      </c>
      <c r="AE10" s="13"/>
      <c r="AF10" s="13">
        <v>5.0125313283208003E-2</v>
      </c>
      <c r="AG10" s="13">
        <v>7.4999999999999997E-2</v>
      </c>
      <c r="AH10" s="13">
        <v>0.1015625</v>
      </c>
      <c r="AI10" s="13">
        <v>9.3167701863354005E-2</v>
      </c>
      <c r="AJ10" s="13">
        <v>1.6260162601626001E-2</v>
      </c>
      <c r="AK10" s="13">
        <v>4.7619047619047603E-2</v>
      </c>
      <c r="AL10" s="13"/>
      <c r="AM10" s="13">
        <v>6.0439560439560398E-2</v>
      </c>
      <c r="AN10" s="13">
        <v>5.3333333333333302E-2</v>
      </c>
      <c r="AO10" s="13">
        <v>6.1381074168797997E-2</v>
      </c>
      <c r="AP10" s="13">
        <v>5.0632911392405097E-2</v>
      </c>
      <c r="AQ10" s="13">
        <v>9.0909090909090898E-2</v>
      </c>
      <c r="AR10" s="13"/>
      <c r="AS10" s="13">
        <v>6.0728744939271301E-2</v>
      </c>
      <c r="AT10" s="13" t="s">
        <v>97</v>
      </c>
      <c r="AU10" s="13"/>
      <c r="AV10" s="13">
        <v>6.25E-2</v>
      </c>
      <c r="AW10" s="13">
        <v>8.5106382978723402E-2</v>
      </c>
      <c r="AX10" s="13">
        <v>4.7801147227533501E-2</v>
      </c>
      <c r="AY10" s="13"/>
      <c r="AZ10" s="13">
        <v>9.1743119266055106E-2</v>
      </c>
      <c r="BA10" s="13">
        <v>6.6666666666666693E-2</v>
      </c>
      <c r="BB10" s="13">
        <v>6.1674008810572702E-2</v>
      </c>
      <c r="BC10" s="13"/>
      <c r="BD10" s="13">
        <v>5.3884711779448598E-2</v>
      </c>
      <c r="BE10" s="13">
        <v>7.4245939675173997E-2</v>
      </c>
      <c r="BF10" s="13"/>
      <c r="BG10" s="13">
        <v>7.0217917675544805E-2</v>
      </c>
      <c r="BH10" s="13">
        <v>5.6097560975609799E-2</v>
      </c>
      <c r="BI10" s="13"/>
      <c r="BJ10" s="13">
        <v>5.2631578947368397E-2</v>
      </c>
      <c r="BK10" s="13">
        <v>6.0843964671246302E-2</v>
      </c>
      <c r="BL10" s="13"/>
      <c r="BM10" s="13">
        <v>4.9382716049382699E-2</v>
      </c>
      <c r="BN10" s="13">
        <v>6.4549180327868896E-2</v>
      </c>
      <c r="BO10" s="13"/>
      <c r="BP10" s="13">
        <v>2.9673590504451001E-2</v>
      </c>
      <c r="BQ10" s="13">
        <v>7.4200913242009101E-2</v>
      </c>
      <c r="BR10" s="13"/>
      <c r="BS10" s="13">
        <v>5.8823529411764698E-2</v>
      </c>
      <c r="BT10" s="13">
        <v>6.5934065934065894E-2</v>
      </c>
      <c r="BU10" s="13"/>
      <c r="BV10" s="13">
        <v>6.0402684563758399E-2</v>
      </c>
      <c r="BW10" s="13">
        <v>5.8020477815699703E-2</v>
      </c>
      <c r="BX10" s="13"/>
      <c r="BY10" s="13">
        <v>4.8951048951049E-2</v>
      </c>
      <c r="BZ10" s="13">
        <v>6.2209842154131799E-2</v>
      </c>
      <c r="CA10" s="13"/>
      <c r="CB10" s="13">
        <v>4.5685279187817299E-2</v>
      </c>
      <c r="CC10" s="13">
        <v>7.3954983922829606E-2</v>
      </c>
    </row>
    <row r="11" spans="2:81" x14ac:dyDescent="0.3">
      <c r="B11" s="14" t="s">
        <v>381</v>
      </c>
      <c r="C11" s="13">
        <v>0.16680161943319799</v>
      </c>
      <c r="D11" s="13">
        <v>0.18940609951845899</v>
      </c>
      <c r="E11" s="13">
        <v>0.14497528830313</v>
      </c>
      <c r="F11" s="13"/>
      <c r="G11" s="13">
        <v>0.222857142857143</v>
      </c>
      <c r="H11" s="13">
        <v>0.190184049079755</v>
      </c>
      <c r="I11" s="13">
        <v>0.11864406779661001</v>
      </c>
      <c r="J11" s="13">
        <v>0.164179104477612</v>
      </c>
      <c r="K11" s="13">
        <v>0.188811188811189</v>
      </c>
      <c r="L11" s="13">
        <v>0.11038961038961</v>
      </c>
      <c r="M11" s="13"/>
      <c r="N11" s="13">
        <v>0.14225941422594099</v>
      </c>
      <c r="O11" s="13">
        <v>0.18213058419243999</v>
      </c>
      <c r="P11" s="13">
        <v>0.154228855721393</v>
      </c>
      <c r="Q11" s="13">
        <v>0.20472440944881901</v>
      </c>
      <c r="R11" s="13"/>
      <c r="S11" s="13">
        <v>0.10699588477366299</v>
      </c>
      <c r="T11" s="13">
        <v>0.203007518796992</v>
      </c>
      <c r="U11" s="13">
        <v>0.164383561643836</v>
      </c>
      <c r="V11" s="13">
        <v>0.18446601941747601</v>
      </c>
      <c r="W11" s="13">
        <v>0.17307692307692299</v>
      </c>
      <c r="X11" s="13">
        <v>0.19047619047618999</v>
      </c>
      <c r="Y11" s="13">
        <v>0.13</v>
      </c>
      <c r="Z11" s="13">
        <v>0.266666666666667</v>
      </c>
      <c r="AA11" s="13">
        <v>0.178343949044586</v>
      </c>
      <c r="AB11" s="13">
        <v>0.17708333333333301</v>
      </c>
      <c r="AC11" s="13">
        <v>0.157894736842105</v>
      </c>
      <c r="AD11" s="13">
        <v>0.26315789473684198</v>
      </c>
      <c r="AE11" s="13"/>
      <c r="AF11" s="13">
        <v>0.15538847117794499</v>
      </c>
      <c r="AG11" s="13">
        <v>0.19</v>
      </c>
      <c r="AH11" s="13">
        <v>0.1171875</v>
      </c>
      <c r="AI11" s="13">
        <v>0.21118012422360199</v>
      </c>
      <c r="AJ11" s="13">
        <v>0.17886178861788599</v>
      </c>
      <c r="AK11" s="13">
        <v>0.14285714285714299</v>
      </c>
      <c r="AL11" s="13"/>
      <c r="AM11" s="13">
        <v>0.19780219780219799</v>
      </c>
      <c r="AN11" s="13">
        <v>0.17777777777777801</v>
      </c>
      <c r="AO11" s="13">
        <v>0.158567774936061</v>
      </c>
      <c r="AP11" s="13">
        <v>0.126582278481013</v>
      </c>
      <c r="AQ11" s="13">
        <v>0.13636363636363599</v>
      </c>
      <c r="AR11" s="13"/>
      <c r="AS11" s="13">
        <v>0.16680161943319799</v>
      </c>
      <c r="AT11" s="13" t="s">
        <v>97</v>
      </c>
      <c r="AU11" s="13"/>
      <c r="AV11" s="13">
        <v>0.14749999999999999</v>
      </c>
      <c r="AW11" s="13">
        <v>0.14893617021276601</v>
      </c>
      <c r="AX11" s="13">
        <v>0.17973231357552599</v>
      </c>
      <c r="AY11" s="13"/>
      <c r="AZ11" s="13">
        <v>0.11009174311926601</v>
      </c>
      <c r="BA11" s="13">
        <v>0.14444444444444399</v>
      </c>
      <c r="BB11" s="13">
        <v>0.167400881057269</v>
      </c>
      <c r="BC11" s="13"/>
      <c r="BD11" s="13">
        <v>0.14661654135338301</v>
      </c>
      <c r="BE11" s="13">
        <v>0.204176334106729</v>
      </c>
      <c r="BF11" s="13"/>
      <c r="BG11" s="13">
        <v>0.128329297820823</v>
      </c>
      <c r="BH11" s="13">
        <v>0.18658536585365901</v>
      </c>
      <c r="BI11" s="13"/>
      <c r="BJ11" s="13">
        <v>0.14210526315789501</v>
      </c>
      <c r="BK11" s="13">
        <v>0.17468105986261001</v>
      </c>
      <c r="BL11" s="13"/>
      <c r="BM11" s="13">
        <v>0.18106995884773699</v>
      </c>
      <c r="BN11" s="13">
        <v>0.16393442622950799</v>
      </c>
      <c r="BO11" s="13"/>
      <c r="BP11" s="13">
        <v>0.15727002967358999</v>
      </c>
      <c r="BQ11" s="13">
        <v>0.16894977168949801</v>
      </c>
      <c r="BR11" s="13"/>
      <c r="BS11" s="13">
        <v>0.14932126696832601</v>
      </c>
      <c r="BT11" s="13">
        <v>0.17142857142857101</v>
      </c>
      <c r="BU11" s="13"/>
      <c r="BV11" s="13">
        <v>0.12751677852349</v>
      </c>
      <c r="BW11" s="13">
        <v>0.16040955631399301</v>
      </c>
      <c r="BX11" s="13"/>
      <c r="BY11" s="13">
        <v>0.30069930069930101</v>
      </c>
      <c r="BZ11" s="13">
        <v>0.14856081708449401</v>
      </c>
      <c r="CA11" s="13"/>
      <c r="CB11" s="13">
        <v>0.18950930626057499</v>
      </c>
      <c r="CC11" s="13">
        <v>0.14951768488746001</v>
      </c>
    </row>
    <row r="12" spans="2:81" x14ac:dyDescent="0.3">
      <c r="B12" s="14" t="s">
        <v>106</v>
      </c>
      <c r="C12" s="22">
        <v>6.7206477732793493E-2</v>
      </c>
      <c r="D12" s="22">
        <v>6.7415730337078594E-2</v>
      </c>
      <c r="E12" s="22">
        <v>6.7545304777594697E-2</v>
      </c>
      <c r="F12" s="22"/>
      <c r="G12" s="22">
        <v>5.14285714285714E-2</v>
      </c>
      <c r="H12" s="22">
        <v>3.3742331288343599E-2</v>
      </c>
      <c r="I12" s="22">
        <v>5.5084745762711898E-2</v>
      </c>
      <c r="J12" s="22">
        <v>0.119402985074627</v>
      </c>
      <c r="K12" s="22">
        <v>6.9930069930069894E-2</v>
      </c>
      <c r="L12" s="22">
        <v>0.103896103896104</v>
      </c>
      <c r="M12" s="22"/>
      <c r="N12" s="22">
        <v>6.2761506276150597E-2</v>
      </c>
      <c r="O12" s="22">
        <v>5.49828178694158E-2</v>
      </c>
      <c r="P12" s="22">
        <v>7.4626865671641798E-2</v>
      </c>
      <c r="Q12" s="22">
        <v>8.2677165354330701E-2</v>
      </c>
      <c r="R12" s="22"/>
      <c r="S12" s="22">
        <v>4.1152263374485597E-2</v>
      </c>
      <c r="T12" s="22">
        <v>0.12781954887218</v>
      </c>
      <c r="U12" s="22">
        <v>5.4794520547945202E-2</v>
      </c>
      <c r="V12" s="22">
        <v>6.7961165048543701E-2</v>
      </c>
      <c r="W12" s="22">
        <v>8.6538461538461495E-2</v>
      </c>
      <c r="X12" s="22">
        <v>4.7619047619047603E-2</v>
      </c>
      <c r="Y12" s="22">
        <v>0.05</v>
      </c>
      <c r="Z12" s="22">
        <v>8.8888888888888906E-2</v>
      </c>
      <c r="AA12" s="22">
        <v>7.0063694267515894E-2</v>
      </c>
      <c r="AB12" s="22">
        <v>6.25E-2</v>
      </c>
      <c r="AC12" s="22">
        <v>8.7719298245614002E-2</v>
      </c>
      <c r="AD12" s="22">
        <v>0</v>
      </c>
      <c r="AE12" s="22"/>
      <c r="AF12" s="22">
        <v>3.2581453634085197E-2</v>
      </c>
      <c r="AG12" s="22">
        <v>0.06</v>
      </c>
      <c r="AH12" s="22">
        <v>6.25E-2</v>
      </c>
      <c r="AI12" s="22">
        <v>8.6956521739130405E-2</v>
      </c>
      <c r="AJ12" s="22">
        <v>8.1300813008130093E-2</v>
      </c>
      <c r="AK12" s="22">
        <v>0.133333333333333</v>
      </c>
      <c r="AL12" s="22"/>
      <c r="AM12" s="22">
        <v>8.7912087912087905E-2</v>
      </c>
      <c r="AN12" s="22">
        <v>6.6666666666666693E-2</v>
      </c>
      <c r="AO12" s="22">
        <v>6.1381074168797997E-2</v>
      </c>
      <c r="AP12" s="22">
        <v>5.4852320675105502E-2</v>
      </c>
      <c r="AQ12" s="22">
        <v>0.13636363636363599</v>
      </c>
      <c r="AR12" s="22"/>
      <c r="AS12" s="22">
        <v>6.7206477732793493E-2</v>
      </c>
      <c r="AT12" s="22" t="s">
        <v>97</v>
      </c>
      <c r="AU12" s="22"/>
      <c r="AV12" s="22">
        <v>8.5000000000000006E-2</v>
      </c>
      <c r="AW12" s="22">
        <v>3.1914893617021302E-2</v>
      </c>
      <c r="AX12" s="22">
        <v>5.7361376673040199E-2</v>
      </c>
      <c r="AY12" s="22"/>
      <c r="AZ12" s="22">
        <v>7.3394495412843999E-2</v>
      </c>
      <c r="BA12" s="22">
        <v>5.5555555555555601E-2</v>
      </c>
      <c r="BB12" s="22">
        <v>8.8105726872246701E-2</v>
      </c>
      <c r="BC12" s="22"/>
      <c r="BD12" s="22">
        <v>6.2656641604009994E-2</v>
      </c>
      <c r="BE12" s="22">
        <v>6.9605568445475594E-2</v>
      </c>
      <c r="BF12" s="22"/>
      <c r="BG12" s="22">
        <v>4.6004842615012101E-2</v>
      </c>
      <c r="BH12" s="22">
        <v>7.8048780487804906E-2</v>
      </c>
      <c r="BI12" s="22"/>
      <c r="BJ12" s="22">
        <v>5.7894736842105297E-2</v>
      </c>
      <c r="BK12" s="22">
        <v>7.0657507360156996E-2</v>
      </c>
      <c r="BL12" s="22"/>
      <c r="BM12" s="22">
        <v>5.7613168724279802E-2</v>
      </c>
      <c r="BN12" s="22">
        <v>6.4549180327868896E-2</v>
      </c>
      <c r="BO12" s="22"/>
      <c r="BP12" s="22">
        <v>8.6053412462907999E-2</v>
      </c>
      <c r="BQ12" s="22">
        <v>5.59360730593607E-2</v>
      </c>
      <c r="BR12" s="22"/>
      <c r="BS12" s="22">
        <v>4.52488687782805E-2</v>
      </c>
      <c r="BT12" s="22">
        <v>7.4725274725274696E-2</v>
      </c>
      <c r="BU12" s="22"/>
      <c r="BV12" s="22">
        <v>6.0402684563758399E-2</v>
      </c>
      <c r="BW12" s="22">
        <v>3.7542662116041001E-2</v>
      </c>
      <c r="BX12" s="22"/>
      <c r="BY12" s="22">
        <v>4.8951048951049E-2</v>
      </c>
      <c r="BZ12" s="22">
        <v>6.9637883008356494E-2</v>
      </c>
      <c r="CA12" s="22"/>
      <c r="CB12" s="22">
        <v>7.4450084602368904E-2</v>
      </c>
      <c r="CC12" s="22">
        <v>5.9485530546623797E-2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L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2" width="20.77734375" customWidth="1"/>
  </cols>
  <sheetData>
    <row r="2" spans="2:12" ht="40.049999999999997" customHeight="1" x14ac:dyDescent="0.3">
      <c r="D2" s="38" t="s">
        <v>396</v>
      </c>
      <c r="E2" s="35"/>
      <c r="F2" s="35"/>
      <c r="G2" s="35"/>
      <c r="H2" s="35"/>
      <c r="I2" s="35"/>
      <c r="J2" s="35"/>
      <c r="K2" s="35"/>
      <c r="L2" s="35"/>
    </row>
    <row r="6" spans="2:12" ht="49.95" customHeight="1" x14ac:dyDescent="0.3">
      <c r="B6" s="16" t="s">
        <v>6</v>
      </c>
      <c r="C6" s="16" t="s">
        <v>369</v>
      </c>
      <c r="D6" s="16" t="s">
        <v>370</v>
      </c>
      <c r="E6" s="16" t="s">
        <v>371</v>
      </c>
      <c r="F6" s="16" t="s">
        <v>372</v>
      </c>
      <c r="G6" s="16" t="s">
        <v>392</v>
      </c>
      <c r="H6" s="16" t="s">
        <v>374</v>
      </c>
      <c r="I6" s="16" t="s">
        <v>375</v>
      </c>
      <c r="J6" s="16" t="s">
        <v>376</v>
      </c>
      <c r="K6" s="16" t="s">
        <v>377</v>
      </c>
    </row>
    <row r="7" spans="2:12" ht="28.8" x14ac:dyDescent="0.3">
      <c r="B7" s="14" t="s">
        <v>393</v>
      </c>
      <c r="C7" s="13">
        <v>0.32793522267206499</v>
      </c>
      <c r="D7" s="13">
        <v>0.25506072874493901</v>
      </c>
      <c r="E7" s="13">
        <v>0.251012145748988</v>
      </c>
      <c r="F7" s="13">
        <v>0.75141700404858303</v>
      </c>
      <c r="G7" s="13">
        <v>0.21781376518218601</v>
      </c>
      <c r="H7" s="13">
        <v>0.67044534412955503</v>
      </c>
      <c r="I7" s="13">
        <v>0.396761133603239</v>
      </c>
      <c r="J7" s="13">
        <v>0.14008097165991901</v>
      </c>
      <c r="K7" s="13">
        <v>0.150607287449393</v>
      </c>
    </row>
    <row r="8" spans="2:12" ht="43.2" x14ac:dyDescent="0.3">
      <c r="B8" s="14" t="s">
        <v>394</v>
      </c>
      <c r="C8" s="13">
        <v>0.54574898785425097</v>
      </c>
      <c r="D8" s="13">
        <v>0.57570850202429102</v>
      </c>
      <c r="E8" s="13">
        <v>0.54979757085020198</v>
      </c>
      <c r="F8" s="13">
        <v>0.16761133603238901</v>
      </c>
      <c r="G8" s="13">
        <v>0.487449392712551</v>
      </c>
      <c r="H8" s="13">
        <v>0.25425101214574902</v>
      </c>
      <c r="I8" s="13">
        <v>0.44858299595141699</v>
      </c>
      <c r="J8" s="13">
        <v>0.52226720647773295</v>
      </c>
      <c r="K8" s="13">
        <v>0.56599190283400802</v>
      </c>
    </row>
    <row r="9" spans="2:12" ht="28.8" x14ac:dyDescent="0.3">
      <c r="B9" s="14" t="s">
        <v>395</v>
      </c>
      <c r="C9" s="13">
        <v>9.7975708502024306E-2</v>
      </c>
      <c r="D9" s="13">
        <v>0.118218623481781</v>
      </c>
      <c r="E9" s="13">
        <v>0.15627530364372499</v>
      </c>
      <c r="F9" s="13">
        <v>6.2348178137651797E-2</v>
      </c>
      <c r="G9" s="13">
        <v>0.22510121457489901</v>
      </c>
      <c r="H9" s="13">
        <v>5.3441295546558701E-2</v>
      </c>
      <c r="I9" s="13">
        <v>0.11336032388664</v>
      </c>
      <c r="J9" s="13">
        <v>0.276113360323887</v>
      </c>
      <c r="K9" s="13">
        <v>0.22753036437247001</v>
      </c>
    </row>
    <row r="10" spans="2:12" x14ac:dyDescent="0.3">
      <c r="B10" s="14" t="s">
        <v>106</v>
      </c>
      <c r="C10" s="13">
        <v>2.8340080971659899E-2</v>
      </c>
      <c r="D10" s="13">
        <v>5.1012145748987901E-2</v>
      </c>
      <c r="E10" s="13">
        <v>4.2914979757084998E-2</v>
      </c>
      <c r="F10" s="13">
        <v>1.8623481781376499E-2</v>
      </c>
      <c r="G10" s="13">
        <v>6.9635627530364397E-2</v>
      </c>
      <c r="H10" s="13">
        <v>2.1862348178137699E-2</v>
      </c>
      <c r="I10" s="13">
        <v>4.1295546558704502E-2</v>
      </c>
      <c r="J10" s="13">
        <v>6.15384615384615E-2</v>
      </c>
      <c r="K10" s="13">
        <v>5.5870445344129598E-2</v>
      </c>
    </row>
    <row r="11" spans="2:12" x14ac:dyDescent="0.3">
      <c r="B11" s="15"/>
      <c r="C11" s="15"/>
      <c r="D11" s="15"/>
      <c r="E11" s="15"/>
      <c r="F11" s="15"/>
      <c r="G11" s="15"/>
      <c r="H11" s="15"/>
      <c r="I11" s="15"/>
      <c r="J11" s="15"/>
      <c r="K11" s="15"/>
    </row>
    <row r="12" spans="2:12" x14ac:dyDescent="0.3">
      <c r="B12" t="s">
        <v>93</v>
      </c>
    </row>
    <row r="13" spans="2:12" x14ac:dyDescent="0.3">
      <c r="B13" t="s">
        <v>94</v>
      </c>
    </row>
    <row r="17" spans="2:2" x14ac:dyDescent="0.3">
      <c r="B17"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397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393</v>
      </c>
      <c r="C8" s="13">
        <v>0.32793522267206499</v>
      </c>
      <c r="D8" s="13">
        <v>0.348314606741573</v>
      </c>
      <c r="E8" s="13">
        <v>0.30642504118616098</v>
      </c>
      <c r="F8" s="13"/>
      <c r="G8" s="13">
        <v>0.32571428571428601</v>
      </c>
      <c r="H8" s="13">
        <v>0.34355828220858903</v>
      </c>
      <c r="I8" s="13">
        <v>0.34322033898305099</v>
      </c>
      <c r="J8" s="13">
        <v>0.33333333333333298</v>
      </c>
      <c r="K8" s="13">
        <v>0.286713286713287</v>
      </c>
      <c r="L8" s="13">
        <v>0.30519480519480502</v>
      </c>
      <c r="M8" s="13"/>
      <c r="N8" s="13">
        <v>0.36820083682008398</v>
      </c>
      <c r="O8" s="13">
        <v>0.31615120274914099</v>
      </c>
      <c r="P8" s="13">
        <v>0.30348258706467701</v>
      </c>
      <c r="Q8" s="13">
        <v>0.291338582677165</v>
      </c>
      <c r="R8" s="13"/>
      <c r="S8" s="13">
        <v>0.374485596707819</v>
      </c>
      <c r="T8" s="13">
        <v>0.33082706766917302</v>
      </c>
      <c r="U8" s="13">
        <v>0.28767123287671198</v>
      </c>
      <c r="V8" s="13">
        <v>0.28155339805825202</v>
      </c>
      <c r="W8" s="13">
        <v>0.240384615384615</v>
      </c>
      <c r="X8" s="13">
        <v>0.38095238095238099</v>
      </c>
      <c r="Y8" s="13">
        <v>0.33</v>
      </c>
      <c r="Z8" s="13">
        <v>0.33333333333333298</v>
      </c>
      <c r="AA8" s="13">
        <v>0.28025477707006402</v>
      </c>
      <c r="AB8" s="13">
        <v>0.35416666666666702</v>
      </c>
      <c r="AC8" s="13">
        <v>0.40350877192982498</v>
      </c>
      <c r="AD8" s="13">
        <v>0.31578947368421101</v>
      </c>
      <c r="AE8" s="13"/>
      <c r="AF8" s="13">
        <v>0.395989974937343</v>
      </c>
      <c r="AG8" s="13">
        <v>0.255</v>
      </c>
      <c r="AH8" s="13">
        <v>0.3203125</v>
      </c>
      <c r="AI8" s="13">
        <v>0.217391304347826</v>
      </c>
      <c r="AJ8" s="13">
        <v>0.40650406504065001</v>
      </c>
      <c r="AK8" s="13">
        <v>0.32380952380952399</v>
      </c>
      <c r="AL8" s="13"/>
      <c r="AM8" s="13">
        <v>0.30219780219780201</v>
      </c>
      <c r="AN8" s="13">
        <v>0.302222222222222</v>
      </c>
      <c r="AO8" s="13">
        <v>0.34526854219948799</v>
      </c>
      <c r="AP8" s="13">
        <v>0.37130801687763698</v>
      </c>
      <c r="AQ8" s="13">
        <v>0.34090909090909099</v>
      </c>
      <c r="AR8" s="13"/>
      <c r="AS8" s="13">
        <v>0.32793522267206499</v>
      </c>
      <c r="AT8" s="13" t="s">
        <v>97</v>
      </c>
      <c r="AU8" s="13"/>
      <c r="AV8" s="13">
        <v>0.36499999999999999</v>
      </c>
      <c r="AW8" s="13">
        <v>0.26595744680851102</v>
      </c>
      <c r="AX8" s="13">
        <v>0.33269598470363299</v>
      </c>
      <c r="AY8" s="13"/>
      <c r="AZ8" s="13">
        <v>0.35779816513761498</v>
      </c>
      <c r="BA8" s="13">
        <v>0.38888888888888901</v>
      </c>
      <c r="BB8" s="13">
        <v>0.35242290748898703</v>
      </c>
      <c r="BC8" s="13"/>
      <c r="BD8" s="13">
        <v>0.359649122807018</v>
      </c>
      <c r="BE8" s="13">
        <v>0.27378190255220403</v>
      </c>
      <c r="BF8" s="13"/>
      <c r="BG8" s="13">
        <v>0.36561743341404401</v>
      </c>
      <c r="BH8" s="13">
        <v>0.309756097560976</v>
      </c>
      <c r="BI8" s="13"/>
      <c r="BJ8" s="13">
        <v>0.34736842105263199</v>
      </c>
      <c r="BK8" s="13">
        <v>0.32777232580961702</v>
      </c>
      <c r="BL8" s="13"/>
      <c r="BM8" s="13">
        <v>0.374485596707819</v>
      </c>
      <c r="BN8" s="13">
        <v>0.31967213114754101</v>
      </c>
      <c r="BO8" s="13"/>
      <c r="BP8" s="13">
        <v>0.33827893175074197</v>
      </c>
      <c r="BQ8" s="13">
        <v>0.32876712328767099</v>
      </c>
      <c r="BR8" s="13"/>
      <c r="BS8" s="13">
        <v>0.355203619909502</v>
      </c>
      <c r="BT8" s="13">
        <v>0.29450549450549501</v>
      </c>
      <c r="BU8" s="13"/>
      <c r="BV8" s="13">
        <v>0.322147651006711</v>
      </c>
      <c r="BW8" s="13">
        <v>0.37201365187713298</v>
      </c>
      <c r="BX8" s="13"/>
      <c r="BY8" s="13">
        <v>0.26573426573426601</v>
      </c>
      <c r="BZ8" s="13">
        <v>0.33519034354688998</v>
      </c>
      <c r="CA8" s="13"/>
      <c r="CB8" s="13">
        <v>0.32656514382402702</v>
      </c>
      <c r="CC8" s="13">
        <v>0.32797427652733102</v>
      </c>
    </row>
    <row r="9" spans="2:81" ht="43.2" x14ac:dyDescent="0.3">
      <c r="B9" s="14" t="s">
        <v>394</v>
      </c>
      <c r="C9" s="13">
        <v>0.54574898785425097</v>
      </c>
      <c r="D9" s="13">
        <v>0.51043338683788098</v>
      </c>
      <c r="E9" s="13">
        <v>0.58154859967051098</v>
      </c>
      <c r="F9" s="13"/>
      <c r="G9" s="13">
        <v>0.58285714285714296</v>
      </c>
      <c r="H9" s="13">
        <v>0.51840490797546002</v>
      </c>
      <c r="I9" s="13">
        <v>0.53813559322033899</v>
      </c>
      <c r="J9" s="13">
        <v>0.54228855721392999</v>
      </c>
      <c r="K9" s="13">
        <v>0.58741258741258695</v>
      </c>
      <c r="L9" s="13">
        <v>0.53896103896103897</v>
      </c>
      <c r="M9" s="13"/>
      <c r="N9" s="13">
        <v>0.52510460251045998</v>
      </c>
      <c r="O9" s="13">
        <v>0.53951890034364303</v>
      </c>
      <c r="P9" s="13">
        <v>0.577114427860697</v>
      </c>
      <c r="Q9" s="13">
        <v>0.55511811023622004</v>
      </c>
      <c r="R9" s="13"/>
      <c r="S9" s="13">
        <v>0.51028806584362096</v>
      </c>
      <c r="T9" s="13">
        <v>0.54887218045112796</v>
      </c>
      <c r="U9" s="13">
        <v>0.57534246575342496</v>
      </c>
      <c r="V9" s="13">
        <v>0.55339805825242705</v>
      </c>
      <c r="W9" s="13">
        <v>0.66346153846153799</v>
      </c>
      <c r="X9" s="13">
        <v>0.48571428571428599</v>
      </c>
      <c r="Y9" s="13">
        <v>0.5</v>
      </c>
      <c r="Z9" s="13">
        <v>0.48888888888888898</v>
      </c>
      <c r="AA9" s="13">
        <v>0.59235668789808904</v>
      </c>
      <c r="AB9" s="13">
        <v>0.59375</v>
      </c>
      <c r="AC9" s="13">
        <v>0.45614035087719301</v>
      </c>
      <c r="AD9" s="13">
        <v>0.52631578947368396</v>
      </c>
      <c r="AE9" s="13"/>
      <c r="AF9" s="13">
        <v>0.511278195488722</v>
      </c>
      <c r="AG9" s="13">
        <v>0.62</v>
      </c>
      <c r="AH9" s="13">
        <v>0.578125</v>
      </c>
      <c r="AI9" s="13">
        <v>0.60248447204968902</v>
      </c>
      <c r="AJ9" s="13">
        <v>0.46341463414634099</v>
      </c>
      <c r="AK9" s="13">
        <v>0.6</v>
      </c>
      <c r="AL9" s="13"/>
      <c r="AM9" s="13">
        <v>0.54395604395604402</v>
      </c>
      <c r="AN9" s="13">
        <v>0.59111111111111103</v>
      </c>
      <c r="AO9" s="13">
        <v>0.53964194373401497</v>
      </c>
      <c r="AP9" s="13">
        <v>0.49789029535864998</v>
      </c>
      <c r="AQ9" s="13">
        <v>0.5</v>
      </c>
      <c r="AR9" s="13"/>
      <c r="AS9" s="13">
        <v>0.54574898785425097</v>
      </c>
      <c r="AT9" s="13" t="s">
        <v>97</v>
      </c>
      <c r="AU9" s="13"/>
      <c r="AV9" s="13">
        <v>0.4975</v>
      </c>
      <c r="AW9" s="13">
        <v>0.61702127659574502</v>
      </c>
      <c r="AX9" s="13">
        <v>0.55449330783938799</v>
      </c>
      <c r="AY9" s="13"/>
      <c r="AZ9" s="13">
        <v>0.54128440366972497</v>
      </c>
      <c r="BA9" s="13">
        <v>0.47777777777777802</v>
      </c>
      <c r="BB9" s="13">
        <v>0.506607929515419</v>
      </c>
      <c r="BC9" s="13"/>
      <c r="BD9" s="13">
        <v>0.52631578947368396</v>
      </c>
      <c r="BE9" s="13">
        <v>0.57772621809744795</v>
      </c>
      <c r="BF9" s="13"/>
      <c r="BG9" s="13">
        <v>0.52784503631961299</v>
      </c>
      <c r="BH9" s="13">
        <v>0.55487804878048796</v>
      </c>
      <c r="BI9" s="13"/>
      <c r="BJ9" s="13">
        <v>0.54736842105263195</v>
      </c>
      <c r="BK9" s="13">
        <v>0.53974484789008803</v>
      </c>
      <c r="BL9" s="13"/>
      <c r="BM9" s="13">
        <v>0.51440329218106995</v>
      </c>
      <c r="BN9" s="13">
        <v>0.55122950819672101</v>
      </c>
      <c r="BO9" s="13"/>
      <c r="BP9" s="13">
        <v>0.54302670623145399</v>
      </c>
      <c r="BQ9" s="13">
        <v>0.54223744292237397</v>
      </c>
      <c r="BR9" s="13"/>
      <c r="BS9" s="13">
        <v>0.52941176470588203</v>
      </c>
      <c r="BT9" s="13">
        <v>0.54725274725274697</v>
      </c>
      <c r="BU9" s="13"/>
      <c r="BV9" s="13">
        <v>0.56375838926174504</v>
      </c>
      <c r="BW9" s="13">
        <v>0.51194539249146798</v>
      </c>
      <c r="BX9" s="13"/>
      <c r="BY9" s="13">
        <v>0.58741258741258695</v>
      </c>
      <c r="BZ9" s="13">
        <v>0.54038997214484696</v>
      </c>
      <c r="CA9" s="13"/>
      <c r="CB9" s="13">
        <v>0.53468697123519504</v>
      </c>
      <c r="CC9" s="13">
        <v>0.55787781350482302</v>
      </c>
    </row>
    <row r="10" spans="2:81" ht="28.8" x14ac:dyDescent="0.3">
      <c r="B10" s="14" t="s">
        <v>395</v>
      </c>
      <c r="C10" s="13">
        <v>9.7975708502024306E-2</v>
      </c>
      <c r="D10" s="13">
        <v>0.11878009630818601</v>
      </c>
      <c r="E10" s="13">
        <v>7.7429983525535401E-2</v>
      </c>
      <c r="F10" s="13"/>
      <c r="G10" s="13">
        <v>6.8571428571428603E-2</v>
      </c>
      <c r="H10" s="13">
        <v>0.107361963190184</v>
      </c>
      <c r="I10" s="13">
        <v>0.105932203389831</v>
      </c>
      <c r="J10" s="13">
        <v>6.4676616915422896E-2</v>
      </c>
      <c r="K10" s="13">
        <v>0.10489510489510501</v>
      </c>
      <c r="L10" s="13">
        <v>0.13636363636363599</v>
      </c>
      <c r="M10" s="13"/>
      <c r="N10" s="13">
        <v>8.1589958158995807E-2</v>
      </c>
      <c r="O10" s="13">
        <v>0.134020618556701</v>
      </c>
      <c r="P10" s="13">
        <v>8.9552238805970102E-2</v>
      </c>
      <c r="Q10" s="13">
        <v>9.8425196850393706E-2</v>
      </c>
      <c r="R10" s="13"/>
      <c r="S10" s="13">
        <v>8.2304526748971193E-2</v>
      </c>
      <c r="T10" s="13">
        <v>8.2706766917293201E-2</v>
      </c>
      <c r="U10" s="13">
        <v>9.5890410958904104E-2</v>
      </c>
      <c r="V10" s="13">
        <v>0.15533980582524301</v>
      </c>
      <c r="W10" s="13">
        <v>6.7307692307692304E-2</v>
      </c>
      <c r="X10" s="13">
        <v>0.114285714285714</v>
      </c>
      <c r="Y10" s="13">
        <v>0.14000000000000001</v>
      </c>
      <c r="Z10" s="13">
        <v>0.133333333333333</v>
      </c>
      <c r="AA10" s="13">
        <v>9.5541401273885398E-2</v>
      </c>
      <c r="AB10" s="13">
        <v>4.1666666666666699E-2</v>
      </c>
      <c r="AC10" s="13">
        <v>0.12280701754386</v>
      </c>
      <c r="AD10" s="13">
        <v>0.105263157894737</v>
      </c>
      <c r="AE10" s="13"/>
      <c r="AF10" s="13">
        <v>7.7694235588972399E-2</v>
      </c>
      <c r="AG10" s="13">
        <v>0.1</v>
      </c>
      <c r="AH10" s="13">
        <v>5.46875E-2</v>
      </c>
      <c r="AI10" s="13">
        <v>0.15527950310558999</v>
      </c>
      <c r="AJ10" s="13">
        <v>9.7560975609756101E-2</v>
      </c>
      <c r="AK10" s="13">
        <v>6.6666666666666693E-2</v>
      </c>
      <c r="AL10" s="13"/>
      <c r="AM10" s="13">
        <v>9.8901098901098897E-2</v>
      </c>
      <c r="AN10" s="13">
        <v>9.7777777777777797E-2</v>
      </c>
      <c r="AO10" s="13">
        <v>8.6956521739130405E-2</v>
      </c>
      <c r="AP10" s="13">
        <v>0.10126582278481</v>
      </c>
      <c r="AQ10" s="13">
        <v>0.11363636363636399</v>
      </c>
      <c r="AR10" s="13"/>
      <c r="AS10" s="13">
        <v>9.7975708502024306E-2</v>
      </c>
      <c r="AT10" s="13" t="s">
        <v>97</v>
      </c>
      <c r="AU10" s="13"/>
      <c r="AV10" s="13">
        <v>0.12</v>
      </c>
      <c r="AW10" s="13">
        <v>9.5744680851063801E-2</v>
      </c>
      <c r="AX10" s="13">
        <v>7.6481835564053496E-2</v>
      </c>
      <c r="AY10" s="13"/>
      <c r="AZ10" s="13">
        <v>9.1743119266055106E-2</v>
      </c>
      <c r="BA10" s="13">
        <v>0.122222222222222</v>
      </c>
      <c r="BB10" s="13">
        <v>0.114537444933921</v>
      </c>
      <c r="BC10" s="13"/>
      <c r="BD10" s="13">
        <v>8.7719298245614002E-2</v>
      </c>
      <c r="BE10" s="13">
        <v>0.116009280742459</v>
      </c>
      <c r="BF10" s="13"/>
      <c r="BG10" s="13">
        <v>9.2009685230024202E-2</v>
      </c>
      <c r="BH10" s="13">
        <v>0.101219512195122</v>
      </c>
      <c r="BI10" s="13"/>
      <c r="BJ10" s="13">
        <v>8.42105263157895E-2</v>
      </c>
      <c r="BK10" s="13">
        <v>0.103042198233562</v>
      </c>
      <c r="BL10" s="13"/>
      <c r="BM10" s="13">
        <v>8.2304526748971193E-2</v>
      </c>
      <c r="BN10" s="13">
        <v>0.102459016393443</v>
      </c>
      <c r="BO10" s="13"/>
      <c r="BP10" s="13">
        <v>9.1988130563798204E-2</v>
      </c>
      <c r="BQ10" s="13">
        <v>0.100456621004566</v>
      </c>
      <c r="BR10" s="13"/>
      <c r="BS10" s="13">
        <v>9.2760180995475103E-2</v>
      </c>
      <c r="BT10" s="13">
        <v>0.112087912087912</v>
      </c>
      <c r="BU10" s="13"/>
      <c r="BV10" s="13">
        <v>9.3959731543624206E-2</v>
      </c>
      <c r="BW10" s="13">
        <v>9.2150170648464202E-2</v>
      </c>
      <c r="BX10" s="13"/>
      <c r="BY10" s="13">
        <v>0.132867132867133</v>
      </c>
      <c r="BZ10" s="13">
        <v>9.3779015784586806E-2</v>
      </c>
      <c r="CA10" s="13"/>
      <c r="CB10" s="13">
        <v>0.11336717428088</v>
      </c>
      <c r="CC10" s="13">
        <v>8.1993569131832797E-2</v>
      </c>
    </row>
    <row r="11" spans="2:81" x14ac:dyDescent="0.3">
      <c r="B11" s="14" t="s">
        <v>106</v>
      </c>
      <c r="C11" s="22">
        <v>2.8340080971659899E-2</v>
      </c>
      <c r="D11" s="22">
        <v>2.2471910112359501E-2</v>
      </c>
      <c r="E11" s="22">
        <v>3.4596375617792399E-2</v>
      </c>
      <c r="F11" s="22"/>
      <c r="G11" s="22">
        <v>2.2857142857142899E-2</v>
      </c>
      <c r="H11" s="22">
        <v>3.0674846625766899E-2</v>
      </c>
      <c r="I11" s="22">
        <v>1.27118644067797E-2</v>
      </c>
      <c r="J11" s="22">
        <v>5.9701492537313397E-2</v>
      </c>
      <c r="K11" s="22">
        <v>2.0979020979021001E-2</v>
      </c>
      <c r="L11" s="22">
        <v>1.9480519480519501E-2</v>
      </c>
      <c r="M11" s="22"/>
      <c r="N11" s="22">
        <v>2.5104602510460299E-2</v>
      </c>
      <c r="O11" s="22">
        <v>1.03092783505155E-2</v>
      </c>
      <c r="P11" s="22">
        <v>2.9850746268656699E-2</v>
      </c>
      <c r="Q11" s="22">
        <v>5.5118110236220499E-2</v>
      </c>
      <c r="R11" s="22"/>
      <c r="S11" s="22">
        <v>3.2921810699588501E-2</v>
      </c>
      <c r="T11" s="22">
        <v>3.7593984962405999E-2</v>
      </c>
      <c r="U11" s="22">
        <v>4.1095890410958902E-2</v>
      </c>
      <c r="V11" s="22">
        <v>9.7087378640776708E-3</v>
      </c>
      <c r="W11" s="22">
        <v>2.8846153846153799E-2</v>
      </c>
      <c r="X11" s="22">
        <v>1.9047619047619001E-2</v>
      </c>
      <c r="Y11" s="22">
        <v>0.03</v>
      </c>
      <c r="Z11" s="22">
        <v>4.4444444444444398E-2</v>
      </c>
      <c r="AA11" s="22">
        <v>3.1847133757961797E-2</v>
      </c>
      <c r="AB11" s="22">
        <v>1.0416666666666701E-2</v>
      </c>
      <c r="AC11" s="22">
        <v>1.7543859649122799E-2</v>
      </c>
      <c r="AD11" s="22">
        <v>5.2631578947368397E-2</v>
      </c>
      <c r="AE11" s="22"/>
      <c r="AF11" s="22">
        <v>1.50375939849624E-2</v>
      </c>
      <c r="AG11" s="22">
        <v>2.5000000000000001E-2</v>
      </c>
      <c r="AH11" s="22">
        <v>4.6875E-2</v>
      </c>
      <c r="AI11" s="22">
        <v>2.4844720496894401E-2</v>
      </c>
      <c r="AJ11" s="22">
        <v>3.2520325203252001E-2</v>
      </c>
      <c r="AK11" s="22">
        <v>9.5238095238095195E-3</v>
      </c>
      <c r="AL11" s="22"/>
      <c r="AM11" s="22">
        <v>5.4945054945054903E-2</v>
      </c>
      <c r="AN11" s="22">
        <v>8.8888888888888906E-3</v>
      </c>
      <c r="AO11" s="22">
        <v>2.81329923273657E-2</v>
      </c>
      <c r="AP11" s="22">
        <v>2.9535864978902999E-2</v>
      </c>
      <c r="AQ11" s="22">
        <v>4.5454545454545497E-2</v>
      </c>
      <c r="AR11" s="22"/>
      <c r="AS11" s="22">
        <v>2.8340080971659899E-2</v>
      </c>
      <c r="AT11" s="22" t="s">
        <v>97</v>
      </c>
      <c r="AU11" s="22"/>
      <c r="AV11" s="22">
        <v>1.7500000000000002E-2</v>
      </c>
      <c r="AW11" s="22">
        <v>2.1276595744680899E-2</v>
      </c>
      <c r="AX11" s="22">
        <v>3.6328871892925399E-2</v>
      </c>
      <c r="AY11" s="22"/>
      <c r="AZ11" s="22">
        <v>9.1743119266055103E-3</v>
      </c>
      <c r="BA11" s="22">
        <v>1.1111111111111099E-2</v>
      </c>
      <c r="BB11" s="22">
        <v>2.6431718061673999E-2</v>
      </c>
      <c r="BC11" s="22"/>
      <c r="BD11" s="22">
        <v>2.6315789473684199E-2</v>
      </c>
      <c r="BE11" s="22">
        <v>3.2482598607888602E-2</v>
      </c>
      <c r="BF11" s="22"/>
      <c r="BG11" s="22">
        <v>1.4527845036319599E-2</v>
      </c>
      <c r="BH11" s="22">
        <v>3.4146341463414602E-2</v>
      </c>
      <c r="BI11" s="22"/>
      <c r="BJ11" s="22">
        <v>2.1052631578947399E-2</v>
      </c>
      <c r="BK11" s="22">
        <v>2.9440628066732099E-2</v>
      </c>
      <c r="BL11" s="22"/>
      <c r="BM11" s="22">
        <v>2.8806584362139901E-2</v>
      </c>
      <c r="BN11" s="22">
        <v>2.6639344262295101E-2</v>
      </c>
      <c r="BO11" s="22"/>
      <c r="BP11" s="22">
        <v>2.6706231454005899E-2</v>
      </c>
      <c r="BQ11" s="22">
        <v>2.8538812785388099E-2</v>
      </c>
      <c r="BR11" s="22"/>
      <c r="BS11" s="22">
        <v>2.2624434389140299E-2</v>
      </c>
      <c r="BT11" s="22">
        <v>4.6153846153846198E-2</v>
      </c>
      <c r="BU11" s="22"/>
      <c r="BV11" s="22">
        <v>2.01342281879195E-2</v>
      </c>
      <c r="BW11" s="22">
        <v>2.38907849829352E-2</v>
      </c>
      <c r="BX11" s="22"/>
      <c r="BY11" s="22">
        <v>1.3986013986014E-2</v>
      </c>
      <c r="BZ11" s="22">
        <v>3.06406685236769E-2</v>
      </c>
      <c r="CA11" s="22"/>
      <c r="CB11" s="22">
        <v>2.5380710659898501E-2</v>
      </c>
      <c r="CC11" s="22">
        <v>3.2154340836012901E-2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398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393</v>
      </c>
      <c r="C8" s="13">
        <v>0.25506072874493901</v>
      </c>
      <c r="D8" s="13">
        <v>0.282504012841092</v>
      </c>
      <c r="E8" s="13">
        <v>0.227347611202636</v>
      </c>
      <c r="F8" s="13"/>
      <c r="G8" s="13">
        <v>0.26285714285714301</v>
      </c>
      <c r="H8" s="13">
        <v>0.20552147239263799</v>
      </c>
      <c r="I8" s="13">
        <v>0.25</v>
      </c>
      <c r="J8" s="13">
        <v>0.31343283582089598</v>
      </c>
      <c r="K8" s="13">
        <v>0.30069930069930101</v>
      </c>
      <c r="L8" s="13">
        <v>0.24025974025974001</v>
      </c>
      <c r="M8" s="13"/>
      <c r="N8" s="13">
        <v>0.27615062761506298</v>
      </c>
      <c r="O8" s="13">
        <v>0.22336769759450201</v>
      </c>
      <c r="P8" s="13">
        <v>0.248756218905473</v>
      </c>
      <c r="Q8" s="13">
        <v>0.255905511811024</v>
      </c>
      <c r="R8" s="13"/>
      <c r="S8" s="13">
        <v>0.24691358024691401</v>
      </c>
      <c r="T8" s="13">
        <v>0.24060150375939801</v>
      </c>
      <c r="U8" s="13">
        <v>0.219178082191781</v>
      </c>
      <c r="V8" s="13">
        <v>0.28155339805825202</v>
      </c>
      <c r="W8" s="13">
        <v>0.19230769230769201</v>
      </c>
      <c r="X8" s="13">
        <v>0.34285714285714303</v>
      </c>
      <c r="Y8" s="13">
        <v>0.3</v>
      </c>
      <c r="Z8" s="13">
        <v>0.2</v>
      </c>
      <c r="AA8" s="13">
        <v>0.184713375796178</v>
      </c>
      <c r="AB8" s="13">
        <v>0.33333333333333298</v>
      </c>
      <c r="AC8" s="13">
        <v>0.31578947368421101</v>
      </c>
      <c r="AD8" s="13">
        <v>0.21052631578947401</v>
      </c>
      <c r="AE8" s="13"/>
      <c r="AF8" s="13">
        <v>0.26566416040100199</v>
      </c>
      <c r="AG8" s="13">
        <v>0.26</v>
      </c>
      <c r="AH8" s="13">
        <v>0.3046875</v>
      </c>
      <c r="AI8" s="13">
        <v>0.23602484472049701</v>
      </c>
      <c r="AJ8" s="13">
        <v>0.24390243902438999</v>
      </c>
      <c r="AK8" s="13">
        <v>0.21904761904761899</v>
      </c>
      <c r="AL8" s="13"/>
      <c r="AM8" s="13">
        <v>0.27472527472527503</v>
      </c>
      <c r="AN8" s="13">
        <v>0.23555555555555599</v>
      </c>
      <c r="AO8" s="13">
        <v>0.26086956521739102</v>
      </c>
      <c r="AP8" s="13">
        <v>0.240506329113924</v>
      </c>
      <c r="AQ8" s="13">
        <v>0.25</v>
      </c>
      <c r="AR8" s="13"/>
      <c r="AS8" s="13">
        <v>0.25506072874493901</v>
      </c>
      <c r="AT8" s="13" t="s">
        <v>97</v>
      </c>
      <c r="AU8" s="13"/>
      <c r="AV8" s="13">
        <v>0.27</v>
      </c>
      <c r="AW8" s="13">
        <v>0.21276595744680901</v>
      </c>
      <c r="AX8" s="13">
        <v>0.267686424474187</v>
      </c>
      <c r="AY8" s="13"/>
      <c r="AZ8" s="13">
        <v>0.21100917431192701</v>
      </c>
      <c r="BA8" s="13">
        <v>0.35555555555555601</v>
      </c>
      <c r="BB8" s="13">
        <v>0.246696035242291</v>
      </c>
      <c r="BC8" s="13"/>
      <c r="BD8" s="13">
        <v>0.25689223057644101</v>
      </c>
      <c r="BE8" s="13">
        <v>0.25058004640371201</v>
      </c>
      <c r="BF8" s="13"/>
      <c r="BG8" s="13">
        <v>0.24455205811138001</v>
      </c>
      <c r="BH8" s="13">
        <v>0.26097560975609801</v>
      </c>
      <c r="BI8" s="13"/>
      <c r="BJ8" s="13">
        <v>0.215789473684211</v>
      </c>
      <c r="BK8" s="13">
        <v>0.263002944062807</v>
      </c>
      <c r="BL8" s="13"/>
      <c r="BM8" s="13">
        <v>0.296296296296296</v>
      </c>
      <c r="BN8" s="13">
        <v>0.24692622950819701</v>
      </c>
      <c r="BO8" s="13"/>
      <c r="BP8" s="13">
        <v>0.28783382789317502</v>
      </c>
      <c r="BQ8" s="13">
        <v>0.244292237442922</v>
      </c>
      <c r="BR8" s="13"/>
      <c r="BS8" s="13">
        <v>0.28506787330316702</v>
      </c>
      <c r="BT8" s="13">
        <v>0.22857142857142901</v>
      </c>
      <c r="BU8" s="13"/>
      <c r="BV8" s="13">
        <v>0.24161073825503401</v>
      </c>
      <c r="BW8" s="13">
        <v>0.30716723549488101</v>
      </c>
      <c r="BX8" s="13"/>
      <c r="BY8" s="13">
        <v>0.25174825174825199</v>
      </c>
      <c r="BZ8" s="13">
        <v>0.25719591457752999</v>
      </c>
      <c r="CA8" s="13"/>
      <c r="CB8" s="13">
        <v>0.27072758037224998</v>
      </c>
      <c r="CC8" s="13">
        <v>0.24276527331189701</v>
      </c>
    </row>
    <row r="9" spans="2:81" ht="43.2" x14ac:dyDescent="0.3">
      <c r="B9" s="14" t="s">
        <v>394</v>
      </c>
      <c r="C9" s="13">
        <v>0.57570850202429102</v>
      </c>
      <c r="D9" s="13">
        <v>0.54574638844301804</v>
      </c>
      <c r="E9" s="13">
        <v>0.60461285008237198</v>
      </c>
      <c r="F9" s="13"/>
      <c r="G9" s="13">
        <v>0.56571428571428595</v>
      </c>
      <c r="H9" s="13">
        <v>0.59509202453987697</v>
      </c>
      <c r="I9" s="13">
        <v>0.59745762711864403</v>
      </c>
      <c r="J9" s="13">
        <v>0.53233830845771102</v>
      </c>
      <c r="K9" s="13">
        <v>0.54545454545454497</v>
      </c>
      <c r="L9" s="13">
        <v>0.59740259740259705</v>
      </c>
      <c r="M9" s="13"/>
      <c r="N9" s="13">
        <v>0.54602510460250997</v>
      </c>
      <c r="O9" s="13">
        <v>0.62542955326460503</v>
      </c>
      <c r="P9" s="13">
        <v>0.61194029850746301</v>
      </c>
      <c r="Q9" s="13">
        <v>0.55118110236220497</v>
      </c>
      <c r="R9" s="13"/>
      <c r="S9" s="13">
        <v>0.625514403292181</v>
      </c>
      <c r="T9" s="13">
        <v>0.58646616541353402</v>
      </c>
      <c r="U9" s="13">
        <v>0.56164383561643805</v>
      </c>
      <c r="V9" s="13">
        <v>0.56310679611650505</v>
      </c>
      <c r="W9" s="13">
        <v>0.64423076923076905</v>
      </c>
      <c r="X9" s="13">
        <v>0.45714285714285702</v>
      </c>
      <c r="Y9" s="13">
        <v>0.55000000000000004</v>
      </c>
      <c r="Z9" s="13">
        <v>0.6</v>
      </c>
      <c r="AA9" s="13">
        <v>0.61783439490445902</v>
      </c>
      <c r="AB9" s="13">
        <v>0.5</v>
      </c>
      <c r="AC9" s="13">
        <v>0.49122807017543901</v>
      </c>
      <c r="AD9" s="13">
        <v>0.63157894736842102</v>
      </c>
      <c r="AE9" s="13"/>
      <c r="AF9" s="13">
        <v>0.59899749373433597</v>
      </c>
      <c r="AG9" s="13">
        <v>0.57499999999999996</v>
      </c>
      <c r="AH9" s="13">
        <v>0.5390625</v>
      </c>
      <c r="AI9" s="13">
        <v>0.565217391304348</v>
      </c>
      <c r="AJ9" s="13">
        <v>0.57723577235772405</v>
      </c>
      <c r="AK9" s="13">
        <v>0.61904761904761896</v>
      </c>
      <c r="AL9" s="13"/>
      <c r="AM9" s="13">
        <v>0.54945054945054905</v>
      </c>
      <c r="AN9" s="13">
        <v>0.59555555555555595</v>
      </c>
      <c r="AO9" s="13">
        <v>0.57033248081841403</v>
      </c>
      <c r="AP9" s="13">
        <v>0.594936708860759</v>
      </c>
      <c r="AQ9" s="13">
        <v>0.5</v>
      </c>
      <c r="AR9" s="13"/>
      <c r="AS9" s="13">
        <v>0.57570850202429102</v>
      </c>
      <c r="AT9" s="13" t="s">
        <v>97</v>
      </c>
      <c r="AU9" s="13"/>
      <c r="AV9" s="13">
        <v>0.56499999999999995</v>
      </c>
      <c r="AW9" s="13">
        <v>0.62765957446808496</v>
      </c>
      <c r="AX9" s="13">
        <v>0.56214149139579395</v>
      </c>
      <c r="AY9" s="13"/>
      <c r="AZ9" s="13">
        <v>0.605504587155963</v>
      </c>
      <c r="BA9" s="13">
        <v>0.48888888888888898</v>
      </c>
      <c r="BB9" s="13">
        <v>0.61233480176211497</v>
      </c>
      <c r="BC9" s="13"/>
      <c r="BD9" s="13">
        <v>0.57142857142857095</v>
      </c>
      <c r="BE9" s="13">
        <v>0.58236658932714602</v>
      </c>
      <c r="BF9" s="13"/>
      <c r="BG9" s="13">
        <v>0.55932203389830504</v>
      </c>
      <c r="BH9" s="13">
        <v>0.58414634146341504</v>
      </c>
      <c r="BI9" s="13"/>
      <c r="BJ9" s="13">
        <v>0.6</v>
      </c>
      <c r="BK9" s="13">
        <v>0.56918547595682001</v>
      </c>
      <c r="BL9" s="13"/>
      <c r="BM9" s="13">
        <v>0.55967078189300401</v>
      </c>
      <c r="BN9" s="13">
        <v>0.57889344262295095</v>
      </c>
      <c r="BO9" s="13"/>
      <c r="BP9" s="13">
        <v>0.56083086053412501</v>
      </c>
      <c r="BQ9" s="13">
        <v>0.57762557077625598</v>
      </c>
      <c r="BR9" s="13"/>
      <c r="BS9" s="13">
        <v>0.55882352941176505</v>
      </c>
      <c r="BT9" s="13">
        <v>0.57142857142857095</v>
      </c>
      <c r="BU9" s="13"/>
      <c r="BV9" s="13">
        <v>0.56375838926174504</v>
      </c>
      <c r="BW9" s="13">
        <v>0.55631399317406105</v>
      </c>
      <c r="BX9" s="13"/>
      <c r="BY9" s="13">
        <v>0.55944055944055904</v>
      </c>
      <c r="BZ9" s="13">
        <v>0.57753017641597004</v>
      </c>
      <c r="CA9" s="13"/>
      <c r="CB9" s="13">
        <v>0.57360406091370597</v>
      </c>
      <c r="CC9" s="13">
        <v>0.57717041800643099</v>
      </c>
    </row>
    <row r="10" spans="2:81" ht="28.8" x14ac:dyDescent="0.3">
      <c r="B10" s="14" t="s">
        <v>395</v>
      </c>
      <c r="C10" s="13">
        <v>0.118218623481781</v>
      </c>
      <c r="D10" s="13">
        <v>0.12841091492776899</v>
      </c>
      <c r="E10" s="13">
        <v>0.108731466227348</v>
      </c>
      <c r="F10" s="13"/>
      <c r="G10" s="13">
        <v>0.13142857142857101</v>
      </c>
      <c r="H10" s="13">
        <v>0.14110429447852799</v>
      </c>
      <c r="I10" s="13">
        <v>0.11864406779661001</v>
      </c>
      <c r="J10" s="13">
        <v>7.9601990049751201E-2</v>
      </c>
      <c r="K10" s="13">
        <v>0.125874125874126</v>
      </c>
      <c r="L10" s="13">
        <v>9.7402597402597393E-2</v>
      </c>
      <c r="M10" s="13"/>
      <c r="N10" s="13">
        <v>0.123430962343096</v>
      </c>
      <c r="O10" s="13">
        <v>0.11683848797250899</v>
      </c>
      <c r="P10" s="13">
        <v>9.4527363184079602E-2</v>
      </c>
      <c r="Q10" s="13">
        <v>0.12598425196850399</v>
      </c>
      <c r="R10" s="13"/>
      <c r="S10" s="13">
        <v>9.0534979423868303E-2</v>
      </c>
      <c r="T10" s="13">
        <v>8.2706766917293201E-2</v>
      </c>
      <c r="U10" s="13">
        <v>0.20547945205479501</v>
      </c>
      <c r="V10" s="13">
        <v>0.116504854368932</v>
      </c>
      <c r="W10" s="13">
        <v>0.105769230769231</v>
      </c>
      <c r="X10" s="13">
        <v>0.17142857142857101</v>
      </c>
      <c r="Y10" s="13">
        <v>0.11</v>
      </c>
      <c r="Z10" s="13">
        <v>0.11111111111111099</v>
      </c>
      <c r="AA10" s="13">
        <v>0.12738853503184699</v>
      </c>
      <c r="AB10" s="13">
        <v>0.125</v>
      </c>
      <c r="AC10" s="13">
        <v>0.140350877192982</v>
      </c>
      <c r="AD10" s="13">
        <v>5.2631578947368397E-2</v>
      </c>
      <c r="AE10" s="13"/>
      <c r="AF10" s="13">
        <v>8.5213032581453602E-2</v>
      </c>
      <c r="AG10" s="13">
        <v>0.13500000000000001</v>
      </c>
      <c r="AH10" s="13">
        <v>0.1171875</v>
      </c>
      <c r="AI10" s="13">
        <v>0.167701863354037</v>
      </c>
      <c r="AJ10" s="13">
        <v>0.113821138211382</v>
      </c>
      <c r="AK10" s="13">
        <v>0.114285714285714</v>
      </c>
      <c r="AL10" s="13"/>
      <c r="AM10" s="13">
        <v>9.3406593406593394E-2</v>
      </c>
      <c r="AN10" s="13">
        <v>0.142222222222222</v>
      </c>
      <c r="AO10" s="13">
        <v>0.12020460358056299</v>
      </c>
      <c r="AP10" s="13">
        <v>0.118143459915612</v>
      </c>
      <c r="AQ10" s="13">
        <v>0.18181818181818199</v>
      </c>
      <c r="AR10" s="13"/>
      <c r="AS10" s="13">
        <v>0.118218623481781</v>
      </c>
      <c r="AT10" s="13" t="s">
        <v>97</v>
      </c>
      <c r="AU10" s="13"/>
      <c r="AV10" s="13">
        <v>0.13250000000000001</v>
      </c>
      <c r="AW10" s="13">
        <v>9.5744680851063801E-2</v>
      </c>
      <c r="AX10" s="13">
        <v>0.110898661567878</v>
      </c>
      <c r="AY10" s="13"/>
      <c r="AZ10" s="13">
        <v>0.16513761467889901</v>
      </c>
      <c r="BA10" s="13">
        <v>0.122222222222222</v>
      </c>
      <c r="BB10" s="13">
        <v>9.2511013215859E-2</v>
      </c>
      <c r="BC10" s="13"/>
      <c r="BD10" s="13">
        <v>0.115288220551378</v>
      </c>
      <c r="BE10" s="13">
        <v>0.125290023201856</v>
      </c>
      <c r="BF10" s="13"/>
      <c r="BG10" s="13">
        <v>0.14043583535109</v>
      </c>
      <c r="BH10" s="13">
        <v>0.107317073170732</v>
      </c>
      <c r="BI10" s="13"/>
      <c r="BJ10" s="13">
        <v>0.12631578947368399</v>
      </c>
      <c r="BK10" s="13">
        <v>0.118743866535819</v>
      </c>
      <c r="BL10" s="13"/>
      <c r="BM10" s="13">
        <v>9.46502057613169E-2</v>
      </c>
      <c r="BN10" s="13">
        <v>0.123975409836066</v>
      </c>
      <c r="BO10" s="13"/>
      <c r="BP10" s="13">
        <v>0.103857566765579</v>
      </c>
      <c r="BQ10" s="13">
        <v>0.12557077625570801</v>
      </c>
      <c r="BR10" s="13"/>
      <c r="BS10" s="13">
        <v>0.119909502262443</v>
      </c>
      <c r="BT10" s="13">
        <v>0.120879120879121</v>
      </c>
      <c r="BU10" s="13"/>
      <c r="BV10" s="13">
        <v>0.14765100671140899</v>
      </c>
      <c r="BW10" s="13">
        <v>0.10580204778157</v>
      </c>
      <c r="BX10" s="13"/>
      <c r="BY10" s="13">
        <v>0.15384615384615399</v>
      </c>
      <c r="BZ10" s="13">
        <v>0.113277623026927</v>
      </c>
      <c r="CA10" s="13"/>
      <c r="CB10" s="13">
        <v>0.11336717428088</v>
      </c>
      <c r="CC10" s="13">
        <v>0.122186495176849</v>
      </c>
    </row>
    <row r="11" spans="2:81" x14ac:dyDescent="0.3">
      <c r="B11" s="14" t="s">
        <v>106</v>
      </c>
      <c r="C11" s="22">
        <v>5.1012145748987901E-2</v>
      </c>
      <c r="D11" s="22">
        <v>4.3338683788122001E-2</v>
      </c>
      <c r="E11" s="22">
        <v>5.9308072487644199E-2</v>
      </c>
      <c r="F11" s="22"/>
      <c r="G11" s="22">
        <v>0.04</v>
      </c>
      <c r="H11" s="22">
        <v>5.82822085889571E-2</v>
      </c>
      <c r="I11" s="22">
        <v>3.3898305084745797E-2</v>
      </c>
      <c r="J11" s="22">
        <v>7.4626865671641798E-2</v>
      </c>
      <c r="K11" s="22">
        <v>2.7972027972028E-2</v>
      </c>
      <c r="L11" s="22">
        <v>6.4935064935064901E-2</v>
      </c>
      <c r="M11" s="22"/>
      <c r="N11" s="22">
        <v>5.4393305439330498E-2</v>
      </c>
      <c r="O11" s="22">
        <v>3.4364261168384903E-2</v>
      </c>
      <c r="P11" s="22">
        <v>4.47761194029851E-2</v>
      </c>
      <c r="Q11" s="22">
        <v>6.6929133858267695E-2</v>
      </c>
      <c r="R11" s="22"/>
      <c r="S11" s="22">
        <v>3.7037037037037E-2</v>
      </c>
      <c r="T11" s="22">
        <v>9.0225563909774403E-2</v>
      </c>
      <c r="U11" s="22">
        <v>1.3698630136986301E-2</v>
      </c>
      <c r="V11" s="22">
        <v>3.8834951456310697E-2</v>
      </c>
      <c r="W11" s="22">
        <v>5.7692307692307702E-2</v>
      </c>
      <c r="X11" s="22">
        <v>2.8571428571428598E-2</v>
      </c>
      <c r="Y11" s="22">
        <v>0.04</v>
      </c>
      <c r="Z11" s="22">
        <v>8.8888888888888906E-2</v>
      </c>
      <c r="AA11" s="22">
        <v>7.0063694267515894E-2</v>
      </c>
      <c r="AB11" s="22">
        <v>4.1666666666666699E-2</v>
      </c>
      <c r="AC11" s="22">
        <v>5.2631578947368397E-2</v>
      </c>
      <c r="AD11" s="22">
        <v>0.105263157894737</v>
      </c>
      <c r="AE11" s="22"/>
      <c r="AF11" s="22">
        <v>5.0125313283208003E-2</v>
      </c>
      <c r="AG11" s="22">
        <v>0.03</v>
      </c>
      <c r="AH11" s="22">
        <v>3.90625E-2</v>
      </c>
      <c r="AI11" s="22">
        <v>3.1055900621118002E-2</v>
      </c>
      <c r="AJ11" s="22">
        <v>6.50406504065041E-2</v>
      </c>
      <c r="AK11" s="22">
        <v>4.7619047619047603E-2</v>
      </c>
      <c r="AL11" s="22"/>
      <c r="AM11" s="22">
        <v>8.2417582417582402E-2</v>
      </c>
      <c r="AN11" s="22">
        <v>2.66666666666667E-2</v>
      </c>
      <c r="AO11" s="22">
        <v>4.8593350383631703E-2</v>
      </c>
      <c r="AP11" s="22">
        <v>4.6413502109704602E-2</v>
      </c>
      <c r="AQ11" s="22">
        <v>6.8181818181818205E-2</v>
      </c>
      <c r="AR11" s="22"/>
      <c r="AS11" s="22">
        <v>5.1012145748987901E-2</v>
      </c>
      <c r="AT11" s="22" t="s">
        <v>97</v>
      </c>
      <c r="AU11" s="22"/>
      <c r="AV11" s="22">
        <v>3.2500000000000001E-2</v>
      </c>
      <c r="AW11" s="22">
        <v>6.3829787234042507E-2</v>
      </c>
      <c r="AX11" s="22">
        <v>5.9273422562141499E-2</v>
      </c>
      <c r="AY11" s="22"/>
      <c r="AZ11" s="22">
        <v>1.8348623853211E-2</v>
      </c>
      <c r="BA11" s="22">
        <v>3.3333333333333298E-2</v>
      </c>
      <c r="BB11" s="22">
        <v>4.8458149779735699E-2</v>
      </c>
      <c r="BC11" s="22"/>
      <c r="BD11" s="22">
        <v>5.6390977443608999E-2</v>
      </c>
      <c r="BE11" s="22">
        <v>4.1763341067285402E-2</v>
      </c>
      <c r="BF11" s="22"/>
      <c r="BG11" s="22">
        <v>5.5690072639225201E-2</v>
      </c>
      <c r="BH11" s="22">
        <v>4.7560975609756098E-2</v>
      </c>
      <c r="BI11" s="22"/>
      <c r="BJ11" s="22">
        <v>5.7894736842105297E-2</v>
      </c>
      <c r="BK11" s="22">
        <v>4.9067713444553497E-2</v>
      </c>
      <c r="BL11" s="22"/>
      <c r="BM11" s="22">
        <v>4.9382716049382699E-2</v>
      </c>
      <c r="BN11" s="22">
        <v>5.0204918032786899E-2</v>
      </c>
      <c r="BO11" s="22"/>
      <c r="BP11" s="22">
        <v>4.7477744807121698E-2</v>
      </c>
      <c r="BQ11" s="22">
        <v>5.2511415525114201E-2</v>
      </c>
      <c r="BR11" s="22"/>
      <c r="BS11" s="22">
        <v>3.6199095022624403E-2</v>
      </c>
      <c r="BT11" s="22">
        <v>7.9120879120879103E-2</v>
      </c>
      <c r="BU11" s="22"/>
      <c r="BV11" s="22">
        <v>4.6979865771812103E-2</v>
      </c>
      <c r="BW11" s="22">
        <v>3.0716723549488099E-2</v>
      </c>
      <c r="BX11" s="22"/>
      <c r="BY11" s="22">
        <v>3.4965034965035002E-2</v>
      </c>
      <c r="BZ11" s="22">
        <v>5.1996285979572898E-2</v>
      </c>
      <c r="CA11" s="22"/>
      <c r="CB11" s="22">
        <v>4.23011844331641E-2</v>
      </c>
      <c r="CC11" s="22">
        <v>5.78778135048231E-2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399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393</v>
      </c>
      <c r="C8" s="13">
        <v>0.251012145748988</v>
      </c>
      <c r="D8" s="13">
        <v>0.26324237560192598</v>
      </c>
      <c r="E8" s="13">
        <v>0.23723228995057699</v>
      </c>
      <c r="F8" s="13"/>
      <c r="G8" s="13">
        <v>0.28571428571428598</v>
      </c>
      <c r="H8" s="13">
        <v>0.26687116564417201</v>
      </c>
      <c r="I8" s="13">
        <v>0.241525423728814</v>
      </c>
      <c r="J8" s="13">
        <v>0.22388059701492499</v>
      </c>
      <c r="K8" s="13">
        <v>0.24475524475524499</v>
      </c>
      <c r="L8" s="13">
        <v>0.23376623376623401</v>
      </c>
      <c r="M8" s="13"/>
      <c r="N8" s="13">
        <v>0.26150627615062799</v>
      </c>
      <c r="O8" s="13">
        <v>0.20962199312714799</v>
      </c>
      <c r="P8" s="13">
        <v>0.26865671641791</v>
      </c>
      <c r="Q8" s="13">
        <v>0.26377952755905498</v>
      </c>
      <c r="R8" s="13"/>
      <c r="S8" s="13">
        <v>0.27160493827160498</v>
      </c>
      <c r="T8" s="13">
        <v>0.233082706766917</v>
      </c>
      <c r="U8" s="13">
        <v>0.27397260273972601</v>
      </c>
      <c r="V8" s="13">
        <v>0.213592233009709</v>
      </c>
      <c r="W8" s="13">
        <v>0.20192307692307701</v>
      </c>
      <c r="X8" s="13">
        <v>0.27619047619047599</v>
      </c>
      <c r="Y8" s="13">
        <v>0.28000000000000003</v>
      </c>
      <c r="Z8" s="13">
        <v>0.22222222222222199</v>
      </c>
      <c r="AA8" s="13">
        <v>0.21656050955414</v>
      </c>
      <c r="AB8" s="13">
        <v>0.23958333333333301</v>
      </c>
      <c r="AC8" s="13">
        <v>0.38596491228070201</v>
      </c>
      <c r="AD8" s="13">
        <v>0.21052631578947401</v>
      </c>
      <c r="AE8" s="13"/>
      <c r="AF8" s="13">
        <v>0.30576441102756902</v>
      </c>
      <c r="AG8" s="13">
        <v>0.2</v>
      </c>
      <c r="AH8" s="13">
        <v>0.265625</v>
      </c>
      <c r="AI8" s="13">
        <v>0.167701863354037</v>
      </c>
      <c r="AJ8" s="13">
        <v>0.23577235772357699</v>
      </c>
      <c r="AK8" s="13">
        <v>0.30476190476190501</v>
      </c>
      <c r="AL8" s="13"/>
      <c r="AM8" s="13">
        <v>0.23626373626373601</v>
      </c>
      <c r="AN8" s="13">
        <v>0.2</v>
      </c>
      <c r="AO8" s="13">
        <v>0.27877237851662401</v>
      </c>
      <c r="AP8" s="13">
        <v>0.29535864978902998</v>
      </c>
      <c r="AQ8" s="13">
        <v>0.27272727272727298</v>
      </c>
      <c r="AR8" s="13"/>
      <c r="AS8" s="13">
        <v>0.251012145748988</v>
      </c>
      <c r="AT8" s="13" t="s">
        <v>97</v>
      </c>
      <c r="AU8" s="13"/>
      <c r="AV8" s="13">
        <v>0.27</v>
      </c>
      <c r="AW8" s="13">
        <v>0.25531914893617003</v>
      </c>
      <c r="AX8" s="13">
        <v>0.23900573613766701</v>
      </c>
      <c r="AY8" s="13"/>
      <c r="AZ8" s="13">
        <v>0.25688073394495398</v>
      </c>
      <c r="BA8" s="13">
        <v>0.28888888888888897</v>
      </c>
      <c r="BB8" s="13">
        <v>0.246696035242291</v>
      </c>
      <c r="BC8" s="13"/>
      <c r="BD8" s="13">
        <v>0.27192982456140402</v>
      </c>
      <c r="BE8" s="13">
        <v>0.21577726218097401</v>
      </c>
      <c r="BF8" s="13"/>
      <c r="BG8" s="13">
        <v>0.27602905569007302</v>
      </c>
      <c r="BH8" s="13">
        <v>0.23902439024390201</v>
      </c>
      <c r="BI8" s="13"/>
      <c r="BJ8" s="13">
        <v>0.24210526315789499</v>
      </c>
      <c r="BK8" s="13">
        <v>0.25318940137389601</v>
      </c>
      <c r="BL8" s="13"/>
      <c r="BM8" s="13">
        <v>0.27572016460905402</v>
      </c>
      <c r="BN8" s="13">
        <v>0.24487704918032799</v>
      </c>
      <c r="BO8" s="13"/>
      <c r="BP8" s="13">
        <v>0.26706231454005902</v>
      </c>
      <c r="BQ8" s="13">
        <v>0.24771689497716901</v>
      </c>
      <c r="BR8" s="13"/>
      <c r="BS8" s="13">
        <v>0.29411764705882398</v>
      </c>
      <c r="BT8" s="13">
        <v>0.21098901098901099</v>
      </c>
      <c r="BU8" s="13"/>
      <c r="BV8" s="13">
        <v>0.23489932885906001</v>
      </c>
      <c r="BW8" s="13">
        <v>0.32423208191126301</v>
      </c>
      <c r="BX8" s="13"/>
      <c r="BY8" s="13">
        <v>0.20279720279720301</v>
      </c>
      <c r="BZ8" s="13">
        <v>0.255338904363974</v>
      </c>
      <c r="CA8" s="13"/>
      <c r="CB8" s="13">
        <v>0.25042301184433202</v>
      </c>
      <c r="CC8" s="13">
        <v>0.24919614147909999</v>
      </c>
    </row>
    <row r="9" spans="2:81" ht="43.2" x14ac:dyDescent="0.3">
      <c r="B9" s="14" t="s">
        <v>394</v>
      </c>
      <c r="C9" s="13">
        <v>0.54979757085020198</v>
      </c>
      <c r="D9" s="13">
        <v>0.50401284109149302</v>
      </c>
      <c r="E9" s="13">
        <v>0.59637561779242199</v>
      </c>
      <c r="F9" s="13"/>
      <c r="G9" s="13">
        <v>0.57714285714285696</v>
      </c>
      <c r="H9" s="13">
        <v>0.54907975460122704</v>
      </c>
      <c r="I9" s="13">
        <v>0.56779661016949201</v>
      </c>
      <c r="J9" s="13">
        <v>0.52736318407960203</v>
      </c>
      <c r="K9" s="13">
        <v>0.52447552447552404</v>
      </c>
      <c r="L9" s="13">
        <v>0.54545454545454497</v>
      </c>
      <c r="M9" s="13"/>
      <c r="N9" s="13">
        <v>0.54602510460250997</v>
      </c>
      <c r="O9" s="13">
        <v>0.60481099656357395</v>
      </c>
      <c r="P9" s="13">
        <v>0.52238805970149205</v>
      </c>
      <c r="Q9" s="13">
        <v>0.50787401574803104</v>
      </c>
      <c r="R9" s="13"/>
      <c r="S9" s="13">
        <v>0.563786008230453</v>
      </c>
      <c r="T9" s="13">
        <v>0.55639097744360899</v>
      </c>
      <c r="U9" s="13">
        <v>0.43835616438356201</v>
      </c>
      <c r="V9" s="13">
        <v>0.55339805825242705</v>
      </c>
      <c r="W9" s="13">
        <v>0.61538461538461497</v>
      </c>
      <c r="X9" s="13">
        <v>0.51428571428571401</v>
      </c>
      <c r="Y9" s="13">
        <v>0.53</v>
      </c>
      <c r="Z9" s="13">
        <v>0.55555555555555602</v>
      </c>
      <c r="AA9" s="13">
        <v>0.56687898089171995</v>
      </c>
      <c r="AB9" s="13">
        <v>0.59375</v>
      </c>
      <c r="AC9" s="13">
        <v>0.47368421052631599</v>
      </c>
      <c r="AD9" s="13">
        <v>0.52631578947368396</v>
      </c>
      <c r="AE9" s="13"/>
      <c r="AF9" s="13">
        <v>0.55388471177944898</v>
      </c>
      <c r="AG9" s="13">
        <v>0.55000000000000004</v>
      </c>
      <c r="AH9" s="13">
        <v>0.5703125</v>
      </c>
      <c r="AI9" s="13">
        <v>0.52795031055900599</v>
      </c>
      <c r="AJ9" s="13">
        <v>0.59349593495935005</v>
      </c>
      <c r="AK9" s="13">
        <v>0.61904761904761896</v>
      </c>
      <c r="AL9" s="13"/>
      <c r="AM9" s="13">
        <v>0.54395604395604402</v>
      </c>
      <c r="AN9" s="13">
        <v>0.61333333333333295</v>
      </c>
      <c r="AO9" s="13">
        <v>0.53452685421994905</v>
      </c>
      <c r="AP9" s="13">
        <v>0.531645569620253</v>
      </c>
      <c r="AQ9" s="13">
        <v>0.45454545454545497</v>
      </c>
      <c r="AR9" s="13"/>
      <c r="AS9" s="13">
        <v>0.54979757085020198</v>
      </c>
      <c r="AT9" s="13" t="s">
        <v>97</v>
      </c>
      <c r="AU9" s="13"/>
      <c r="AV9" s="13">
        <v>0.52249999999999996</v>
      </c>
      <c r="AW9" s="13">
        <v>0.57446808510638303</v>
      </c>
      <c r="AX9" s="13">
        <v>0.56214149139579395</v>
      </c>
      <c r="AY9" s="13"/>
      <c r="AZ9" s="13">
        <v>0.57798165137614699</v>
      </c>
      <c r="BA9" s="13">
        <v>0.46666666666666701</v>
      </c>
      <c r="BB9" s="13">
        <v>0.53744493392070503</v>
      </c>
      <c r="BC9" s="13"/>
      <c r="BD9" s="13">
        <v>0.55639097744360899</v>
      </c>
      <c r="BE9" s="13">
        <v>0.53132250580046403</v>
      </c>
      <c r="BF9" s="13"/>
      <c r="BG9" s="13">
        <v>0.55205811138014504</v>
      </c>
      <c r="BH9" s="13">
        <v>0.54878048780487798</v>
      </c>
      <c r="BI9" s="13"/>
      <c r="BJ9" s="13">
        <v>0.54736842105263195</v>
      </c>
      <c r="BK9" s="13">
        <v>0.54857703631010801</v>
      </c>
      <c r="BL9" s="13"/>
      <c r="BM9" s="13">
        <v>0.563786008230453</v>
      </c>
      <c r="BN9" s="13">
        <v>0.54610655737704905</v>
      </c>
      <c r="BO9" s="13"/>
      <c r="BP9" s="13">
        <v>0.56379821958456999</v>
      </c>
      <c r="BQ9" s="13">
        <v>0.54109589041095896</v>
      </c>
      <c r="BR9" s="13"/>
      <c r="BS9" s="13">
        <v>0.54072398190045201</v>
      </c>
      <c r="BT9" s="13">
        <v>0.53406593406593394</v>
      </c>
      <c r="BU9" s="13"/>
      <c r="BV9" s="13">
        <v>0.60402684563758402</v>
      </c>
      <c r="BW9" s="13">
        <v>0.50853242320819103</v>
      </c>
      <c r="BX9" s="13"/>
      <c r="BY9" s="13">
        <v>0.55944055944055904</v>
      </c>
      <c r="BZ9" s="13">
        <v>0.55246053853296195</v>
      </c>
      <c r="CA9" s="13"/>
      <c r="CB9" s="13">
        <v>0.55668358714043997</v>
      </c>
      <c r="CC9" s="13">
        <v>0.54823151125401903</v>
      </c>
    </row>
    <row r="10" spans="2:81" ht="28.8" x14ac:dyDescent="0.3">
      <c r="B10" s="14" t="s">
        <v>395</v>
      </c>
      <c r="C10" s="13">
        <v>0.15627530364372499</v>
      </c>
      <c r="D10" s="13">
        <v>0.192616372391653</v>
      </c>
      <c r="E10" s="13">
        <v>0.120263591433278</v>
      </c>
      <c r="F10" s="13"/>
      <c r="G10" s="13">
        <v>0.125714285714286</v>
      </c>
      <c r="H10" s="13">
        <v>0.14110429447852799</v>
      </c>
      <c r="I10" s="13">
        <v>0.161016949152542</v>
      </c>
      <c r="J10" s="13">
        <v>0.174129353233831</v>
      </c>
      <c r="K10" s="13">
        <v>0.17482517482517501</v>
      </c>
      <c r="L10" s="13">
        <v>0.17532467532467499</v>
      </c>
      <c r="M10" s="13"/>
      <c r="N10" s="13">
        <v>0.15481171548117201</v>
      </c>
      <c r="O10" s="13">
        <v>0.14776632302405501</v>
      </c>
      <c r="P10" s="13">
        <v>0.16915422885572101</v>
      </c>
      <c r="Q10" s="13">
        <v>0.16535433070866101</v>
      </c>
      <c r="R10" s="13"/>
      <c r="S10" s="13">
        <v>0.12345679012345701</v>
      </c>
      <c r="T10" s="13">
        <v>0.16541353383458601</v>
      </c>
      <c r="U10" s="13">
        <v>0.24657534246575299</v>
      </c>
      <c r="V10" s="13">
        <v>0.19417475728155301</v>
      </c>
      <c r="W10" s="13">
        <v>0.144230769230769</v>
      </c>
      <c r="X10" s="13">
        <v>0.17142857142857101</v>
      </c>
      <c r="Y10" s="13">
        <v>0.15</v>
      </c>
      <c r="Z10" s="13">
        <v>0.133333333333333</v>
      </c>
      <c r="AA10" s="13">
        <v>0.146496815286624</v>
      </c>
      <c r="AB10" s="13">
        <v>0.16666666666666699</v>
      </c>
      <c r="AC10" s="13">
        <v>0.105263157894737</v>
      </c>
      <c r="AD10" s="13">
        <v>0.21052631578947401</v>
      </c>
      <c r="AE10" s="13"/>
      <c r="AF10" s="13">
        <v>0.112781954887218</v>
      </c>
      <c r="AG10" s="13">
        <v>0.20499999999999999</v>
      </c>
      <c r="AH10" s="13">
        <v>0.1171875</v>
      </c>
      <c r="AI10" s="13">
        <v>0.26708074534161502</v>
      </c>
      <c r="AJ10" s="13">
        <v>0.138211382113821</v>
      </c>
      <c r="AK10" s="13">
        <v>6.6666666666666693E-2</v>
      </c>
      <c r="AL10" s="13"/>
      <c r="AM10" s="13">
        <v>0.164835164835165</v>
      </c>
      <c r="AN10" s="13">
        <v>0.151111111111111</v>
      </c>
      <c r="AO10" s="13">
        <v>0.14066496163682901</v>
      </c>
      <c r="AP10" s="13">
        <v>0.14345991561181401</v>
      </c>
      <c r="AQ10" s="13">
        <v>0.22727272727272699</v>
      </c>
      <c r="AR10" s="13"/>
      <c r="AS10" s="13">
        <v>0.15627530364372499</v>
      </c>
      <c r="AT10" s="13" t="s">
        <v>97</v>
      </c>
      <c r="AU10" s="13"/>
      <c r="AV10" s="13">
        <v>0.17</v>
      </c>
      <c r="AW10" s="13">
        <v>0.12765957446808501</v>
      </c>
      <c r="AX10" s="13">
        <v>0.15487571701720801</v>
      </c>
      <c r="AY10" s="13"/>
      <c r="AZ10" s="13">
        <v>0.13761467889908299</v>
      </c>
      <c r="BA10" s="13">
        <v>0.22222222222222199</v>
      </c>
      <c r="BB10" s="13">
        <v>0.154185022026432</v>
      </c>
      <c r="BC10" s="13"/>
      <c r="BD10" s="13">
        <v>0.12531328320801999</v>
      </c>
      <c r="BE10" s="13">
        <v>0.21577726218097401</v>
      </c>
      <c r="BF10" s="13"/>
      <c r="BG10" s="13">
        <v>0.14285714285714299</v>
      </c>
      <c r="BH10" s="13">
        <v>0.163414634146341</v>
      </c>
      <c r="BI10" s="13"/>
      <c r="BJ10" s="13">
        <v>0.163157894736842</v>
      </c>
      <c r="BK10" s="13">
        <v>0.15701668302257099</v>
      </c>
      <c r="BL10" s="13"/>
      <c r="BM10" s="13">
        <v>0.12345679012345701</v>
      </c>
      <c r="BN10" s="13">
        <v>0.16598360655737701</v>
      </c>
      <c r="BO10" s="13"/>
      <c r="BP10" s="13">
        <v>0.121661721068249</v>
      </c>
      <c r="BQ10" s="13">
        <v>0.17123287671232901</v>
      </c>
      <c r="BR10" s="13"/>
      <c r="BS10" s="13">
        <v>0.13348416289592799</v>
      </c>
      <c r="BT10" s="13">
        <v>0.19560439560439599</v>
      </c>
      <c r="BU10" s="13"/>
      <c r="BV10" s="13">
        <v>0.12751677852349</v>
      </c>
      <c r="BW10" s="13">
        <v>0.136518771331058</v>
      </c>
      <c r="BX10" s="13"/>
      <c r="BY10" s="13">
        <v>0.195804195804196</v>
      </c>
      <c r="BZ10" s="13">
        <v>0.14856081708449401</v>
      </c>
      <c r="CA10" s="13"/>
      <c r="CB10" s="13">
        <v>0.164128595600677</v>
      </c>
      <c r="CC10" s="13">
        <v>0.14790996784565899</v>
      </c>
    </row>
    <row r="11" spans="2:81" x14ac:dyDescent="0.3">
      <c r="B11" s="14" t="s">
        <v>106</v>
      </c>
      <c r="C11" s="22">
        <v>4.2914979757084998E-2</v>
      </c>
      <c r="D11" s="22">
        <v>4.0128410914927803E-2</v>
      </c>
      <c r="E11" s="22">
        <v>4.6128500823723197E-2</v>
      </c>
      <c r="F11" s="22"/>
      <c r="G11" s="22">
        <v>1.1428571428571401E-2</v>
      </c>
      <c r="H11" s="22">
        <v>4.2944785276073601E-2</v>
      </c>
      <c r="I11" s="22">
        <v>2.9661016949152502E-2</v>
      </c>
      <c r="J11" s="22">
        <v>7.4626865671641798E-2</v>
      </c>
      <c r="K11" s="22">
        <v>5.5944055944055902E-2</v>
      </c>
      <c r="L11" s="22">
        <v>4.5454545454545497E-2</v>
      </c>
      <c r="M11" s="22"/>
      <c r="N11" s="22">
        <v>3.7656903765690398E-2</v>
      </c>
      <c r="O11" s="22">
        <v>3.78006872852234E-2</v>
      </c>
      <c r="P11" s="22">
        <v>3.98009950248756E-2</v>
      </c>
      <c r="Q11" s="22">
        <v>6.2992125984251995E-2</v>
      </c>
      <c r="R11" s="22"/>
      <c r="S11" s="22">
        <v>4.1152263374485597E-2</v>
      </c>
      <c r="T11" s="22">
        <v>4.5112781954887202E-2</v>
      </c>
      <c r="U11" s="22">
        <v>4.1095890410958902E-2</v>
      </c>
      <c r="V11" s="22">
        <v>3.8834951456310697E-2</v>
      </c>
      <c r="W11" s="22">
        <v>3.8461538461538498E-2</v>
      </c>
      <c r="X11" s="22">
        <v>3.8095238095238099E-2</v>
      </c>
      <c r="Y11" s="22">
        <v>0.04</v>
      </c>
      <c r="Z11" s="22">
        <v>8.8888888888888906E-2</v>
      </c>
      <c r="AA11" s="22">
        <v>7.0063694267515894E-2</v>
      </c>
      <c r="AB11" s="22">
        <v>0</v>
      </c>
      <c r="AC11" s="22">
        <v>3.5087719298245598E-2</v>
      </c>
      <c r="AD11" s="22">
        <v>5.2631578947368397E-2</v>
      </c>
      <c r="AE11" s="22"/>
      <c r="AF11" s="22">
        <v>2.7568922305764399E-2</v>
      </c>
      <c r="AG11" s="22">
        <v>4.4999999999999998E-2</v>
      </c>
      <c r="AH11" s="22">
        <v>4.6875E-2</v>
      </c>
      <c r="AI11" s="22">
        <v>3.7267080745341602E-2</v>
      </c>
      <c r="AJ11" s="22">
        <v>3.2520325203252001E-2</v>
      </c>
      <c r="AK11" s="22">
        <v>9.5238095238095195E-3</v>
      </c>
      <c r="AL11" s="22"/>
      <c r="AM11" s="22">
        <v>5.4945054945054903E-2</v>
      </c>
      <c r="AN11" s="22">
        <v>3.5555555555555597E-2</v>
      </c>
      <c r="AO11" s="22">
        <v>4.6035805626598501E-2</v>
      </c>
      <c r="AP11" s="22">
        <v>2.9535864978902999E-2</v>
      </c>
      <c r="AQ11" s="22">
        <v>4.5454545454545497E-2</v>
      </c>
      <c r="AR11" s="22"/>
      <c r="AS11" s="22">
        <v>4.2914979757084998E-2</v>
      </c>
      <c r="AT11" s="22" t="s">
        <v>97</v>
      </c>
      <c r="AU11" s="22"/>
      <c r="AV11" s="22">
        <v>3.7499999999999999E-2</v>
      </c>
      <c r="AW11" s="22">
        <v>4.2553191489361701E-2</v>
      </c>
      <c r="AX11" s="22">
        <v>4.3977055449330803E-2</v>
      </c>
      <c r="AY11" s="22"/>
      <c r="AZ11" s="22">
        <v>2.7522935779816501E-2</v>
      </c>
      <c r="BA11" s="22">
        <v>2.2222222222222199E-2</v>
      </c>
      <c r="BB11" s="22">
        <v>6.1674008810572702E-2</v>
      </c>
      <c r="BC11" s="22"/>
      <c r="BD11" s="22">
        <v>4.6365914786967402E-2</v>
      </c>
      <c r="BE11" s="22">
        <v>3.7122969837586998E-2</v>
      </c>
      <c r="BF11" s="22"/>
      <c r="BG11" s="22">
        <v>2.9055690072639199E-2</v>
      </c>
      <c r="BH11" s="22">
        <v>4.8780487804878099E-2</v>
      </c>
      <c r="BI11" s="22"/>
      <c r="BJ11" s="22">
        <v>4.7368421052631601E-2</v>
      </c>
      <c r="BK11" s="22">
        <v>4.12168792934249E-2</v>
      </c>
      <c r="BL11" s="22"/>
      <c r="BM11" s="22">
        <v>3.7037037037037E-2</v>
      </c>
      <c r="BN11" s="22">
        <v>4.3032786885245901E-2</v>
      </c>
      <c r="BO11" s="22"/>
      <c r="BP11" s="22">
        <v>4.7477744807121698E-2</v>
      </c>
      <c r="BQ11" s="22">
        <v>3.9954337899543398E-2</v>
      </c>
      <c r="BR11" s="22"/>
      <c r="BS11" s="22">
        <v>3.1674208144796399E-2</v>
      </c>
      <c r="BT11" s="22">
        <v>5.9340659340659303E-2</v>
      </c>
      <c r="BU11" s="22"/>
      <c r="BV11" s="22">
        <v>3.35570469798658E-2</v>
      </c>
      <c r="BW11" s="22">
        <v>3.0716723549488099E-2</v>
      </c>
      <c r="BX11" s="22"/>
      <c r="BY11" s="22">
        <v>4.1958041958042001E-2</v>
      </c>
      <c r="BZ11" s="22">
        <v>4.36397400185701E-2</v>
      </c>
      <c r="CA11" s="22"/>
      <c r="CB11" s="22">
        <v>2.8764805414551599E-2</v>
      </c>
      <c r="CC11" s="22">
        <v>5.4662379421221902E-2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400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393</v>
      </c>
      <c r="C8" s="13">
        <v>0.75141700404858303</v>
      </c>
      <c r="D8" s="13">
        <v>0.73354735152488004</v>
      </c>
      <c r="E8" s="13">
        <v>0.76771004942339405</v>
      </c>
      <c r="F8" s="13"/>
      <c r="G8" s="13">
        <v>0.73142857142857098</v>
      </c>
      <c r="H8" s="13">
        <v>0.71779141104294497</v>
      </c>
      <c r="I8" s="13">
        <v>0.77542372881355903</v>
      </c>
      <c r="J8" s="13">
        <v>0.73631840796019898</v>
      </c>
      <c r="K8" s="13">
        <v>0.79020979020978999</v>
      </c>
      <c r="L8" s="13">
        <v>0.79220779220779203</v>
      </c>
      <c r="M8" s="13"/>
      <c r="N8" s="13">
        <v>0.74476987447698695</v>
      </c>
      <c r="O8" s="13">
        <v>0.756013745704467</v>
      </c>
      <c r="P8" s="13">
        <v>0.75621890547263704</v>
      </c>
      <c r="Q8" s="13">
        <v>0.75196850393700798</v>
      </c>
      <c r="R8" s="13"/>
      <c r="S8" s="13">
        <v>0.73251028806584395</v>
      </c>
      <c r="T8" s="13">
        <v>0.721804511278195</v>
      </c>
      <c r="U8" s="13">
        <v>0.73972602739726001</v>
      </c>
      <c r="V8" s="13">
        <v>0.77669902912621402</v>
      </c>
      <c r="W8" s="13">
        <v>0.77884615384615397</v>
      </c>
      <c r="X8" s="13">
        <v>0.72380952380952401</v>
      </c>
      <c r="Y8" s="13">
        <v>0.76</v>
      </c>
      <c r="Z8" s="13">
        <v>0.73333333333333295</v>
      </c>
      <c r="AA8" s="13">
        <v>0.73885350318471299</v>
      </c>
      <c r="AB8" s="13">
        <v>0.77083333333333304</v>
      </c>
      <c r="AC8" s="13">
        <v>0.84210526315789502</v>
      </c>
      <c r="AD8" s="13">
        <v>0.84210526315789502</v>
      </c>
      <c r="AE8" s="13"/>
      <c r="AF8" s="13">
        <v>0.744360902255639</v>
      </c>
      <c r="AG8" s="13">
        <v>0.7</v>
      </c>
      <c r="AH8" s="13">
        <v>0.7578125</v>
      </c>
      <c r="AI8" s="13">
        <v>0.67701863354037295</v>
      </c>
      <c r="AJ8" s="13">
        <v>0.861788617886179</v>
      </c>
      <c r="AK8" s="13">
        <v>0.85714285714285698</v>
      </c>
      <c r="AL8" s="13"/>
      <c r="AM8" s="13">
        <v>0.77472527472527497</v>
      </c>
      <c r="AN8" s="13">
        <v>0.76888888888888896</v>
      </c>
      <c r="AO8" s="13">
        <v>0.75447570332480796</v>
      </c>
      <c r="AP8" s="13">
        <v>0.74261603375527396</v>
      </c>
      <c r="AQ8" s="13">
        <v>0.59090909090909105</v>
      </c>
      <c r="AR8" s="13"/>
      <c r="AS8" s="13">
        <v>0.75141700404858303</v>
      </c>
      <c r="AT8" s="13" t="s">
        <v>97</v>
      </c>
      <c r="AU8" s="13"/>
      <c r="AV8" s="13">
        <v>0.73750000000000004</v>
      </c>
      <c r="AW8" s="13">
        <v>0.61702127659574502</v>
      </c>
      <c r="AX8" s="13">
        <v>0.79923518164435903</v>
      </c>
      <c r="AY8" s="13"/>
      <c r="AZ8" s="13">
        <v>0.69724770642201805</v>
      </c>
      <c r="BA8" s="13">
        <v>0.64444444444444404</v>
      </c>
      <c r="BB8" s="13">
        <v>0.75770925110132203</v>
      </c>
      <c r="BC8" s="13"/>
      <c r="BD8" s="13">
        <v>0.76566416040100205</v>
      </c>
      <c r="BE8" s="13">
        <v>0.72157772621809702</v>
      </c>
      <c r="BF8" s="13"/>
      <c r="BG8" s="13">
        <v>0.72397094430992703</v>
      </c>
      <c r="BH8" s="13">
        <v>0.76585365853658505</v>
      </c>
      <c r="BI8" s="13"/>
      <c r="BJ8" s="13">
        <v>0.69473684210526299</v>
      </c>
      <c r="BK8" s="13">
        <v>0.76153091265947004</v>
      </c>
      <c r="BL8" s="13"/>
      <c r="BM8" s="13">
        <v>0.77366255144032903</v>
      </c>
      <c r="BN8" s="13">
        <v>0.74692622950819698</v>
      </c>
      <c r="BO8" s="13"/>
      <c r="BP8" s="13">
        <v>0.82789317507418403</v>
      </c>
      <c r="BQ8" s="13">
        <v>0.71689497716895001</v>
      </c>
      <c r="BR8" s="13"/>
      <c r="BS8" s="13">
        <v>0.75791855203619896</v>
      </c>
      <c r="BT8" s="13">
        <v>0.71428571428571397</v>
      </c>
      <c r="BU8" s="13"/>
      <c r="BV8" s="13">
        <v>0.73154362416107399</v>
      </c>
      <c r="BW8" s="13">
        <v>0.77133105802047797</v>
      </c>
      <c r="BX8" s="13"/>
      <c r="BY8" s="13">
        <v>0.69930069930069905</v>
      </c>
      <c r="BZ8" s="13">
        <v>0.75858867223769699</v>
      </c>
      <c r="CA8" s="13"/>
      <c r="CB8" s="13">
        <v>0.79187817258883297</v>
      </c>
      <c r="CC8" s="13">
        <v>0.71864951768488705</v>
      </c>
    </row>
    <row r="9" spans="2:81" ht="43.2" x14ac:dyDescent="0.3">
      <c r="B9" s="14" t="s">
        <v>394</v>
      </c>
      <c r="C9" s="13">
        <v>0.16761133603238901</v>
      </c>
      <c r="D9" s="13">
        <v>0.18298555377207101</v>
      </c>
      <c r="E9" s="13">
        <v>0.15321252059308099</v>
      </c>
      <c r="F9" s="13"/>
      <c r="G9" s="13">
        <v>0.19428571428571401</v>
      </c>
      <c r="H9" s="13">
        <v>0.19325153374233101</v>
      </c>
      <c r="I9" s="13">
        <v>0.14830508474576301</v>
      </c>
      <c r="J9" s="13">
        <v>0.15920398009950201</v>
      </c>
      <c r="K9" s="13">
        <v>0.14685314685314699</v>
      </c>
      <c r="L9" s="13">
        <v>0.14285714285714299</v>
      </c>
      <c r="M9" s="13"/>
      <c r="N9" s="13">
        <v>0.19037656903765701</v>
      </c>
      <c r="O9" s="13">
        <v>0.15463917525773199</v>
      </c>
      <c r="P9" s="13">
        <v>0.174129353233831</v>
      </c>
      <c r="Q9" s="13">
        <v>0.133858267716535</v>
      </c>
      <c r="R9" s="13"/>
      <c r="S9" s="13">
        <v>0.19341563786008201</v>
      </c>
      <c r="T9" s="13">
        <v>0.21804511278195499</v>
      </c>
      <c r="U9" s="13">
        <v>0.20547945205479501</v>
      </c>
      <c r="V9" s="13">
        <v>0.106796116504854</v>
      </c>
      <c r="W9" s="13">
        <v>0.144230769230769</v>
      </c>
      <c r="X9" s="13">
        <v>0.161904761904762</v>
      </c>
      <c r="Y9" s="13">
        <v>0.16</v>
      </c>
      <c r="Z9" s="13">
        <v>0.17777777777777801</v>
      </c>
      <c r="AA9" s="13">
        <v>0.16560509554140099</v>
      </c>
      <c r="AB9" s="13">
        <v>0.16666666666666699</v>
      </c>
      <c r="AC9" s="13">
        <v>0.105263157894737</v>
      </c>
      <c r="AD9" s="13">
        <v>5.2631578947368397E-2</v>
      </c>
      <c r="AE9" s="13"/>
      <c r="AF9" s="13">
        <v>0.19047619047618999</v>
      </c>
      <c r="AG9" s="13">
        <v>0.22500000000000001</v>
      </c>
      <c r="AH9" s="13">
        <v>0.1796875</v>
      </c>
      <c r="AI9" s="13">
        <v>0.18633540372670801</v>
      </c>
      <c r="AJ9" s="13">
        <v>7.3170731707317097E-2</v>
      </c>
      <c r="AK9" s="13">
        <v>0.114285714285714</v>
      </c>
      <c r="AL9" s="13"/>
      <c r="AM9" s="13">
        <v>0.13736263736263701</v>
      </c>
      <c r="AN9" s="13">
        <v>0.164444444444444</v>
      </c>
      <c r="AO9" s="13">
        <v>0.173913043478261</v>
      </c>
      <c r="AP9" s="13">
        <v>0.177215189873418</v>
      </c>
      <c r="AQ9" s="13">
        <v>0.22727272727272699</v>
      </c>
      <c r="AR9" s="13"/>
      <c r="AS9" s="13">
        <v>0.16761133603238901</v>
      </c>
      <c r="AT9" s="13" t="s">
        <v>97</v>
      </c>
      <c r="AU9" s="13"/>
      <c r="AV9" s="13">
        <v>0.17</v>
      </c>
      <c r="AW9" s="13">
        <v>0.26595744680851102</v>
      </c>
      <c r="AX9" s="13">
        <v>0.13575525812619499</v>
      </c>
      <c r="AY9" s="13"/>
      <c r="AZ9" s="13">
        <v>0.23853211009174299</v>
      </c>
      <c r="BA9" s="13">
        <v>0.211111111111111</v>
      </c>
      <c r="BB9" s="13">
        <v>0.14537444933920701</v>
      </c>
      <c r="BC9" s="13"/>
      <c r="BD9" s="13">
        <v>0.15914786967418501</v>
      </c>
      <c r="BE9" s="13">
        <v>0.185614849187935</v>
      </c>
      <c r="BF9" s="13"/>
      <c r="BG9" s="13">
        <v>0.20096852300242099</v>
      </c>
      <c r="BH9" s="13">
        <v>0.151219512195122</v>
      </c>
      <c r="BI9" s="13"/>
      <c r="BJ9" s="13">
        <v>0.19473684210526301</v>
      </c>
      <c r="BK9" s="13">
        <v>0.16192345436702599</v>
      </c>
      <c r="BL9" s="13"/>
      <c r="BM9" s="13">
        <v>0.14403292181069999</v>
      </c>
      <c r="BN9" s="13">
        <v>0.171106557377049</v>
      </c>
      <c r="BO9" s="13"/>
      <c r="BP9" s="13">
        <v>9.7922848664688394E-2</v>
      </c>
      <c r="BQ9" s="13">
        <v>0.19748858447488599</v>
      </c>
      <c r="BR9" s="13"/>
      <c r="BS9" s="13">
        <v>0.16289592760180999</v>
      </c>
      <c r="BT9" s="13">
        <v>0.178021978021978</v>
      </c>
      <c r="BU9" s="13"/>
      <c r="BV9" s="13">
        <v>0.20134228187919501</v>
      </c>
      <c r="BW9" s="13">
        <v>0.143344709897611</v>
      </c>
      <c r="BX9" s="13"/>
      <c r="BY9" s="13">
        <v>0.188811188811189</v>
      </c>
      <c r="BZ9" s="13">
        <v>0.16620241411327799</v>
      </c>
      <c r="CA9" s="13"/>
      <c r="CB9" s="13">
        <v>0.12521150592216601</v>
      </c>
      <c r="CC9" s="13">
        <v>0.20578778135048201</v>
      </c>
    </row>
    <row r="10" spans="2:81" ht="28.8" x14ac:dyDescent="0.3">
      <c r="B10" s="14" t="s">
        <v>395</v>
      </c>
      <c r="C10" s="13">
        <v>6.2348178137651797E-2</v>
      </c>
      <c r="D10" s="13">
        <v>6.4205457463884397E-2</v>
      </c>
      <c r="E10" s="13">
        <v>6.09555189456343E-2</v>
      </c>
      <c r="F10" s="13"/>
      <c r="G10" s="13">
        <v>5.7142857142857099E-2</v>
      </c>
      <c r="H10" s="13">
        <v>6.7484662576687102E-2</v>
      </c>
      <c r="I10" s="13">
        <v>6.3559322033898302E-2</v>
      </c>
      <c r="J10" s="13">
        <v>6.4676616915422896E-2</v>
      </c>
      <c r="K10" s="13">
        <v>6.2937062937062901E-2</v>
      </c>
      <c r="L10" s="13">
        <v>5.1948051948052E-2</v>
      </c>
      <c r="M10" s="13"/>
      <c r="N10" s="13">
        <v>5.23012552301255E-2</v>
      </c>
      <c r="O10" s="13">
        <v>6.8728522336769807E-2</v>
      </c>
      <c r="P10" s="13">
        <v>5.9701492537313397E-2</v>
      </c>
      <c r="Q10" s="13">
        <v>7.8740157480315001E-2</v>
      </c>
      <c r="R10" s="13"/>
      <c r="S10" s="13">
        <v>5.3497942386831303E-2</v>
      </c>
      <c r="T10" s="13">
        <v>3.7593984962405999E-2</v>
      </c>
      <c r="U10" s="13">
        <v>5.4794520547945202E-2</v>
      </c>
      <c r="V10" s="13">
        <v>0.106796116504854</v>
      </c>
      <c r="W10" s="13">
        <v>5.7692307692307702E-2</v>
      </c>
      <c r="X10" s="13">
        <v>9.5238095238095205E-2</v>
      </c>
      <c r="Y10" s="13">
        <v>7.0000000000000007E-2</v>
      </c>
      <c r="Z10" s="13">
        <v>6.6666666666666693E-2</v>
      </c>
      <c r="AA10" s="13">
        <v>7.0063694267515894E-2</v>
      </c>
      <c r="AB10" s="13">
        <v>4.1666666666666699E-2</v>
      </c>
      <c r="AC10" s="13">
        <v>3.5087719298245598E-2</v>
      </c>
      <c r="AD10" s="13">
        <v>5.2631578947368397E-2</v>
      </c>
      <c r="AE10" s="13"/>
      <c r="AF10" s="13">
        <v>5.2631578947368397E-2</v>
      </c>
      <c r="AG10" s="13">
        <v>0.06</v>
      </c>
      <c r="AH10" s="13">
        <v>4.6875E-2</v>
      </c>
      <c r="AI10" s="13">
        <v>0.111801242236025</v>
      </c>
      <c r="AJ10" s="13">
        <v>3.2520325203252001E-2</v>
      </c>
      <c r="AK10" s="13">
        <v>1.9047619047619001E-2</v>
      </c>
      <c r="AL10" s="13"/>
      <c r="AM10" s="13">
        <v>6.5934065934065894E-2</v>
      </c>
      <c r="AN10" s="13">
        <v>6.22222222222222E-2</v>
      </c>
      <c r="AO10" s="13">
        <v>5.1150895140665002E-2</v>
      </c>
      <c r="AP10" s="13">
        <v>5.90717299578059E-2</v>
      </c>
      <c r="AQ10" s="13">
        <v>0.11363636363636399</v>
      </c>
      <c r="AR10" s="13"/>
      <c r="AS10" s="13">
        <v>6.2348178137651797E-2</v>
      </c>
      <c r="AT10" s="13" t="s">
        <v>97</v>
      </c>
      <c r="AU10" s="13"/>
      <c r="AV10" s="13">
        <v>7.7499999999999999E-2</v>
      </c>
      <c r="AW10" s="13">
        <v>8.5106382978723402E-2</v>
      </c>
      <c r="AX10" s="13">
        <v>5.35372848948375E-2</v>
      </c>
      <c r="AY10" s="13"/>
      <c r="AZ10" s="13">
        <v>5.5045871559633003E-2</v>
      </c>
      <c r="BA10" s="13">
        <v>0.133333333333333</v>
      </c>
      <c r="BB10" s="13">
        <v>7.4889867841409705E-2</v>
      </c>
      <c r="BC10" s="13"/>
      <c r="BD10" s="13">
        <v>5.3884711779448598E-2</v>
      </c>
      <c r="BE10" s="13">
        <v>7.88863109048724E-2</v>
      </c>
      <c r="BF10" s="13"/>
      <c r="BG10" s="13">
        <v>5.8111380145278502E-2</v>
      </c>
      <c r="BH10" s="13">
        <v>6.4634146341463403E-2</v>
      </c>
      <c r="BI10" s="13"/>
      <c r="BJ10" s="13">
        <v>8.42105263157895E-2</v>
      </c>
      <c r="BK10" s="13">
        <v>5.9862610402355201E-2</v>
      </c>
      <c r="BL10" s="13"/>
      <c r="BM10" s="13">
        <v>5.3497942386831303E-2</v>
      </c>
      <c r="BN10" s="13">
        <v>6.5573770491803296E-2</v>
      </c>
      <c r="BO10" s="13"/>
      <c r="BP10" s="13">
        <v>5.3412462908011903E-2</v>
      </c>
      <c r="BQ10" s="13">
        <v>6.7351598173516006E-2</v>
      </c>
      <c r="BR10" s="13"/>
      <c r="BS10" s="13">
        <v>6.1085972850678703E-2</v>
      </c>
      <c r="BT10" s="13">
        <v>8.3516483516483497E-2</v>
      </c>
      <c r="BU10" s="13"/>
      <c r="BV10" s="13">
        <v>5.3691275167785199E-2</v>
      </c>
      <c r="BW10" s="13">
        <v>6.4846416382252595E-2</v>
      </c>
      <c r="BX10" s="13"/>
      <c r="BY10" s="13">
        <v>9.0909090909090898E-2</v>
      </c>
      <c r="BZ10" s="13">
        <v>5.75673166202414E-2</v>
      </c>
      <c r="CA10" s="13"/>
      <c r="CB10" s="13">
        <v>5.92216582064298E-2</v>
      </c>
      <c r="CC10" s="13">
        <v>6.2700964630225106E-2</v>
      </c>
    </row>
    <row r="11" spans="2:81" x14ac:dyDescent="0.3">
      <c r="B11" s="14" t="s">
        <v>106</v>
      </c>
      <c r="C11" s="22">
        <v>1.8623481781376499E-2</v>
      </c>
      <c r="D11" s="22">
        <v>1.92616372391653E-2</v>
      </c>
      <c r="E11" s="22">
        <v>1.8121911037891299E-2</v>
      </c>
      <c r="F11" s="22"/>
      <c r="G11" s="22">
        <v>1.7142857142857099E-2</v>
      </c>
      <c r="H11" s="22">
        <v>2.14723926380368E-2</v>
      </c>
      <c r="I11" s="22">
        <v>1.27118644067797E-2</v>
      </c>
      <c r="J11" s="22">
        <v>3.98009950248756E-2</v>
      </c>
      <c r="K11" s="22">
        <v>0</v>
      </c>
      <c r="L11" s="22">
        <v>1.2987012987013E-2</v>
      </c>
      <c r="M11" s="22"/>
      <c r="N11" s="22">
        <v>1.2552301255230099E-2</v>
      </c>
      <c r="O11" s="22">
        <v>2.06185567010309E-2</v>
      </c>
      <c r="P11" s="22">
        <v>9.9502487562189105E-3</v>
      </c>
      <c r="Q11" s="22">
        <v>3.5433070866141697E-2</v>
      </c>
      <c r="R11" s="22"/>
      <c r="S11" s="22">
        <v>2.0576131687242798E-2</v>
      </c>
      <c r="T11" s="22">
        <v>2.2556390977443601E-2</v>
      </c>
      <c r="U11" s="22">
        <v>0</v>
      </c>
      <c r="V11" s="22">
        <v>9.7087378640776708E-3</v>
      </c>
      <c r="W11" s="22">
        <v>1.9230769230769201E-2</v>
      </c>
      <c r="X11" s="22">
        <v>1.9047619047619001E-2</v>
      </c>
      <c r="Y11" s="22">
        <v>0.01</v>
      </c>
      <c r="Z11" s="22">
        <v>2.2222222222222199E-2</v>
      </c>
      <c r="AA11" s="22">
        <v>2.54777070063694E-2</v>
      </c>
      <c r="AB11" s="22">
        <v>2.0833333333333301E-2</v>
      </c>
      <c r="AC11" s="22">
        <v>1.7543859649122799E-2</v>
      </c>
      <c r="AD11" s="22">
        <v>5.2631578947368397E-2</v>
      </c>
      <c r="AE11" s="22"/>
      <c r="AF11" s="22">
        <v>1.2531328320802001E-2</v>
      </c>
      <c r="AG11" s="22">
        <v>1.4999999999999999E-2</v>
      </c>
      <c r="AH11" s="22">
        <v>1.5625E-2</v>
      </c>
      <c r="AI11" s="22">
        <v>2.4844720496894401E-2</v>
      </c>
      <c r="AJ11" s="22">
        <v>3.2520325203252001E-2</v>
      </c>
      <c r="AK11" s="22">
        <v>9.5238095238095195E-3</v>
      </c>
      <c r="AL11" s="22"/>
      <c r="AM11" s="22">
        <v>2.1978021978022001E-2</v>
      </c>
      <c r="AN11" s="22">
        <v>4.4444444444444401E-3</v>
      </c>
      <c r="AO11" s="22">
        <v>2.0460358056266E-2</v>
      </c>
      <c r="AP11" s="22">
        <v>2.1097046413502098E-2</v>
      </c>
      <c r="AQ11" s="22">
        <v>6.8181818181818205E-2</v>
      </c>
      <c r="AR11" s="22"/>
      <c r="AS11" s="22">
        <v>1.8623481781376499E-2</v>
      </c>
      <c r="AT11" s="22" t="s">
        <v>97</v>
      </c>
      <c r="AU11" s="22"/>
      <c r="AV11" s="22">
        <v>1.4999999999999999E-2</v>
      </c>
      <c r="AW11" s="22">
        <v>3.1914893617021302E-2</v>
      </c>
      <c r="AX11" s="22">
        <v>1.1472275334608E-2</v>
      </c>
      <c r="AY11" s="22"/>
      <c r="AZ11" s="22">
        <v>9.1743119266055103E-3</v>
      </c>
      <c r="BA11" s="22">
        <v>1.1111111111111099E-2</v>
      </c>
      <c r="BB11" s="22">
        <v>2.2026431718061699E-2</v>
      </c>
      <c r="BC11" s="22"/>
      <c r="BD11" s="22">
        <v>2.13032581453634E-2</v>
      </c>
      <c r="BE11" s="22">
        <v>1.3921113689095099E-2</v>
      </c>
      <c r="BF11" s="22"/>
      <c r="BG11" s="22">
        <v>1.6949152542372899E-2</v>
      </c>
      <c r="BH11" s="22">
        <v>1.8292682926829298E-2</v>
      </c>
      <c r="BI11" s="22"/>
      <c r="BJ11" s="22">
        <v>2.6315789473684199E-2</v>
      </c>
      <c r="BK11" s="22">
        <v>1.66830225711482E-2</v>
      </c>
      <c r="BL11" s="22"/>
      <c r="BM11" s="22">
        <v>2.8806584362139901E-2</v>
      </c>
      <c r="BN11" s="22">
        <v>1.63934426229508E-2</v>
      </c>
      <c r="BO11" s="22"/>
      <c r="BP11" s="22">
        <v>2.0771513353115698E-2</v>
      </c>
      <c r="BQ11" s="22">
        <v>1.8264840182648401E-2</v>
      </c>
      <c r="BR11" s="22"/>
      <c r="BS11" s="22">
        <v>1.8099547511312201E-2</v>
      </c>
      <c r="BT11" s="22">
        <v>2.4175824175824201E-2</v>
      </c>
      <c r="BU11" s="22"/>
      <c r="BV11" s="22">
        <v>1.34228187919463E-2</v>
      </c>
      <c r="BW11" s="22">
        <v>2.0477815699658699E-2</v>
      </c>
      <c r="BX11" s="22"/>
      <c r="BY11" s="22">
        <v>2.0979020979021001E-2</v>
      </c>
      <c r="BZ11" s="22">
        <v>1.76415970287837E-2</v>
      </c>
      <c r="CA11" s="22"/>
      <c r="CB11" s="22">
        <v>2.3688663282571899E-2</v>
      </c>
      <c r="CC11" s="22">
        <v>1.2861736334405099E-2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401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393</v>
      </c>
      <c r="C8" s="13">
        <v>0.21781376518218601</v>
      </c>
      <c r="D8" s="13">
        <v>0.20545746388443001</v>
      </c>
      <c r="E8" s="13">
        <v>0.228995057660626</v>
      </c>
      <c r="F8" s="13"/>
      <c r="G8" s="13">
        <v>0.26857142857142902</v>
      </c>
      <c r="H8" s="13">
        <v>0.23926380368098199</v>
      </c>
      <c r="I8" s="13">
        <v>0.20762711864406799</v>
      </c>
      <c r="J8" s="13">
        <v>0.20895522388059701</v>
      </c>
      <c r="K8" s="13">
        <v>0.160839160839161</v>
      </c>
      <c r="L8" s="13">
        <v>0.19480519480519501</v>
      </c>
      <c r="M8" s="13"/>
      <c r="N8" s="13">
        <v>0.24058577405857701</v>
      </c>
      <c r="O8" s="13">
        <v>0.189003436426117</v>
      </c>
      <c r="P8" s="13">
        <v>0.21393034825870599</v>
      </c>
      <c r="Q8" s="13">
        <v>0.208661417322835</v>
      </c>
      <c r="R8" s="13"/>
      <c r="S8" s="13">
        <v>0.24691358024691401</v>
      </c>
      <c r="T8" s="13">
        <v>0.18796992481203001</v>
      </c>
      <c r="U8" s="13">
        <v>0.24657534246575299</v>
      </c>
      <c r="V8" s="13">
        <v>0.233009708737864</v>
      </c>
      <c r="W8" s="13">
        <v>0.134615384615385</v>
      </c>
      <c r="X8" s="13">
        <v>0.180952380952381</v>
      </c>
      <c r="Y8" s="13">
        <v>0.26</v>
      </c>
      <c r="Z8" s="13">
        <v>0.24444444444444399</v>
      </c>
      <c r="AA8" s="13">
        <v>0.184713375796178</v>
      </c>
      <c r="AB8" s="13">
        <v>0.23958333333333301</v>
      </c>
      <c r="AC8" s="13">
        <v>0.28070175438596501</v>
      </c>
      <c r="AD8" s="13">
        <v>0.21052631578947401</v>
      </c>
      <c r="AE8" s="13"/>
      <c r="AF8" s="13">
        <v>0.25814536340852101</v>
      </c>
      <c r="AG8" s="13">
        <v>0.16</v>
      </c>
      <c r="AH8" s="13">
        <v>0.234375</v>
      </c>
      <c r="AI8" s="13">
        <v>9.9378881987577605E-2</v>
      </c>
      <c r="AJ8" s="13">
        <v>0.284552845528455</v>
      </c>
      <c r="AK8" s="13">
        <v>0.28571428571428598</v>
      </c>
      <c r="AL8" s="13"/>
      <c r="AM8" s="13">
        <v>0.13736263736263701</v>
      </c>
      <c r="AN8" s="13">
        <v>0.20888888888888901</v>
      </c>
      <c r="AO8" s="13">
        <v>0.22506393861892601</v>
      </c>
      <c r="AP8" s="13">
        <v>0.29535864978902998</v>
      </c>
      <c r="AQ8" s="13">
        <v>0.22727272727272699</v>
      </c>
      <c r="AR8" s="13"/>
      <c r="AS8" s="13">
        <v>0.21781376518218601</v>
      </c>
      <c r="AT8" s="13" t="s">
        <v>97</v>
      </c>
      <c r="AU8" s="13"/>
      <c r="AV8" s="13">
        <v>0.20499999999999999</v>
      </c>
      <c r="AW8" s="13">
        <v>0.23404255319148901</v>
      </c>
      <c r="AX8" s="13">
        <v>0.23518164435946501</v>
      </c>
      <c r="AY8" s="13"/>
      <c r="AZ8" s="13">
        <v>0.21100917431192701</v>
      </c>
      <c r="BA8" s="13">
        <v>0.2</v>
      </c>
      <c r="BB8" s="13">
        <v>0.20264317180616701</v>
      </c>
      <c r="BC8" s="13"/>
      <c r="BD8" s="13">
        <v>0.26065162907268202</v>
      </c>
      <c r="BE8" s="13">
        <v>0.1415313225058</v>
      </c>
      <c r="BF8" s="13"/>
      <c r="BG8" s="13">
        <v>0.25181598062954003</v>
      </c>
      <c r="BH8" s="13">
        <v>0.20121951219512199</v>
      </c>
      <c r="BI8" s="13"/>
      <c r="BJ8" s="13">
        <v>0.24210526315789499</v>
      </c>
      <c r="BK8" s="13">
        <v>0.21393523061825301</v>
      </c>
      <c r="BL8" s="13"/>
      <c r="BM8" s="13">
        <v>0.296296296296296</v>
      </c>
      <c r="BN8" s="13">
        <v>0.19979508196721299</v>
      </c>
      <c r="BO8" s="13"/>
      <c r="BP8" s="13">
        <v>0.26409495548961398</v>
      </c>
      <c r="BQ8" s="13">
        <v>0.202054794520548</v>
      </c>
      <c r="BR8" s="13"/>
      <c r="BS8" s="13">
        <v>0.27149321266968302</v>
      </c>
      <c r="BT8" s="13">
        <v>0.18021978021978</v>
      </c>
      <c r="BU8" s="13"/>
      <c r="BV8" s="13">
        <v>0.21476510067114099</v>
      </c>
      <c r="BW8" s="13">
        <v>0.30034129692832801</v>
      </c>
      <c r="BX8" s="13"/>
      <c r="BY8" s="13">
        <v>0.20279720279720301</v>
      </c>
      <c r="BZ8" s="13">
        <v>0.220055710306407</v>
      </c>
      <c r="CA8" s="13"/>
      <c r="CB8" s="13">
        <v>0.19458544839255501</v>
      </c>
      <c r="CC8" s="13">
        <v>0.23954983922829601</v>
      </c>
    </row>
    <row r="9" spans="2:81" ht="43.2" x14ac:dyDescent="0.3">
      <c r="B9" s="14" t="s">
        <v>394</v>
      </c>
      <c r="C9" s="13">
        <v>0.487449392712551</v>
      </c>
      <c r="D9" s="13">
        <v>0.45585874799357901</v>
      </c>
      <c r="E9" s="13">
        <v>0.518945634266886</v>
      </c>
      <c r="F9" s="13"/>
      <c r="G9" s="13">
        <v>0.502857142857143</v>
      </c>
      <c r="H9" s="13">
        <v>0.48773006134969299</v>
      </c>
      <c r="I9" s="13">
        <v>0.48728813559321998</v>
      </c>
      <c r="J9" s="13">
        <v>0.46766169154228898</v>
      </c>
      <c r="K9" s="13">
        <v>0.43356643356643398</v>
      </c>
      <c r="L9" s="13">
        <v>0.54545454545454497</v>
      </c>
      <c r="M9" s="13"/>
      <c r="N9" s="13">
        <v>0.47489539748954002</v>
      </c>
      <c r="O9" s="13">
        <v>0.54295532646048095</v>
      </c>
      <c r="P9" s="13">
        <v>0.48258706467661699</v>
      </c>
      <c r="Q9" s="13">
        <v>0.45669291338582702</v>
      </c>
      <c r="R9" s="13"/>
      <c r="S9" s="13">
        <v>0.49794238683127601</v>
      </c>
      <c r="T9" s="13">
        <v>0.511278195488722</v>
      </c>
      <c r="U9" s="13">
        <v>0.45205479452054798</v>
      </c>
      <c r="V9" s="13">
        <v>0.485436893203884</v>
      </c>
      <c r="W9" s="13">
        <v>0.63461538461538503</v>
      </c>
      <c r="X9" s="13">
        <v>0.49523809523809498</v>
      </c>
      <c r="Y9" s="13">
        <v>0.44</v>
      </c>
      <c r="Z9" s="13">
        <v>0.4</v>
      </c>
      <c r="AA9" s="13">
        <v>0.46496815286624199</v>
      </c>
      <c r="AB9" s="13">
        <v>0.47916666666666702</v>
      </c>
      <c r="AC9" s="13">
        <v>0.43859649122806998</v>
      </c>
      <c r="AD9" s="13">
        <v>0.31578947368421101</v>
      </c>
      <c r="AE9" s="13"/>
      <c r="AF9" s="13">
        <v>0.511278195488722</v>
      </c>
      <c r="AG9" s="13">
        <v>0.495</v>
      </c>
      <c r="AH9" s="13">
        <v>0.5078125</v>
      </c>
      <c r="AI9" s="13">
        <v>0.47826086956521702</v>
      </c>
      <c r="AJ9" s="13">
        <v>0.48780487804877998</v>
      </c>
      <c r="AK9" s="13">
        <v>0.476190476190476</v>
      </c>
      <c r="AL9" s="13"/>
      <c r="AM9" s="13">
        <v>0.5</v>
      </c>
      <c r="AN9" s="13">
        <v>0.51111111111111096</v>
      </c>
      <c r="AO9" s="13">
        <v>0.47314578005115099</v>
      </c>
      <c r="AP9" s="13">
        <v>0.46413502109704602</v>
      </c>
      <c r="AQ9" s="13">
        <v>0.45454545454545497</v>
      </c>
      <c r="AR9" s="13"/>
      <c r="AS9" s="13">
        <v>0.487449392712551</v>
      </c>
      <c r="AT9" s="13" t="s">
        <v>97</v>
      </c>
      <c r="AU9" s="13"/>
      <c r="AV9" s="13">
        <v>0.48249999999999998</v>
      </c>
      <c r="AW9" s="13">
        <v>0.54255319148936199</v>
      </c>
      <c r="AX9" s="13">
        <v>0.47992351816443601</v>
      </c>
      <c r="AY9" s="13"/>
      <c r="AZ9" s="13">
        <v>0.55045871559632997</v>
      </c>
      <c r="BA9" s="13">
        <v>0.46666666666666701</v>
      </c>
      <c r="BB9" s="13">
        <v>0.47577092511013203</v>
      </c>
      <c r="BC9" s="13"/>
      <c r="BD9" s="13">
        <v>0.48997493734335801</v>
      </c>
      <c r="BE9" s="13">
        <v>0.477958236658933</v>
      </c>
      <c r="BF9" s="13"/>
      <c r="BG9" s="13">
        <v>0.50605326876513301</v>
      </c>
      <c r="BH9" s="13">
        <v>0.47804878048780503</v>
      </c>
      <c r="BI9" s="13"/>
      <c r="BJ9" s="13">
        <v>0.47368421052631599</v>
      </c>
      <c r="BK9" s="13">
        <v>0.48773307163886198</v>
      </c>
      <c r="BL9" s="13"/>
      <c r="BM9" s="13">
        <v>0.48559670781893</v>
      </c>
      <c r="BN9" s="13">
        <v>0.48975409836065598</v>
      </c>
      <c r="BO9" s="13"/>
      <c r="BP9" s="13">
        <v>0.47477744807121702</v>
      </c>
      <c r="BQ9" s="13">
        <v>0.49086757990867602</v>
      </c>
      <c r="BR9" s="13"/>
      <c r="BS9" s="13">
        <v>0.47963800904977399</v>
      </c>
      <c r="BT9" s="13">
        <v>0.49450549450549502</v>
      </c>
      <c r="BU9" s="13"/>
      <c r="BV9" s="13">
        <v>0.50335570469798696</v>
      </c>
      <c r="BW9" s="13">
        <v>0.46757679180887401</v>
      </c>
      <c r="BX9" s="13"/>
      <c r="BY9" s="13">
        <v>0.48951048951048998</v>
      </c>
      <c r="BZ9" s="13">
        <v>0.49117920148560801</v>
      </c>
      <c r="CA9" s="13"/>
      <c r="CB9" s="13">
        <v>0.48561759729272402</v>
      </c>
      <c r="CC9" s="13">
        <v>0.49678456591639902</v>
      </c>
    </row>
    <row r="10" spans="2:81" ht="28.8" x14ac:dyDescent="0.3">
      <c r="B10" s="14" t="s">
        <v>395</v>
      </c>
      <c r="C10" s="13">
        <v>0.22510121457489901</v>
      </c>
      <c r="D10" s="13">
        <v>0.27287319422150902</v>
      </c>
      <c r="E10" s="13">
        <v>0.17792421746293199</v>
      </c>
      <c r="F10" s="13"/>
      <c r="G10" s="13">
        <v>0.16</v>
      </c>
      <c r="H10" s="13">
        <v>0.214723926380368</v>
      </c>
      <c r="I10" s="13">
        <v>0.241525423728814</v>
      </c>
      <c r="J10" s="13">
        <v>0.20398009950248799</v>
      </c>
      <c r="K10" s="13">
        <v>0.33566433566433601</v>
      </c>
      <c r="L10" s="13">
        <v>0.22077922077922099</v>
      </c>
      <c r="M10" s="13"/>
      <c r="N10" s="13">
        <v>0.22175732217573199</v>
      </c>
      <c r="O10" s="13">
        <v>0.20962199312714799</v>
      </c>
      <c r="P10" s="13">
        <v>0.238805970149254</v>
      </c>
      <c r="Q10" s="13">
        <v>0.244094488188976</v>
      </c>
      <c r="R10" s="13"/>
      <c r="S10" s="13">
        <v>0.18930041152263399</v>
      </c>
      <c r="T10" s="13">
        <v>0.21804511278195499</v>
      </c>
      <c r="U10" s="13">
        <v>0.26027397260273999</v>
      </c>
      <c r="V10" s="13">
        <v>0.26213592233009703</v>
      </c>
      <c r="W10" s="13">
        <v>0.15384615384615399</v>
      </c>
      <c r="X10" s="13">
        <v>0.21904761904761899</v>
      </c>
      <c r="Y10" s="13">
        <v>0.22</v>
      </c>
      <c r="Z10" s="13">
        <v>0.266666666666667</v>
      </c>
      <c r="AA10" s="13">
        <v>0.25477707006369399</v>
      </c>
      <c r="AB10" s="13">
        <v>0.25</v>
      </c>
      <c r="AC10" s="13">
        <v>0.22807017543859601</v>
      </c>
      <c r="AD10" s="13">
        <v>0.36842105263157898</v>
      </c>
      <c r="AE10" s="13"/>
      <c r="AF10" s="13">
        <v>0.157894736842105</v>
      </c>
      <c r="AG10" s="13">
        <v>0.31</v>
      </c>
      <c r="AH10" s="13">
        <v>0.1796875</v>
      </c>
      <c r="AI10" s="13">
        <v>0.36024844720496901</v>
      </c>
      <c r="AJ10" s="13">
        <v>0.154471544715447</v>
      </c>
      <c r="AK10" s="13">
        <v>0.161904761904762</v>
      </c>
      <c r="AL10" s="13"/>
      <c r="AM10" s="13">
        <v>0.25824175824175799</v>
      </c>
      <c r="AN10" s="13">
        <v>0.21777777777777799</v>
      </c>
      <c r="AO10" s="13">
        <v>0.23017902813299199</v>
      </c>
      <c r="AP10" s="13">
        <v>0.18565400843881899</v>
      </c>
      <c r="AQ10" s="13">
        <v>0.15909090909090901</v>
      </c>
      <c r="AR10" s="13"/>
      <c r="AS10" s="13">
        <v>0.22510121457489901</v>
      </c>
      <c r="AT10" s="13" t="s">
        <v>97</v>
      </c>
      <c r="AU10" s="13"/>
      <c r="AV10" s="13">
        <v>0.2475</v>
      </c>
      <c r="AW10" s="13">
        <v>0.117021276595745</v>
      </c>
      <c r="AX10" s="13">
        <v>0.217973231357553</v>
      </c>
      <c r="AY10" s="13"/>
      <c r="AZ10" s="13">
        <v>0.192660550458716</v>
      </c>
      <c r="BA10" s="13">
        <v>0.25555555555555598</v>
      </c>
      <c r="BB10" s="13">
        <v>0.233480176211454</v>
      </c>
      <c r="BC10" s="13"/>
      <c r="BD10" s="13">
        <v>0.18546365914787</v>
      </c>
      <c r="BE10" s="13">
        <v>0.29930394431554502</v>
      </c>
      <c r="BF10" s="13"/>
      <c r="BG10" s="13">
        <v>0.181598062953995</v>
      </c>
      <c r="BH10" s="13">
        <v>0.24756097560975601</v>
      </c>
      <c r="BI10" s="13"/>
      <c r="BJ10" s="13">
        <v>0.215789473684211</v>
      </c>
      <c r="BK10" s="13">
        <v>0.228655544651619</v>
      </c>
      <c r="BL10" s="13"/>
      <c r="BM10" s="13">
        <v>0.14403292181069999</v>
      </c>
      <c r="BN10" s="13">
        <v>0.24487704918032799</v>
      </c>
      <c r="BO10" s="13"/>
      <c r="BP10" s="13">
        <v>0.19584569732937701</v>
      </c>
      <c r="BQ10" s="13">
        <v>0.23744292237442899</v>
      </c>
      <c r="BR10" s="13"/>
      <c r="BS10" s="13">
        <v>0.20135746606334801</v>
      </c>
      <c r="BT10" s="13">
        <v>0.232967032967033</v>
      </c>
      <c r="BU10" s="13"/>
      <c r="BV10" s="13">
        <v>0.228187919463087</v>
      </c>
      <c r="BW10" s="13">
        <v>0.18771331058020499</v>
      </c>
      <c r="BX10" s="13"/>
      <c r="BY10" s="13">
        <v>0.24475524475524499</v>
      </c>
      <c r="BZ10" s="13">
        <v>0.220055710306407</v>
      </c>
      <c r="CA10" s="13"/>
      <c r="CB10" s="13">
        <v>0.252115059221658</v>
      </c>
      <c r="CC10" s="13">
        <v>0.19453376205787801</v>
      </c>
    </row>
    <row r="11" spans="2:81" x14ac:dyDescent="0.3">
      <c r="B11" s="14" t="s">
        <v>106</v>
      </c>
      <c r="C11" s="22">
        <v>6.9635627530364397E-2</v>
      </c>
      <c r="D11" s="22">
        <v>6.5810593900481495E-2</v>
      </c>
      <c r="E11" s="22">
        <v>7.4135090609555199E-2</v>
      </c>
      <c r="F11" s="22"/>
      <c r="G11" s="22">
        <v>6.8571428571428603E-2</v>
      </c>
      <c r="H11" s="22">
        <v>5.82822085889571E-2</v>
      </c>
      <c r="I11" s="22">
        <v>6.3559322033898302E-2</v>
      </c>
      <c r="J11" s="22">
        <v>0.119402985074627</v>
      </c>
      <c r="K11" s="22">
        <v>6.9930069930069894E-2</v>
      </c>
      <c r="L11" s="22">
        <v>3.8961038961039002E-2</v>
      </c>
      <c r="M11" s="22"/>
      <c r="N11" s="22">
        <v>6.2761506276150597E-2</v>
      </c>
      <c r="O11" s="22">
        <v>5.8419243986254303E-2</v>
      </c>
      <c r="P11" s="22">
        <v>6.4676616915422896E-2</v>
      </c>
      <c r="Q11" s="22">
        <v>9.0551181102362197E-2</v>
      </c>
      <c r="R11" s="22"/>
      <c r="S11" s="22">
        <v>6.5843621399177002E-2</v>
      </c>
      <c r="T11" s="22">
        <v>8.2706766917293201E-2</v>
      </c>
      <c r="U11" s="22">
        <v>4.1095890410958902E-2</v>
      </c>
      <c r="V11" s="22">
        <v>1.94174757281553E-2</v>
      </c>
      <c r="W11" s="22">
        <v>7.69230769230769E-2</v>
      </c>
      <c r="X11" s="22">
        <v>0.104761904761905</v>
      </c>
      <c r="Y11" s="22">
        <v>0.08</v>
      </c>
      <c r="Z11" s="22">
        <v>8.8888888888888906E-2</v>
      </c>
      <c r="AA11" s="22">
        <v>9.5541401273885398E-2</v>
      </c>
      <c r="AB11" s="22">
        <v>3.125E-2</v>
      </c>
      <c r="AC11" s="22">
        <v>5.2631578947368397E-2</v>
      </c>
      <c r="AD11" s="22">
        <v>0.105263157894737</v>
      </c>
      <c r="AE11" s="22"/>
      <c r="AF11" s="22">
        <v>7.2681704260651597E-2</v>
      </c>
      <c r="AG11" s="22">
        <v>3.5000000000000003E-2</v>
      </c>
      <c r="AH11" s="22">
        <v>7.8125E-2</v>
      </c>
      <c r="AI11" s="22">
        <v>6.2111801242236003E-2</v>
      </c>
      <c r="AJ11" s="22">
        <v>7.3170731707317097E-2</v>
      </c>
      <c r="AK11" s="22">
        <v>7.6190476190476197E-2</v>
      </c>
      <c r="AL11" s="22"/>
      <c r="AM11" s="22">
        <v>0.104395604395604</v>
      </c>
      <c r="AN11" s="22">
        <v>6.22222222222222E-2</v>
      </c>
      <c r="AO11" s="22">
        <v>7.1611253196930902E-2</v>
      </c>
      <c r="AP11" s="22">
        <v>5.4852320675105502E-2</v>
      </c>
      <c r="AQ11" s="22">
        <v>0.15909090909090901</v>
      </c>
      <c r="AR11" s="22"/>
      <c r="AS11" s="22">
        <v>6.9635627530364397E-2</v>
      </c>
      <c r="AT11" s="22" t="s">
        <v>97</v>
      </c>
      <c r="AU11" s="22"/>
      <c r="AV11" s="22">
        <v>6.5000000000000002E-2</v>
      </c>
      <c r="AW11" s="22">
        <v>0.10638297872340401</v>
      </c>
      <c r="AX11" s="22">
        <v>6.6921606118546806E-2</v>
      </c>
      <c r="AY11" s="22"/>
      <c r="AZ11" s="22">
        <v>4.5871559633027498E-2</v>
      </c>
      <c r="BA11" s="22">
        <v>7.7777777777777807E-2</v>
      </c>
      <c r="BB11" s="22">
        <v>8.8105726872246701E-2</v>
      </c>
      <c r="BC11" s="22"/>
      <c r="BD11" s="22">
        <v>6.3909774436090194E-2</v>
      </c>
      <c r="BE11" s="22">
        <v>8.1206496519721602E-2</v>
      </c>
      <c r="BF11" s="22"/>
      <c r="BG11" s="22">
        <v>6.0532687651331699E-2</v>
      </c>
      <c r="BH11" s="22">
        <v>7.3170731707317097E-2</v>
      </c>
      <c r="BI11" s="22"/>
      <c r="BJ11" s="22">
        <v>6.8421052631578994E-2</v>
      </c>
      <c r="BK11" s="22">
        <v>6.9676153091265902E-2</v>
      </c>
      <c r="BL11" s="22"/>
      <c r="BM11" s="22">
        <v>7.4074074074074098E-2</v>
      </c>
      <c r="BN11" s="22">
        <v>6.5573770491803296E-2</v>
      </c>
      <c r="BO11" s="22"/>
      <c r="BP11" s="22">
        <v>6.5281899109792305E-2</v>
      </c>
      <c r="BQ11" s="22">
        <v>6.9634703196347E-2</v>
      </c>
      <c r="BR11" s="22"/>
      <c r="BS11" s="22">
        <v>4.7511312217194603E-2</v>
      </c>
      <c r="BT11" s="22">
        <v>9.2307692307692299E-2</v>
      </c>
      <c r="BU11" s="22"/>
      <c r="BV11" s="22">
        <v>5.3691275167785199E-2</v>
      </c>
      <c r="BW11" s="22">
        <v>4.4368600682593899E-2</v>
      </c>
      <c r="BX11" s="22"/>
      <c r="BY11" s="22">
        <v>6.2937062937062901E-2</v>
      </c>
      <c r="BZ11" s="22">
        <v>6.8709377901578494E-2</v>
      </c>
      <c r="CA11" s="22"/>
      <c r="CB11" s="22">
        <v>6.7681895093062605E-2</v>
      </c>
      <c r="CC11" s="22">
        <v>6.9131832797427697E-2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402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393</v>
      </c>
      <c r="C8" s="13">
        <v>0.67044534412955503</v>
      </c>
      <c r="D8" s="13">
        <v>0.67897271268057802</v>
      </c>
      <c r="E8" s="13">
        <v>0.66062602965403605</v>
      </c>
      <c r="F8" s="13"/>
      <c r="G8" s="13">
        <v>0.68</v>
      </c>
      <c r="H8" s="13">
        <v>0.61042944785276099</v>
      </c>
      <c r="I8" s="13">
        <v>0.65677966101694896</v>
      </c>
      <c r="J8" s="13">
        <v>0.68159203980099503</v>
      </c>
      <c r="K8" s="13">
        <v>0.713286713286713</v>
      </c>
      <c r="L8" s="13">
        <v>0.75324675324675305</v>
      </c>
      <c r="M8" s="13"/>
      <c r="N8" s="13">
        <v>0.69874476987447698</v>
      </c>
      <c r="O8" s="13">
        <v>0.70446735395188997</v>
      </c>
      <c r="P8" s="13">
        <v>0.62189054726368198</v>
      </c>
      <c r="Q8" s="13">
        <v>0.61417322834645705</v>
      </c>
      <c r="R8" s="13"/>
      <c r="S8" s="13">
        <v>0.65432098765432101</v>
      </c>
      <c r="T8" s="13">
        <v>0.65413533834586501</v>
      </c>
      <c r="U8" s="13">
        <v>0.69863013698630105</v>
      </c>
      <c r="V8" s="13">
        <v>0.70873786407767003</v>
      </c>
      <c r="W8" s="13">
        <v>0.67307692307692302</v>
      </c>
      <c r="X8" s="13">
        <v>0.76190476190476197</v>
      </c>
      <c r="Y8" s="13">
        <v>0.67</v>
      </c>
      <c r="Z8" s="13">
        <v>0.62222222222222201</v>
      </c>
      <c r="AA8" s="13">
        <v>0.63057324840764295</v>
      </c>
      <c r="AB8" s="13">
        <v>0.6875</v>
      </c>
      <c r="AC8" s="13">
        <v>0.64912280701754399</v>
      </c>
      <c r="AD8" s="13">
        <v>0.57894736842105299</v>
      </c>
      <c r="AE8" s="13"/>
      <c r="AF8" s="13">
        <v>0.68170426065162903</v>
      </c>
      <c r="AG8" s="13">
        <v>0.69499999999999995</v>
      </c>
      <c r="AH8" s="13">
        <v>0.640625</v>
      </c>
      <c r="AI8" s="13">
        <v>0.61490683229813703</v>
      </c>
      <c r="AJ8" s="13">
        <v>0.69918699186991895</v>
      </c>
      <c r="AK8" s="13">
        <v>0.72380952380952401</v>
      </c>
      <c r="AL8" s="13"/>
      <c r="AM8" s="13">
        <v>0.67032967032966995</v>
      </c>
      <c r="AN8" s="13">
        <v>0.68444444444444397</v>
      </c>
      <c r="AO8" s="13">
        <v>0.68797953964194403</v>
      </c>
      <c r="AP8" s="13">
        <v>0.65400843881856496</v>
      </c>
      <c r="AQ8" s="13">
        <v>0.68181818181818199</v>
      </c>
      <c r="AR8" s="13"/>
      <c r="AS8" s="13">
        <v>0.67044534412955503</v>
      </c>
      <c r="AT8" s="13" t="s">
        <v>97</v>
      </c>
      <c r="AU8" s="13"/>
      <c r="AV8" s="13">
        <v>0.625</v>
      </c>
      <c r="AW8" s="13">
        <v>0.67021276595744705</v>
      </c>
      <c r="AX8" s="13">
        <v>0.70554493307839405</v>
      </c>
      <c r="AY8" s="13"/>
      <c r="AZ8" s="13">
        <v>0.68807339449541305</v>
      </c>
      <c r="BA8" s="13">
        <v>0.54444444444444395</v>
      </c>
      <c r="BB8" s="13">
        <v>0.64757709251101303</v>
      </c>
      <c r="BC8" s="13"/>
      <c r="BD8" s="13">
        <v>0.68045112781954897</v>
      </c>
      <c r="BE8" s="13">
        <v>0.65197215777262196</v>
      </c>
      <c r="BF8" s="13"/>
      <c r="BG8" s="13">
        <v>0.69975786924939498</v>
      </c>
      <c r="BH8" s="13">
        <v>0.65609756097561001</v>
      </c>
      <c r="BI8" s="13"/>
      <c r="BJ8" s="13">
        <v>0.615789473684211</v>
      </c>
      <c r="BK8" s="13">
        <v>0.68204121687929298</v>
      </c>
      <c r="BL8" s="13"/>
      <c r="BM8" s="13">
        <v>0.67901234567901203</v>
      </c>
      <c r="BN8" s="13">
        <v>0.66905737704918</v>
      </c>
      <c r="BO8" s="13"/>
      <c r="BP8" s="13">
        <v>0.67359050445103896</v>
      </c>
      <c r="BQ8" s="13">
        <v>0.67123287671232901</v>
      </c>
      <c r="BR8" s="13"/>
      <c r="BS8" s="13">
        <v>0.67647058823529405</v>
      </c>
      <c r="BT8" s="13">
        <v>0.63076923076923097</v>
      </c>
      <c r="BU8" s="13"/>
      <c r="BV8" s="13">
        <v>0.71812080536912704</v>
      </c>
      <c r="BW8" s="13">
        <v>0.65529010238907803</v>
      </c>
      <c r="BX8" s="13"/>
      <c r="BY8" s="13">
        <v>0.57342657342657299</v>
      </c>
      <c r="BZ8" s="13">
        <v>0.68523676880222795</v>
      </c>
      <c r="CA8" s="13"/>
      <c r="CB8" s="13">
        <v>0.66497461928933999</v>
      </c>
      <c r="CC8" s="13">
        <v>0.680064308681672</v>
      </c>
    </row>
    <row r="9" spans="2:81" ht="43.2" x14ac:dyDescent="0.3">
      <c r="B9" s="14" t="s">
        <v>394</v>
      </c>
      <c r="C9" s="13">
        <v>0.25425101214574902</v>
      </c>
      <c r="D9" s="13">
        <v>0.24398073836276099</v>
      </c>
      <c r="E9" s="13">
        <v>0.26523887973640897</v>
      </c>
      <c r="F9" s="13"/>
      <c r="G9" s="13">
        <v>0.26857142857142902</v>
      </c>
      <c r="H9" s="13">
        <v>0.309815950920245</v>
      </c>
      <c r="I9" s="13">
        <v>0.25847457627118597</v>
      </c>
      <c r="J9" s="13">
        <v>0.21890547263681601</v>
      </c>
      <c r="K9" s="13">
        <v>0.23776223776223801</v>
      </c>
      <c r="L9" s="13">
        <v>0.17532467532467499</v>
      </c>
      <c r="M9" s="13"/>
      <c r="N9" s="13">
        <v>0.23221757322175701</v>
      </c>
      <c r="O9" s="13">
        <v>0.219931271477663</v>
      </c>
      <c r="P9" s="13">
        <v>0.30348258706467701</v>
      </c>
      <c r="Q9" s="13">
        <v>0.29921259842519699</v>
      </c>
      <c r="R9" s="13"/>
      <c r="S9" s="13">
        <v>0.26337448559670801</v>
      </c>
      <c r="T9" s="13">
        <v>0.30827067669172897</v>
      </c>
      <c r="U9" s="13">
        <v>0.232876712328767</v>
      </c>
      <c r="V9" s="13">
        <v>0.233009708737864</v>
      </c>
      <c r="W9" s="13">
        <v>0.25</v>
      </c>
      <c r="X9" s="13">
        <v>0.15238095238095201</v>
      </c>
      <c r="Y9" s="13">
        <v>0.21</v>
      </c>
      <c r="Z9" s="13">
        <v>0.24444444444444399</v>
      </c>
      <c r="AA9" s="13">
        <v>0.28662420382165599</v>
      </c>
      <c r="AB9" s="13">
        <v>0.29166666666666702</v>
      </c>
      <c r="AC9" s="13">
        <v>0.28070175438596501</v>
      </c>
      <c r="AD9" s="13">
        <v>0.26315789473684198</v>
      </c>
      <c r="AE9" s="13"/>
      <c r="AF9" s="13">
        <v>0.25313283208019999</v>
      </c>
      <c r="AG9" s="13">
        <v>0.255</v>
      </c>
      <c r="AH9" s="13">
        <v>0.2890625</v>
      </c>
      <c r="AI9" s="13">
        <v>0.28571428571428598</v>
      </c>
      <c r="AJ9" s="13">
        <v>0.24390243902438999</v>
      </c>
      <c r="AK9" s="13">
        <v>0.20952380952381</v>
      </c>
      <c r="AL9" s="13"/>
      <c r="AM9" s="13">
        <v>0.27472527472527503</v>
      </c>
      <c r="AN9" s="13">
        <v>0.25777777777777799</v>
      </c>
      <c r="AO9" s="13">
        <v>0.24040920716112499</v>
      </c>
      <c r="AP9" s="13">
        <v>0.26160337552742602</v>
      </c>
      <c r="AQ9" s="13">
        <v>0.15909090909090901</v>
      </c>
      <c r="AR9" s="13"/>
      <c r="AS9" s="13">
        <v>0.25425101214574902</v>
      </c>
      <c r="AT9" s="13" t="s">
        <v>97</v>
      </c>
      <c r="AU9" s="13"/>
      <c r="AV9" s="13">
        <v>0.28999999999999998</v>
      </c>
      <c r="AW9" s="13">
        <v>0.24468085106383</v>
      </c>
      <c r="AX9" s="13">
        <v>0.223709369024857</v>
      </c>
      <c r="AY9" s="13"/>
      <c r="AZ9" s="13">
        <v>0.26605504587155998</v>
      </c>
      <c r="BA9" s="13">
        <v>0.36666666666666697</v>
      </c>
      <c r="BB9" s="13">
        <v>0.25550660792951502</v>
      </c>
      <c r="BC9" s="13"/>
      <c r="BD9" s="13">
        <v>0.24561403508771901</v>
      </c>
      <c r="BE9" s="13">
        <v>0.26914153132250601</v>
      </c>
      <c r="BF9" s="13"/>
      <c r="BG9" s="13">
        <v>0.239709443099274</v>
      </c>
      <c r="BH9" s="13">
        <v>0.26219512195122002</v>
      </c>
      <c r="BI9" s="13"/>
      <c r="BJ9" s="13">
        <v>0.29473684210526302</v>
      </c>
      <c r="BK9" s="13">
        <v>0.244357212953876</v>
      </c>
      <c r="BL9" s="13"/>
      <c r="BM9" s="13">
        <v>0.209876543209877</v>
      </c>
      <c r="BN9" s="13">
        <v>0.26434426229508201</v>
      </c>
      <c r="BO9" s="13"/>
      <c r="BP9" s="13">
        <v>0.249258160237389</v>
      </c>
      <c r="BQ9" s="13">
        <v>0.25456621004566199</v>
      </c>
      <c r="BR9" s="13"/>
      <c r="BS9" s="13">
        <v>0.23755656108597301</v>
      </c>
      <c r="BT9" s="13">
        <v>0.27692307692307699</v>
      </c>
      <c r="BU9" s="13"/>
      <c r="BV9" s="13">
        <v>0.228187919463087</v>
      </c>
      <c r="BW9" s="13">
        <v>0.24232081911262801</v>
      </c>
      <c r="BX9" s="13"/>
      <c r="BY9" s="13">
        <v>0.32867132867132898</v>
      </c>
      <c r="BZ9" s="13">
        <v>0.245125348189415</v>
      </c>
      <c r="CA9" s="13"/>
      <c r="CB9" s="13">
        <v>0.25549915397631101</v>
      </c>
      <c r="CC9" s="13">
        <v>0.25080385852089998</v>
      </c>
    </row>
    <row r="10" spans="2:81" ht="28.8" x14ac:dyDescent="0.3">
      <c r="B10" s="14" t="s">
        <v>395</v>
      </c>
      <c r="C10" s="13">
        <v>5.3441295546558701E-2</v>
      </c>
      <c r="D10" s="13">
        <v>6.2600321027287298E-2</v>
      </c>
      <c r="E10" s="13">
        <v>4.4481054365733103E-2</v>
      </c>
      <c r="F10" s="13"/>
      <c r="G10" s="13">
        <v>2.2857142857142899E-2</v>
      </c>
      <c r="H10" s="13">
        <v>5.82822085889571E-2</v>
      </c>
      <c r="I10" s="13">
        <v>6.3559322033898302E-2</v>
      </c>
      <c r="J10" s="13">
        <v>6.4676616915422896E-2</v>
      </c>
      <c r="K10" s="13">
        <v>4.1958041958042001E-2</v>
      </c>
      <c r="L10" s="13">
        <v>5.8441558441558399E-2</v>
      </c>
      <c r="M10" s="13"/>
      <c r="N10" s="13">
        <v>5.6485355648535601E-2</v>
      </c>
      <c r="O10" s="13">
        <v>5.1546391752577303E-2</v>
      </c>
      <c r="P10" s="13">
        <v>5.4726368159204002E-2</v>
      </c>
      <c r="Q10" s="13">
        <v>5.1181102362204703E-2</v>
      </c>
      <c r="R10" s="13"/>
      <c r="S10" s="13">
        <v>6.5843621399177002E-2</v>
      </c>
      <c r="T10" s="13">
        <v>2.2556390977443601E-2</v>
      </c>
      <c r="U10" s="13">
        <v>4.1095890410958902E-2</v>
      </c>
      <c r="V10" s="13">
        <v>4.85436893203883E-2</v>
      </c>
      <c r="W10" s="13">
        <v>3.8461538461538498E-2</v>
      </c>
      <c r="X10" s="13">
        <v>6.6666666666666693E-2</v>
      </c>
      <c r="Y10" s="13">
        <v>0.1</v>
      </c>
      <c r="Z10" s="13">
        <v>6.6666666666666693E-2</v>
      </c>
      <c r="AA10" s="13">
        <v>5.7324840764331197E-2</v>
      </c>
      <c r="AB10" s="13">
        <v>1.0416666666666701E-2</v>
      </c>
      <c r="AC10" s="13">
        <v>5.2631578947368397E-2</v>
      </c>
      <c r="AD10" s="13">
        <v>0.105263157894737</v>
      </c>
      <c r="AE10" s="13"/>
      <c r="AF10" s="13">
        <v>4.7619047619047603E-2</v>
      </c>
      <c r="AG10" s="13">
        <v>3.5000000000000003E-2</v>
      </c>
      <c r="AH10" s="13">
        <v>5.46875E-2</v>
      </c>
      <c r="AI10" s="13">
        <v>8.6956521739130405E-2</v>
      </c>
      <c r="AJ10" s="13">
        <v>1.6260162601626001E-2</v>
      </c>
      <c r="AK10" s="13">
        <v>4.7619047619047603E-2</v>
      </c>
      <c r="AL10" s="13"/>
      <c r="AM10" s="13">
        <v>3.8461538461538498E-2</v>
      </c>
      <c r="AN10" s="13">
        <v>4.8888888888888898E-2</v>
      </c>
      <c r="AO10" s="13">
        <v>4.3478260869565202E-2</v>
      </c>
      <c r="AP10" s="13">
        <v>5.90717299578059E-2</v>
      </c>
      <c r="AQ10" s="13">
        <v>0.11363636363636399</v>
      </c>
      <c r="AR10" s="13"/>
      <c r="AS10" s="13">
        <v>5.3441295546558701E-2</v>
      </c>
      <c r="AT10" s="13" t="s">
        <v>97</v>
      </c>
      <c r="AU10" s="13"/>
      <c r="AV10" s="13">
        <v>6.7500000000000004E-2</v>
      </c>
      <c r="AW10" s="13">
        <v>6.3829787234042507E-2</v>
      </c>
      <c r="AX10" s="13">
        <v>4.5889101338432103E-2</v>
      </c>
      <c r="AY10" s="13"/>
      <c r="AZ10" s="13">
        <v>4.5871559633027498E-2</v>
      </c>
      <c r="BA10" s="13">
        <v>6.6666666666666693E-2</v>
      </c>
      <c r="BB10" s="13">
        <v>7.0484581497797405E-2</v>
      </c>
      <c r="BC10" s="13"/>
      <c r="BD10" s="13">
        <v>5.1378446115288197E-2</v>
      </c>
      <c r="BE10" s="13">
        <v>5.8004640371229703E-2</v>
      </c>
      <c r="BF10" s="13"/>
      <c r="BG10" s="13">
        <v>4.35835351089588E-2</v>
      </c>
      <c r="BH10" s="13">
        <v>5.8536585365853697E-2</v>
      </c>
      <c r="BI10" s="13"/>
      <c r="BJ10" s="13">
        <v>5.2631578947368397E-2</v>
      </c>
      <c r="BK10" s="13">
        <v>5.3974484789008799E-2</v>
      </c>
      <c r="BL10" s="13"/>
      <c r="BM10" s="13">
        <v>7.8189300411522597E-2</v>
      </c>
      <c r="BN10" s="13">
        <v>4.8155737704918003E-2</v>
      </c>
      <c r="BO10" s="13"/>
      <c r="BP10" s="13">
        <v>5.93471810089021E-2</v>
      </c>
      <c r="BQ10" s="13">
        <v>5.0228310502283102E-2</v>
      </c>
      <c r="BR10" s="13"/>
      <c r="BS10" s="13">
        <v>6.5610859728506804E-2</v>
      </c>
      <c r="BT10" s="13">
        <v>6.15384615384615E-2</v>
      </c>
      <c r="BU10" s="13"/>
      <c r="BV10" s="13">
        <v>4.6979865771812103E-2</v>
      </c>
      <c r="BW10" s="13">
        <v>7.5085324232081904E-2</v>
      </c>
      <c r="BX10" s="13"/>
      <c r="BY10" s="13">
        <v>6.9930069930069894E-2</v>
      </c>
      <c r="BZ10" s="13">
        <v>4.9210770659238602E-2</v>
      </c>
      <c r="CA10" s="13"/>
      <c r="CB10" s="13">
        <v>6.0913705583756299E-2</v>
      </c>
      <c r="CC10" s="13">
        <v>4.66237942122186E-2</v>
      </c>
    </row>
    <row r="11" spans="2:81" x14ac:dyDescent="0.3">
      <c r="B11" s="14" t="s">
        <v>106</v>
      </c>
      <c r="C11" s="22">
        <v>2.1862348178137699E-2</v>
      </c>
      <c r="D11" s="22">
        <v>1.4446227929374E-2</v>
      </c>
      <c r="E11" s="22">
        <v>2.96540362438221E-2</v>
      </c>
      <c r="F11" s="22"/>
      <c r="G11" s="22">
        <v>2.8571428571428598E-2</v>
      </c>
      <c r="H11" s="22">
        <v>2.14723926380368E-2</v>
      </c>
      <c r="I11" s="22">
        <v>2.1186440677966101E-2</v>
      </c>
      <c r="J11" s="22">
        <v>3.4825870646766198E-2</v>
      </c>
      <c r="K11" s="22">
        <v>6.9930069930069904E-3</v>
      </c>
      <c r="L11" s="22">
        <v>1.2987012987013E-2</v>
      </c>
      <c r="M11" s="22"/>
      <c r="N11" s="22">
        <v>1.2552301255230099E-2</v>
      </c>
      <c r="O11" s="22">
        <v>2.40549828178694E-2</v>
      </c>
      <c r="P11" s="22">
        <v>1.99004975124378E-2</v>
      </c>
      <c r="Q11" s="22">
        <v>3.5433070866141697E-2</v>
      </c>
      <c r="R11" s="22"/>
      <c r="S11" s="22">
        <v>1.6460905349794198E-2</v>
      </c>
      <c r="T11" s="22">
        <v>1.50375939849624E-2</v>
      </c>
      <c r="U11" s="22">
        <v>2.7397260273972601E-2</v>
      </c>
      <c r="V11" s="22">
        <v>9.7087378640776708E-3</v>
      </c>
      <c r="W11" s="22">
        <v>3.8461538461538498E-2</v>
      </c>
      <c r="X11" s="22">
        <v>1.9047619047619001E-2</v>
      </c>
      <c r="Y11" s="22">
        <v>0.02</v>
      </c>
      <c r="Z11" s="22">
        <v>6.6666666666666693E-2</v>
      </c>
      <c r="AA11" s="22">
        <v>2.54777070063694E-2</v>
      </c>
      <c r="AB11" s="22">
        <v>1.0416666666666701E-2</v>
      </c>
      <c r="AC11" s="22">
        <v>1.7543859649122799E-2</v>
      </c>
      <c r="AD11" s="22">
        <v>5.2631578947368397E-2</v>
      </c>
      <c r="AE11" s="22"/>
      <c r="AF11" s="22">
        <v>1.7543859649122799E-2</v>
      </c>
      <c r="AG11" s="22">
        <v>1.4999999999999999E-2</v>
      </c>
      <c r="AH11" s="22">
        <v>1.5625E-2</v>
      </c>
      <c r="AI11" s="22">
        <v>1.2422360248447201E-2</v>
      </c>
      <c r="AJ11" s="22">
        <v>4.0650406504064998E-2</v>
      </c>
      <c r="AK11" s="22">
        <v>1.9047619047619001E-2</v>
      </c>
      <c r="AL11" s="22"/>
      <c r="AM11" s="22">
        <v>1.6483516483516501E-2</v>
      </c>
      <c r="AN11" s="22">
        <v>8.8888888888888906E-3</v>
      </c>
      <c r="AO11" s="22">
        <v>2.81329923273657E-2</v>
      </c>
      <c r="AP11" s="22">
        <v>2.53164556962025E-2</v>
      </c>
      <c r="AQ11" s="22">
        <v>4.5454545454545497E-2</v>
      </c>
      <c r="AR11" s="22"/>
      <c r="AS11" s="22">
        <v>2.1862348178137699E-2</v>
      </c>
      <c r="AT11" s="22" t="s">
        <v>97</v>
      </c>
      <c r="AU11" s="22"/>
      <c r="AV11" s="22">
        <v>1.7500000000000002E-2</v>
      </c>
      <c r="AW11" s="22">
        <v>2.1276595744680899E-2</v>
      </c>
      <c r="AX11" s="22">
        <v>2.4856596558317401E-2</v>
      </c>
      <c r="AY11" s="22"/>
      <c r="AZ11" s="22">
        <v>0</v>
      </c>
      <c r="BA11" s="22">
        <v>2.2222222222222199E-2</v>
      </c>
      <c r="BB11" s="22">
        <v>2.6431718061673999E-2</v>
      </c>
      <c r="BC11" s="22"/>
      <c r="BD11" s="22">
        <v>2.2556390977443601E-2</v>
      </c>
      <c r="BE11" s="22">
        <v>2.0881670533642701E-2</v>
      </c>
      <c r="BF11" s="22"/>
      <c r="BG11" s="22">
        <v>1.6949152542372899E-2</v>
      </c>
      <c r="BH11" s="22">
        <v>2.3170731707317101E-2</v>
      </c>
      <c r="BI11" s="22"/>
      <c r="BJ11" s="22">
        <v>3.6842105263157898E-2</v>
      </c>
      <c r="BK11" s="22">
        <v>1.9627085377821402E-2</v>
      </c>
      <c r="BL11" s="22"/>
      <c r="BM11" s="22">
        <v>3.2921810699588501E-2</v>
      </c>
      <c r="BN11" s="22">
        <v>1.84426229508197E-2</v>
      </c>
      <c r="BO11" s="22"/>
      <c r="BP11" s="22">
        <v>1.78041543026706E-2</v>
      </c>
      <c r="BQ11" s="22">
        <v>2.3972602739725998E-2</v>
      </c>
      <c r="BR11" s="22"/>
      <c r="BS11" s="22">
        <v>2.03619909502262E-2</v>
      </c>
      <c r="BT11" s="22">
        <v>3.0769230769230799E-2</v>
      </c>
      <c r="BU11" s="22"/>
      <c r="BV11" s="22">
        <v>6.7114093959731499E-3</v>
      </c>
      <c r="BW11" s="22">
        <v>2.7303754266211601E-2</v>
      </c>
      <c r="BX11" s="22"/>
      <c r="BY11" s="22">
        <v>2.7972027972028E-2</v>
      </c>
      <c r="BZ11" s="22">
        <v>2.0427112349117899E-2</v>
      </c>
      <c r="CA11" s="22"/>
      <c r="CB11" s="22">
        <v>1.8612521150592198E-2</v>
      </c>
      <c r="CC11" s="22">
        <v>2.2508038585209E-2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403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393</v>
      </c>
      <c r="C8" s="13">
        <v>0.396761133603239</v>
      </c>
      <c r="D8" s="13">
        <v>0.40930979133226297</v>
      </c>
      <c r="E8" s="13">
        <v>0.38220757825370699</v>
      </c>
      <c r="F8" s="13"/>
      <c r="G8" s="13">
        <v>0.38857142857142901</v>
      </c>
      <c r="H8" s="13">
        <v>0.374233128834356</v>
      </c>
      <c r="I8" s="13">
        <v>0.38135593220338998</v>
      </c>
      <c r="J8" s="13">
        <v>0.39303482587064698</v>
      </c>
      <c r="K8" s="13">
        <v>0.38461538461538503</v>
      </c>
      <c r="L8" s="13">
        <v>0.493506493506494</v>
      </c>
      <c r="M8" s="13"/>
      <c r="N8" s="13">
        <v>0.44979079497907898</v>
      </c>
      <c r="O8" s="13">
        <v>0.347079037800687</v>
      </c>
      <c r="P8" s="13">
        <v>0.39800995024875602</v>
      </c>
      <c r="Q8" s="13">
        <v>0.35826771653543299</v>
      </c>
      <c r="R8" s="13"/>
      <c r="S8" s="13">
        <v>0.41152263374485598</v>
      </c>
      <c r="T8" s="13">
        <v>0.360902255639098</v>
      </c>
      <c r="U8" s="13">
        <v>0.32876712328767099</v>
      </c>
      <c r="V8" s="13">
        <v>0.32038834951456302</v>
      </c>
      <c r="W8" s="13">
        <v>0.41346153846153799</v>
      </c>
      <c r="X8" s="13">
        <v>0.43809523809523798</v>
      </c>
      <c r="Y8" s="13">
        <v>0.39</v>
      </c>
      <c r="Z8" s="13">
        <v>0.422222222222222</v>
      </c>
      <c r="AA8" s="13">
        <v>0.38216560509554098</v>
      </c>
      <c r="AB8" s="13">
        <v>0.44791666666666702</v>
      </c>
      <c r="AC8" s="13">
        <v>0.50877192982456099</v>
      </c>
      <c r="AD8" s="13">
        <v>0.31578947368421101</v>
      </c>
      <c r="AE8" s="13"/>
      <c r="AF8" s="13">
        <v>0.46365914786967399</v>
      </c>
      <c r="AG8" s="13">
        <v>0.34499999999999997</v>
      </c>
      <c r="AH8" s="13">
        <v>0.484375</v>
      </c>
      <c r="AI8" s="13">
        <v>0.29192546583850898</v>
      </c>
      <c r="AJ8" s="13">
        <v>0.37398373983739802</v>
      </c>
      <c r="AK8" s="13">
        <v>0.38095238095238099</v>
      </c>
      <c r="AL8" s="13"/>
      <c r="AM8" s="13">
        <v>0.37362637362637402</v>
      </c>
      <c r="AN8" s="13">
        <v>0.36444444444444402</v>
      </c>
      <c r="AO8" s="13">
        <v>0.41432225063938599</v>
      </c>
      <c r="AP8" s="13">
        <v>0.43881856540084402</v>
      </c>
      <c r="AQ8" s="13">
        <v>0.40909090909090901</v>
      </c>
      <c r="AR8" s="13"/>
      <c r="AS8" s="13">
        <v>0.396761133603239</v>
      </c>
      <c r="AT8" s="13" t="s">
        <v>97</v>
      </c>
      <c r="AU8" s="13"/>
      <c r="AV8" s="13">
        <v>0.41499999999999998</v>
      </c>
      <c r="AW8" s="13">
        <v>0.36170212765957399</v>
      </c>
      <c r="AX8" s="13">
        <v>0.39961759082218001</v>
      </c>
      <c r="AY8" s="13"/>
      <c r="AZ8" s="13">
        <v>0.38532110091743099</v>
      </c>
      <c r="BA8" s="13">
        <v>0.44444444444444398</v>
      </c>
      <c r="BB8" s="13">
        <v>0.41409691629955903</v>
      </c>
      <c r="BC8" s="13"/>
      <c r="BD8" s="13">
        <v>0.41729323308270699</v>
      </c>
      <c r="BE8" s="13">
        <v>0.36194895591647303</v>
      </c>
      <c r="BF8" s="13"/>
      <c r="BG8" s="13">
        <v>0.43341404358353502</v>
      </c>
      <c r="BH8" s="13">
        <v>0.37804878048780499</v>
      </c>
      <c r="BI8" s="13"/>
      <c r="BJ8" s="13">
        <v>0.37894736842105298</v>
      </c>
      <c r="BK8" s="13">
        <v>0.40333660451422998</v>
      </c>
      <c r="BL8" s="13"/>
      <c r="BM8" s="13">
        <v>0.41975308641975301</v>
      </c>
      <c r="BN8" s="13">
        <v>0.39241803278688497</v>
      </c>
      <c r="BO8" s="13"/>
      <c r="BP8" s="13">
        <v>0.385756676557863</v>
      </c>
      <c r="BQ8" s="13">
        <v>0.40068493150684897</v>
      </c>
      <c r="BR8" s="13"/>
      <c r="BS8" s="13">
        <v>0.44343891402714902</v>
      </c>
      <c r="BT8" s="13">
        <v>0.35384615384615398</v>
      </c>
      <c r="BU8" s="13"/>
      <c r="BV8" s="13">
        <v>0.39597315436241598</v>
      </c>
      <c r="BW8" s="13">
        <v>0.46757679180887401</v>
      </c>
      <c r="BX8" s="13"/>
      <c r="BY8" s="13">
        <v>0.356643356643357</v>
      </c>
      <c r="BZ8" s="13">
        <v>0.40389972144846797</v>
      </c>
      <c r="CA8" s="13"/>
      <c r="CB8" s="13">
        <v>0.41116751269035501</v>
      </c>
      <c r="CC8" s="13">
        <v>0.38585209003215398</v>
      </c>
    </row>
    <row r="9" spans="2:81" ht="43.2" x14ac:dyDescent="0.3">
      <c r="B9" s="14" t="s">
        <v>394</v>
      </c>
      <c r="C9" s="13">
        <v>0.44858299595141699</v>
      </c>
      <c r="D9" s="13">
        <v>0.41412520064205499</v>
      </c>
      <c r="E9" s="13">
        <v>0.48434925864909401</v>
      </c>
      <c r="F9" s="13"/>
      <c r="G9" s="13">
        <v>0.48571428571428599</v>
      </c>
      <c r="H9" s="13">
        <v>0.45092024539877301</v>
      </c>
      <c r="I9" s="13">
        <v>0.49152542372881403</v>
      </c>
      <c r="J9" s="13">
        <v>0.43283582089552203</v>
      </c>
      <c r="K9" s="13">
        <v>0.45454545454545497</v>
      </c>
      <c r="L9" s="13">
        <v>0.35064935064935099</v>
      </c>
      <c r="M9" s="13"/>
      <c r="N9" s="13">
        <v>0.416317991631799</v>
      </c>
      <c r="O9" s="13">
        <v>0.49140893470790398</v>
      </c>
      <c r="P9" s="13">
        <v>0.43781094527363201</v>
      </c>
      <c r="Q9" s="13">
        <v>0.46062992125984298</v>
      </c>
      <c r="R9" s="13"/>
      <c r="S9" s="13">
        <v>0.452674897119342</v>
      </c>
      <c r="T9" s="13">
        <v>0.48120300751879702</v>
      </c>
      <c r="U9" s="13">
        <v>0.534246575342466</v>
      </c>
      <c r="V9" s="13">
        <v>0.53398058252427205</v>
      </c>
      <c r="W9" s="13">
        <v>0.47115384615384598</v>
      </c>
      <c r="X9" s="13">
        <v>0.39047619047618998</v>
      </c>
      <c r="Y9" s="13">
        <v>0.39</v>
      </c>
      <c r="Z9" s="13">
        <v>0.422222222222222</v>
      </c>
      <c r="AA9" s="13">
        <v>0.41401273885350298</v>
      </c>
      <c r="AB9" s="13">
        <v>0.40625</v>
      </c>
      <c r="AC9" s="13">
        <v>0.40350877192982498</v>
      </c>
      <c r="AD9" s="13">
        <v>0.57894736842105299</v>
      </c>
      <c r="AE9" s="13"/>
      <c r="AF9" s="13">
        <v>0.418546365914787</v>
      </c>
      <c r="AG9" s="13">
        <v>0.46500000000000002</v>
      </c>
      <c r="AH9" s="13">
        <v>0.40625</v>
      </c>
      <c r="AI9" s="13">
        <v>0.49068322981366502</v>
      </c>
      <c r="AJ9" s="13">
        <v>0.47154471544715398</v>
      </c>
      <c r="AK9" s="13">
        <v>0.52380952380952395</v>
      </c>
      <c r="AL9" s="13"/>
      <c r="AM9" s="13">
        <v>0.42857142857142899</v>
      </c>
      <c r="AN9" s="13">
        <v>0.48</v>
      </c>
      <c r="AO9" s="13">
        <v>0.43734015345268501</v>
      </c>
      <c r="AP9" s="13">
        <v>0.42194092827004198</v>
      </c>
      <c r="AQ9" s="13">
        <v>0.45454545454545497</v>
      </c>
      <c r="AR9" s="13"/>
      <c r="AS9" s="13">
        <v>0.44858299595141699</v>
      </c>
      <c r="AT9" s="13" t="s">
        <v>97</v>
      </c>
      <c r="AU9" s="13"/>
      <c r="AV9" s="13">
        <v>0.41</v>
      </c>
      <c r="AW9" s="13">
        <v>0.45744680851063801</v>
      </c>
      <c r="AX9" s="13">
        <v>0.45697896749521999</v>
      </c>
      <c r="AY9" s="13"/>
      <c r="AZ9" s="13">
        <v>0.48623853211009199</v>
      </c>
      <c r="BA9" s="13">
        <v>0.35555555555555601</v>
      </c>
      <c r="BB9" s="13">
        <v>0.38766519823788498</v>
      </c>
      <c r="BC9" s="13"/>
      <c r="BD9" s="13">
        <v>0.441102756892231</v>
      </c>
      <c r="BE9" s="13">
        <v>0.459396751740139</v>
      </c>
      <c r="BF9" s="13"/>
      <c r="BG9" s="13">
        <v>0.42615012106537498</v>
      </c>
      <c r="BH9" s="13">
        <v>0.46097560975609803</v>
      </c>
      <c r="BI9" s="13"/>
      <c r="BJ9" s="13">
        <v>0.44736842105263203</v>
      </c>
      <c r="BK9" s="13">
        <v>0.44651619234543699</v>
      </c>
      <c r="BL9" s="13"/>
      <c r="BM9" s="13">
        <v>0.452674897119342</v>
      </c>
      <c r="BN9" s="13">
        <v>0.44774590163934402</v>
      </c>
      <c r="BO9" s="13"/>
      <c r="BP9" s="13">
        <v>0.45697329376854601</v>
      </c>
      <c r="BQ9" s="13">
        <v>0.44520547945205502</v>
      </c>
      <c r="BR9" s="13"/>
      <c r="BS9" s="13">
        <v>0.42307692307692302</v>
      </c>
      <c r="BT9" s="13">
        <v>0.43736263736263697</v>
      </c>
      <c r="BU9" s="13"/>
      <c r="BV9" s="13">
        <v>0.47651006711409399</v>
      </c>
      <c r="BW9" s="13">
        <v>0.39590443686006799</v>
      </c>
      <c r="BX9" s="13"/>
      <c r="BY9" s="13">
        <v>0.43356643356643398</v>
      </c>
      <c r="BZ9" s="13">
        <v>0.44939647168059399</v>
      </c>
      <c r="CA9" s="13"/>
      <c r="CB9" s="13">
        <v>0.44331641285956003</v>
      </c>
      <c r="CC9" s="13">
        <v>0.454983922829582</v>
      </c>
    </row>
    <row r="10" spans="2:81" ht="28.8" x14ac:dyDescent="0.3">
      <c r="B10" s="14" t="s">
        <v>395</v>
      </c>
      <c r="C10" s="13">
        <v>0.11336032388664</v>
      </c>
      <c r="D10" s="13">
        <v>0.141252006420546</v>
      </c>
      <c r="E10" s="13">
        <v>8.5667215815486003E-2</v>
      </c>
      <c r="F10" s="13"/>
      <c r="G10" s="13">
        <v>9.71428571428571E-2</v>
      </c>
      <c r="H10" s="13">
        <v>0.128834355828221</v>
      </c>
      <c r="I10" s="13">
        <v>0.105932203389831</v>
      </c>
      <c r="J10" s="13">
        <v>9.9502487562189101E-2</v>
      </c>
      <c r="K10" s="13">
        <v>0.125874125874126</v>
      </c>
      <c r="L10" s="13">
        <v>0.11688311688311701</v>
      </c>
      <c r="M10" s="13"/>
      <c r="N10" s="13">
        <v>0.102510460251046</v>
      </c>
      <c r="O10" s="13">
        <v>0.12714776632302399</v>
      </c>
      <c r="P10" s="13">
        <v>0.124378109452736</v>
      </c>
      <c r="Q10" s="13">
        <v>0.110236220472441</v>
      </c>
      <c r="R10" s="13"/>
      <c r="S10" s="13">
        <v>9.0534979423868303E-2</v>
      </c>
      <c r="T10" s="13">
        <v>0.12030075187969901</v>
      </c>
      <c r="U10" s="13">
        <v>0.10958904109589</v>
      </c>
      <c r="V10" s="13">
        <v>0.116504854368932</v>
      </c>
      <c r="W10" s="13">
        <v>8.6538461538461495E-2</v>
      </c>
      <c r="X10" s="13">
        <v>0.12380952380952399</v>
      </c>
      <c r="Y10" s="13">
        <v>0.16</v>
      </c>
      <c r="Z10" s="13">
        <v>0.11111111111111099</v>
      </c>
      <c r="AA10" s="13">
        <v>0.14012738853503201</v>
      </c>
      <c r="AB10" s="13">
        <v>0.13541666666666699</v>
      </c>
      <c r="AC10" s="13">
        <v>5.2631578947368397E-2</v>
      </c>
      <c r="AD10" s="13">
        <v>5.2631578947368397E-2</v>
      </c>
      <c r="AE10" s="13"/>
      <c r="AF10" s="13">
        <v>8.7719298245614002E-2</v>
      </c>
      <c r="AG10" s="13">
        <v>0.16</v>
      </c>
      <c r="AH10" s="13">
        <v>6.25E-2</v>
      </c>
      <c r="AI10" s="13">
        <v>0.19254658385093201</v>
      </c>
      <c r="AJ10" s="13">
        <v>9.7560975609756101E-2</v>
      </c>
      <c r="AK10" s="13">
        <v>5.7142857142857099E-2</v>
      </c>
      <c r="AL10" s="13"/>
      <c r="AM10" s="13">
        <v>0.14285714285714299</v>
      </c>
      <c r="AN10" s="13">
        <v>0.12</v>
      </c>
      <c r="AO10" s="13">
        <v>0.10485933503836301</v>
      </c>
      <c r="AP10" s="13">
        <v>0.105485232067511</v>
      </c>
      <c r="AQ10" s="13">
        <v>9.0909090909090898E-2</v>
      </c>
      <c r="AR10" s="13"/>
      <c r="AS10" s="13">
        <v>0.11336032388664</v>
      </c>
      <c r="AT10" s="13" t="s">
        <v>97</v>
      </c>
      <c r="AU10" s="13"/>
      <c r="AV10" s="13">
        <v>0.1525</v>
      </c>
      <c r="AW10" s="13">
        <v>0.10638297872340401</v>
      </c>
      <c r="AX10" s="13">
        <v>9.5602294455066905E-2</v>
      </c>
      <c r="AY10" s="13"/>
      <c r="AZ10" s="13">
        <v>0.119266055045872</v>
      </c>
      <c r="BA10" s="13">
        <v>0.18888888888888899</v>
      </c>
      <c r="BB10" s="13">
        <v>0.14977973568281899</v>
      </c>
      <c r="BC10" s="13"/>
      <c r="BD10" s="13">
        <v>9.8997493734335806E-2</v>
      </c>
      <c r="BE10" s="13">
        <v>0.13921113689095099</v>
      </c>
      <c r="BF10" s="13"/>
      <c r="BG10" s="13">
        <v>0.10411622276029101</v>
      </c>
      <c r="BH10" s="13">
        <v>0.118292682926829</v>
      </c>
      <c r="BI10" s="13"/>
      <c r="BJ10" s="13">
        <v>0.13157894736842099</v>
      </c>
      <c r="BK10" s="13">
        <v>0.10991167811579999</v>
      </c>
      <c r="BL10" s="13"/>
      <c r="BM10" s="13">
        <v>9.0534979423868303E-2</v>
      </c>
      <c r="BN10" s="13">
        <v>0.11885245901639301</v>
      </c>
      <c r="BO10" s="13"/>
      <c r="BP10" s="13">
        <v>0.106824925816024</v>
      </c>
      <c r="BQ10" s="13">
        <v>0.117579908675799</v>
      </c>
      <c r="BR10" s="13"/>
      <c r="BS10" s="13">
        <v>0.106334841628959</v>
      </c>
      <c r="BT10" s="13">
        <v>0.14065934065934099</v>
      </c>
      <c r="BU10" s="13"/>
      <c r="BV10" s="13">
        <v>8.7248322147651006E-2</v>
      </c>
      <c r="BW10" s="13">
        <v>0.116040955631399</v>
      </c>
      <c r="BX10" s="13"/>
      <c r="BY10" s="13">
        <v>0.160839160839161</v>
      </c>
      <c r="BZ10" s="13">
        <v>0.10677808727948</v>
      </c>
      <c r="CA10" s="13"/>
      <c r="CB10" s="13">
        <v>0.11505922165820601</v>
      </c>
      <c r="CC10" s="13">
        <v>0.109324758842444</v>
      </c>
    </row>
    <row r="11" spans="2:81" x14ac:dyDescent="0.3">
      <c r="B11" s="14" t="s">
        <v>106</v>
      </c>
      <c r="C11" s="22">
        <v>4.1295546558704502E-2</v>
      </c>
      <c r="D11" s="22">
        <v>3.5313001605136403E-2</v>
      </c>
      <c r="E11" s="22">
        <v>4.7775947281713298E-2</v>
      </c>
      <c r="F11" s="22"/>
      <c r="G11" s="22">
        <v>2.8571428571428598E-2</v>
      </c>
      <c r="H11" s="22">
        <v>4.6012269938650298E-2</v>
      </c>
      <c r="I11" s="22">
        <v>2.1186440677966101E-2</v>
      </c>
      <c r="J11" s="22">
        <v>7.4626865671641798E-2</v>
      </c>
      <c r="K11" s="22">
        <v>3.4965034965035002E-2</v>
      </c>
      <c r="L11" s="22">
        <v>3.8961038961039002E-2</v>
      </c>
      <c r="M11" s="22"/>
      <c r="N11" s="22">
        <v>3.1380753138075299E-2</v>
      </c>
      <c r="O11" s="22">
        <v>3.4364261168384903E-2</v>
      </c>
      <c r="P11" s="22">
        <v>3.98009950248756E-2</v>
      </c>
      <c r="Q11" s="22">
        <v>7.0866141732283505E-2</v>
      </c>
      <c r="R11" s="22"/>
      <c r="S11" s="22">
        <v>4.52674897119342E-2</v>
      </c>
      <c r="T11" s="22">
        <v>3.7593984962405999E-2</v>
      </c>
      <c r="U11" s="22">
        <v>2.7397260273972601E-2</v>
      </c>
      <c r="V11" s="22">
        <v>2.9126213592233E-2</v>
      </c>
      <c r="W11" s="22">
        <v>2.8846153846153799E-2</v>
      </c>
      <c r="X11" s="22">
        <v>4.7619047619047603E-2</v>
      </c>
      <c r="Y11" s="22">
        <v>0.06</v>
      </c>
      <c r="Z11" s="22">
        <v>4.4444444444444398E-2</v>
      </c>
      <c r="AA11" s="22">
        <v>6.3694267515923594E-2</v>
      </c>
      <c r="AB11" s="22">
        <v>1.0416666666666701E-2</v>
      </c>
      <c r="AC11" s="22">
        <v>3.5087719298245598E-2</v>
      </c>
      <c r="AD11" s="22">
        <v>5.2631578947368397E-2</v>
      </c>
      <c r="AE11" s="22"/>
      <c r="AF11" s="22">
        <v>3.00751879699248E-2</v>
      </c>
      <c r="AG11" s="22">
        <v>0.03</v>
      </c>
      <c r="AH11" s="22">
        <v>4.6875E-2</v>
      </c>
      <c r="AI11" s="22">
        <v>2.4844720496894401E-2</v>
      </c>
      <c r="AJ11" s="22">
        <v>5.6910569105691103E-2</v>
      </c>
      <c r="AK11" s="22">
        <v>3.8095238095238099E-2</v>
      </c>
      <c r="AL11" s="22"/>
      <c r="AM11" s="22">
        <v>5.4945054945054903E-2</v>
      </c>
      <c r="AN11" s="22">
        <v>3.5555555555555597E-2</v>
      </c>
      <c r="AO11" s="22">
        <v>4.3478260869565202E-2</v>
      </c>
      <c r="AP11" s="22">
        <v>3.37552742616034E-2</v>
      </c>
      <c r="AQ11" s="22">
        <v>4.5454545454545497E-2</v>
      </c>
      <c r="AR11" s="22"/>
      <c r="AS11" s="22">
        <v>4.1295546558704502E-2</v>
      </c>
      <c r="AT11" s="22" t="s">
        <v>97</v>
      </c>
      <c r="AU11" s="22"/>
      <c r="AV11" s="22">
        <v>2.2499999999999999E-2</v>
      </c>
      <c r="AW11" s="22">
        <v>7.4468085106383003E-2</v>
      </c>
      <c r="AX11" s="22">
        <v>4.7801147227533501E-2</v>
      </c>
      <c r="AY11" s="22"/>
      <c r="AZ11" s="22">
        <v>9.1743119266055103E-3</v>
      </c>
      <c r="BA11" s="22">
        <v>1.1111111111111099E-2</v>
      </c>
      <c r="BB11" s="22">
        <v>4.8458149779735699E-2</v>
      </c>
      <c r="BC11" s="22"/>
      <c r="BD11" s="22">
        <v>4.2606516290726801E-2</v>
      </c>
      <c r="BE11" s="22">
        <v>3.94431554524362E-2</v>
      </c>
      <c r="BF11" s="22"/>
      <c r="BG11" s="22">
        <v>3.6319612590799001E-2</v>
      </c>
      <c r="BH11" s="22">
        <v>4.2682926829268303E-2</v>
      </c>
      <c r="BI11" s="22"/>
      <c r="BJ11" s="22">
        <v>4.2105263157894701E-2</v>
      </c>
      <c r="BK11" s="22">
        <v>4.0235525024533897E-2</v>
      </c>
      <c r="BL11" s="22"/>
      <c r="BM11" s="22">
        <v>3.7037037037037E-2</v>
      </c>
      <c r="BN11" s="22">
        <v>4.0983606557376998E-2</v>
      </c>
      <c r="BO11" s="22"/>
      <c r="BP11" s="22">
        <v>5.04451038575668E-2</v>
      </c>
      <c r="BQ11" s="22">
        <v>3.6529680365296802E-2</v>
      </c>
      <c r="BR11" s="22"/>
      <c r="BS11" s="22">
        <v>2.7149321266968299E-2</v>
      </c>
      <c r="BT11" s="22">
        <v>6.8131868131868098E-2</v>
      </c>
      <c r="BU11" s="22"/>
      <c r="BV11" s="22">
        <v>4.0268456375838903E-2</v>
      </c>
      <c r="BW11" s="22">
        <v>2.0477815699658699E-2</v>
      </c>
      <c r="BX11" s="22"/>
      <c r="BY11" s="22">
        <v>4.8951048951049E-2</v>
      </c>
      <c r="BZ11" s="22">
        <v>3.9925719591457798E-2</v>
      </c>
      <c r="CA11" s="22"/>
      <c r="CB11" s="22">
        <v>3.0456852791878201E-2</v>
      </c>
      <c r="CC11" s="22">
        <v>4.9839228295819903E-2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404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393</v>
      </c>
      <c r="C8" s="13">
        <v>0.14008097165991901</v>
      </c>
      <c r="D8" s="13">
        <v>0.12520064205457501</v>
      </c>
      <c r="E8" s="13">
        <v>0.154859967051071</v>
      </c>
      <c r="F8" s="13"/>
      <c r="G8" s="13">
        <v>0.16</v>
      </c>
      <c r="H8" s="13">
        <v>0.13803680981595101</v>
      </c>
      <c r="I8" s="13">
        <v>0.18220338983050799</v>
      </c>
      <c r="J8" s="13">
        <v>0.119402985074627</v>
      </c>
      <c r="K8" s="13">
        <v>0.15384615384615399</v>
      </c>
      <c r="L8" s="13">
        <v>7.1428571428571397E-2</v>
      </c>
      <c r="M8" s="13"/>
      <c r="N8" s="13">
        <v>0.14435146443514599</v>
      </c>
      <c r="O8" s="13">
        <v>0.106529209621993</v>
      </c>
      <c r="P8" s="13">
        <v>0.124378109452736</v>
      </c>
      <c r="Q8" s="13">
        <v>0.181102362204724</v>
      </c>
      <c r="R8" s="13"/>
      <c r="S8" s="13">
        <v>0.164609053497942</v>
      </c>
      <c r="T8" s="13">
        <v>0.13533834586466201</v>
      </c>
      <c r="U8" s="13">
        <v>8.2191780821917804E-2</v>
      </c>
      <c r="V8" s="13">
        <v>0.116504854368932</v>
      </c>
      <c r="W8" s="13">
        <v>0.15384615384615399</v>
      </c>
      <c r="X8" s="13">
        <v>0.14285714285714299</v>
      </c>
      <c r="Y8" s="13">
        <v>0.18</v>
      </c>
      <c r="Z8" s="13">
        <v>8.8888888888888906E-2</v>
      </c>
      <c r="AA8" s="13">
        <v>0.121019108280255</v>
      </c>
      <c r="AB8" s="13">
        <v>0.14583333333333301</v>
      </c>
      <c r="AC8" s="13">
        <v>0.175438596491228</v>
      </c>
      <c r="AD8" s="13">
        <v>5.2631578947368397E-2</v>
      </c>
      <c r="AE8" s="13"/>
      <c r="AF8" s="13">
        <v>0.18546365914787</v>
      </c>
      <c r="AG8" s="13">
        <v>9.5000000000000001E-2</v>
      </c>
      <c r="AH8" s="13">
        <v>0.109375</v>
      </c>
      <c r="AI8" s="13">
        <v>9.9378881987577605E-2</v>
      </c>
      <c r="AJ8" s="13">
        <v>0.154471544715447</v>
      </c>
      <c r="AK8" s="13">
        <v>0.133333333333333</v>
      </c>
      <c r="AL8" s="13"/>
      <c r="AM8" s="13">
        <v>0.13736263736263701</v>
      </c>
      <c r="AN8" s="13">
        <v>0.133333333333333</v>
      </c>
      <c r="AO8" s="13">
        <v>0.13554987212276201</v>
      </c>
      <c r="AP8" s="13">
        <v>0.17299578059071699</v>
      </c>
      <c r="AQ8" s="13">
        <v>0.18181818181818199</v>
      </c>
      <c r="AR8" s="13"/>
      <c r="AS8" s="13">
        <v>0.14008097165991901</v>
      </c>
      <c r="AT8" s="13" t="s">
        <v>97</v>
      </c>
      <c r="AU8" s="13"/>
      <c r="AV8" s="13">
        <v>0.16250000000000001</v>
      </c>
      <c r="AW8" s="13">
        <v>0.170212765957447</v>
      </c>
      <c r="AX8" s="13">
        <v>0.11472275334607999</v>
      </c>
      <c r="AY8" s="13"/>
      <c r="AZ8" s="13">
        <v>0.146788990825688</v>
      </c>
      <c r="BA8" s="13">
        <v>0.266666666666667</v>
      </c>
      <c r="BB8" s="13">
        <v>0.11894273127753301</v>
      </c>
      <c r="BC8" s="13"/>
      <c r="BD8" s="13">
        <v>0.167919799498747</v>
      </c>
      <c r="BE8" s="13">
        <v>9.0487238979118298E-2</v>
      </c>
      <c r="BF8" s="13"/>
      <c r="BG8" s="13">
        <v>0.186440677966102</v>
      </c>
      <c r="BH8" s="13">
        <v>0.117073170731707</v>
      </c>
      <c r="BI8" s="13"/>
      <c r="BJ8" s="13">
        <v>0.173684210526316</v>
      </c>
      <c r="BK8" s="13">
        <v>0.13052011776251199</v>
      </c>
      <c r="BL8" s="13"/>
      <c r="BM8" s="13">
        <v>0.172839506172839</v>
      </c>
      <c r="BN8" s="13">
        <v>0.133196721311475</v>
      </c>
      <c r="BO8" s="13"/>
      <c r="BP8" s="13">
        <v>0.172106824925816</v>
      </c>
      <c r="BQ8" s="13">
        <v>0.12671232876712299</v>
      </c>
      <c r="BR8" s="13"/>
      <c r="BS8" s="13">
        <v>0.16968325791855199</v>
      </c>
      <c r="BT8" s="13">
        <v>0.118681318681319</v>
      </c>
      <c r="BU8" s="13"/>
      <c r="BV8" s="13">
        <v>0.17449664429530201</v>
      </c>
      <c r="BW8" s="13">
        <v>0.16723549488054601</v>
      </c>
      <c r="BX8" s="13"/>
      <c r="BY8" s="13">
        <v>0.15384615384615399</v>
      </c>
      <c r="BZ8" s="13">
        <v>0.13741875580315699</v>
      </c>
      <c r="CA8" s="13"/>
      <c r="CB8" s="13">
        <v>0.121827411167513</v>
      </c>
      <c r="CC8" s="13">
        <v>0.154340836012862</v>
      </c>
    </row>
    <row r="9" spans="2:81" ht="43.2" x14ac:dyDescent="0.3">
      <c r="B9" s="14" t="s">
        <v>394</v>
      </c>
      <c r="C9" s="13">
        <v>0.52226720647773295</v>
      </c>
      <c r="D9" s="13">
        <v>0.51685393258427004</v>
      </c>
      <c r="E9" s="13">
        <v>0.52718286655683699</v>
      </c>
      <c r="F9" s="13"/>
      <c r="G9" s="13">
        <v>0.60571428571428598</v>
      </c>
      <c r="H9" s="13">
        <v>0.55214723926380405</v>
      </c>
      <c r="I9" s="13">
        <v>0.52966101694915302</v>
      </c>
      <c r="J9" s="13">
        <v>0.442786069651741</v>
      </c>
      <c r="K9" s="13">
        <v>0.447552447552448</v>
      </c>
      <c r="L9" s="13">
        <v>0.52597402597402598</v>
      </c>
      <c r="M9" s="13"/>
      <c r="N9" s="13">
        <v>0.53556485355648498</v>
      </c>
      <c r="O9" s="13">
        <v>0.54982817869415801</v>
      </c>
      <c r="P9" s="13">
        <v>0.49751243781094501</v>
      </c>
      <c r="Q9" s="13">
        <v>0.48031496062992102</v>
      </c>
      <c r="R9" s="13"/>
      <c r="S9" s="13">
        <v>0.58436213991769503</v>
      </c>
      <c r="T9" s="13">
        <v>0.47368421052631599</v>
      </c>
      <c r="U9" s="13">
        <v>0.50684931506849296</v>
      </c>
      <c r="V9" s="13">
        <v>0.56310679611650505</v>
      </c>
      <c r="W9" s="13">
        <v>0.5</v>
      </c>
      <c r="X9" s="13">
        <v>0.580952380952381</v>
      </c>
      <c r="Y9" s="13">
        <v>0.49</v>
      </c>
      <c r="Z9" s="13">
        <v>0.48888888888888898</v>
      </c>
      <c r="AA9" s="13">
        <v>0.50955414012738898</v>
      </c>
      <c r="AB9" s="13">
        <v>0.5</v>
      </c>
      <c r="AC9" s="13">
        <v>0.43859649122806998</v>
      </c>
      <c r="AD9" s="13">
        <v>0.42105263157894701</v>
      </c>
      <c r="AE9" s="13"/>
      <c r="AF9" s="13">
        <v>0.55137844611528797</v>
      </c>
      <c r="AG9" s="13">
        <v>0.5</v>
      </c>
      <c r="AH9" s="13">
        <v>0.5703125</v>
      </c>
      <c r="AI9" s="13">
        <v>0.45962732919254701</v>
      </c>
      <c r="AJ9" s="13">
        <v>0.52845528455284596</v>
      </c>
      <c r="AK9" s="13">
        <v>0.61904761904761896</v>
      </c>
      <c r="AL9" s="13"/>
      <c r="AM9" s="13">
        <v>0.44505494505494497</v>
      </c>
      <c r="AN9" s="13">
        <v>0.52888888888888896</v>
      </c>
      <c r="AO9" s="13">
        <v>0.52941176470588203</v>
      </c>
      <c r="AP9" s="13">
        <v>0.54008438818565396</v>
      </c>
      <c r="AQ9" s="13">
        <v>0.56818181818181801</v>
      </c>
      <c r="AR9" s="13"/>
      <c r="AS9" s="13">
        <v>0.52226720647773295</v>
      </c>
      <c r="AT9" s="13" t="s">
        <v>97</v>
      </c>
      <c r="AU9" s="13"/>
      <c r="AV9" s="13">
        <v>0.50249999999999995</v>
      </c>
      <c r="AW9" s="13">
        <v>0.53191489361702105</v>
      </c>
      <c r="AX9" s="13">
        <v>0.53346080305927301</v>
      </c>
      <c r="AY9" s="13"/>
      <c r="AZ9" s="13">
        <v>0.56880733944954098</v>
      </c>
      <c r="BA9" s="13">
        <v>0.45555555555555599</v>
      </c>
      <c r="BB9" s="13">
        <v>0.51101321585903103</v>
      </c>
      <c r="BC9" s="13"/>
      <c r="BD9" s="13">
        <v>0.54636591478696706</v>
      </c>
      <c r="BE9" s="13">
        <v>0.47563805104408402</v>
      </c>
      <c r="BF9" s="13"/>
      <c r="BG9" s="13">
        <v>0.56416464891041196</v>
      </c>
      <c r="BH9" s="13">
        <v>0.50243902439024402</v>
      </c>
      <c r="BI9" s="13"/>
      <c r="BJ9" s="13">
        <v>0.59473684210526301</v>
      </c>
      <c r="BK9" s="13">
        <v>0.50932286555446504</v>
      </c>
      <c r="BL9" s="13"/>
      <c r="BM9" s="13">
        <v>0.54732510288065805</v>
      </c>
      <c r="BN9" s="13">
        <v>0.51434426229508201</v>
      </c>
      <c r="BO9" s="13"/>
      <c r="BP9" s="13">
        <v>0.50148367952522299</v>
      </c>
      <c r="BQ9" s="13">
        <v>0.52739726027397305</v>
      </c>
      <c r="BR9" s="13"/>
      <c r="BS9" s="13">
        <v>0.54524886877828005</v>
      </c>
      <c r="BT9" s="13">
        <v>0.47472527472527498</v>
      </c>
      <c r="BU9" s="13"/>
      <c r="BV9" s="13">
        <v>0.53020134228187898</v>
      </c>
      <c r="BW9" s="13">
        <v>0.55290102389078499</v>
      </c>
      <c r="BX9" s="13"/>
      <c r="BY9" s="13">
        <v>0.45454545454545497</v>
      </c>
      <c r="BZ9" s="13">
        <v>0.53296193129062197</v>
      </c>
      <c r="CA9" s="13"/>
      <c r="CB9" s="13">
        <v>0.50084602368866304</v>
      </c>
      <c r="CC9" s="13">
        <v>0.54180064308681697</v>
      </c>
    </row>
    <row r="10" spans="2:81" ht="28.8" x14ac:dyDescent="0.3">
      <c r="B10" s="14" t="s">
        <v>395</v>
      </c>
      <c r="C10" s="13">
        <v>0.276113360323887</v>
      </c>
      <c r="D10" s="13">
        <v>0.304975922953451</v>
      </c>
      <c r="E10" s="13">
        <v>0.24876441515650699</v>
      </c>
      <c r="F10" s="13"/>
      <c r="G10" s="13">
        <v>0.19428571428571401</v>
      </c>
      <c r="H10" s="13">
        <v>0.22699386503067501</v>
      </c>
      <c r="I10" s="13">
        <v>0.24576271186440701</v>
      </c>
      <c r="J10" s="13">
        <v>0.35323383084577098</v>
      </c>
      <c r="K10" s="13">
        <v>0.356643356643357</v>
      </c>
      <c r="L10" s="13">
        <v>0.34415584415584399</v>
      </c>
      <c r="M10" s="13"/>
      <c r="N10" s="13">
        <v>0.255230125523013</v>
      </c>
      <c r="O10" s="13">
        <v>0.28865979381443302</v>
      </c>
      <c r="P10" s="13">
        <v>0.31343283582089598</v>
      </c>
      <c r="Q10" s="13">
        <v>0.279527559055118</v>
      </c>
      <c r="R10" s="13"/>
      <c r="S10" s="13">
        <v>0.20164609053497901</v>
      </c>
      <c r="T10" s="13">
        <v>0.32330827067669199</v>
      </c>
      <c r="U10" s="13">
        <v>0.36986301369863001</v>
      </c>
      <c r="V10" s="13">
        <v>0.26213592233009703</v>
      </c>
      <c r="W10" s="13">
        <v>0.269230769230769</v>
      </c>
      <c r="X10" s="13">
        <v>0.20952380952381</v>
      </c>
      <c r="Y10" s="13">
        <v>0.27</v>
      </c>
      <c r="Z10" s="13">
        <v>0.35555555555555601</v>
      </c>
      <c r="AA10" s="13">
        <v>0.29299363057324801</v>
      </c>
      <c r="AB10" s="13">
        <v>0.33333333333333298</v>
      </c>
      <c r="AC10" s="13">
        <v>0.29824561403508798</v>
      </c>
      <c r="AD10" s="13">
        <v>0.36842105263157898</v>
      </c>
      <c r="AE10" s="13"/>
      <c r="AF10" s="13">
        <v>0.21804511278195499</v>
      </c>
      <c r="AG10" s="13">
        <v>0.36</v>
      </c>
      <c r="AH10" s="13">
        <v>0.2421875</v>
      </c>
      <c r="AI10" s="13">
        <v>0.40993788819875798</v>
      </c>
      <c r="AJ10" s="13">
        <v>0.24390243902438999</v>
      </c>
      <c r="AK10" s="13">
        <v>0.17142857142857101</v>
      </c>
      <c r="AL10" s="13"/>
      <c r="AM10" s="13">
        <v>0.340659340659341</v>
      </c>
      <c r="AN10" s="13">
        <v>0.293333333333333</v>
      </c>
      <c r="AO10" s="13">
        <v>0.27365728900255798</v>
      </c>
      <c r="AP10" s="13">
        <v>0.215189873417722</v>
      </c>
      <c r="AQ10" s="13">
        <v>0.18181818181818199</v>
      </c>
      <c r="AR10" s="13"/>
      <c r="AS10" s="13">
        <v>0.276113360323887</v>
      </c>
      <c r="AT10" s="13" t="s">
        <v>97</v>
      </c>
      <c r="AU10" s="13"/>
      <c r="AV10" s="13">
        <v>0.27750000000000002</v>
      </c>
      <c r="AW10" s="13">
        <v>0.23404255319148901</v>
      </c>
      <c r="AX10" s="13">
        <v>0.28680688336520099</v>
      </c>
      <c r="AY10" s="13"/>
      <c r="AZ10" s="13">
        <v>0.25688073394495398</v>
      </c>
      <c r="BA10" s="13">
        <v>0.24444444444444399</v>
      </c>
      <c r="BB10" s="13">
        <v>0.29515418502202601</v>
      </c>
      <c r="BC10" s="13"/>
      <c r="BD10" s="13">
        <v>0.221804511278195</v>
      </c>
      <c r="BE10" s="13">
        <v>0.37587006960556801</v>
      </c>
      <c r="BF10" s="13"/>
      <c r="BG10" s="13">
        <v>0.19128329297820801</v>
      </c>
      <c r="BH10" s="13">
        <v>0.318292682926829</v>
      </c>
      <c r="BI10" s="13"/>
      <c r="BJ10" s="13">
        <v>0.173684210526316</v>
      </c>
      <c r="BK10" s="13">
        <v>0.29931305201177599</v>
      </c>
      <c r="BL10" s="13"/>
      <c r="BM10" s="13">
        <v>0.209876543209877</v>
      </c>
      <c r="BN10" s="13">
        <v>0.29303278688524598</v>
      </c>
      <c r="BO10" s="13"/>
      <c r="BP10" s="13">
        <v>0.26706231454005902</v>
      </c>
      <c r="BQ10" s="13">
        <v>0.284246575342466</v>
      </c>
      <c r="BR10" s="13"/>
      <c r="BS10" s="13">
        <v>0.223981900452489</v>
      </c>
      <c r="BT10" s="13">
        <v>0.33186813186813202</v>
      </c>
      <c r="BU10" s="13"/>
      <c r="BV10" s="13">
        <v>0.20134228187919501</v>
      </c>
      <c r="BW10" s="13">
        <v>0.23549488054607501</v>
      </c>
      <c r="BX10" s="13"/>
      <c r="BY10" s="13">
        <v>0.36363636363636398</v>
      </c>
      <c r="BZ10" s="13">
        <v>0.26276694521819899</v>
      </c>
      <c r="CA10" s="13"/>
      <c r="CB10" s="13">
        <v>0.31302876480541503</v>
      </c>
      <c r="CC10" s="13">
        <v>0.244372990353698</v>
      </c>
    </row>
    <row r="11" spans="2:81" x14ac:dyDescent="0.3">
      <c r="B11" s="14" t="s">
        <v>106</v>
      </c>
      <c r="C11" s="22">
        <v>6.15384615384615E-2</v>
      </c>
      <c r="D11" s="22">
        <v>5.2969502407704698E-2</v>
      </c>
      <c r="E11" s="22">
        <v>6.9192751235584798E-2</v>
      </c>
      <c r="F11" s="22"/>
      <c r="G11" s="22">
        <v>0.04</v>
      </c>
      <c r="H11" s="22">
        <v>8.2822085889570504E-2</v>
      </c>
      <c r="I11" s="22">
        <v>4.2372881355932202E-2</v>
      </c>
      <c r="J11" s="22">
        <v>8.45771144278607E-2</v>
      </c>
      <c r="K11" s="22">
        <v>4.1958041958042001E-2</v>
      </c>
      <c r="L11" s="22">
        <v>5.8441558441558399E-2</v>
      </c>
      <c r="M11" s="22"/>
      <c r="N11" s="22">
        <v>6.4853556485355707E-2</v>
      </c>
      <c r="O11" s="22">
        <v>5.49828178694158E-2</v>
      </c>
      <c r="P11" s="22">
        <v>6.4676616915422896E-2</v>
      </c>
      <c r="Q11" s="22">
        <v>5.9055118110236199E-2</v>
      </c>
      <c r="R11" s="22"/>
      <c r="S11" s="22">
        <v>4.9382716049382699E-2</v>
      </c>
      <c r="T11" s="22">
        <v>6.7669172932330796E-2</v>
      </c>
      <c r="U11" s="22">
        <v>4.1095890410958902E-2</v>
      </c>
      <c r="V11" s="22">
        <v>5.8252427184466E-2</v>
      </c>
      <c r="W11" s="22">
        <v>7.69230769230769E-2</v>
      </c>
      <c r="X11" s="22">
        <v>6.6666666666666693E-2</v>
      </c>
      <c r="Y11" s="22">
        <v>0.06</v>
      </c>
      <c r="Z11" s="22">
        <v>6.6666666666666693E-2</v>
      </c>
      <c r="AA11" s="22">
        <v>7.6433121019108305E-2</v>
      </c>
      <c r="AB11" s="22">
        <v>2.0833333333333301E-2</v>
      </c>
      <c r="AC11" s="22">
        <v>8.7719298245614002E-2</v>
      </c>
      <c r="AD11" s="22">
        <v>0.157894736842105</v>
      </c>
      <c r="AE11" s="22"/>
      <c r="AF11" s="22">
        <v>4.5112781954887202E-2</v>
      </c>
      <c r="AG11" s="22">
        <v>4.4999999999999998E-2</v>
      </c>
      <c r="AH11" s="22">
        <v>7.8125E-2</v>
      </c>
      <c r="AI11" s="22">
        <v>3.1055900621118002E-2</v>
      </c>
      <c r="AJ11" s="22">
        <v>7.3170731707317097E-2</v>
      </c>
      <c r="AK11" s="22">
        <v>7.6190476190476197E-2</v>
      </c>
      <c r="AL11" s="22"/>
      <c r="AM11" s="22">
        <v>7.69230769230769E-2</v>
      </c>
      <c r="AN11" s="22">
        <v>4.4444444444444398E-2</v>
      </c>
      <c r="AO11" s="22">
        <v>6.1381074168797997E-2</v>
      </c>
      <c r="AP11" s="22">
        <v>7.1729957805907199E-2</v>
      </c>
      <c r="AQ11" s="22">
        <v>6.8181818181818205E-2</v>
      </c>
      <c r="AR11" s="22"/>
      <c r="AS11" s="22">
        <v>6.15384615384615E-2</v>
      </c>
      <c r="AT11" s="22" t="s">
        <v>97</v>
      </c>
      <c r="AU11" s="22"/>
      <c r="AV11" s="22">
        <v>5.7500000000000002E-2</v>
      </c>
      <c r="AW11" s="22">
        <v>6.3829787234042507E-2</v>
      </c>
      <c r="AX11" s="22">
        <v>6.5009560229445498E-2</v>
      </c>
      <c r="AY11" s="22"/>
      <c r="AZ11" s="22">
        <v>2.7522935779816501E-2</v>
      </c>
      <c r="BA11" s="22">
        <v>3.3333333333333298E-2</v>
      </c>
      <c r="BB11" s="22">
        <v>7.4889867841409705E-2</v>
      </c>
      <c r="BC11" s="22"/>
      <c r="BD11" s="22">
        <v>6.3909774436090194E-2</v>
      </c>
      <c r="BE11" s="22">
        <v>5.8004640371229703E-2</v>
      </c>
      <c r="BF11" s="22"/>
      <c r="BG11" s="22">
        <v>5.8111380145278502E-2</v>
      </c>
      <c r="BH11" s="22">
        <v>6.2195121951219498E-2</v>
      </c>
      <c r="BI11" s="22"/>
      <c r="BJ11" s="22">
        <v>5.7894736842105297E-2</v>
      </c>
      <c r="BK11" s="22">
        <v>6.0843964671246302E-2</v>
      </c>
      <c r="BL11" s="22"/>
      <c r="BM11" s="22">
        <v>6.9958847736625501E-2</v>
      </c>
      <c r="BN11" s="22">
        <v>5.9426229508196697E-2</v>
      </c>
      <c r="BO11" s="22"/>
      <c r="BP11" s="22">
        <v>5.93471810089021E-2</v>
      </c>
      <c r="BQ11" s="22">
        <v>6.1643835616438401E-2</v>
      </c>
      <c r="BR11" s="22"/>
      <c r="BS11" s="22">
        <v>6.1085972850678703E-2</v>
      </c>
      <c r="BT11" s="22">
        <v>7.4725274725274696E-2</v>
      </c>
      <c r="BU11" s="22"/>
      <c r="BV11" s="22">
        <v>9.3959731543624206E-2</v>
      </c>
      <c r="BW11" s="22">
        <v>4.4368600682593899E-2</v>
      </c>
      <c r="BX11" s="22"/>
      <c r="BY11" s="22">
        <v>2.7972027972028E-2</v>
      </c>
      <c r="BZ11" s="22">
        <v>6.6852367688022302E-2</v>
      </c>
      <c r="CA11" s="22"/>
      <c r="CB11" s="22">
        <v>6.4297800338409497E-2</v>
      </c>
      <c r="CC11" s="22">
        <v>5.9485530546623797E-2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C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405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28.8" x14ac:dyDescent="0.3">
      <c r="B8" s="14" t="s">
        <v>393</v>
      </c>
      <c r="C8" s="13">
        <v>0.150607287449393</v>
      </c>
      <c r="D8" s="13">
        <v>0.16532905296950201</v>
      </c>
      <c r="E8" s="13">
        <v>0.13509060955518901</v>
      </c>
      <c r="F8" s="13"/>
      <c r="G8" s="13">
        <v>0.114285714285714</v>
      </c>
      <c r="H8" s="13">
        <v>0.153374233128834</v>
      </c>
      <c r="I8" s="13">
        <v>0.177966101694915</v>
      </c>
      <c r="J8" s="13">
        <v>0.154228855721393</v>
      </c>
      <c r="K8" s="13">
        <v>0.15384615384615399</v>
      </c>
      <c r="L8" s="13">
        <v>0.13636363636363599</v>
      </c>
      <c r="M8" s="13"/>
      <c r="N8" s="13">
        <v>0.167364016736402</v>
      </c>
      <c r="O8" s="13">
        <v>0.134020618556701</v>
      </c>
      <c r="P8" s="13">
        <v>0.144278606965174</v>
      </c>
      <c r="Q8" s="13">
        <v>0.145669291338583</v>
      </c>
      <c r="R8" s="13"/>
      <c r="S8" s="13">
        <v>0.148148148148148</v>
      </c>
      <c r="T8" s="13">
        <v>0.13533834586466201</v>
      </c>
      <c r="U8" s="13">
        <v>0.164383561643836</v>
      </c>
      <c r="V8" s="13">
        <v>0.13592233009708701</v>
      </c>
      <c r="W8" s="13">
        <v>0.16346153846153799</v>
      </c>
      <c r="X8" s="13">
        <v>0.180952380952381</v>
      </c>
      <c r="Y8" s="13">
        <v>0.15</v>
      </c>
      <c r="Z8" s="13">
        <v>0.155555555555556</v>
      </c>
      <c r="AA8" s="13">
        <v>0.14012738853503201</v>
      </c>
      <c r="AB8" s="13">
        <v>0.13541666666666699</v>
      </c>
      <c r="AC8" s="13">
        <v>0.175438596491228</v>
      </c>
      <c r="AD8" s="13">
        <v>0.157894736842105</v>
      </c>
      <c r="AE8" s="13"/>
      <c r="AF8" s="13">
        <v>0.19047619047618999</v>
      </c>
      <c r="AG8" s="13">
        <v>0.14499999999999999</v>
      </c>
      <c r="AH8" s="13">
        <v>8.59375E-2</v>
      </c>
      <c r="AI8" s="13">
        <v>0.118012422360248</v>
      </c>
      <c r="AJ8" s="13">
        <v>0.138211382113821</v>
      </c>
      <c r="AK8" s="13">
        <v>0.12380952380952399</v>
      </c>
      <c r="AL8" s="13"/>
      <c r="AM8" s="13">
        <v>0.12637362637362601</v>
      </c>
      <c r="AN8" s="13">
        <v>0.124444444444444</v>
      </c>
      <c r="AO8" s="13">
        <v>0.15089514066496201</v>
      </c>
      <c r="AP8" s="13">
        <v>0.21097046413502099</v>
      </c>
      <c r="AQ8" s="13">
        <v>0.13636363636363599</v>
      </c>
      <c r="AR8" s="13"/>
      <c r="AS8" s="13">
        <v>0.150607287449393</v>
      </c>
      <c r="AT8" s="13" t="s">
        <v>97</v>
      </c>
      <c r="AU8" s="13"/>
      <c r="AV8" s="13">
        <v>0.17749999999999999</v>
      </c>
      <c r="AW8" s="13">
        <v>0.22340425531914901</v>
      </c>
      <c r="AX8" s="13">
        <v>0.133843212237094</v>
      </c>
      <c r="AY8" s="13"/>
      <c r="AZ8" s="13">
        <v>0.18348623853210999</v>
      </c>
      <c r="BA8" s="13">
        <v>0.24444444444444399</v>
      </c>
      <c r="BB8" s="13">
        <v>0.171806167400881</v>
      </c>
      <c r="BC8" s="13"/>
      <c r="BD8" s="13">
        <v>0.15914786967418501</v>
      </c>
      <c r="BE8" s="13">
        <v>0.13457076566125301</v>
      </c>
      <c r="BF8" s="13"/>
      <c r="BG8" s="13">
        <v>0.17191283292978199</v>
      </c>
      <c r="BH8" s="13">
        <v>0.13902439024390201</v>
      </c>
      <c r="BI8" s="13"/>
      <c r="BJ8" s="13">
        <v>0.15263157894736801</v>
      </c>
      <c r="BK8" s="13">
        <v>0.14720314033366</v>
      </c>
      <c r="BL8" s="13"/>
      <c r="BM8" s="13">
        <v>0.16872427983539101</v>
      </c>
      <c r="BN8" s="13">
        <v>0.14651639344262299</v>
      </c>
      <c r="BO8" s="13"/>
      <c r="BP8" s="13">
        <v>0.15727002967358999</v>
      </c>
      <c r="BQ8" s="13">
        <v>0.14840182648401801</v>
      </c>
      <c r="BR8" s="13"/>
      <c r="BS8" s="13">
        <v>0.180995475113122</v>
      </c>
      <c r="BT8" s="13">
        <v>0.14285714285714299</v>
      </c>
      <c r="BU8" s="13"/>
      <c r="BV8" s="13">
        <v>0.12751677852349</v>
      </c>
      <c r="BW8" s="13">
        <v>0.208191126279863</v>
      </c>
      <c r="BX8" s="13"/>
      <c r="BY8" s="13">
        <v>0.15384615384615399</v>
      </c>
      <c r="BZ8" s="13">
        <v>0.15041782729805001</v>
      </c>
      <c r="CA8" s="13"/>
      <c r="CB8" s="13">
        <v>0.140439932318105</v>
      </c>
      <c r="CC8" s="13">
        <v>0.16077170418006401</v>
      </c>
    </row>
    <row r="9" spans="2:81" ht="43.2" x14ac:dyDescent="0.3">
      <c r="B9" s="14" t="s">
        <v>394</v>
      </c>
      <c r="C9" s="13">
        <v>0.56599190283400802</v>
      </c>
      <c r="D9" s="13">
        <v>0.52969502407704605</v>
      </c>
      <c r="E9" s="13">
        <v>0.60131795716639203</v>
      </c>
      <c r="F9" s="13"/>
      <c r="G9" s="13">
        <v>0.628571428571429</v>
      </c>
      <c r="H9" s="13">
        <v>0.57975460122699396</v>
      </c>
      <c r="I9" s="13">
        <v>0.62288135593220295</v>
      </c>
      <c r="J9" s="13">
        <v>0.47761194029850701</v>
      </c>
      <c r="K9" s="13">
        <v>0.49650349650349701</v>
      </c>
      <c r="L9" s="13">
        <v>0.55844155844155796</v>
      </c>
      <c r="M9" s="13"/>
      <c r="N9" s="13">
        <v>0.58158995815899595</v>
      </c>
      <c r="O9" s="13">
        <v>0.54982817869415801</v>
      </c>
      <c r="P9" s="13">
        <v>0.577114427860697</v>
      </c>
      <c r="Q9" s="13">
        <v>0.547244094488189</v>
      </c>
      <c r="R9" s="13"/>
      <c r="S9" s="13">
        <v>0.67078189300411495</v>
      </c>
      <c r="T9" s="13">
        <v>0.54887218045112796</v>
      </c>
      <c r="U9" s="13">
        <v>0.50684931506849296</v>
      </c>
      <c r="V9" s="13">
        <v>0.52427184466019405</v>
      </c>
      <c r="W9" s="13">
        <v>0.59615384615384603</v>
      </c>
      <c r="X9" s="13">
        <v>0.51428571428571401</v>
      </c>
      <c r="Y9" s="13">
        <v>0.51</v>
      </c>
      <c r="Z9" s="13">
        <v>0.46666666666666701</v>
      </c>
      <c r="AA9" s="13">
        <v>0.55414012738853502</v>
      </c>
      <c r="AB9" s="13">
        <v>0.60416666666666696</v>
      </c>
      <c r="AC9" s="13">
        <v>0.52631578947368396</v>
      </c>
      <c r="AD9" s="13">
        <v>0.47368421052631599</v>
      </c>
      <c r="AE9" s="13"/>
      <c r="AF9" s="13">
        <v>0.59649122807017496</v>
      </c>
      <c r="AG9" s="13">
        <v>0.495</v>
      </c>
      <c r="AH9" s="13">
        <v>0.703125</v>
      </c>
      <c r="AI9" s="13">
        <v>0.47826086956521702</v>
      </c>
      <c r="AJ9" s="13">
        <v>0.61788617886178898</v>
      </c>
      <c r="AK9" s="13">
        <v>0.628571428571429</v>
      </c>
      <c r="AL9" s="13"/>
      <c r="AM9" s="13">
        <v>0.51648351648351698</v>
      </c>
      <c r="AN9" s="13">
        <v>0.57777777777777795</v>
      </c>
      <c r="AO9" s="13">
        <v>0.593350383631714</v>
      </c>
      <c r="AP9" s="13">
        <v>0.52742616033755296</v>
      </c>
      <c r="AQ9" s="13">
        <v>0.65909090909090895</v>
      </c>
      <c r="AR9" s="13"/>
      <c r="AS9" s="13">
        <v>0.56599190283400802</v>
      </c>
      <c r="AT9" s="13" t="s">
        <v>97</v>
      </c>
      <c r="AU9" s="13"/>
      <c r="AV9" s="13">
        <v>0.55000000000000004</v>
      </c>
      <c r="AW9" s="13">
        <v>0.57446808510638303</v>
      </c>
      <c r="AX9" s="13">
        <v>0.56022944550669196</v>
      </c>
      <c r="AY9" s="13"/>
      <c r="AZ9" s="13">
        <v>0.58715596330275199</v>
      </c>
      <c r="BA9" s="13">
        <v>0.52222222222222203</v>
      </c>
      <c r="BB9" s="13">
        <v>0.54185022026431695</v>
      </c>
      <c r="BC9" s="13"/>
      <c r="BD9" s="13">
        <v>0.59147869674185505</v>
      </c>
      <c r="BE9" s="13">
        <v>0.51972157772621796</v>
      </c>
      <c r="BF9" s="13"/>
      <c r="BG9" s="13">
        <v>0.595641646489104</v>
      </c>
      <c r="BH9" s="13">
        <v>0.55243902439024395</v>
      </c>
      <c r="BI9" s="13"/>
      <c r="BJ9" s="13">
        <v>0.615789473684211</v>
      </c>
      <c r="BK9" s="13">
        <v>0.55740922473012799</v>
      </c>
      <c r="BL9" s="13"/>
      <c r="BM9" s="13">
        <v>0.57613168724279795</v>
      </c>
      <c r="BN9" s="13">
        <v>0.56762295081967196</v>
      </c>
      <c r="BO9" s="13"/>
      <c r="BP9" s="13">
        <v>0.56083086053412501</v>
      </c>
      <c r="BQ9" s="13">
        <v>0.56621004566209998</v>
      </c>
      <c r="BR9" s="13"/>
      <c r="BS9" s="13">
        <v>0.58823529411764697</v>
      </c>
      <c r="BT9" s="13">
        <v>0.51868131868131895</v>
      </c>
      <c r="BU9" s="13"/>
      <c r="BV9" s="13">
        <v>0.60402684563758402</v>
      </c>
      <c r="BW9" s="13">
        <v>0.580204778156997</v>
      </c>
      <c r="BX9" s="13"/>
      <c r="BY9" s="13">
        <v>0.51748251748251795</v>
      </c>
      <c r="BZ9" s="13">
        <v>0.57474466109563604</v>
      </c>
      <c r="CA9" s="13"/>
      <c r="CB9" s="13">
        <v>0.55668358714043997</v>
      </c>
      <c r="CC9" s="13">
        <v>0.57073954983922803</v>
      </c>
    </row>
    <row r="10" spans="2:81" ht="28.8" x14ac:dyDescent="0.3">
      <c r="B10" s="14" t="s">
        <v>395</v>
      </c>
      <c r="C10" s="13">
        <v>0.22753036437247001</v>
      </c>
      <c r="D10" s="13">
        <v>0.25842696629213502</v>
      </c>
      <c r="E10" s="13">
        <v>0.19769357495881401</v>
      </c>
      <c r="F10" s="13"/>
      <c r="G10" s="13">
        <v>0.222857142857143</v>
      </c>
      <c r="H10" s="13">
        <v>0.214723926380368</v>
      </c>
      <c r="I10" s="13">
        <v>0.16525423728813601</v>
      </c>
      <c r="J10" s="13">
        <v>0.25870646766169197</v>
      </c>
      <c r="K10" s="13">
        <v>0.30069930069930101</v>
      </c>
      <c r="L10" s="13">
        <v>0.246753246753247</v>
      </c>
      <c r="M10" s="13"/>
      <c r="N10" s="13">
        <v>0.209205020920502</v>
      </c>
      <c r="O10" s="13">
        <v>0.25773195876288701</v>
      </c>
      <c r="P10" s="13">
        <v>0.22388059701492499</v>
      </c>
      <c r="Q10" s="13">
        <v>0.232283464566929</v>
      </c>
      <c r="R10" s="13"/>
      <c r="S10" s="13">
        <v>0.139917695473251</v>
      </c>
      <c r="T10" s="13">
        <v>0.24812030075187999</v>
      </c>
      <c r="U10" s="13">
        <v>0.26027397260273999</v>
      </c>
      <c r="V10" s="13">
        <v>0.30097087378640802</v>
      </c>
      <c r="W10" s="13">
        <v>0.19230769230769201</v>
      </c>
      <c r="X10" s="13">
        <v>0.238095238095238</v>
      </c>
      <c r="Y10" s="13">
        <v>0.28999999999999998</v>
      </c>
      <c r="Z10" s="13">
        <v>0.28888888888888897</v>
      </c>
      <c r="AA10" s="13">
        <v>0.22929936305732501</v>
      </c>
      <c r="AB10" s="13">
        <v>0.20833333333333301</v>
      </c>
      <c r="AC10" s="13">
        <v>0.26315789473684198</v>
      </c>
      <c r="AD10" s="13">
        <v>0.31578947368421101</v>
      </c>
      <c r="AE10" s="13"/>
      <c r="AF10" s="13">
        <v>0.17293233082706799</v>
      </c>
      <c r="AG10" s="13">
        <v>0.30499999999999999</v>
      </c>
      <c r="AH10" s="13">
        <v>0.15625</v>
      </c>
      <c r="AI10" s="13">
        <v>0.34782608695652201</v>
      </c>
      <c r="AJ10" s="13">
        <v>0.19512195121951201</v>
      </c>
      <c r="AK10" s="13">
        <v>0.161904761904762</v>
      </c>
      <c r="AL10" s="13"/>
      <c r="AM10" s="13">
        <v>0.28021978021978</v>
      </c>
      <c r="AN10" s="13">
        <v>0.25777777777777799</v>
      </c>
      <c r="AO10" s="13">
        <v>0.19693094629155999</v>
      </c>
      <c r="AP10" s="13">
        <v>0.215189873417722</v>
      </c>
      <c r="AQ10" s="13">
        <v>0.13636363636363599</v>
      </c>
      <c r="AR10" s="13"/>
      <c r="AS10" s="13">
        <v>0.22753036437247001</v>
      </c>
      <c r="AT10" s="13" t="s">
        <v>97</v>
      </c>
      <c r="AU10" s="13"/>
      <c r="AV10" s="13">
        <v>0.2225</v>
      </c>
      <c r="AW10" s="13">
        <v>0.159574468085106</v>
      </c>
      <c r="AX10" s="13">
        <v>0.23900573613766701</v>
      </c>
      <c r="AY10" s="13"/>
      <c r="AZ10" s="13">
        <v>0.18348623853210999</v>
      </c>
      <c r="BA10" s="13">
        <v>0.2</v>
      </c>
      <c r="BB10" s="13">
        <v>0.215859030837004</v>
      </c>
      <c r="BC10" s="13"/>
      <c r="BD10" s="13">
        <v>0.19298245614035101</v>
      </c>
      <c r="BE10" s="13">
        <v>0.29002320185614799</v>
      </c>
      <c r="BF10" s="13"/>
      <c r="BG10" s="13">
        <v>0.186440677966102</v>
      </c>
      <c r="BH10" s="13">
        <v>0.24878048780487799</v>
      </c>
      <c r="BI10" s="13"/>
      <c r="BJ10" s="13">
        <v>0.18947368421052599</v>
      </c>
      <c r="BK10" s="13">
        <v>0.23846908734052999</v>
      </c>
      <c r="BL10" s="13"/>
      <c r="BM10" s="13">
        <v>0.19753086419753099</v>
      </c>
      <c r="BN10" s="13">
        <v>0.232581967213115</v>
      </c>
      <c r="BO10" s="13"/>
      <c r="BP10" s="13">
        <v>0.22255192878338301</v>
      </c>
      <c r="BQ10" s="13">
        <v>0.23401826484018301</v>
      </c>
      <c r="BR10" s="13"/>
      <c r="BS10" s="13">
        <v>0.18325791855203599</v>
      </c>
      <c r="BT10" s="13">
        <v>0.25714285714285701</v>
      </c>
      <c r="BU10" s="13"/>
      <c r="BV10" s="13">
        <v>0.194630872483221</v>
      </c>
      <c r="BW10" s="13">
        <v>0.17747440273037501</v>
      </c>
      <c r="BX10" s="13"/>
      <c r="BY10" s="13">
        <v>0.29370629370629397</v>
      </c>
      <c r="BZ10" s="13">
        <v>0.216341689879294</v>
      </c>
      <c r="CA10" s="13"/>
      <c r="CB10" s="13">
        <v>0.241962774957699</v>
      </c>
      <c r="CC10" s="13">
        <v>0.21543408360128599</v>
      </c>
    </row>
    <row r="11" spans="2:81" x14ac:dyDescent="0.3">
      <c r="B11" s="14" t="s">
        <v>106</v>
      </c>
      <c r="C11" s="22">
        <v>5.5870445344129598E-2</v>
      </c>
      <c r="D11" s="22">
        <v>4.6548956661316199E-2</v>
      </c>
      <c r="E11" s="22">
        <v>6.5897858319604596E-2</v>
      </c>
      <c r="F11" s="22"/>
      <c r="G11" s="22">
        <v>3.4285714285714301E-2</v>
      </c>
      <c r="H11" s="22">
        <v>5.2147239263803699E-2</v>
      </c>
      <c r="I11" s="22">
        <v>3.3898305084745797E-2</v>
      </c>
      <c r="J11" s="22">
        <v>0.109452736318408</v>
      </c>
      <c r="K11" s="22">
        <v>4.8951048951049E-2</v>
      </c>
      <c r="L11" s="22">
        <v>5.8441558441558399E-2</v>
      </c>
      <c r="M11" s="22"/>
      <c r="N11" s="22">
        <v>4.1841004184100403E-2</v>
      </c>
      <c r="O11" s="22">
        <v>5.8419243986254303E-2</v>
      </c>
      <c r="P11" s="22">
        <v>5.4726368159204002E-2</v>
      </c>
      <c r="Q11" s="22">
        <v>7.4803149606299205E-2</v>
      </c>
      <c r="R11" s="22"/>
      <c r="S11" s="22">
        <v>4.1152263374485597E-2</v>
      </c>
      <c r="T11" s="22">
        <v>6.7669172932330796E-2</v>
      </c>
      <c r="U11" s="22">
        <v>6.8493150684931503E-2</v>
      </c>
      <c r="V11" s="22">
        <v>3.8834951456310697E-2</v>
      </c>
      <c r="W11" s="22">
        <v>4.80769230769231E-2</v>
      </c>
      <c r="X11" s="22">
        <v>6.6666666666666693E-2</v>
      </c>
      <c r="Y11" s="22">
        <v>0.05</v>
      </c>
      <c r="Z11" s="22">
        <v>8.8888888888888906E-2</v>
      </c>
      <c r="AA11" s="22">
        <v>7.6433121019108305E-2</v>
      </c>
      <c r="AB11" s="22">
        <v>5.2083333333333301E-2</v>
      </c>
      <c r="AC11" s="22">
        <v>3.5087719298245598E-2</v>
      </c>
      <c r="AD11" s="22">
        <v>5.2631578947368397E-2</v>
      </c>
      <c r="AE11" s="22"/>
      <c r="AF11" s="22">
        <v>4.01002506265664E-2</v>
      </c>
      <c r="AG11" s="22">
        <v>5.5E-2</v>
      </c>
      <c r="AH11" s="22">
        <v>5.46875E-2</v>
      </c>
      <c r="AI11" s="22">
        <v>5.5900621118012403E-2</v>
      </c>
      <c r="AJ11" s="22">
        <v>4.8780487804878099E-2</v>
      </c>
      <c r="AK11" s="22">
        <v>8.5714285714285701E-2</v>
      </c>
      <c r="AL11" s="22"/>
      <c r="AM11" s="22">
        <v>7.69230769230769E-2</v>
      </c>
      <c r="AN11" s="22">
        <v>0.04</v>
      </c>
      <c r="AO11" s="22">
        <v>5.8823529411764698E-2</v>
      </c>
      <c r="AP11" s="22">
        <v>4.6413502109704602E-2</v>
      </c>
      <c r="AQ11" s="22">
        <v>6.8181818181818205E-2</v>
      </c>
      <c r="AR11" s="22"/>
      <c r="AS11" s="22">
        <v>5.5870445344129598E-2</v>
      </c>
      <c r="AT11" s="22" t="s">
        <v>97</v>
      </c>
      <c r="AU11" s="22"/>
      <c r="AV11" s="22">
        <v>0.05</v>
      </c>
      <c r="AW11" s="22">
        <v>4.2553191489361701E-2</v>
      </c>
      <c r="AX11" s="22">
        <v>6.6921606118546806E-2</v>
      </c>
      <c r="AY11" s="22"/>
      <c r="AZ11" s="22">
        <v>4.5871559633027498E-2</v>
      </c>
      <c r="BA11" s="22">
        <v>3.3333333333333298E-2</v>
      </c>
      <c r="BB11" s="22">
        <v>7.0484581497797405E-2</v>
      </c>
      <c r="BC11" s="22"/>
      <c r="BD11" s="22">
        <v>5.6390977443608999E-2</v>
      </c>
      <c r="BE11" s="22">
        <v>5.5684454756380501E-2</v>
      </c>
      <c r="BF11" s="22"/>
      <c r="BG11" s="22">
        <v>4.6004842615012101E-2</v>
      </c>
      <c r="BH11" s="22">
        <v>5.97560975609756E-2</v>
      </c>
      <c r="BI11" s="22"/>
      <c r="BJ11" s="22">
        <v>4.2105263157894701E-2</v>
      </c>
      <c r="BK11" s="22">
        <v>5.6918547595681997E-2</v>
      </c>
      <c r="BL11" s="22"/>
      <c r="BM11" s="22">
        <v>5.7613168724279802E-2</v>
      </c>
      <c r="BN11" s="22">
        <v>5.3278688524590202E-2</v>
      </c>
      <c r="BO11" s="22"/>
      <c r="BP11" s="22">
        <v>5.93471810089021E-2</v>
      </c>
      <c r="BQ11" s="22">
        <v>5.13698630136986E-2</v>
      </c>
      <c r="BR11" s="22"/>
      <c r="BS11" s="22">
        <v>4.7511312217194603E-2</v>
      </c>
      <c r="BT11" s="22">
        <v>8.1318681318681293E-2</v>
      </c>
      <c r="BU11" s="22"/>
      <c r="BV11" s="22">
        <v>7.3825503355704702E-2</v>
      </c>
      <c r="BW11" s="22">
        <v>3.4129692832764499E-2</v>
      </c>
      <c r="BX11" s="22"/>
      <c r="BY11" s="22">
        <v>3.4965034965035002E-2</v>
      </c>
      <c r="BZ11" s="22">
        <v>5.8495821727019497E-2</v>
      </c>
      <c r="CA11" s="22"/>
      <c r="CB11" s="22">
        <v>6.0913705583756299E-2</v>
      </c>
      <c r="CC11" s="22">
        <v>5.3054662379421198E-2</v>
      </c>
    </row>
    <row r="12" spans="2:81" x14ac:dyDescent="0.3">
      <c r="B12" s="15"/>
    </row>
    <row r="13" spans="2:81" x14ac:dyDescent="0.3">
      <c r="B13" t="s">
        <v>93</v>
      </c>
    </row>
    <row r="14" spans="2:81" x14ac:dyDescent="0.3">
      <c r="B14" t="s">
        <v>94</v>
      </c>
    </row>
    <row r="16" spans="2:81" x14ac:dyDescent="0.3">
      <c r="B16"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406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160</v>
      </c>
      <c r="C8" s="13">
        <v>0.48582995951417002</v>
      </c>
      <c r="D8" s="13">
        <v>0.391653290529695</v>
      </c>
      <c r="E8" s="13">
        <v>0.58154859967051098</v>
      </c>
      <c r="F8" s="13"/>
      <c r="G8" s="13">
        <v>0.48</v>
      </c>
      <c r="H8" s="13">
        <v>0.51840490797546002</v>
      </c>
      <c r="I8" s="13">
        <v>0.47881355932203401</v>
      </c>
      <c r="J8" s="13">
        <v>0.49253731343283602</v>
      </c>
      <c r="K8" s="13">
        <v>0.40559440559440602</v>
      </c>
      <c r="L8" s="13">
        <v>0.5</v>
      </c>
      <c r="M8" s="13"/>
      <c r="N8" s="13">
        <v>0.48953974895397501</v>
      </c>
      <c r="O8" s="13">
        <v>0.50859106529209597</v>
      </c>
      <c r="P8" s="13">
        <v>0.45771144278607001</v>
      </c>
      <c r="Q8" s="13">
        <v>0.476377952755905</v>
      </c>
      <c r="R8" s="13"/>
      <c r="S8" s="13">
        <v>0.44855967078189302</v>
      </c>
      <c r="T8" s="13">
        <v>0.45864661654135302</v>
      </c>
      <c r="U8" s="13">
        <v>0.534246575342466</v>
      </c>
      <c r="V8" s="13">
        <v>0.456310679611651</v>
      </c>
      <c r="W8" s="13">
        <v>0.49038461538461497</v>
      </c>
      <c r="X8" s="13">
        <v>0.44761904761904803</v>
      </c>
      <c r="Y8" s="13">
        <v>0.48</v>
      </c>
      <c r="Z8" s="13">
        <v>0.46666666666666701</v>
      </c>
      <c r="AA8" s="13">
        <v>0.54140127388534998</v>
      </c>
      <c r="AB8" s="13">
        <v>0.5625</v>
      </c>
      <c r="AC8" s="13">
        <v>0.52631578947368396</v>
      </c>
      <c r="AD8" s="13">
        <v>0.42105263157894701</v>
      </c>
      <c r="AE8" s="13"/>
      <c r="AF8" s="13">
        <v>0.52631578947368396</v>
      </c>
      <c r="AG8" s="13">
        <v>0.435</v>
      </c>
      <c r="AH8" s="13">
        <v>0.5625</v>
      </c>
      <c r="AI8" s="13">
        <v>0.27950310559006197</v>
      </c>
      <c r="AJ8" s="13">
        <v>0.61788617886178898</v>
      </c>
      <c r="AK8" s="13">
        <v>0.52380952380952395</v>
      </c>
      <c r="AL8" s="13"/>
      <c r="AM8" s="13">
        <v>0.40109890109890101</v>
      </c>
      <c r="AN8" s="13">
        <v>0.49777777777777799</v>
      </c>
      <c r="AO8" s="13">
        <v>0.51918158567774897</v>
      </c>
      <c r="AP8" s="13">
        <v>0.54008438818565396</v>
      </c>
      <c r="AQ8" s="13">
        <v>0.45454545454545497</v>
      </c>
      <c r="AR8" s="13"/>
      <c r="AS8" s="13">
        <v>0.48582995951417002</v>
      </c>
      <c r="AT8" s="13" t="s">
        <v>97</v>
      </c>
      <c r="AU8" s="13"/>
      <c r="AV8" s="13">
        <v>0.44</v>
      </c>
      <c r="AW8" s="13">
        <v>0.5</v>
      </c>
      <c r="AX8" s="13">
        <v>0.518164435946463</v>
      </c>
      <c r="AY8" s="13"/>
      <c r="AZ8" s="13">
        <v>0.55045871559632997</v>
      </c>
      <c r="BA8" s="13">
        <v>0.36666666666666697</v>
      </c>
      <c r="BB8" s="13">
        <v>0.41409691629955903</v>
      </c>
      <c r="BC8" s="13"/>
      <c r="BD8" s="13">
        <v>0.53258145363408504</v>
      </c>
      <c r="BE8" s="13">
        <v>0.40139211136891001</v>
      </c>
      <c r="BF8" s="13"/>
      <c r="BG8" s="13">
        <v>0.51089588377724005</v>
      </c>
      <c r="BH8" s="13">
        <v>0.47317073170731699</v>
      </c>
      <c r="BI8" s="13"/>
      <c r="BJ8" s="13">
        <v>0.50526315789473697</v>
      </c>
      <c r="BK8" s="13">
        <v>0.48282630029440599</v>
      </c>
      <c r="BL8" s="13"/>
      <c r="BM8" s="13">
        <v>0.60082304526748997</v>
      </c>
      <c r="BN8" s="13">
        <v>0.46004098360655699</v>
      </c>
      <c r="BO8" s="13"/>
      <c r="BP8" s="13">
        <v>0.57863501483679503</v>
      </c>
      <c r="BQ8" s="13">
        <v>0.45205479452054798</v>
      </c>
      <c r="BR8" s="13"/>
      <c r="BS8" s="13">
        <v>0.53167420814479605</v>
      </c>
      <c r="BT8" s="13">
        <v>0.41978021978022001</v>
      </c>
      <c r="BU8" s="13"/>
      <c r="BV8" s="13">
        <v>0.48322147651006703</v>
      </c>
      <c r="BW8" s="13">
        <v>0.55631399317406105</v>
      </c>
      <c r="BX8" s="13"/>
      <c r="BY8" s="13">
        <v>0.44055944055944102</v>
      </c>
      <c r="BZ8" s="13">
        <v>0.49396471680594201</v>
      </c>
      <c r="CA8" s="13"/>
      <c r="CB8" s="13">
        <v>0.470389170896785</v>
      </c>
      <c r="CC8" s="13">
        <v>0.50482315112540199</v>
      </c>
    </row>
    <row r="9" spans="2:81" x14ac:dyDescent="0.3">
      <c r="B9" s="14" t="s">
        <v>161</v>
      </c>
      <c r="C9" s="13">
        <v>0.276113360323887</v>
      </c>
      <c r="D9" s="13">
        <v>0.31781701444622801</v>
      </c>
      <c r="E9" s="13">
        <v>0.23393739703459601</v>
      </c>
      <c r="F9" s="13"/>
      <c r="G9" s="13">
        <v>0.26857142857142902</v>
      </c>
      <c r="H9" s="13">
        <v>0.26073619631901801</v>
      </c>
      <c r="I9" s="13">
        <v>0.266949152542373</v>
      </c>
      <c r="J9" s="13">
        <v>0.308457711442786</v>
      </c>
      <c r="K9" s="13">
        <v>0.27272727272727298</v>
      </c>
      <c r="L9" s="13">
        <v>0.29220779220779203</v>
      </c>
      <c r="M9" s="13"/>
      <c r="N9" s="13">
        <v>0.27615062761506298</v>
      </c>
      <c r="O9" s="13">
        <v>0.268041237113402</v>
      </c>
      <c r="P9" s="13">
        <v>0.29850746268656703</v>
      </c>
      <c r="Q9" s="13">
        <v>0.267716535433071</v>
      </c>
      <c r="R9" s="13"/>
      <c r="S9" s="13">
        <v>0.30452674897119297</v>
      </c>
      <c r="T9" s="13">
        <v>0.27067669172932302</v>
      </c>
      <c r="U9" s="13">
        <v>0.26027397260273999</v>
      </c>
      <c r="V9" s="13">
        <v>0.25242718446601897</v>
      </c>
      <c r="W9" s="13">
        <v>0.30769230769230799</v>
      </c>
      <c r="X9" s="13">
        <v>0.29523809523809502</v>
      </c>
      <c r="Y9" s="13">
        <v>0.28000000000000003</v>
      </c>
      <c r="Z9" s="13">
        <v>0.31111111111111101</v>
      </c>
      <c r="AA9" s="13">
        <v>0.24840764331210199</v>
      </c>
      <c r="AB9" s="13">
        <v>0.23958333333333301</v>
      </c>
      <c r="AC9" s="13">
        <v>0.21052631578947401</v>
      </c>
      <c r="AD9" s="13">
        <v>0.36842105263157898</v>
      </c>
      <c r="AE9" s="13"/>
      <c r="AF9" s="13">
        <v>0.30075187969924799</v>
      </c>
      <c r="AG9" s="13">
        <v>0.26</v>
      </c>
      <c r="AH9" s="13">
        <v>0.234375</v>
      </c>
      <c r="AI9" s="13">
        <v>0.36645962732919302</v>
      </c>
      <c r="AJ9" s="13">
        <v>0.23577235772357699</v>
      </c>
      <c r="AK9" s="13">
        <v>0.24761904761904799</v>
      </c>
      <c r="AL9" s="13"/>
      <c r="AM9" s="13">
        <v>0.27472527472527503</v>
      </c>
      <c r="AN9" s="13">
        <v>0.28000000000000003</v>
      </c>
      <c r="AO9" s="13">
        <v>0.27109974424552402</v>
      </c>
      <c r="AP9" s="13">
        <v>0.265822784810127</v>
      </c>
      <c r="AQ9" s="13">
        <v>0.31818181818181801</v>
      </c>
      <c r="AR9" s="13"/>
      <c r="AS9" s="13">
        <v>0.276113360323887</v>
      </c>
      <c r="AT9" s="13" t="s">
        <v>97</v>
      </c>
      <c r="AU9" s="13"/>
      <c r="AV9" s="13">
        <v>0.315</v>
      </c>
      <c r="AW9" s="13">
        <v>0.28723404255319201</v>
      </c>
      <c r="AX9" s="13">
        <v>0.25621414913957902</v>
      </c>
      <c r="AY9" s="13"/>
      <c r="AZ9" s="13">
        <v>0.25688073394495398</v>
      </c>
      <c r="BA9" s="13">
        <v>0.38888888888888901</v>
      </c>
      <c r="BB9" s="13">
        <v>0.308370044052863</v>
      </c>
      <c r="BC9" s="13"/>
      <c r="BD9" s="13">
        <v>0.25313283208019999</v>
      </c>
      <c r="BE9" s="13">
        <v>0.320185614849188</v>
      </c>
      <c r="BF9" s="13"/>
      <c r="BG9" s="13">
        <v>0.28329297820823202</v>
      </c>
      <c r="BH9" s="13">
        <v>0.27317073170731698</v>
      </c>
      <c r="BI9" s="13"/>
      <c r="BJ9" s="13">
        <v>0.25263157894736799</v>
      </c>
      <c r="BK9" s="13">
        <v>0.28263002944062798</v>
      </c>
      <c r="BL9" s="13"/>
      <c r="BM9" s="13">
        <v>0.19341563786008201</v>
      </c>
      <c r="BN9" s="13">
        <v>0.296106557377049</v>
      </c>
      <c r="BO9" s="13"/>
      <c r="BP9" s="13">
        <v>0.207715133531157</v>
      </c>
      <c r="BQ9" s="13">
        <v>0.30479452054794498</v>
      </c>
      <c r="BR9" s="13"/>
      <c r="BS9" s="13">
        <v>0.27828054298642502</v>
      </c>
      <c r="BT9" s="13">
        <v>0.29450549450549501</v>
      </c>
      <c r="BU9" s="13"/>
      <c r="BV9" s="13">
        <v>0.27516778523489899</v>
      </c>
      <c r="BW9" s="13">
        <v>0.279863481228669</v>
      </c>
      <c r="BX9" s="13"/>
      <c r="BY9" s="13">
        <v>0.25174825174825199</v>
      </c>
      <c r="BZ9" s="13">
        <v>0.27948003714020397</v>
      </c>
      <c r="CA9" s="13"/>
      <c r="CB9" s="13">
        <v>0.28087986463621001</v>
      </c>
      <c r="CC9" s="13">
        <v>0.26527331189710601</v>
      </c>
    </row>
    <row r="10" spans="2:81" x14ac:dyDescent="0.3">
      <c r="B10" s="14" t="s">
        <v>162</v>
      </c>
      <c r="C10" s="13">
        <v>0.12388663967611301</v>
      </c>
      <c r="D10" s="13">
        <v>0.14606741573033699</v>
      </c>
      <c r="E10" s="13">
        <v>0.100494233937397</v>
      </c>
      <c r="F10" s="13"/>
      <c r="G10" s="13">
        <v>0.13714285714285701</v>
      </c>
      <c r="H10" s="13">
        <v>0.110429447852761</v>
      </c>
      <c r="I10" s="13">
        <v>0.13135593220339001</v>
      </c>
      <c r="J10" s="13">
        <v>8.45771144278607E-2</v>
      </c>
      <c r="K10" s="13">
        <v>0.195804195804196</v>
      </c>
      <c r="L10" s="13">
        <v>0.11038961038961</v>
      </c>
      <c r="M10" s="13"/>
      <c r="N10" s="13">
        <v>0.119246861924686</v>
      </c>
      <c r="O10" s="13">
        <v>0.123711340206186</v>
      </c>
      <c r="P10" s="13">
        <v>0.144278606965174</v>
      </c>
      <c r="Q10" s="13">
        <v>0.118110236220472</v>
      </c>
      <c r="R10" s="13"/>
      <c r="S10" s="13">
        <v>0.13580246913580199</v>
      </c>
      <c r="T10" s="13">
        <v>0.150375939849624</v>
      </c>
      <c r="U10" s="13">
        <v>9.5890410958904104E-2</v>
      </c>
      <c r="V10" s="13">
        <v>0.116504854368932</v>
      </c>
      <c r="W10" s="13">
        <v>0.134615384615385</v>
      </c>
      <c r="X10" s="13">
        <v>0.133333333333333</v>
      </c>
      <c r="Y10" s="13">
        <v>0.14000000000000001</v>
      </c>
      <c r="Z10" s="13">
        <v>2.2222222222222199E-2</v>
      </c>
      <c r="AA10" s="13">
        <v>0.10828025477707</v>
      </c>
      <c r="AB10" s="13">
        <v>0.13541666666666699</v>
      </c>
      <c r="AC10" s="13">
        <v>0.12280701754386</v>
      </c>
      <c r="AD10" s="13">
        <v>5.2631578947368397E-2</v>
      </c>
      <c r="AE10" s="13"/>
      <c r="AF10" s="13">
        <v>0.10275689223057601</v>
      </c>
      <c r="AG10" s="13">
        <v>0.15</v>
      </c>
      <c r="AH10" s="13">
        <v>8.59375E-2</v>
      </c>
      <c r="AI10" s="13">
        <v>0.167701863354037</v>
      </c>
      <c r="AJ10" s="13">
        <v>8.9430894308943104E-2</v>
      </c>
      <c r="AK10" s="13">
        <v>0.133333333333333</v>
      </c>
      <c r="AL10" s="13"/>
      <c r="AM10" s="13">
        <v>0.17032967032967</v>
      </c>
      <c r="AN10" s="13">
        <v>0.10666666666666701</v>
      </c>
      <c r="AO10" s="13">
        <v>9.4629156010230198E-2</v>
      </c>
      <c r="AP10" s="13">
        <v>0.113924050632911</v>
      </c>
      <c r="AQ10" s="13">
        <v>0.13636363636363599</v>
      </c>
      <c r="AR10" s="13"/>
      <c r="AS10" s="13">
        <v>0.12388663967611301</v>
      </c>
      <c r="AT10" s="13" t="s">
        <v>97</v>
      </c>
      <c r="AU10" s="13"/>
      <c r="AV10" s="13">
        <v>0.13</v>
      </c>
      <c r="AW10" s="13">
        <v>0.117021276595745</v>
      </c>
      <c r="AX10" s="13">
        <v>0.108986615678776</v>
      </c>
      <c r="AY10" s="13"/>
      <c r="AZ10" s="13">
        <v>9.1743119266055106E-2</v>
      </c>
      <c r="BA10" s="13">
        <v>0.14444444444444399</v>
      </c>
      <c r="BB10" s="13">
        <v>0.154185022026432</v>
      </c>
      <c r="BC10" s="13"/>
      <c r="BD10" s="13">
        <v>0.114035087719298</v>
      </c>
      <c r="BE10" s="13">
        <v>0.1415313225058</v>
      </c>
      <c r="BF10" s="13"/>
      <c r="BG10" s="13">
        <v>0.116222760290557</v>
      </c>
      <c r="BH10" s="13">
        <v>0.12804878048780499</v>
      </c>
      <c r="BI10" s="13"/>
      <c r="BJ10" s="13">
        <v>0.13157894736842099</v>
      </c>
      <c r="BK10" s="13">
        <v>0.120706575073602</v>
      </c>
      <c r="BL10" s="13"/>
      <c r="BM10" s="13">
        <v>0.11934156378600801</v>
      </c>
      <c r="BN10" s="13">
        <v>0.125</v>
      </c>
      <c r="BO10" s="13"/>
      <c r="BP10" s="13">
        <v>0.11572700296735899</v>
      </c>
      <c r="BQ10" s="13">
        <v>0.12442922374429199</v>
      </c>
      <c r="BR10" s="13"/>
      <c r="BS10" s="13">
        <v>8.8235294117647106E-2</v>
      </c>
      <c r="BT10" s="13">
        <v>0.15604395604395599</v>
      </c>
      <c r="BU10" s="13"/>
      <c r="BV10" s="13">
        <v>0.10738255033557</v>
      </c>
      <c r="BW10" s="13">
        <v>7.8498293515358405E-2</v>
      </c>
      <c r="BX10" s="13"/>
      <c r="BY10" s="13">
        <v>0.15384615384615399</v>
      </c>
      <c r="BZ10" s="13">
        <v>0.11792014856081701</v>
      </c>
      <c r="CA10" s="13"/>
      <c r="CB10" s="13">
        <v>0.131979695431472</v>
      </c>
      <c r="CC10" s="13">
        <v>0.11575562700964601</v>
      </c>
    </row>
    <row r="11" spans="2:81" x14ac:dyDescent="0.3">
      <c r="B11" s="14" t="s">
        <v>163</v>
      </c>
      <c r="C11" s="13">
        <v>5.1012145748987901E-2</v>
      </c>
      <c r="D11" s="13">
        <v>6.5810593900481495E-2</v>
      </c>
      <c r="E11" s="13">
        <v>3.62438220757825E-2</v>
      </c>
      <c r="F11" s="13"/>
      <c r="G11" s="13">
        <v>0.04</v>
      </c>
      <c r="H11" s="13">
        <v>6.4417177914110405E-2</v>
      </c>
      <c r="I11" s="13">
        <v>4.2372881355932202E-2</v>
      </c>
      <c r="J11" s="13">
        <v>4.47761194029851E-2</v>
      </c>
      <c r="K11" s="13">
        <v>5.5944055944055902E-2</v>
      </c>
      <c r="L11" s="13">
        <v>5.1948051948052E-2</v>
      </c>
      <c r="M11" s="13"/>
      <c r="N11" s="13">
        <v>5.85774058577406E-2</v>
      </c>
      <c r="O11" s="13">
        <v>4.4673539518900303E-2</v>
      </c>
      <c r="P11" s="13">
        <v>4.9751243781094502E-2</v>
      </c>
      <c r="Q11" s="13">
        <v>4.7244094488188997E-2</v>
      </c>
      <c r="R11" s="13"/>
      <c r="S11" s="13">
        <v>4.52674897119342E-2</v>
      </c>
      <c r="T11" s="13">
        <v>5.2631578947368397E-2</v>
      </c>
      <c r="U11" s="13">
        <v>5.4794520547945202E-2</v>
      </c>
      <c r="V11" s="13">
        <v>6.7961165048543701E-2</v>
      </c>
      <c r="W11" s="13">
        <v>3.8461538461538498E-2</v>
      </c>
      <c r="X11" s="13">
        <v>5.7142857142857099E-2</v>
      </c>
      <c r="Y11" s="13">
        <v>0.06</v>
      </c>
      <c r="Z11" s="13">
        <v>6.6666666666666693E-2</v>
      </c>
      <c r="AA11" s="13">
        <v>5.0955414012738898E-2</v>
      </c>
      <c r="AB11" s="13">
        <v>1.0416666666666701E-2</v>
      </c>
      <c r="AC11" s="13">
        <v>7.0175438596491196E-2</v>
      </c>
      <c r="AD11" s="13">
        <v>0.105263157894737</v>
      </c>
      <c r="AE11" s="13"/>
      <c r="AF11" s="13">
        <v>3.2581453634085197E-2</v>
      </c>
      <c r="AG11" s="13">
        <v>0.08</v>
      </c>
      <c r="AH11" s="13">
        <v>3.125E-2</v>
      </c>
      <c r="AI11" s="13">
        <v>0.111801242236025</v>
      </c>
      <c r="AJ11" s="13">
        <v>2.4390243902439001E-2</v>
      </c>
      <c r="AK11" s="13">
        <v>5.7142857142857099E-2</v>
      </c>
      <c r="AL11" s="13"/>
      <c r="AM11" s="13">
        <v>6.5934065934065894E-2</v>
      </c>
      <c r="AN11" s="13">
        <v>0.04</v>
      </c>
      <c r="AO11" s="13">
        <v>6.3938618925831206E-2</v>
      </c>
      <c r="AP11" s="13">
        <v>2.9535864978902999E-2</v>
      </c>
      <c r="AQ11" s="13">
        <v>4.5454545454545497E-2</v>
      </c>
      <c r="AR11" s="13"/>
      <c r="AS11" s="13">
        <v>5.1012145748987901E-2</v>
      </c>
      <c r="AT11" s="13" t="s">
        <v>97</v>
      </c>
      <c r="AU11" s="13"/>
      <c r="AV11" s="13">
        <v>5.2499999999999998E-2</v>
      </c>
      <c r="AW11" s="13">
        <v>4.2553191489361701E-2</v>
      </c>
      <c r="AX11" s="13">
        <v>5.7361376673040199E-2</v>
      </c>
      <c r="AY11" s="13"/>
      <c r="AZ11" s="13">
        <v>3.6697247706422E-2</v>
      </c>
      <c r="BA11" s="13">
        <v>5.5555555555555601E-2</v>
      </c>
      <c r="BB11" s="13">
        <v>6.1674008810572702E-2</v>
      </c>
      <c r="BC11" s="13"/>
      <c r="BD11" s="13">
        <v>3.6340852130325799E-2</v>
      </c>
      <c r="BE11" s="13">
        <v>7.6566125290023199E-2</v>
      </c>
      <c r="BF11" s="13"/>
      <c r="BG11" s="13">
        <v>3.1476997578692503E-2</v>
      </c>
      <c r="BH11" s="13">
        <v>5.97560975609756E-2</v>
      </c>
      <c r="BI11" s="13"/>
      <c r="BJ11" s="13">
        <v>4.7368421052631601E-2</v>
      </c>
      <c r="BK11" s="13">
        <v>5.2011776251226702E-2</v>
      </c>
      <c r="BL11" s="13"/>
      <c r="BM11" s="13">
        <v>2.8806584362139901E-2</v>
      </c>
      <c r="BN11" s="13">
        <v>5.6352459016393401E-2</v>
      </c>
      <c r="BO11" s="13"/>
      <c r="BP11" s="13">
        <v>3.5608308605341199E-2</v>
      </c>
      <c r="BQ11" s="13">
        <v>5.59360730593607E-2</v>
      </c>
      <c r="BR11" s="13"/>
      <c r="BS11" s="13">
        <v>4.52488687782805E-2</v>
      </c>
      <c r="BT11" s="13">
        <v>5.9340659340659303E-2</v>
      </c>
      <c r="BU11" s="13"/>
      <c r="BV11" s="13">
        <v>5.3691275167785199E-2</v>
      </c>
      <c r="BW11" s="13">
        <v>4.0955631399317398E-2</v>
      </c>
      <c r="BX11" s="13"/>
      <c r="BY11" s="13">
        <v>2.7972027972028E-2</v>
      </c>
      <c r="BZ11" s="13">
        <v>5.4781801299907201E-2</v>
      </c>
      <c r="CA11" s="13"/>
      <c r="CB11" s="13">
        <v>5.2453468697123501E-2</v>
      </c>
      <c r="CC11" s="13">
        <v>5.1446945337620599E-2</v>
      </c>
    </row>
    <row r="12" spans="2:81" x14ac:dyDescent="0.3">
      <c r="B12" s="14" t="s">
        <v>164</v>
      </c>
      <c r="C12" s="13">
        <v>3.8866396761133598E-2</v>
      </c>
      <c r="D12" s="13">
        <v>5.1364365971107502E-2</v>
      </c>
      <c r="E12" s="13">
        <v>2.63591433278418E-2</v>
      </c>
      <c r="F12" s="13"/>
      <c r="G12" s="13">
        <v>3.4285714285714301E-2</v>
      </c>
      <c r="H12" s="13">
        <v>3.0674846625766899E-2</v>
      </c>
      <c r="I12" s="13">
        <v>5.93220338983051E-2</v>
      </c>
      <c r="J12" s="13">
        <v>3.4825870646766198E-2</v>
      </c>
      <c r="K12" s="13">
        <v>4.8951048951049E-2</v>
      </c>
      <c r="L12" s="13">
        <v>2.5974025974026E-2</v>
      </c>
      <c r="M12" s="13"/>
      <c r="N12" s="13">
        <v>4.1841004184100403E-2</v>
      </c>
      <c r="O12" s="13">
        <v>3.4364261168384903E-2</v>
      </c>
      <c r="P12" s="13">
        <v>2.48756218905473E-2</v>
      </c>
      <c r="Q12" s="13">
        <v>4.7244094488188997E-2</v>
      </c>
      <c r="R12" s="13"/>
      <c r="S12" s="13">
        <v>5.7613168724279802E-2</v>
      </c>
      <c r="T12" s="13">
        <v>3.7593984962405999E-2</v>
      </c>
      <c r="U12" s="13">
        <v>5.4794520547945202E-2</v>
      </c>
      <c r="V12" s="13">
        <v>6.7961165048543701E-2</v>
      </c>
      <c r="W12" s="13">
        <v>0</v>
      </c>
      <c r="X12" s="13">
        <v>2.8571428571428598E-2</v>
      </c>
      <c r="Y12" s="13">
        <v>0</v>
      </c>
      <c r="Z12" s="13">
        <v>6.6666666666666693E-2</v>
      </c>
      <c r="AA12" s="13">
        <v>2.54777070063694E-2</v>
      </c>
      <c r="AB12" s="13">
        <v>5.2083333333333301E-2</v>
      </c>
      <c r="AC12" s="13">
        <v>3.5087719298245598E-2</v>
      </c>
      <c r="AD12" s="13">
        <v>5.2631578947368397E-2</v>
      </c>
      <c r="AE12" s="13"/>
      <c r="AF12" s="13">
        <v>2.2556390977443601E-2</v>
      </c>
      <c r="AG12" s="13">
        <v>0.05</v>
      </c>
      <c r="AH12" s="13">
        <v>7.03125E-2</v>
      </c>
      <c r="AI12" s="13">
        <v>4.9689440993788803E-2</v>
      </c>
      <c r="AJ12" s="13">
        <v>8.1300813008130107E-3</v>
      </c>
      <c r="AK12" s="13">
        <v>9.5238095238095195E-3</v>
      </c>
      <c r="AL12" s="13"/>
      <c r="AM12" s="13">
        <v>3.8461538461538498E-2</v>
      </c>
      <c r="AN12" s="13">
        <v>3.5555555555555597E-2</v>
      </c>
      <c r="AO12" s="13">
        <v>3.32480818414322E-2</v>
      </c>
      <c r="AP12" s="13">
        <v>4.2194092827004197E-2</v>
      </c>
      <c r="AQ12" s="13">
        <v>2.27272727272727E-2</v>
      </c>
      <c r="AR12" s="13"/>
      <c r="AS12" s="13">
        <v>3.8866396761133598E-2</v>
      </c>
      <c r="AT12" s="13" t="s">
        <v>97</v>
      </c>
      <c r="AU12" s="13"/>
      <c r="AV12" s="13">
        <v>0.05</v>
      </c>
      <c r="AW12" s="13">
        <v>4.2553191489361701E-2</v>
      </c>
      <c r="AX12" s="13">
        <v>2.6768642447418702E-2</v>
      </c>
      <c r="AY12" s="13"/>
      <c r="AZ12" s="13">
        <v>6.4220183486238494E-2</v>
      </c>
      <c r="BA12" s="13">
        <v>2.2222222222222199E-2</v>
      </c>
      <c r="BB12" s="13">
        <v>4.8458149779735699E-2</v>
      </c>
      <c r="BC12" s="13"/>
      <c r="BD12" s="13">
        <v>3.88471177944862E-2</v>
      </c>
      <c r="BE12" s="13">
        <v>3.7122969837586998E-2</v>
      </c>
      <c r="BF12" s="13"/>
      <c r="BG12" s="13">
        <v>4.1162227602905603E-2</v>
      </c>
      <c r="BH12" s="13">
        <v>3.7804878048780501E-2</v>
      </c>
      <c r="BI12" s="13"/>
      <c r="BJ12" s="13">
        <v>4.7368421052631601E-2</v>
      </c>
      <c r="BK12" s="13">
        <v>3.6310107948969599E-2</v>
      </c>
      <c r="BL12" s="13"/>
      <c r="BM12" s="13">
        <v>3.7037037037037E-2</v>
      </c>
      <c r="BN12" s="13">
        <v>3.8934426229508198E-2</v>
      </c>
      <c r="BO12" s="13"/>
      <c r="BP12" s="13">
        <v>3.5608308605341199E-2</v>
      </c>
      <c r="BQ12" s="13">
        <v>3.9954337899543398E-2</v>
      </c>
      <c r="BR12" s="13"/>
      <c r="BS12" s="13">
        <v>3.8461538461538498E-2</v>
      </c>
      <c r="BT12" s="13">
        <v>3.2967032967033003E-2</v>
      </c>
      <c r="BU12" s="13"/>
      <c r="BV12" s="13">
        <v>5.3691275167785199E-2</v>
      </c>
      <c r="BW12" s="13">
        <v>3.0716723549488099E-2</v>
      </c>
      <c r="BX12" s="13"/>
      <c r="BY12" s="13">
        <v>7.69230769230769E-2</v>
      </c>
      <c r="BZ12" s="13">
        <v>3.3426183844011102E-2</v>
      </c>
      <c r="CA12" s="13"/>
      <c r="CB12" s="13">
        <v>3.8917089678510999E-2</v>
      </c>
      <c r="CC12" s="13">
        <v>4.0192926045016099E-2</v>
      </c>
    </row>
    <row r="13" spans="2:81" x14ac:dyDescent="0.3">
      <c r="B13" s="14" t="s">
        <v>106</v>
      </c>
      <c r="C13" s="13">
        <v>2.4291497975708499E-2</v>
      </c>
      <c r="D13" s="13">
        <v>2.7287319422150898E-2</v>
      </c>
      <c r="E13" s="13">
        <v>2.1416803953871501E-2</v>
      </c>
      <c r="F13" s="13"/>
      <c r="G13" s="13">
        <v>0.04</v>
      </c>
      <c r="H13" s="13">
        <v>1.5337423312883401E-2</v>
      </c>
      <c r="I13" s="13">
        <v>2.1186440677966101E-2</v>
      </c>
      <c r="J13" s="13">
        <v>3.4825870646766198E-2</v>
      </c>
      <c r="K13" s="13">
        <v>2.0979020979021001E-2</v>
      </c>
      <c r="L13" s="13">
        <v>1.9480519480519501E-2</v>
      </c>
      <c r="M13" s="13"/>
      <c r="N13" s="13">
        <v>1.46443514644351E-2</v>
      </c>
      <c r="O13" s="13">
        <v>2.06185567010309E-2</v>
      </c>
      <c r="P13" s="13">
        <v>2.48756218905473E-2</v>
      </c>
      <c r="Q13" s="13">
        <v>4.33070866141732E-2</v>
      </c>
      <c r="R13" s="13"/>
      <c r="S13" s="13">
        <v>8.23045267489712E-3</v>
      </c>
      <c r="T13" s="13">
        <v>3.00751879699248E-2</v>
      </c>
      <c r="U13" s="13">
        <v>0</v>
      </c>
      <c r="V13" s="13">
        <v>3.8834951456310697E-2</v>
      </c>
      <c r="W13" s="13">
        <v>2.8846153846153799E-2</v>
      </c>
      <c r="X13" s="13">
        <v>3.8095238095238099E-2</v>
      </c>
      <c r="Y13" s="13">
        <v>0.04</v>
      </c>
      <c r="Z13" s="13">
        <v>6.6666666666666693E-2</v>
      </c>
      <c r="AA13" s="13">
        <v>2.54777070063694E-2</v>
      </c>
      <c r="AB13" s="13">
        <v>0</v>
      </c>
      <c r="AC13" s="13">
        <v>3.5087719298245598E-2</v>
      </c>
      <c r="AD13" s="13">
        <v>0</v>
      </c>
      <c r="AE13" s="13"/>
      <c r="AF13" s="13">
        <v>1.50375939849624E-2</v>
      </c>
      <c r="AG13" s="13">
        <v>2.5000000000000001E-2</v>
      </c>
      <c r="AH13" s="13">
        <v>1.5625E-2</v>
      </c>
      <c r="AI13" s="13">
        <v>2.4844720496894401E-2</v>
      </c>
      <c r="AJ13" s="13">
        <v>2.4390243902439001E-2</v>
      </c>
      <c r="AK13" s="13">
        <v>2.8571428571428598E-2</v>
      </c>
      <c r="AL13" s="13"/>
      <c r="AM13" s="13">
        <v>4.94505494505494E-2</v>
      </c>
      <c r="AN13" s="13">
        <v>0.04</v>
      </c>
      <c r="AO13" s="13">
        <v>1.7902813299232701E-2</v>
      </c>
      <c r="AP13" s="13">
        <v>8.4388185654008397E-3</v>
      </c>
      <c r="AQ13" s="13">
        <v>2.27272727272727E-2</v>
      </c>
      <c r="AR13" s="13"/>
      <c r="AS13" s="13">
        <v>2.4291497975708499E-2</v>
      </c>
      <c r="AT13" s="13" t="s">
        <v>97</v>
      </c>
      <c r="AU13" s="13"/>
      <c r="AV13" s="13">
        <v>1.2500000000000001E-2</v>
      </c>
      <c r="AW13" s="13">
        <v>1.0638297872340399E-2</v>
      </c>
      <c r="AX13" s="13">
        <v>3.2504780114722798E-2</v>
      </c>
      <c r="AY13" s="13"/>
      <c r="AZ13" s="13">
        <v>0</v>
      </c>
      <c r="BA13" s="13">
        <v>2.2222222222222199E-2</v>
      </c>
      <c r="BB13" s="13">
        <v>1.3215859030837E-2</v>
      </c>
      <c r="BC13" s="13"/>
      <c r="BD13" s="13">
        <v>2.5062656641604002E-2</v>
      </c>
      <c r="BE13" s="13">
        <v>2.3201856148491899E-2</v>
      </c>
      <c r="BF13" s="13"/>
      <c r="BG13" s="13">
        <v>1.6949152542372899E-2</v>
      </c>
      <c r="BH13" s="13">
        <v>2.8048780487804899E-2</v>
      </c>
      <c r="BI13" s="13"/>
      <c r="BJ13" s="13">
        <v>1.5789473684210499E-2</v>
      </c>
      <c r="BK13" s="13">
        <v>2.5515210991167801E-2</v>
      </c>
      <c r="BL13" s="13"/>
      <c r="BM13" s="13">
        <v>2.0576131687242798E-2</v>
      </c>
      <c r="BN13" s="13">
        <v>2.3565573770491802E-2</v>
      </c>
      <c r="BO13" s="13"/>
      <c r="BP13" s="13">
        <v>2.6706231454005899E-2</v>
      </c>
      <c r="BQ13" s="13">
        <v>2.2831050228310501E-2</v>
      </c>
      <c r="BR13" s="13"/>
      <c r="BS13" s="13">
        <v>1.8099547511312201E-2</v>
      </c>
      <c r="BT13" s="13">
        <v>3.7362637362637403E-2</v>
      </c>
      <c r="BU13" s="13"/>
      <c r="BV13" s="13">
        <v>2.68456375838926E-2</v>
      </c>
      <c r="BW13" s="13">
        <v>1.36518771331058E-2</v>
      </c>
      <c r="BX13" s="13"/>
      <c r="BY13" s="13">
        <v>4.8951048951049E-2</v>
      </c>
      <c r="BZ13" s="13">
        <v>2.0427112349117899E-2</v>
      </c>
      <c r="CA13" s="13"/>
      <c r="CB13" s="13">
        <v>2.5380710659898501E-2</v>
      </c>
      <c r="CC13" s="13">
        <v>2.2508038585209E-2</v>
      </c>
    </row>
    <row r="14" spans="2:81" x14ac:dyDescent="0.3">
      <c r="B14" s="14" t="s">
        <v>166</v>
      </c>
      <c r="C14" s="17">
        <v>0.76194331983805696</v>
      </c>
      <c r="D14" s="17">
        <v>0.70947030497592301</v>
      </c>
      <c r="E14" s="17">
        <v>0.81548599670510702</v>
      </c>
      <c r="F14" s="17"/>
      <c r="G14" s="17">
        <v>0.748571428571429</v>
      </c>
      <c r="H14" s="17">
        <v>0.77914110429447803</v>
      </c>
      <c r="I14" s="17">
        <v>0.74576271186440701</v>
      </c>
      <c r="J14" s="17">
        <v>0.80099502487562202</v>
      </c>
      <c r="K14" s="17">
        <v>0.678321678321678</v>
      </c>
      <c r="L14" s="17">
        <v>0.79220779220779203</v>
      </c>
      <c r="M14" s="17"/>
      <c r="N14" s="17">
        <v>0.76569037656903804</v>
      </c>
      <c r="O14" s="17">
        <v>0.77663230240549797</v>
      </c>
      <c r="P14" s="17">
        <v>0.75621890547263704</v>
      </c>
      <c r="Q14" s="17">
        <v>0.74409448818897606</v>
      </c>
      <c r="R14" s="17"/>
      <c r="S14" s="17">
        <v>0.75308641975308599</v>
      </c>
      <c r="T14" s="17">
        <v>0.72932330827067704</v>
      </c>
      <c r="U14" s="17">
        <v>0.79452054794520599</v>
      </c>
      <c r="V14" s="17">
        <v>0.70873786407767003</v>
      </c>
      <c r="W14" s="17">
        <v>0.79807692307692302</v>
      </c>
      <c r="X14" s="17">
        <v>0.74285714285714299</v>
      </c>
      <c r="Y14" s="17">
        <v>0.76</v>
      </c>
      <c r="Z14" s="17">
        <v>0.77777777777777801</v>
      </c>
      <c r="AA14" s="17">
        <v>0.78980891719745205</v>
      </c>
      <c r="AB14" s="17">
        <v>0.80208333333333304</v>
      </c>
      <c r="AC14" s="17">
        <v>0.73684210526315796</v>
      </c>
      <c r="AD14" s="17">
        <v>0.78947368421052599</v>
      </c>
      <c r="AE14" s="17"/>
      <c r="AF14" s="17">
        <v>0.82706766917293195</v>
      </c>
      <c r="AG14" s="17">
        <v>0.69499999999999995</v>
      </c>
      <c r="AH14" s="17">
        <v>0.796875</v>
      </c>
      <c r="AI14" s="17">
        <v>0.64596273291925499</v>
      </c>
      <c r="AJ14" s="17">
        <v>0.85365853658536595</v>
      </c>
      <c r="AK14" s="17">
        <v>0.77142857142857102</v>
      </c>
      <c r="AL14" s="17"/>
      <c r="AM14" s="17">
        <v>0.67582417582417598</v>
      </c>
      <c r="AN14" s="17">
        <v>0.77777777777777801</v>
      </c>
      <c r="AO14" s="17">
        <v>0.79028132992327405</v>
      </c>
      <c r="AP14" s="17">
        <v>0.80590717299578096</v>
      </c>
      <c r="AQ14" s="17">
        <v>0.77272727272727304</v>
      </c>
      <c r="AR14" s="17"/>
      <c r="AS14" s="17">
        <v>0.76194331983805696</v>
      </c>
      <c r="AT14" s="17" t="s">
        <v>97</v>
      </c>
      <c r="AU14" s="17"/>
      <c r="AV14" s="17">
        <v>0.755</v>
      </c>
      <c r="AW14" s="17">
        <v>0.78723404255319196</v>
      </c>
      <c r="AX14" s="17">
        <v>0.77437858508604196</v>
      </c>
      <c r="AY14" s="17"/>
      <c r="AZ14" s="17">
        <v>0.807339449541284</v>
      </c>
      <c r="BA14" s="17">
        <v>0.75555555555555598</v>
      </c>
      <c r="BB14" s="17">
        <v>0.72246696035242297</v>
      </c>
      <c r="BC14" s="17"/>
      <c r="BD14" s="17">
        <v>0.78571428571428603</v>
      </c>
      <c r="BE14" s="17">
        <v>0.72157772621809702</v>
      </c>
      <c r="BF14" s="17"/>
      <c r="BG14" s="17">
        <v>0.79418886198547201</v>
      </c>
      <c r="BH14" s="17">
        <v>0.74634146341463403</v>
      </c>
      <c r="BI14" s="17"/>
      <c r="BJ14" s="17">
        <v>0.75789473684210495</v>
      </c>
      <c r="BK14" s="17">
        <v>0.76545632973503397</v>
      </c>
      <c r="BL14" s="17"/>
      <c r="BM14" s="17">
        <v>0.79423868312757195</v>
      </c>
      <c r="BN14" s="17">
        <v>0.75614754098360604</v>
      </c>
      <c r="BO14" s="17"/>
      <c r="BP14" s="17">
        <v>0.78635014836795203</v>
      </c>
      <c r="BQ14" s="17">
        <v>0.75684931506849296</v>
      </c>
      <c r="BR14" s="17"/>
      <c r="BS14" s="17">
        <v>0.80995475113122195</v>
      </c>
      <c r="BT14" s="17">
        <v>0.71428571428571397</v>
      </c>
      <c r="BU14" s="17"/>
      <c r="BV14" s="17">
        <v>0.75838926174496601</v>
      </c>
      <c r="BW14" s="17">
        <v>0.83617747440273005</v>
      </c>
      <c r="BX14" s="17"/>
      <c r="BY14" s="17">
        <v>0.69230769230769196</v>
      </c>
      <c r="BZ14" s="17">
        <v>0.77344475394614698</v>
      </c>
      <c r="CA14" s="17"/>
      <c r="CB14" s="17">
        <v>0.75126903553299496</v>
      </c>
      <c r="CC14" s="17">
        <v>0.770096463022508</v>
      </c>
    </row>
    <row r="15" spans="2:81" x14ac:dyDescent="0.3">
      <c r="B15" s="14" t="s">
        <v>167</v>
      </c>
      <c r="C15" s="17">
        <v>8.9878542510121506E-2</v>
      </c>
      <c r="D15" s="17">
        <v>0.117174959871589</v>
      </c>
      <c r="E15" s="17">
        <v>6.2602965403624394E-2</v>
      </c>
      <c r="F15" s="17"/>
      <c r="G15" s="17">
        <v>7.4285714285714302E-2</v>
      </c>
      <c r="H15" s="17">
        <v>9.5092024539877307E-2</v>
      </c>
      <c r="I15" s="17">
        <v>0.101694915254237</v>
      </c>
      <c r="J15" s="17">
        <v>7.9601990049751201E-2</v>
      </c>
      <c r="K15" s="17">
        <v>0.10489510489510501</v>
      </c>
      <c r="L15" s="17">
        <v>7.7922077922077906E-2</v>
      </c>
      <c r="M15" s="17"/>
      <c r="N15" s="17">
        <v>0.100418410041841</v>
      </c>
      <c r="O15" s="17">
        <v>7.9037800687285206E-2</v>
      </c>
      <c r="P15" s="17">
        <v>7.4626865671641798E-2</v>
      </c>
      <c r="Q15" s="17">
        <v>9.4488188976377993E-2</v>
      </c>
      <c r="R15" s="17"/>
      <c r="S15" s="17">
        <v>0.102880658436214</v>
      </c>
      <c r="T15" s="17">
        <v>9.0225563909774403E-2</v>
      </c>
      <c r="U15" s="17">
        <v>0.10958904109589</v>
      </c>
      <c r="V15" s="17">
        <v>0.13592233009708701</v>
      </c>
      <c r="W15" s="17">
        <v>3.8461538461538498E-2</v>
      </c>
      <c r="X15" s="17">
        <v>8.5714285714285701E-2</v>
      </c>
      <c r="Y15" s="17">
        <v>0.06</v>
      </c>
      <c r="Z15" s="17">
        <v>0.133333333333333</v>
      </c>
      <c r="AA15" s="17">
        <v>7.6433121019108305E-2</v>
      </c>
      <c r="AB15" s="17">
        <v>6.25E-2</v>
      </c>
      <c r="AC15" s="17">
        <v>0.105263157894737</v>
      </c>
      <c r="AD15" s="17">
        <v>0.157894736842105</v>
      </c>
      <c r="AE15" s="17"/>
      <c r="AF15" s="17">
        <v>5.5137844611528798E-2</v>
      </c>
      <c r="AG15" s="17">
        <v>0.13</v>
      </c>
      <c r="AH15" s="17">
        <v>0.1015625</v>
      </c>
      <c r="AI15" s="17">
        <v>0.161490683229814</v>
      </c>
      <c r="AJ15" s="17">
        <v>3.2520325203252001E-2</v>
      </c>
      <c r="AK15" s="17">
        <v>6.6666666666666693E-2</v>
      </c>
      <c r="AL15" s="17"/>
      <c r="AM15" s="17">
        <v>0.104395604395604</v>
      </c>
      <c r="AN15" s="17">
        <v>7.5555555555555598E-2</v>
      </c>
      <c r="AO15" s="17">
        <v>9.7186700767263406E-2</v>
      </c>
      <c r="AP15" s="17">
        <v>7.1729957805907199E-2</v>
      </c>
      <c r="AQ15" s="17">
        <v>6.8181818181818205E-2</v>
      </c>
      <c r="AR15" s="17"/>
      <c r="AS15" s="17">
        <v>8.9878542510121506E-2</v>
      </c>
      <c r="AT15" s="17" t="s">
        <v>97</v>
      </c>
      <c r="AU15" s="17"/>
      <c r="AV15" s="17">
        <v>0.10249999999999999</v>
      </c>
      <c r="AW15" s="17">
        <v>8.5106382978723402E-2</v>
      </c>
      <c r="AX15" s="17">
        <v>8.4130019120458893E-2</v>
      </c>
      <c r="AY15" s="17"/>
      <c r="AZ15" s="17">
        <v>0.100917431192661</v>
      </c>
      <c r="BA15" s="17">
        <v>7.7777777777777807E-2</v>
      </c>
      <c r="BB15" s="17">
        <v>0.110132158590308</v>
      </c>
      <c r="BC15" s="17"/>
      <c r="BD15" s="17">
        <v>7.5187969924811998E-2</v>
      </c>
      <c r="BE15" s="17">
        <v>0.11368909512761</v>
      </c>
      <c r="BF15" s="17"/>
      <c r="BG15" s="17">
        <v>7.2639225181598099E-2</v>
      </c>
      <c r="BH15" s="17">
        <v>9.7560975609756101E-2</v>
      </c>
      <c r="BI15" s="17"/>
      <c r="BJ15" s="17">
        <v>9.4736842105263203E-2</v>
      </c>
      <c r="BK15" s="17">
        <v>8.8321884200196293E-2</v>
      </c>
      <c r="BL15" s="17"/>
      <c r="BM15" s="17">
        <v>6.5843621399177002E-2</v>
      </c>
      <c r="BN15" s="17">
        <v>9.5286885245901606E-2</v>
      </c>
      <c r="BO15" s="17"/>
      <c r="BP15" s="17">
        <v>7.1216617210682495E-2</v>
      </c>
      <c r="BQ15" s="17">
        <v>9.5890410958904104E-2</v>
      </c>
      <c r="BR15" s="17"/>
      <c r="BS15" s="17">
        <v>8.3710407239818999E-2</v>
      </c>
      <c r="BT15" s="17">
        <v>9.2307692307692299E-2</v>
      </c>
      <c r="BU15" s="17"/>
      <c r="BV15" s="17">
        <v>0.10738255033557</v>
      </c>
      <c r="BW15" s="17">
        <v>7.16723549488055E-2</v>
      </c>
      <c r="BX15" s="17"/>
      <c r="BY15" s="17">
        <v>0.10489510489510501</v>
      </c>
      <c r="BZ15" s="17">
        <v>8.8207985143918297E-2</v>
      </c>
      <c r="CA15" s="17"/>
      <c r="CB15" s="17">
        <v>9.13705583756345E-2</v>
      </c>
      <c r="CC15" s="17">
        <v>9.1639871382636698E-2</v>
      </c>
    </row>
    <row r="16" spans="2:81" x14ac:dyDescent="0.3">
      <c r="B16" s="14" t="s">
        <v>91</v>
      </c>
      <c r="C16" s="18">
        <v>0.67206477732793501</v>
      </c>
      <c r="D16" s="18">
        <v>0.59229534510433401</v>
      </c>
      <c r="E16" s="18">
        <v>0.75288303130148304</v>
      </c>
      <c r="F16" s="18"/>
      <c r="G16" s="18">
        <v>0.67428571428571404</v>
      </c>
      <c r="H16" s="18">
        <v>0.68404907975460105</v>
      </c>
      <c r="I16" s="18">
        <v>0.64406779661017</v>
      </c>
      <c r="J16" s="18">
        <v>0.72139303482587103</v>
      </c>
      <c r="K16" s="18">
        <v>0.57342657342657299</v>
      </c>
      <c r="L16" s="18">
        <v>0.71428571428571397</v>
      </c>
      <c r="M16" s="18"/>
      <c r="N16" s="18">
        <v>0.665271966527197</v>
      </c>
      <c r="O16" s="18">
        <v>0.69759450171821302</v>
      </c>
      <c r="P16" s="18">
        <v>0.68159203980099503</v>
      </c>
      <c r="Q16" s="18">
        <v>0.64960629921259805</v>
      </c>
      <c r="R16" s="18"/>
      <c r="S16" s="18">
        <v>0.65020576131687202</v>
      </c>
      <c r="T16" s="18">
        <v>0.63909774436090205</v>
      </c>
      <c r="U16" s="18">
        <v>0.68493150684931503</v>
      </c>
      <c r="V16" s="18">
        <v>0.57281553398058205</v>
      </c>
      <c r="W16" s="18">
        <v>0.75961538461538503</v>
      </c>
      <c r="X16" s="18">
        <v>0.65714285714285703</v>
      </c>
      <c r="Y16" s="18">
        <v>0.7</v>
      </c>
      <c r="Z16" s="18">
        <v>0.64444444444444404</v>
      </c>
      <c r="AA16" s="18">
        <v>0.71337579617834401</v>
      </c>
      <c r="AB16" s="18">
        <v>0.73958333333333304</v>
      </c>
      <c r="AC16" s="18">
        <v>0.63157894736842102</v>
      </c>
      <c r="AD16" s="18">
        <v>0.63157894736842102</v>
      </c>
      <c r="AE16" s="18"/>
      <c r="AF16" s="18">
        <v>0.77192982456140302</v>
      </c>
      <c r="AG16" s="18">
        <v>0.56499999999999995</v>
      </c>
      <c r="AH16" s="18">
        <v>0.6953125</v>
      </c>
      <c r="AI16" s="18">
        <v>0.48447204968944102</v>
      </c>
      <c r="AJ16" s="18">
        <v>0.82113821138211396</v>
      </c>
      <c r="AK16" s="18">
        <v>0.70476190476190503</v>
      </c>
      <c r="AL16" s="18"/>
      <c r="AM16" s="18">
        <v>0.57142857142857195</v>
      </c>
      <c r="AN16" s="18">
        <v>0.70222222222222197</v>
      </c>
      <c r="AO16" s="18">
        <v>0.69309462915600994</v>
      </c>
      <c r="AP16" s="18">
        <v>0.734177215189873</v>
      </c>
      <c r="AQ16" s="18">
        <v>0.70454545454545503</v>
      </c>
      <c r="AR16" s="18"/>
      <c r="AS16" s="18">
        <v>0.67206477732793501</v>
      </c>
      <c r="AT16" s="18" t="s">
        <v>97</v>
      </c>
      <c r="AU16" s="18"/>
      <c r="AV16" s="18">
        <v>0.65249999999999997</v>
      </c>
      <c r="AW16" s="18">
        <v>0.70212765957446799</v>
      </c>
      <c r="AX16" s="18">
        <v>0.69024856596558304</v>
      </c>
      <c r="AY16" s="18"/>
      <c r="AZ16" s="18">
        <v>0.70642201834862395</v>
      </c>
      <c r="BA16" s="18">
        <v>0.67777777777777803</v>
      </c>
      <c r="BB16" s="18">
        <v>0.61233480176211497</v>
      </c>
      <c r="BC16" s="18"/>
      <c r="BD16" s="18">
        <v>0.71052631578947401</v>
      </c>
      <c r="BE16" s="18">
        <v>0.60788863109048696</v>
      </c>
      <c r="BF16" s="18"/>
      <c r="BG16" s="18">
        <v>0.72154963680387396</v>
      </c>
      <c r="BH16" s="18">
        <v>0.64878048780487796</v>
      </c>
      <c r="BI16" s="18"/>
      <c r="BJ16" s="18">
        <v>0.66315789473684195</v>
      </c>
      <c r="BK16" s="18">
        <v>0.67713444553483804</v>
      </c>
      <c r="BL16" s="18"/>
      <c r="BM16" s="18">
        <v>0.72839506172839497</v>
      </c>
      <c r="BN16" s="18">
        <v>0.66086065573770503</v>
      </c>
      <c r="BO16" s="18"/>
      <c r="BP16" s="18">
        <v>0.71513353115726996</v>
      </c>
      <c r="BQ16" s="18">
        <v>0.66095890410958902</v>
      </c>
      <c r="BR16" s="18"/>
      <c r="BS16" s="18">
        <v>0.72624434389140302</v>
      </c>
      <c r="BT16" s="18">
        <v>0.62197802197802199</v>
      </c>
      <c r="BU16" s="18"/>
      <c r="BV16" s="18">
        <v>0.65100671140939603</v>
      </c>
      <c r="BW16" s="18">
        <v>0.76450511945392496</v>
      </c>
      <c r="BX16" s="18"/>
      <c r="BY16" s="18">
        <v>0.58741258741258695</v>
      </c>
      <c r="BZ16" s="18">
        <v>0.68523676880222795</v>
      </c>
      <c r="CA16" s="18"/>
      <c r="CB16" s="18">
        <v>0.65989847715736005</v>
      </c>
      <c r="CC16" s="18">
        <v>0.67845659163987104</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I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9" width="20.77734375" customWidth="1"/>
  </cols>
  <sheetData>
    <row r="2" spans="2:9" ht="40.049999999999997" customHeight="1" x14ac:dyDescent="0.3">
      <c r="D2" s="38" t="s">
        <v>416</v>
      </c>
      <c r="E2" s="35"/>
      <c r="F2" s="35"/>
      <c r="G2" s="35"/>
      <c r="H2" s="35"/>
      <c r="I2" s="35"/>
    </row>
    <row r="6" spans="2:9" ht="49.95" customHeight="1" x14ac:dyDescent="0.3">
      <c r="B6" s="16" t="s">
        <v>6</v>
      </c>
      <c r="C6" s="16" t="s">
        <v>407</v>
      </c>
      <c r="D6" s="16" t="s">
        <v>408</v>
      </c>
      <c r="E6" s="16" t="s">
        <v>409</v>
      </c>
      <c r="F6" s="16" t="s">
        <v>410</v>
      </c>
      <c r="G6" s="16" t="s">
        <v>411</v>
      </c>
      <c r="H6" s="16" t="s">
        <v>412</v>
      </c>
    </row>
    <row r="7" spans="2:9" x14ac:dyDescent="0.3">
      <c r="B7" s="14" t="s">
        <v>413</v>
      </c>
      <c r="C7" s="13">
        <v>0.58218623481781395</v>
      </c>
      <c r="D7" s="13">
        <v>0.46396761133603198</v>
      </c>
      <c r="E7" s="13">
        <v>0.50526315789473697</v>
      </c>
      <c r="F7" s="13">
        <v>0.387044534412955</v>
      </c>
      <c r="G7" s="13">
        <v>0.30364372469635598</v>
      </c>
      <c r="H7" s="13">
        <v>0.25263157894736799</v>
      </c>
    </row>
    <row r="8" spans="2:9" x14ac:dyDescent="0.3">
      <c r="B8" s="14" t="s">
        <v>84</v>
      </c>
      <c r="C8" s="13">
        <v>0.276113360323887</v>
      </c>
      <c r="D8" s="13">
        <v>0.36599190283400801</v>
      </c>
      <c r="E8" s="13">
        <v>0.31255060728744899</v>
      </c>
      <c r="F8" s="13">
        <v>0.33360323886639698</v>
      </c>
      <c r="G8" s="13">
        <v>0.32955465587044502</v>
      </c>
      <c r="H8" s="13">
        <v>0.32469635627530402</v>
      </c>
    </row>
    <row r="9" spans="2:9" x14ac:dyDescent="0.3">
      <c r="B9" s="14" t="s">
        <v>414</v>
      </c>
      <c r="C9" s="13">
        <v>9.1497975708502002E-2</v>
      </c>
      <c r="D9" s="13">
        <v>0.11336032388664</v>
      </c>
      <c r="E9" s="13">
        <v>0.116599190283401</v>
      </c>
      <c r="F9" s="13">
        <v>0.15141700404858299</v>
      </c>
      <c r="G9" s="13">
        <v>0.19514170040485801</v>
      </c>
      <c r="H9" s="13">
        <v>0.216194331983806</v>
      </c>
    </row>
    <row r="10" spans="2:9" x14ac:dyDescent="0.3">
      <c r="B10" s="14" t="s">
        <v>86</v>
      </c>
      <c r="C10" s="13">
        <v>2.6720647773279399E-2</v>
      </c>
      <c r="D10" s="13">
        <v>3.4008097165991902E-2</v>
      </c>
      <c r="E10" s="13">
        <v>3.8056680161943301E-2</v>
      </c>
      <c r="F10" s="13">
        <v>7.8542510121457507E-2</v>
      </c>
      <c r="G10" s="13">
        <v>8.01619433198381E-2</v>
      </c>
      <c r="H10" s="13">
        <v>0.130364372469636</v>
      </c>
    </row>
    <row r="11" spans="2:9" x14ac:dyDescent="0.3">
      <c r="B11" s="14" t="s">
        <v>415</v>
      </c>
      <c r="C11" s="13">
        <v>1.4574898785425099E-2</v>
      </c>
      <c r="D11" s="13">
        <v>1.7004048582995999E-2</v>
      </c>
      <c r="E11" s="13">
        <v>1.6194331983805699E-2</v>
      </c>
      <c r="F11" s="13">
        <v>3.2388663967611302E-2</v>
      </c>
      <c r="G11" s="13">
        <v>4.4534412955465598E-2</v>
      </c>
      <c r="H11" s="13">
        <v>5.2631578947368397E-2</v>
      </c>
    </row>
    <row r="12" spans="2:9" x14ac:dyDescent="0.3">
      <c r="B12" s="14" t="s">
        <v>106</v>
      </c>
      <c r="C12" s="13">
        <v>8.9068825910931203E-3</v>
      </c>
      <c r="D12" s="13">
        <v>5.6680161943319799E-3</v>
      </c>
      <c r="E12" s="13">
        <v>1.1336032388664E-2</v>
      </c>
      <c r="F12" s="13">
        <v>1.7004048582995999E-2</v>
      </c>
      <c r="G12" s="13">
        <v>4.6963562753036397E-2</v>
      </c>
      <c r="H12" s="13">
        <v>2.3481781376518199E-2</v>
      </c>
    </row>
    <row r="13" spans="2:9" x14ac:dyDescent="0.3">
      <c r="B13" s="19" t="s">
        <v>89</v>
      </c>
      <c r="C13" s="17">
        <v>0.85829959514169996</v>
      </c>
      <c r="D13" s="17">
        <v>0.82995951417003999</v>
      </c>
      <c r="E13" s="17">
        <v>0.81781376518218596</v>
      </c>
      <c r="F13" s="17">
        <v>0.72064777327935203</v>
      </c>
      <c r="G13" s="17">
        <v>0.633198380566802</v>
      </c>
      <c r="H13" s="17">
        <v>0.57732793522267201</v>
      </c>
    </row>
    <row r="14" spans="2:9" x14ac:dyDescent="0.3">
      <c r="B14" s="19" t="s">
        <v>90</v>
      </c>
      <c r="C14" s="17">
        <v>4.1295546558704502E-2</v>
      </c>
      <c r="D14" s="17">
        <v>5.1012145748987901E-2</v>
      </c>
      <c r="E14" s="17">
        <v>5.4251012145748997E-2</v>
      </c>
      <c r="F14" s="17">
        <v>0.110931174089069</v>
      </c>
      <c r="G14" s="17">
        <v>0.124696356275304</v>
      </c>
      <c r="H14" s="17">
        <v>0.182995951417004</v>
      </c>
    </row>
    <row r="15" spans="2:9" x14ac:dyDescent="0.3">
      <c r="B15" s="19" t="s">
        <v>91</v>
      </c>
      <c r="C15" s="18">
        <v>0.81700404858299602</v>
      </c>
      <c r="D15" s="18">
        <v>0.77894736842105305</v>
      </c>
      <c r="E15" s="18">
        <v>0.76356275303643695</v>
      </c>
      <c r="F15" s="18">
        <v>0.60971659919028298</v>
      </c>
      <c r="G15" s="18">
        <v>0.50850202429149804</v>
      </c>
      <c r="H15" s="18">
        <v>0.39433198380566797</v>
      </c>
    </row>
    <row r="16" spans="2:9" x14ac:dyDescent="0.3">
      <c r="B16" s="15"/>
      <c r="C16" s="15"/>
      <c r="D16" s="15"/>
      <c r="E16" s="15"/>
      <c r="F16" s="15"/>
      <c r="G16" s="15"/>
      <c r="H16" s="15"/>
    </row>
    <row r="17" spans="2:2" x14ac:dyDescent="0.3">
      <c r="B17" t="s">
        <v>93</v>
      </c>
    </row>
    <row r="18" spans="2:2" x14ac:dyDescent="0.3">
      <c r="B18" t="s">
        <v>94</v>
      </c>
    </row>
    <row r="22" spans="2:2" x14ac:dyDescent="0.3">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C21"/>
  <sheetViews>
    <sheetView showGridLines="0" workbookViewId="0">
      <pane xSplit="2" topLeftCell="C1" activePane="topRight" state="frozen"/>
      <selection pane="topRight" activeCell="B31" sqref="B3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417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0.50526315789473697</v>
      </c>
      <c r="D8" s="13">
        <v>0.47993579454253599</v>
      </c>
      <c r="E8" s="13">
        <v>0.53047775947281695</v>
      </c>
      <c r="F8" s="13"/>
      <c r="G8" s="13">
        <v>0.41714285714285698</v>
      </c>
      <c r="H8" s="13">
        <v>0.55828220858895705</v>
      </c>
      <c r="I8" s="13">
        <v>0.51271186440677996</v>
      </c>
      <c r="J8" s="13">
        <v>0.49751243781094501</v>
      </c>
      <c r="K8" s="13">
        <v>0.49650349650349701</v>
      </c>
      <c r="L8" s="13">
        <v>0.5</v>
      </c>
      <c r="M8" s="13"/>
      <c r="N8" s="13">
        <v>0.54184100418409997</v>
      </c>
      <c r="O8" s="13">
        <v>0.47766323024055002</v>
      </c>
      <c r="P8" s="13">
        <v>0.51741293532338295</v>
      </c>
      <c r="Q8" s="13">
        <v>0.464566929133858</v>
      </c>
      <c r="R8" s="13"/>
      <c r="S8" s="13">
        <v>0.49382716049382702</v>
      </c>
      <c r="T8" s="13">
        <v>0.47368421052631599</v>
      </c>
      <c r="U8" s="13">
        <v>0.49315068493150699</v>
      </c>
      <c r="V8" s="13">
        <v>0.50485436893203905</v>
      </c>
      <c r="W8" s="13">
        <v>0.52884615384615397</v>
      </c>
      <c r="X8" s="13">
        <v>0.476190476190476</v>
      </c>
      <c r="Y8" s="13">
        <v>0.51</v>
      </c>
      <c r="Z8" s="13">
        <v>0.48888888888888898</v>
      </c>
      <c r="AA8" s="13">
        <v>0.52866242038216604</v>
      </c>
      <c r="AB8" s="13">
        <v>0.53125</v>
      </c>
      <c r="AC8" s="13">
        <v>0.54385964912280704</v>
      </c>
      <c r="AD8" s="13">
        <v>0.52631578947368396</v>
      </c>
      <c r="AE8" s="13"/>
      <c r="AF8" s="13">
        <v>0.53884711779448602</v>
      </c>
      <c r="AG8" s="13">
        <v>0.47</v>
      </c>
      <c r="AH8" s="13">
        <v>0.5546875</v>
      </c>
      <c r="AI8" s="13">
        <v>0.36645962732919302</v>
      </c>
      <c r="AJ8" s="13">
        <v>0.65040650406504097</v>
      </c>
      <c r="AK8" s="13">
        <v>0.54285714285714304</v>
      </c>
      <c r="AL8" s="13"/>
      <c r="AM8" s="13">
        <v>0.46153846153846201</v>
      </c>
      <c r="AN8" s="13">
        <v>0.47111111111111098</v>
      </c>
      <c r="AO8" s="13">
        <v>0.51918158567774897</v>
      </c>
      <c r="AP8" s="13">
        <v>0.57383966244725704</v>
      </c>
      <c r="AQ8" s="13">
        <v>0.61363636363636398</v>
      </c>
      <c r="AR8" s="13"/>
      <c r="AS8" s="13">
        <v>0.50526315789473697</v>
      </c>
      <c r="AT8" s="13" t="s">
        <v>97</v>
      </c>
      <c r="AU8" s="13"/>
      <c r="AV8" s="13">
        <v>0.53</v>
      </c>
      <c r="AW8" s="13">
        <v>0.60638297872340396</v>
      </c>
      <c r="AX8" s="13">
        <v>0.43212237093690198</v>
      </c>
      <c r="AY8" s="13"/>
      <c r="AZ8" s="13">
        <v>0.61467889908256901</v>
      </c>
      <c r="BA8" s="13">
        <v>0.52222222222222203</v>
      </c>
      <c r="BB8" s="13">
        <v>0.506607929515419</v>
      </c>
      <c r="BC8" s="13"/>
      <c r="BD8" s="13">
        <v>0.54385964912280704</v>
      </c>
      <c r="BE8" s="13">
        <v>0.43851508120649701</v>
      </c>
      <c r="BF8" s="13"/>
      <c r="BG8" s="13">
        <v>0.56658595641646503</v>
      </c>
      <c r="BH8" s="13">
        <v>0.47560975609756101</v>
      </c>
      <c r="BI8" s="13"/>
      <c r="BJ8" s="13">
        <v>0.53157894736842104</v>
      </c>
      <c r="BK8" s="13">
        <v>0.50147203140333696</v>
      </c>
      <c r="BL8" s="13"/>
      <c r="BM8" s="13">
        <v>0.55967078189300401</v>
      </c>
      <c r="BN8" s="13">
        <v>0.49487704918032799</v>
      </c>
      <c r="BO8" s="13"/>
      <c r="BP8" s="13">
        <v>0.55192878338278895</v>
      </c>
      <c r="BQ8" s="13">
        <v>0.48972602739726001</v>
      </c>
      <c r="BR8" s="13"/>
      <c r="BS8" s="13">
        <v>0.49773755656108598</v>
      </c>
      <c r="BT8" s="13">
        <v>0.45494505494505499</v>
      </c>
      <c r="BU8" s="13"/>
      <c r="BV8" s="13">
        <v>0.48993288590604001</v>
      </c>
      <c r="BW8" s="13">
        <v>0.50170648464163803</v>
      </c>
      <c r="BX8" s="13"/>
      <c r="BY8" s="13">
        <v>0.44055944055944102</v>
      </c>
      <c r="BZ8" s="13">
        <v>0.51717734447539498</v>
      </c>
      <c r="CA8" s="13"/>
      <c r="CB8" s="13">
        <v>0.47715736040609102</v>
      </c>
      <c r="CC8" s="13">
        <v>0.54019292604501601</v>
      </c>
    </row>
    <row r="9" spans="2:81" x14ac:dyDescent="0.3">
      <c r="B9" s="14" t="s">
        <v>84</v>
      </c>
      <c r="C9" s="13">
        <v>0.31255060728744899</v>
      </c>
      <c r="D9" s="13">
        <v>0.30016051364365998</v>
      </c>
      <c r="E9" s="13">
        <v>0.324546952224053</v>
      </c>
      <c r="F9" s="13"/>
      <c r="G9" s="13">
        <v>0.44</v>
      </c>
      <c r="H9" s="13">
        <v>0.28527607361963198</v>
      </c>
      <c r="I9" s="13">
        <v>0.30932203389830498</v>
      </c>
      <c r="J9" s="13">
        <v>0.31840796019900502</v>
      </c>
      <c r="K9" s="13">
        <v>0.25874125874125897</v>
      </c>
      <c r="L9" s="13">
        <v>0.27272727272727298</v>
      </c>
      <c r="M9" s="13"/>
      <c r="N9" s="13">
        <v>0.29079497907949797</v>
      </c>
      <c r="O9" s="13">
        <v>0.35738831615120298</v>
      </c>
      <c r="P9" s="13">
        <v>0.308457711442786</v>
      </c>
      <c r="Q9" s="13">
        <v>0.29527559055118102</v>
      </c>
      <c r="R9" s="13"/>
      <c r="S9" s="13">
        <v>0.36213991769547299</v>
      </c>
      <c r="T9" s="13">
        <v>0.32330827067669199</v>
      </c>
      <c r="U9" s="13">
        <v>0.34246575342465801</v>
      </c>
      <c r="V9" s="13">
        <v>0.29126213592233002</v>
      </c>
      <c r="W9" s="13">
        <v>0.25961538461538503</v>
      </c>
      <c r="X9" s="13">
        <v>0.34285714285714303</v>
      </c>
      <c r="Y9" s="13">
        <v>0.28000000000000003</v>
      </c>
      <c r="Z9" s="13">
        <v>0.31111111111111101</v>
      </c>
      <c r="AA9" s="13">
        <v>0.31847133757961799</v>
      </c>
      <c r="AB9" s="13">
        <v>0.23958333333333301</v>
      </c>
      <c r="AC9" s="13">
        <v>0.28070175438596501</v>
      </c>
      <c r="AD9" s="13">
        <v>0.31578947368421101</v>
      </c>
      <c r="AE9" s="13"/>
      <c r="AF9" s="13">
        <v>0.33082706766917302</v>
      </c>
      <c r="AG9" s="13">
        <v>0.35499999999999998</v>
      </c>
      <c r="AH9" s="13">
        <v>0.3125</v>
      </c>
      <c r="AI9" s="13">
        <v>0.29813664596273298</v>
      </c>
      <c r="AJ9" s="13">
        <v>0.203252032520325</v>
      </c>
      <c r="AK9" s="13">
        <v>0.33333333333333298</v>
      </c>
      <c r="AL9" s="13"/>
      <c r="AM9" s="13">
        <v>0.30769230769230799</v>
      </c>
      <c r="AN9" s="13">
        <v>0.33777777777777801</v>
      </c>
      <c r="AO9" s="13">
        <v>0.31457800511508899</v>
      </c>
      <c r="AP9" s="13">
        <v>0.28691983122362902</v>
      </c>
      <c r="AQ9" s="13">
        <v>0.25</v>
      </c>
      <c r="AR9" s="13"/>
      <c r="AS9" s="13">
        <v>0.31255060728744899</v>
      </c>
      <c r="AT9" s="13" t="s">
        <v>97</v>
      </c>
      <c r="AU9" s="13"/>
      <c r="AV9" s="13">
        <v>0.31</v>
      </c>
      <c r="AW9" s="13">
        <v>0.22340425531914901</v>
      </c>
      <c r="AX9" s="13">
        <v>0.34990439770554499</v>
      </c>
      <c r="AY9" s="13"/>
      <c r="AZ9" s="13">
        <v>0.27522935779816499</v>
      </c>
      <c r="BA9" s="13">
        <v>0.3</v>
      </c>
      <c r="BB9" s="13">
        <v>0.29074889867841403</v>
      </c>
      <c r="BC9" s="13"/>
      <c r="BD9" s="13">
        <v>0.30827067669172897</v>
      </c>
      <c r="BE9" s="13">
        <v>0.31786542923433903</v>
      </c>
      <c r="BF9" s="13"/>
      <c r="BG9" s="13">
        <v>0.30266343825665898</v>
      </c>
      <c r="BH9" s="13">
        <v>0.31585365853658498</v>
      </c>
      <c r="BI9" s="13"/>
      <c r="BJ9" s="13">
        <v>0.32105263157894698</v>
      </c>
      <c r="BK9" s="13">
        <v>0.30912659470068699</v>
      </c>
      <c r="BL9" s="13"/>
      <c r="BM9" s="13">
        <v>0.312757201646091</v>
      </c>
      <c r="BN9" s="13">
        <v>0.31147540983606598</v>
      </c>
      <c r="BO9" s="13"/>
      <c r="BP9" s="13">
        <v>0.29673590504450997</v>
      </c>
      <c r="BQ9" s="13">
        <v>0.31621004566209998</v>
      </c>
      <c r="BR9" s="13"/>
      <c r="BS9" s="13">
        <v>0.33257918552036198</v>
      </c>
      <c r="BT9" s="13">
        <v>0.32307692307692298</v>
      </c>
      <c r="BU9" s="13"/>
      <c r="BV9" s="13">
        <v>0.34899328859060402</v>
      </c>
      <c r="BW9" s="13">
        <v>0.32423208191126301</v>
      </c>
      <c r="BX9" s="13"/>
      <c r="BY9" s="13">
        <v>0.30069930069930101</v>
      </c>
      <c r="BZ9" s="13">
        <v>0.313834726090993</v>
      </c>
      <c r="CA9" s="13"/>
      <c r="CB9" s="13">
        <v>0.323181049069374</v>
      </c>
      <c r="CC9" s="13">
        <v>0.297427652733119</v>
      </c>
    </row>
    <row r="10" spans="2:81" x14ac:dyDescent="0.3">
      <c r="B10" s="14" t="s">
        <v>414</v>
      </c>
      <c r="C10" s="13">
        <v>0.116599190283401</v>
      </c>
      <c r="D10" s="13">
        <v>0.12841091492776899</v>
      </c>
      <c r="E10" s="13">
        <v>0.10543657331136699</v>
      </c>
      <c r="F10" s="13"/>
      <c r="G10" s="13">
        <v>8.5714285714285701E-2</v>
      </c>
      <c r="H10" s="13">
        <v>9.8159509202454004E-2</v>
      </c>
      <c r="I10" s="13">
        <v>0.101694915254237</v>
      </c>
      <c r="J10" s="13">
        <v>0.124378109452736</v>
      </c>
      <c r="K10" s="13">
        <v>0.16783216783216801</v>
      </c>
      <c r="L10" s="13">
        <v>0.15584415584415601</v>
      </c>
      <c r="M10" s="13"/>
      <c r="N10" s="13">
        <v>0.110878661087866</v>
      </c>
      <c r="O10" s="13">
        <v>9.6219931271477696E-2</v>
      </c>
      <c r="P10" s="13">
        <v>0.109452736318408</v>
      </c>
      <c r="Q10" s="13">
        <v>0.15748031496063</v>
      </c>
      <c r="R10" s="13"/>
      <c r="S10" s="13">
        <v>9.46502057613169E-2</v>
      </c>
      <c r="T10" s="13">
        <v>0.12030075187969901</v>
      </c>
      <c r="U10" s="13">
        <v>9.5890410958904104E-2</v>
      </c>
      <c r="V10" s="13">
        <v>0.13592233009708701</v>
      </c>
      <c r="W10" s="13">
        <v>0.125</v>
      </c>
      <c r="X10" s="13">
        <v>0.104761904761905</v>
      </c>
      <c r="Y10" s="13">
        <v>0.16</v>
      </c>
      <c r="Z10" s="13">
        <v>0.17777777777777801</v>
      </c>
      <c r="AA10" s="13">
        <v>8.9171974522293002E-2</v>
      </c>
      <c r="AB10" s="13">
        <v>0.14583333333333301</v>
      </c>
      <c r="AC10" s="13">
        <v>0.105263157894737</v>
      </c>
      <c r="AD10" s="13">
        <v>0.105263157894737</v>
      </c>
      <c r="AE10" s="13"/>
      <c r="AF10" s="13">
        <v>9.0225563909774403E-2</v>
      </c>
      <c r="AG10" s="13">
        <v>0.11</v>
      </c>
      <c r="AH10" s="13">
        <v>8.59375E-2</v>
      </c>
      <c r="AI10" s="13">
        <v>0.18633540372670801</v>
      </c>
      <c r="AJ10" s="13">
        <v>8.9430894308943104E-2</v>
      </c>
      <c r="AK10" s="13">
        <v>5.7142857142857099E-2</v>
      </c>
      <c r="AL10" s="13"/>
      <c r="AM10" s="13">
        <v>0.12637362637362601</v>
      </c>
      <c r="AN10" s="13">
        <v>0.137777777777778</v>
      </c>
      <c r="AO10" s="13">
        <v>0.10741687979539601</v>
      </c>
      <c r="AP10" s="13">
        <v>8.8607594936708903E-2</v>
      </c>
      <c r="AQ10" s="13">
        <v>4.5454545454545497E-2</v>
      </c>
      <c r="AR10" s="13"/>
      <c r="AS10" s="13">
        <v>0.116599190283401</v>
      </c>
      <c r="AT10" s="13" t="s">
        <v>97</v>
      </c>
      <c r="AU10" s="13"/>
      <c r="AV10" s="13">
        <v>0.1</v>
      </c>
      <c r="AW10" s="13">
        <v>9.5744680851063801E-2</v>
      </c>
      <c r="AX10" s="13">
        <v>0.13957934990439799</v>
      </c>
      <c r="AY10" s="13"/>
      <c r="AZ10" s="13">
        <v>8.2568807339449504E-2</v>
      </c>
      <c r="BA10" s="13">
        <v>0.1</v>
      </c>
      <c r="BB10" s="13">
        <v>0.114537444933921</v>
      </c>
      <c r="BC10" s="13"/>
      <c r="BD10" s="13">
        <v>9.6491228070175405E-2</v>
      </c>
      <c r="BE10" s="13">
        <v>0.15313225058004601</v>
      </c>
      <c r="BF10" s="13"/>
      <c r="BG10" s="13">
        <v>8.7167070217917697E-2</v>
      </c>
      <c r="BH10" s="13">
        <v>0.13170731707317099</v>
      </c>
      <c r="BI10" s="13"/>
      <c r="BJ10" s="13">
        <v>0.110526315789474</v>
      </c>
      <c r="BK10" s="13">
        <v>0.11776251226692799</v>
      </c>
      <c r="BL10" s="13"/>
      <c r="BM10" s="13">
        <v>6.5843621399177002E-2</v>
      </c>
      <c r="BN10" s="13">
        <v>0.12704918032786899</v>
      </c>
      <c r="BO10" s="13"/>
      <c r="BP10" s="13">
        <v>0.100890207715134</v>
      </c>
      <c r="BQ10" s="13">
        <v>0.123287671232877</v>
      </c>
      <c r="BR10" s="13"/>
      <c r="BS10" s="13">
        <v>0.11764705882352899</v>
      </c>
      <c r="BT10" s="13">
        <v>0.138461538461538</v>
      </c>
      <c r="BU10" s="13"/>
      <c r="BV10" s="13">
        <v>0.114093959731544</v>
      </c>
      <c r="BW10" s="13">
        <v>0.119453924914676</v>
      </c>
      <c r="BX10" s="13"/>
      <c r="BY10" s="13">
        <v>0.14685314685314699</v>
      </c>
      <c r="BZ10" s="13">
        <v>0.112349117920149</v>
      </c>
      <c r="CA10" s="13"/>
      <c r="CB10" s="13">
        <v>0.11505922165820601</v>
      </c>
      <c r="CC10" s="13">
        <v>0.11575562700964601</v>
      </c>
    </row>
    <row r="11" spans="2:81" x14ac:dyDescent="0.3">
      <c r="B11" s="14" t="s">
        <v>86</v>
      </c>
      <c r="C11" s="13">
        <v>3.8056680161943301E-2</v>
      </c>
      <c r="D11" s="13">
        <v>5.1364365971107502E-2</v>
      </c>
      <c r="E11" s="13">
        <v>2.4711696869851699E-2</v>
      </c>
      <c r="F11" s="13"/>
      <c r="G11" s="13">
        <v>3.4285714285714301E-2</v>
      </c>
      <c r="H11" s="13">
        <v>2.7607361963190202E-2</v>
      </c>
      <c r="I11" s="13">
        <v>3.8135593220338999E-2</v>
      </c>
      <c r="J11" s="13">
        <v>3.98009950248756E-2</v>
      </c>
      <c r="K11" s="13">
        <v>5.5944055944055902E-2</v>
      </c>
      <c r="L11" s="13">
        <v>4.5454545454545497E-2</v>
      </c>
      <c r="M11" s="13"/>
      <c r="N11" s="13">
        <v>3.3472803347280297E-2</v>
      </c>
      <c r="O11" s="13">
        <v>3.4364261168384903E-2</v>
      </c>
      <c r="P11" s="13">
        <v>3.4825870646766198E-2</v>
      </c>
      <c r="Q11" s="13">
        <v>5.5118110236220499E-2</v>
      </c>
      <c r="R11" s="13"/>
      <c r="S11" s="13">
        <v>2.4691358024691398E-2</v>
      </c>
      <c r="T11" s="13">
        <v>3.00751879699248E-2</v>
      </c>
      <c r="U11" s="13">
        <v>5.4794520547945202E-2</v>
      </c>
      <c r="V11" s="13">
        <v>2.9126213592233E-2</v>
      </c>
      <c r="W11" s="13">
        <v>6.7307692307692304E-2</v>
      </c>
      <c r="X11" s="13">
        <v>3.8095238095238099E-2</v>
      </c>
      <c r="Y11" s="13">
        <v>0.03</v>
      </c>
      <c r="Z11" s="13">
        <v>2.2222222222222199E-2</v>
      </c>
      <c r="AA11" s="13">
        <v>3.1847133757961797E-2</v>
      </c>
      <c r="AB11" s="13">
        <v>6.25E-2</v>
      </c>
      <c r="AC11" s="13">
        <v>5.2631578947368397E-2</v>
      </c>
      <c r="AD11" s="13">
        <v>5.2631578947368397E-2</v>
      </c>
      <c r="AE11" s="13"/>
      <c r="AF11" s="13">
        <v>2.5062656641604002E-2</v>
      </c>
      <c r="AG11" s="13">
        <v>0.05</v>
      </c>
      <c r="AH11" s="13">
        <v>2.34375E-2</v>
      </c>
      <c r="AI11" s="13">
        <v>8.0745341614906804E-2</v>
      </c>
      <c r="AJ11" s="13">
        <v>2.4390243902439001E-2</v>
      </c>
      <c r="AK11" s="13">
        <v>2.8571428571428598E-2</v>
      </c>
      <c r="AL11" s="13"/>
      <c r="AM11" s="13">
        <v>6.5934065934065894E-2</v>
      </c>
      <c r="AN11" s="13">
        <v>3.11111111111111E-2</v>
      </c>
      <c r="AO11" s="13">
        <v>3.5805626598465499E-2</v>
      </c>
      <c r="AP11" s="13">
        <v>2.1097046413502098E-2</v>
      </c>
      <c r="AQ11" s="13">
        <v>4.5454545454545497E-2</v>
      </c>
      <c r="AR11" s="13"/>
      <c r="AS11" s="13">
        <v>3.8056680161943301E-2</v>
      </c>
      <c r="AT11" s="13" t="s">
        <v>97</v>
      </c>
      <c r="AU11" s="13"/>
      <c r="AV11" s="13">
        <v>3.5000000000000003E-2</v>
      </c>
      <c r="AW11" s="13">
        <v>5.31914893617021E-2</v>
      </c>
      <c r="AX11" s="13">
        <v>4.3977055449330803E-2</v>
      </c>
      <c r="AY11" s="13"/>
      <c r="AZ11" s="13">
        <v>9.1743119266055103E-3</v>
      </c>
      <c r="BA11" s="13">
        <v>4.4444444444444398E-2</v>
      </c>
      <c r="BB11" s="13">
        <v>6.1674008810572702E-2</v>
      </c>
      <c r="BC11" s="13"/>
      <c r="BD11" s="13">
        <v>2.88220551378446E-2</v>
      </c>
      <c r="BE11" s="13">
        <v>5.5684454756380501E-2</v>
      </c>
      <c r="BF11" s="13"/>
      <c r="BG11" s="13">
        <v>2.6634382566585998E-2</v>
      </c>
      <c r="BH11" s="13">
        <v>4.39024390243902E-2</v>
      </c>
      <c r="BI11" s="13"/>
      <c r="BJ11" s="13">
        <v>1.5789473684210499E-2</v>
      </c>
      <c r="BK11" s="13">
        <v>4.2198233562316001E-2</v>
      </c>
      <c r="BL11" s="13"/>
      <c r="BM11" s="13">
        <v>4.1152263374485597E-2</v>
      </c>
      <c r="BN11" s="13">
        <v>3.7909836065573799E-2</v>
      </c>
      <c r="BO11" s="13"/>
      <c r="BP11" s="13">
        <v>2.6706231454005899E-2</v>
      </c>
      <c r="BQ11" s="13">
        <v>4.3378995433790001E-2</v>
      </c>
      <c r="BR11" s="13"/>
      <c r="BS11" s="13">
        <v>2.7149321266968299E-2</v>
      </c>
      <c r="BT11" s="13">
        <v>5.0549450549450599E-2</v>
      </c>
      <c r="BU11" s="13"/>
      <c r="BV11" s="13">
        <v>1.34228187919463E-2</v>
      </c>
      <c r="BW11" s="13">
        <v>3.4129692832764499E-2</v>
      </c>
      <c r="BX11" s="13"/>
      <c r="BY11" s="13">
        <v>6.2937062937062901E-2</v>
      </c>
      <c r="BZ11" s="13">
        <v>3.2497678737233103E-2</v>
      </c>
      <c r="CA11" s="13"/>
      <c r="CB11" s="13">
        <v>4.5685279187817299E-2</v>
      </c>
      <c r="CC11" s="13">
        <v>2.8938906752411599E-2</v>
      </c>
    </row>
    <row r="12" spans="2:81" x14ac:dyDescent="0.3">
      <c r="B12" s="14" t="s">
        <v>415</v>
      </c>
      <c r="C12" s="13">
        <v>1.6194331983805699E-2</v>
      </c>
      <c r="D12" s="13">
        <v>2.4077046548956701E-2</v>
      </c>
      <c r="E12" s="13">
        <v>8.2372322899505798E-3</v>
      </c>
      <c r="F12" s="13"/>
      <c r="G12" s="13">
        <v>1.1428571428571401E-2</v>
      </c>
      <c r="H12" s="13">
        <v>2.4539877300613501E-2</v>
      </c>
      <c r="I12" s="13">
        <v>2.1186440677966101E-2</v>
      </c>
      <c r="J12" s="13">
        <v>9.9502487562189105E-3</v>
      </c>
      <c r="K12" s="13">
        <v>0</v>
      </c>
      <c r="L12" s="13">
        <v>1.9480519480519501E-2</v>
      </c>
      <c r="M12" s="13"/>
      <c r="N12" s="13">
        <v>1.0460251046025101E-2</v>
      </c>
      <c r="O12" s="13">
        <v>2.40549828178694E-2</v>
      </c>
      <c r="P12" s="13">
        <v>1.49253731343284E-2</v>
      </c>
      <c r="Q12" s="13">
        <v>1.9685039370078702E-2</v>
      </c>
      <c r="R12" s="13"/>
      <c r="S12" s="13">
        <v>1.6460905349794198E-2</v>
      </c>
      <c r="T12" s="13">
        <v>2.2556390977443601E-2</v>
      </c>
      <c r="U12" s="13">
        <v>1.3698630136986301E-2</v>
      </c>
      <c r="V12" s="13">
        <v>2.9126213592233E-2</v>
      </c>
      <c r="W12" s="13">
        <v>9.6153846153846194E-3</v>
      </c>
      <c r="X12" s="13">
        <v>1.9047619047619001E-2</v>
      </c>
      <c r="Y12" s="13">
        <v>0</v>
      </c>
      <c r="Z12" s="13">
        <v>0</v>
      </c>
      <c r="AA12" s="13">
        <v>2.54777070063694E-2</v>
      </c>
      <c r="AB12" s="13">
        <v>2.0833333333333301E-2</v>
      </c>
      <c r="AC12" s="13">
        <v>0</v>
      </c>
      <c r="AD12" s="13">
        <v>0</v>
      </c>
      <c r="AE12" s="13"/>
      <c r="AF12" s="13">
        <v>5.0125313283208E-3</v>
      </c>
      <c r="AG12" s="13">
        <v>0.01</v>
      </c>
      <c r="AH12" s="13">
        <v>1.5625E-2</v>
      </c>
      <c r="AI12" s="13">
        <v>6.2111801242236003E-2</v>
      </c>
      <c r="AJ12" s="13">
        <v>2.4390243902439001E-2</v>
      </c>
      <c r="AK12" s="13">
        <v>0</v>
      </c>
      <c r="AL12" s="13"/>
      <c r="AM12" s="13">
        <v>2.1978021978022001E-2</v>
      </c>
      <c r="AN12" s="13">
        <v>8.8888888888888906E-3</v>
      </c>
      <c r="AO12" s="13">
        <v>1.5345268542199499E-2</v>
      </c>
      <c r="AP12" s="13">
        <v>2.1097046413502098E-2</v>
      </c>
      <c r="AQ12" s="13">
        <v>0</v>
      </c>
      <c r="AR12" s="13"/>
      <c r="AS12" s="13">
        <v>1.6194331983805699E-2</v>
      </c>
      <c r="AT12" s="13" t="s">
        <v>97</v>
      </c>
      <c r="AU12" s="13"/>
      <c r="AV12" s="13">
        <v>1.2500000000000001E-2</v>
      </c>
      <c r="AW12" s="13">
        <v>2.1276595744680899E-2</v>
      </c>
      <c r="AX12" s="13">
        <v>1.7208413001912001E-2</v>
      </c>
      <c r="AY12" s="13"/>
      <c r="AZ12" s="13">
        <v>9.1743119266055103E-3</v>
      </c>
      <c r="BA12" s="13">
        <v>2.2222222222222199E-2</v>
      </c>
      <c r="BB12" s="13">
        <v>1.3215859030837E-2</v>
      </c>
      <c r="BC12" s="13"/>
      <c r="BD12" s="13">
        <v>1.37844611528822E-2</v>
      </c>
      <c r="BE12" s="13">
        <v>1.8561484918793499E-2</v>
      </c>
      <c r="BF12" s="13"/>
      <c r="BG12" s="13">
        <v>4.8426150121065404E-3</v>
      </c>
      <c r="BH12" s="13">
        <v>2.19512195121951E-2</v>
      </c>
      <c r="BI12" s="13"/>
      <c r="BJ12" s="13">
        <v>1.5789473684210499E-2</v>
      </c>
      <c r="BK12" s="13">
        <v>1.66830225711482E-2</v>
      </c>
      <c r="BL12" s="13"/>
      <c r="BM12" s="13">
        <v>1.6460905349794198E-2</v>
      </c>
      <c r="BN12" s="13">
        <v>1.53688524590164E-2</v>
      </c>
      <c r="BO12" s="13"/>
      <c r="BP12" s="13">
        <v>1.78041543026706E-2</v>
      </c>
      <c r="BQ12" s="13">
        <v>1.48401826484018E-2</v>
      </c>
      <c r="BR12" s="13"/>
      <c r="BS12" s="13">
        <v>1.35746606334842E-2</v>
      </c>
      <c r="BT12" s="13">
        <v>1.75824175824176E-2</v>
      </c>
      <c r="BU12" s="13"/>
      <c r="BV12" s="13">
        <v>1.34228187919463E-2</v>
      </c>
      <c r="BW12" s="13">
        <v>1.36518771331058E-2</v>
      </c>
      <c r="BX12" s="13"/>
      <c r="BY12" s="13">
        <v>3.4965034965035002E-2</v>
      </c>
      <c r="BZ12" s="13">
        <v>1.39275766016713E-2</v>
      </c>
      <c r="CA12" s="13"/>
      <c r="CB12" s="13">
        <v>2.0304568527918801E-2</v>
      </c>
      <c r="CC12" s="13">
        <v>1.2861736334405099E-2</v>
      </c>
    </row>
    <row r="13" spans="2:81" x14ac:dyDescent="0.3">
      <c r="B13" s="14" t="s">
        <v>106</v>
      </c>
      <c r="C13" s="13">
        <v>1.1336032388664E-2</v>
      </c>
      <c r="D13" s="13">
        <v>1.6051364365971099E-2</v>
      </c>
      <c r="E13" s="13">
        <v>6.5897858319604596E-3</v>
      </c>
      <c r="F13" s="13"/>
      <c r="G13" s="13">
        <v>1.1428571428571401E-2</v>
      </c>
      <c r="H13" s="13">
        <v>6.13496932515337E-3</v>
      </c>
      <c r="I13" s="13">
        <v>1.6949152542372899E-2</v>
      </c>
      <c r="J13" s="13">
        <v>9.9502487562189105E-3</v>
      </c>
      <c r="K13" s="13">
        <v>2.0979020979021001E-2</v>
      </c>
      <c r="L13" s="13">
        <v>6.4935064935064896E-3</v>
      </c>
      <c r="M13" s="13"/>
      <c r="N13" s="13">
        <v>1.2552301255230099E-2</v>
      </c>
      <c r="O13" s="13">
        <v>1.03092783505155E-2</v>
      </c>
      <c r="P13" s="13">
        <v>1.49253731343284E-2</v>
      </c>
      <c r="Q13" s="13">
        <v>7.8740157480314994E-3</v>
      </c>
      <c r="R13" s="13"/>
      <c r="S13" s="13">
        <v>8.23045267489712E-3</v>
      </c>
      <c r="T13" s="13">
        <v>3.00751879699248E-2</v>
      </c>
      <c r="U13" s="13">
        <v>0</v>
      </c>
      <c r="V13" s="13">
        <v>9.7087378640776708E-3</v>
      </c>
      <c r="W13" s="13">
        <v>9.6153846153846194E-3</v>
      </c>
      <c r="X13" s="13">
        <v>1.9047619047619001E-2</v>
      </c>
      <c r="Y13" s="13">
        <v>0.02</v>
      </c>
      <c r="Z13" s="13">
        <v>0</v>
      </c>
      <c r="AA13" s="13">
        <v>6.3694267515923596E-3</v>
      </c>
      <c r="AB13" s="13">
        <v>0</v>
      </c>
      <c r="AC13" s="13">
        <v>1.7543859649122799E-2</v>
      </c>
      <c r="AD13" s="13">
        <v>0</v>
      </c>
      <c r="AE13" s="13"/>
      <c r="AF13" s="13">
        <v>1.00250626566416E-2</v>
      </c>
      <c r="AG13" s="13">
        <v>5.0000000000000001E-3</v>
      </c>
      <c r="AH13" s="13">
        <v>7.8125E-3</v>
      </c>
      <c r="AI13" s="13">
        <v>6.2111801242236003E-3</v>
      </c>
      <c r="AJ13" s="13">
        <v>8.1300813008130107E-3</v>
      </c>
      <c r="AK13" s="13">
        <v>3.8095238095238099E-2</v>
      </c>
      <c r="AL13" s="13"/>
      <c r="AM13" s="13">
        <v>1.6483516483516501E-2</v>
      </c>
      <c r="AN13" s="13">
        <v>1.3333333333333299E-2</v>
      </c>
      <c r="AO13" s="13">
        <v>7.6726342710997401E-3</v>
      </c>
      <c r="AP13" s="13">
        <v>8.4388185654008397E-3</v>
      </c>
      <c r="AQ13" s="13">
        <v>4.5454545454545497E-2</v>
      </c>
      <c r="AR13" s="13"/>
      <c r="AS13" s="13">
        <v>1.1336032388664E-2</v>
      </c>
      <c r="AT13" s="13" t="s">
        <v>97</v>
      </c>
      <c r="AU13" s="13"/>
      <c r="AV13" s="13">
        <v>1.2500000000000001E-2</v>
      </c>
      <c r="AW13" s="13">
        <v>0</v>
      </c>
      <c r="AX13" s="13">
        <v>1.7208413001912001E-2</v>
      </c>
      <c r="AY13" s="13"/>
      <c r="AZ13" s="13">
        <v>9.1743119266055103E-3</v>
      </c>
      <c r="BA13" s="13">
        <v>1.1111111111111099E-2</v>
      </c>
      <c r="BB13" s="13">
        <v>1.3215859030837E-2</v>
      </c>
      <c r="BC13" s="13"/>
      <c r="BD13" s="13">
        <v>8.7719298245613996E-3</v>
      </c>
      <c r="BE13" s="13">
        <v>1.6241299303944301E-2</v>
      </c>
      <c r="BF13" s="13"/>
      <c r="BG13" s="13">
        <v>1.21065375302663E-2</v>
      </c>
      <c r="BH13" s="13">
        <v>1.09756097560976E-2</v>
      </c>
      <c r="BI13" s="13"/>
      <c r="BJ13" s="13">
        <v>5.2631578947368403E-3</v>
      </c>
      <c r="BK13" s="13">
        <v>1.27576054955839E-2</v>
      </c>
      <c r="BL13" s="13"/>
      <c r="BM13" s="13">
        <v>4.11522633744856E-3</v>
      </c>
      <c r="BN13" s="13">
        <v>1.33196721311475E-2</v>
      </c>
      <c r="BO13" s="13"/>
      <c r="BP13" s="13">
        <v>5.9347181008902097E-3</v>
      </c>
      <c r="BQ13" s="13">
        <v>1.25570776255708E-2</v>
      </c>
      <c r="BR13" s="13"/>
      <c r="BS13" s="13">
        <v>1.1312217194570101E-2</v>
      </c>
      <c r="BT13" s="13">
        <v>1.5384615384615399E-2</v>
      </c>
      <c r="BU13" s="13"/>
      <c r="BV13" s="13">
        <v>2.01342281879195E-2</v>
      </c>
      <c r="BW13" s="13">
        <v>6.8259385665529002E-3</v>
      </c>
      <c r="BX13" s="13"/>
      <c r="BY13" s="13">
        <v>1.3986013986014E-2</v>
      </c>
      <c r="BZ13" s="13">
        <v>1.0213556174559E-2</v>
      </c>
      <c r="CA13" s="13"/>
      <c r="CB13" s="13">
        <v>1.8612521150592198E-2</v>
      </c>
      <c r="CC13" s="13">
        <v>4.8231511254019296E-3</v>
      </c>
    </row>
    <row r="14" spans="2:81" x14ac:dyDescent="0.3">
      <c r="B14" s="14" t="s">
        <v>89</v>
      </c>
      <c r="C14" s="17">
        <v>0.81781376518218596</v>
      </c>
      <c r="D14" s="17">
        <v>0.78009630818619602</v>
      </c>
      <c r="E14" s="17">
        <v>0.85502471169687</v>
      </c>
      <c r="F14" s="17"/>
      <c r="G14" s="17">
        <v>0.85714285714285698</v>
      </c>
      <c r="H14" s="17">
        <v>0.84355828220858897</v>
      </c>
      <c r="I14" s="17">
        <v>0.822033898305085</v>
      </c>
      <c r="J14" s="17">
        <v>0.81592039800994998</v>
      </c>
      <c r="K14" s="17">
        <v>0.75524475524475498</v>
      </c>
      <c r="L14" s="17">
        <v>0.77272727272727304</v>
      </c>
      <c r="M14" s="17"/>
      <c r="N14" s="17">
        <v>0.832635983263598</v>
      </c>
      <c r="O14" s="17">
        <v>0.83505154639175305</v>
      </c>
      <c r="P14" s="17">
        <v>0.82587064676616895</v>
      </c>
      <c r="Q14" s="17">
        <v>0.75984251968503902</v>
      </c>
      <c r="R14" s="17"/>
      <c r="S14" s="17">
        <v>0.85596707818929996</v>
      </c>
      <c r="T14" s="17">
        <v>0.79699248120300703</v>
      </c>
      <c r="U14" s="17">
        <v>0.83561643835616395</v>
      </c>
      <c r="V14" s="17">
        <v>0.79611650485436902</v>
      </c>
      <c r="W14" s="17">
        <v>0.78846153846153899</v>
      </c>
      <c r="X14" s="17">
        <v>0.81904761904761902</v>
      </c>
      <c r="Y14" s="17">
        <v>0.79</v>
      </c>
      <c r="Z14" s="17">
        <v>0.8</v>
      </c>
      <c r="AA14" s="17">
        <v>0.84713375796178303</v>
      </c>
      <c r="AB14" s="17">
        <v>0.77083333333333304</v>
      </c>
      <c r="AC14" s="17">
        <v>0.82456140350877205</v>
      </c>
      <c r="AD14" s="17">
        <v>0.84210526315789502</v>
      </c>
      <c r="AE14" s="17"/>
      <c r="AF14" s="17">
        <v>0.86967418546365904</v>
      </c>
      <c r="AG14" s="17">
        <v>0.82499999999999996</v>
      </c>
      <c r="AH14" s="17">
        <v>0.8671875</v>
      </c>
      <c r="AI14" s="17">
        <v>0.66459627329192505</v>
      </c>
      <c r="AJ14" s="17">
        <v>0.85365853658536595</v>
      </c>
      <c r="AK14" s="17">
        <v>0.87619047619047596</v>
      </c>
      <c r="AL14" s="17"/>
      <c r="AM14" s="17">
        <v>0.76923076923076905</v>
      </c>
      <c r="AN14" s="17">
        <v>0.80888888888888899</v>
      </c>
      <c r="AO14" s="17">
        <v>0.83375959079283901</v>
      </c>
      <c r="AP14" s="17">
        <v>0.860759493670886</v>
      </c>
      <c r="AQ14" s="17">
        <v>0.86363636363636398</v>
      </c>
      <c r="AR14" s="17"/>
      <c r="AS14" s="17">
        <v>0.81781376518218596</v>
      </c>
      <c r="AT14" s="17" t="s">
        <v>97</v>
      </c>
      <c r="AU14" s="17"/>
      <c r="AV14" s="17">
        <v>0.84</v>
      </c>
      <c r="AW14" s="17">
        <v>0.82978723404255295</v>
      </c>
      <c r="AX14" s="17">
        <v>0.78202676864244702</v>
      </c>
      <c r="AY14" s="17"/>
      <c r="AZ14" s="17">
        <v>0.88990825688073405</v>
      </c>
      <c r="BA14" s="17">
        <v>0.82222222222222197</v>
      </c>
      <c r="BB14" s="17">
        <v>0.79735682819383302</v>
      </c>
      <c r="BC14" s="17"/>
      <c r="BD14" s="17">
        <v>0.85213032581453596</v>
      </c>
      <c r="BE14" s="17">
        <v>0.75638051044083499</v>
      </c>
      <c r="BF14" s="17"/>
      <c r="BG14" s="17">
        <v>0.86924939467312301</v>
      </c>
      <c r="BH14" s="17">
        <v>0.79146341463414605</v>
      </c>
      <c r="BI14" s="17"/>
      <c r="BJ14" s="17">
        <v>0.85263157894736796</v>
      </c>
      <c r="BK14" s="17">
        <v>0.810598626104024</v>
      </c>
      <c r="BL14" s="17"/>
      <c r="BM14" s="17">
        <v>0.87242798353909501</v>
      </c>
      <c r="BN14" s="17">
        <v>0.80635245901639396</v>
      </c>
      <c r="BO14" s="17"/>
      <c r="BP14" s="17">
        <v>0.84866468842730003</v>
      </c>
      <c r="BQ14" s="17">
        <v>0.80593607305936099</v>
      </c>
      <c r="BR14" s="17"/>
      <c r="BS14" s="17">
        <v>0.83031674208144801</v>
      </c>
      <c r="BT14" s="17">
        <v>0.77802197802197803</v>
      </c>
      <c r="BU14" s="17"/>
      <c r="BV14" s="17">
        <v>0.83892617449664397</v>
      </c>
      <c r="BW14" s="17">
        <v>0.82593856655290099</v>
      </c>
      <c r="BX14" s="17"/>
      <c r="BY14" s="17">
        <v>0.74125874125874103</v>
      </c>
      <c r="BZ14" s="17">
        <v>0.83101207056638804</v>
      </c>
      <c r="CA14" s="17"/>
      <c r="CB14" s="17">
        <v>0.80033840947546497</v>
      </c>
      <c r="CC14" s="17">
        <v>0.83762057877813501</v>
      </c>
    </row>
    <row r="15" spans="2:81" x14ac:dyDescent="0.3">
      <c r="B15" s="14" t="s">
        <v>90</v>
      </c>
      <c r="C15" s="17">
        <v>5.4251012145748997E-2</v>
      </c>
      <c r="D15" s="17">
        <v>7.5441412520064199E-2</v>
      </c>
      <c r="E15" s="17">
        <v>3.2948929159802298E-2</v>
      </c>
      <c r="F15" s="17"/>
      <c r="G15" s="17">
        <v>4.57142857142857E-2</v>
      </c>
      <c r="H15" s="17">
        <v>5.2147239263803699E-2</v>
      </c>
      <c r="I15" s="17">
        <v>5.93220338983051E-2</v>
      </c>
      <c r="J15" s="17">
        <v>4.9751243781094502E-2</v>
      </c>
      <c r="K15" s="17">
        <v>5.5944055944055902E-2</v>
      </c>
      <c r="L15" s="17">
        <v>6.4935064935064901E-2</v>
      </c>
      <c r="M15" s="17"/>
      <c r="N15" s="17">
        <v>4.3933054393305401E-2</v>
      </c>
      <c r="O15" s="17">
        <v>5.8419243986254303E-2</v>
      </c>
      <c r="P15" s="17">
        <v>4.9751243781094502E-2</v>
      </c>
      <c r="Q15" s="17">
        <v>7.4803149606299205E-2</v>
      </c>
      <c r="R15" s="17"/>
      <c r="S15" s="17">
        <v>4.1152263374485597E-2</v>
      </c>
      <c r="T15" s="17">
        <v>5.2631578947368397E-2</v>
      </c>
      <c r="U15" s="17">
        <v>6.8493150684931503E-2</v>
      </c>
      <c r="V15" s="17">
        <v>5.8252427184466E-2</v>
      </c>
      <c r="W15" s="17">
        <v>7.69230769230769E-2</v>
      </c>
      <c r="X15" s="17">
        <v>5.7142857142857099E-2</v>
      </c>
      <c r="Y15" s="17">
        <v>0.03</v>
      </c>
      <c r="Z15" s="17">
        <v>2.2222222222222199E-2</v>
      </c>
      <c r="AA15" s="17">
        <v>5.7324840764331197E-2</v>
      </c>
      <c r="AB15" s="17">
        <v>8.3333333333333301E-2</v>
      </c>
      <c r="AC15" s="17">
        <v>5.2631578947368397E-2</v>
      </c>
      <c r="AD15" s="17">
        <v>5.2631578947368397E-2</v>
      </c>
      <c r="AE15" s="17"/>
      <c r="AF15" s="17">
        <v>3.00751879699248E-2</v>
      </c>
      <c r="AG15" s="17">
        <v>0.06</v>
      </c>
      <c r="AH15" s="17">
        <v>3.90625E-2</v>
      </c>
      <c r="AI15" s="17">
        <v>0.14285714285714299</v>
      </c>
      <c r="AJ15" s="17">
        <v>4.8780487804878099E-2</v>
      </c>
      <c r="AK15" s="17">
        <v>2.8571428571428598E-2</v>
      </c>
      <c r="AL15" s="17"/>
      <c r="AM15" s="17">
        <v>8.7912087912087905E-2</v>
      </c>
      <c r="AN15" s="17">
        <v>0.04</v>
      </c>
      <c r="AO15" s="17">
        <v>5.1150895140665002E-2</v>
      </c>
      <c r="AP15" s="17">
        <v>4.2194092827004197E-2</v>
      </c>
      <c r="AQ15" s="17">
        <v>4.5454545454545497E-2</v>
      </c>
      <c r="AR15" s="17"/>
      <c r="AS15" s="17">
        <v>5.4251012145748997E-2</v>
      </c>
      <c r="AT15" s="17" t="s">
        <v>97</v>
      </c>
      <c r="AU15" s="17"/>
      <c r="AV15" s="17">
        <v>4.7500000000000001E-2</v>
      </c>
      <c r="AW15" s="17">
        <v>7.4468085106383003E-2</v>
      </c>
      <c r="AX15" s="17">
        <v>6.11854684512428E-2</v>
      </c>
      <c r="AY15" s="17"/>
      <c r="AZ15" s="17">
        <v>1.8348623853211E-2</v>
      </c>
      <c r="BA15" s="17">
        <v>6.6666666666666693E-2</v>
      </c>
      <c r="BB15" s="17">
        <v>7.4889867841409705E-2</v>
      </c>
      <c r="BC15" s="17"/>
      <c r="BD15" s="17">
        <v>4.2606516290726801E-2</v>
      </c>
      <c r="BE15" s="17">
        <v>7.4245939675173997E-2</v>
      </c>
      <c r="BF15" s="17"/>
      <c r="BG15" s="17">
        <v>3.1476997578692503E-2</v>
      </c>
      <c r="BH15" s="17">
        <v>6.5853658536585397E-2</v>
      </c>
      <c r="BI15" s="17"/>
      <c r="BJ15" s="17">
        <v>3.1578947368421102E-2</v>
      </c>
      <c r="BK15" s="17">
        <v>5.8881256133464198E-2</v>
      </c>
      <c r="BL15" s="17"/>
      <c r="BM15" s="17">
        <v>5.7613168724279802E-2</v>
      </c>
      <c r="BN15" s="17">
        <v>5.3278688524590202E-2</v>
      </c>
      <c r="BO15" s="17"/>
      <c r="BP15" s="17">
        <v>4.4510385756676603E-2</v>
      </c>
      <c r="BQ15" s="17">
        <v>5.8219178082191798E-2</v>
      </c>
      <c r="BR15" s="17"/>
      <c r="BS15" s="17">
        <v>4.0723981900452497E-2</v>
      </c>
      <c r="BT15" s="17">
        <v>6.8131868131868098E-2</v>
      </c>
      <c r="BU15" s="17"/>
      <c r="BV15" s="17">
        <v>2.68456375838926E-2</v>
      </c>
      <c r="BW15" s="17">
        <v>4.7781569965870303E-2</v>
      </c>
      <c r="BX15" s="17"/>
      <c r="BY15" s="17">
        <v>9.7902097902097904E-2</v>
      </c>
      <c r="BZ15" s="17">
        <v>4.6425255338904403E-2</v>
      </c>
      <c r="CA15" s="17"/>
      <c r="CB15" s="17">
        <v>6.5989847715736002E-2</v>
      </c>
      <c r="CC15" s="17">
        <v>4.1800643086816698E-2</v>
      </c>
    </row>
    <row r="16" spans="2:81" x14ac:dyDescent="0.3">
      <c r="B16" s="14" t="s">
        <v>91</v>
      </c>
      <c r="C16" s="18">
        <v>0.76356275303643695</v>
      </c>
      <c r="D16" s="18">
        <v>0.70465489566613204</v>
      </c>
      <c r="E16" s="18">
        <v>0.82207578253706803</v>
      </c>
      <c r="F16" s="18"/>
      <c r="G16" s="18">
        <v>0.81142857142857105</v>
      </c>
      <c r="H16" s="18">
        <v>0.79141104294478504</v>
      </c>
      <c r="I16" s="18">
        <v>0.76271186440677996</v>
      </c>
      <c r="J16" s="18">
        <v>0.76616915422885601</v>
      </c>
      <c r="K16" s="18">
        <v>0.69930069930069905</v>
      </c>
      <c r="L16" s="18">
        <v>0.70779220779220797</v>
      </c>
      <c r="M16" s="18"/>
      <c r="N16" s="18">
        <v>0.78870292887029303</v>
      </c>
      <c r="O16" s="18">
        <v>0.77663230240549797</v>
      </c>
      <c r="P16" s="18">
        <v>0.77611940298507498</v>
      </c>
      <c r="Q16" s="18">
        <v>0.68503937007874005</v>
      </c>
      <c r="R16" s="18"/>
      <c r="S16" s="18">
        <v>0.81481481481481499</v>
      </c>
      <c r="T16" s="18">
        <v>0.744360902255639</v>
      </c>
      <c r="U16" s="18">
        <v>0.76712328767123295</v>
      </c>
      <c r="V16" s="18">
        <v>0.73786407766990303</v>
      </c>
      <c r="W16" s="18">
        <v>0.71153846153846201</v>
      </c>
      <c r="X16" s="18">
        <v>0.76190476190476197</v>
      </c>
      <c r="Y16" s="18">
        <v>0.76</v>
      </c>
      <c r="Z16" s="18">
        <v>0.77777777777777801</v>
      </c>
      <c r="AA16" s="18">
        <v>0.78980891719745205</v>
      </c>
      <c r="AB16" s="18">
        <v>0.6875</v>
      </c>
      <c r="AC16" s="18">
        <v>0.77192982456140302</v>
      </c>
      <c r="AD16" s="18">
        <v>0.78947368421052599</v>
      </c>
      <c r="AE16" s="18"/>
      <c r="AF16" s="18">
        <v>0.83959899749373401</v>
      </c>
      <c r="AG16" s="18">
        <v>0.76500000000000001</v>
      </c>
      <c r="AH16" s="18">
        <v>0.828125</v>
      </c>
      <c r="AI16" s="18">
        <v>0.52173913043478304</v>
      </c>
      <c r="AJ16" s="18">
        <v>0.80487804878048796</v>
      </c>
      <c r="AK16" s="18">
        <v>0.84761904761904805</v>
      </c>
      <c r="AL16" s="18"/>
      <c r="AM16" s="18">
        <v>0.68131868131868101</v>
      </c>
      <c r="AN16" s="18">
        <v>0.76888888888888896</v>
      </c>
      <c r="AO16" s="18">
        <v>0.78260869565217395</v>
      </c>
      <c r="AP16" s="18">
        <v>0.81856540084388196</v>
      </c>
      <c r="AQ16" s="18">
        <v>0.81818181818181801</v>
      </c>
      <c r="AR16" s="18"/>
      <c r="AS16" s="18">
        <v>0.76356275303643695</v>
      </c>
      <c r="AT16" s="18" t="s">
        <v>97</v>
      </c>
      <c r="AU16" s="18"/>
      <c r="AV16" s="18">
        <v>0.79249999999999998</v>
      </c>
      <c r="AW16" s="18">
        <v>0.75531914893617003</v>
      </c>
      <c r="AX16" s="18">
        <v>0.72084130019120496</v>
      </c>
      <c r="AY16" s="18"/>
      <c r="AZ16" s="18">
        <v>0.87155963302752304</v>
      </c>
      <c r="BA16" s="18">
        <v>0.75555555555555598</v>
      </c>
      <c r="BB16" s="18">
        <v>0.72246696035242297</v>
      </c>
      <c r="BC16" s="18"/>
      <c r="BD16" s="18">
        <v>0.80952380952380998</v>
      </c>
      <c r="BE16" s="18">
        <v>0.68213457076566097</v>
      </c>
      <c r="BF16" s="18"/>
      <c r="BG16" s="18">
        <v>0.83777239709443097</v>
      </c>
      <c r="BH16" s="18">
        <v>0.72560975609756095</v>
      </c>
      <c r="BI16" s="18"/>
      <c r="BJ16" s="18">
        <v>0.82105263157894703</v>
      </c>
      <c r="BK16" s="18">
        <v>0.75171736997055905</v>
      </c>
      <c r="BL16" s="18"/>
      <c r="BM16" s="18">
        <v>0.81481481481481499</v>
      </c>
      <c r="BN16" s="18">
        <v>0.75307377049180302</v>
      </c>
      <c r="BO16" s="18"/>
      <c r="BP16" s="18">
        <v>0.80415430267062304</v>
      </c>
      <c r="BQ16" s="18">
        <v>0.74771689497716898</v>
      </c>
      <c r="BR16" s="18"/>
      <c r="BS16" s="18">
        <v>0.789592760180995</v>
      </c>
      <c r="BT16" s="18">
        <v>0.70989010989011003</v>
      </c>
      <c r="BU16" s="18"/>
      <c r="BV16" s="18">
        <v>0.81208053691275195</v>
      </c>
      <c r="BW16" s="18">
        <v>0.77815699658703097</v>
      </c>
      <c r="BX16" s="18"/>
      <c r="BY16" s="18">
        <v>0.643356643356643</v>
      </c>
      <c r="BZ16" s="18">
        <v>0.78458681522748397</v>
      </c>
      <c r="CA16" s="18"/>
      <c r="CB16" s="18">
        <v>0.73434856175972896</v>
      </c>
      <c r="CC16" s="18">
        <v>0.79581993569131804</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418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0.25263157894736799</v>
      </c>
      <c r="D8" s="13">
        <v>0.26003210272873201</v>
      </c>
      <c r="E8" s="13">
        <v>0.24546952224052701</v>
      </c>
      <c r="F8" s="13"/>
      <c r="G8" s="13">
        <v>0.182857142857143</v>
      </c>
      <c r="H8" s="13">
        <v>0.30674846625766899</v>
      </c>
      <c r="I8" s="13">
        <v>0.25423728813559299</v>
      </c>
      <c r="J8" s="13">
        <v>0.25870646766169197</v>
      </c>
      <c r="K8" s="13">
        <v>0.25874125874125897</v>
      </c>
      <c r="L8" s="13">
        <v>0.201298701298701</v>
      </c>
      <c r="M8" s="13"/>
      <c r="N8" s="13">
        <v>0.251046025104602</v>
      </c>
      <c r="O8" s="13">
        <v>0.240549828178694</v>
      </c>
      <c r="P8" s="13">
        <v>0.308457711442786</v>
      </c>
      <c r="Q8" s="13">
        <v>0.232283464566929</v>
      </c>
      <c r="R8" s="13"/>
      <c r="S8" s="13">
        <v>0.25925925925925902</v>
      </c>
      <c r="T8" s="13">
        <v>0.233082706766917</v>
      </c>
      <c r="U8" s="13">
        <v>0.20547945205479501</v>
      </c>
      <c r="V8" s="13">
        <v>0.25242718446601897</v>
      </c>
      <c r="W8" s="13">
        <v>0.20192307692307701</v>
      </c>
      <c r="X8" s="13">
        <v>0.32380952380952399</v>
      </c>
      <c r="Y8" s="13">
        <v>0.28999999999999998</v>
      </c>
      <c r="Z8" s="13">
        <v>0.24444444444444399</v>
      </c>
      <c r="AA8" s="13">
        <v>0.26114649681528701</v>
      </c>
      <c r="AB8" s="13">
        <v>0.26041666666666702</v>
      </c>
      <c r="AC8" s="13">
        <v>0.175438596491228</v>
      </c>
      <c r="AD8" s="13">
        <v>0.31578947368421101</v>
      </c>
      <c r="AE8" s="13"/>
      <c r="AF8" s="13">
        <v>0.29573934837092702</v>
      </c>
      <c r="AG8" s="13">
        <v>0.22</v>
      </c>
      <c r="AH8" s="13">
        <v>0.21875</v>
      </c>
      <c r="AI8" s="13">
        <v>0.19875776397515499</v>
      </c>
      <c r="AJ8" s="13">
        <v>0.276422764227642</v>
      </c>
      <c r="AK8" s="13">
        <v>0.30476190476190501</v>
      </c>
      <c r="AL8" s="13"/>
      <c r="AM8" s="13">
        <v>0.25274725274725302</v>
      </c>
      <c r="AN8" s="13">
        <v>0.22222222222222199</v>
      </c>
      <c r="AO8" s="13">
        <v>0.23529411764705899</v>
      </c>
      <c r="AP8" s="13">
        <v>0.29535864978902998</v>
      </c>
      <c r="AQ8" s="13">
        <v>0.43181818181818199</v>
      </c>
      <c r="AR8" s="13"/>
      <c r="AS8" s="13">
        <v>0.25263157894736799</v>
      </c>
      <c r="AT8" s="13" t="s">
        <v>97</v>
      </c>
      <c r="AU8" s="13"/>
      <c r="AV8" s="13">
        <v>0.28249999999999997</v>
      </c>
      <c r="AW8" s="13">
        <v>0.180851063829787</v>
      </c>
      <c r="AX8" s="13">
        <v>0.217973231357553</v>
      </c>
      <c r="AY8" s="13"/>
      <c r="AZ8" s="13">
        <v>0.28440366972477099</v>
      </c>
      <c r="BA8" s="13">
        <v>0.344444444444444</v>
      </c>
      <c r="BB8" s="13">
        <v>0.21145374449339199</v>
      </c>
      <c r="BC8" s="13"/>
      <c r="BD8" s="13">
        <v>0.279448621553885</v>
      </c>
      <c r="BE8" s="13">
        <v>0.204176334106729</v>
      </c>
      <c r="BF8" s="13"/>
      <c r="BG8" s="13">
        <v>0.30266343825665898</v>
      </c>
      <c r="BH8" s="13">
        <v>0.22682926829268299</v>
      </c>
      <c r="BI8" s="13"/>
      <c r="BJ8" s="13">
        <v>0.3</v>
      </c>
      <c r="BK8" s="13">
        <v>0.24533856722276701</v>
      </c>
      <c r="BL8" s="13"/>
      <c r="BM8" s="13">
        <v>0.28395061728395099</v>
      </c>
      <c r="BN8" s="13">
        <v>0.24487704918032799</v>
      </c>
      <c r="BO8" s="13"/>
      <c r="BP8" s="13">
        <v>0.27299703264094999</v>
      </c>
      <c r="BQ8" s="13">
        <v>0.24543378995433801</v>
      </c>
      <c r="BR8" s="13"/>
      <c r="BS8" s="13">
        <v>0.27828054298642502</v>
      </c>
      <c r="BT8" s="13">
        <v>0.206593406593407</v>
      </c>
      <c r="BU8" s="13"/>
      <c r="BV8" s="13">
        <v>0.25503355704698</v>
      </c>
      <c r="BW8" s="13">
        <v>0.290102389078498</v>
      </c>
      <c r="BX8" s="13"/>
      <c r="BY8" s="13">
        <v>0.25174825174825199</v>
      </c>
      <c r="BZ8" s="13">
        <v>0.25255338904364</v>
      </c>
      <c r="CA8" s="13"/>
      <c r="CB8" s="13">
        <v>0.25549915397631101</v>
      </c>
      <c r="CC8" s="13">
        <v>0.252411575562701</v>
      </c>
    </row>
    <row r="9" spans="2:81" x14ac:dyDescent="0.3">
      <c r="B9" s="14" t="s">
        <v>84</v>
      </c>
      <c r="C9" s="13">
        <v>0.32469635627530402</v>
      </c>
      <c r="D9" s="13">
        <v>0.296950240770466</v>
      </c>
      <c r="E9" s="13">
        <v>0.35255354200988498</v>
      </c>
      <c r="F9" s="13"/>
      <c r="G9" s="13">
        <v>0.4</v>
      </c>
      <c r="H9" s="13">
        <v>0.33128834355828202</v>
      </c>
      <c r="I9" s="13">
        <v>0.32627118644067798</v>
      </c>
      <c r="J9" s="13">
        <v>0.30348258706467701</v>
      </c>
      <c r="K9" s="13">
        <v>0.25174825174825199</v>
      </c>
      <c r="L9" s="13">
        <v>0.31818181818181801</v>
      </c>
      <c r="M9" s="13"/>
      <c r="N9" s="13">
        <v>0.338912133891213</v>
      </c>
      <c r="O9" s="13">
        <v>0.34020618556700999</v>
      </c>
      <c r="P9" s="13">
        <v>0.308457711442786</v>
      </c>
      <c r="Q9" s="13">
        <v>0.291338582677165</v>
      </c>
      <c r="R9" s="13"/>
      <c r="S9" s="13">
        <v>0.40329218106995901</v>
      </c>
      <c r="T9" s="13">
        <v>0.30827067669172897</v>
      </c>
      <c r="U9" s="13">
        <v>0.35616438356164398</v>
      </c>
      <c r="V9" s="13">
        <v>0.28155339805825202</v>
      </c>
      <c r="W9" s="13">
        <v>0.25</v>
      </c>
      <c r="X9" s="13">
        <v>0.24761904761904799</v>
      </c>
      <c r="Y9" s="13">
        <v>0.31</v>
      </c>
      <c r="Z9" s="13">
        <v>0.31111111111111101</v>
      </c>
      <c r="AA9" s="13">
        <v>0.33121019108280297</v>
      </c>
      <c r="AB9" s="13">
        <v>0.3125</v>
      </c>
      <c r="AC9" s="13">
        <v>0.38596491228070201</v>
      </c>
      <c r="AD9" s="13">
        <v>0.31578947368421101</v>
      </c>
      <c r="AE9" s="13"/>
      <c r="AF9" s="13">
        <v>0.32832080200501301</v>
      </c>
      <c r="AG9" s="13">
        <v>0.27500000000000002</v>
      </c>
      <c r="AH9" s="13">
        <v>0.4140625</v>
      </c>
      <c r="AI9" s="13">
        <v>0.28571428571428598</v>
      </c>
      <c r="AJ9" s="13">
        <v>0.41463414634146301</v>
      </c>
      <c r="AK9" s="13">
        <v>0.29523809523809502</v>
      </c>
      <c r="AL9" s="13"/>
      <c r="AM9" s="13">
        <v>0.28021978021978</v>
      </c>
      <c r="AN9" s="13">
        <v>0.32444444444444398</v>
      </c>
      <c r="AO9" s="13">
        <v>0.34271099744245498</v>
      </c>
      <c r="AP9" s="13">
        <v>0.329113924050633</v>
      </c>
      <c r="AQ9" s="13">
        <v>0.31818181818181801</v>
      </c>
      <c r="AR9" s="13"/>
      <c r="AS9" s="13">
        <v>0.32469635627530402</v>
      </c>
      <c r="AT9" s="13" t="s">
        <v>97</v>
      </c>
      <c r="AU9" s="13"/>
      <c r="AV9" s="13">
        <v>0.34</v>
      </c>
      <c r="AW9" s="13">
        <v>0.43617021276595702</v>
      </c>
      <c r="AX9" s="13">
        <v>0.30975143403441702</v>
      </c>
      <c r="AY9" s="13"/>
      <c r="AZ9" s="13">
        <v>0.37614678899082599</v>
      </c>
      <c r="BA9" s="13">
        <v>0.35555555555555601</v>
      </c>
      <c r="BB9" s="13">
        <v>0.33039647577092501</v>
      </c>
      <c r="BC9" s="13"/>
      <c r="BD9" s="13">
        <v>0.34586466165413499</v>
      </c>
      <c r="BE9" s="13">
        <v>0.29002320185614799</v>
      </c>
      <c r="BF9" s="13"/>
      <c r="BG9" s="13">
        <v>0.36077481840193698</v>
      </c>
      <c r="BH9" s="13">
        <v>0.30609756097560997</v>
      </c>
      <c r="BI9" s="13"/>
      <c r="BJ9" s="13">
        <v>0.336842105263158</v>
      </c>
      <c r="BK9" s="13">
        <v>0.32286555446516202</v>
      </c>
      <c r="BL9" s="13"/>
      <c r="BM9" s="13">
        <v>0.36625514403292198</v>
      </c>
      <c r="BN9" s="13">
        <v>0.31557377049180302</v>
      </c>
      <c r="BO9" s="13"/>
      <c r="BP9" s="13">
        <v>0.32937685459940702</v>
      </c>
      <c r="BQ9" s="13">
        <v>0.32648401826484003</v>
      </c>
      <c r="BR9" s="13"/>
      <c r="BS9" s="13">
        <v>0.34615384615384598</v>
      </c>
      <c r="BT9" s="13">
        <v>0.314285714285714</v>
      </c>
      <c r="BU9" s="13"/>
      <c r="BV9" s="13">
        <v>0.36912751677852401</v>
      </c>
      <c r="BW9" s="13">
        <v>0.33447098976109202</v>
      </c>
      <c r="BX9" s="13"/>
      <c r="BY9" s="13">
        <v>0.29370629370629397</v>
      </c>
      <c r="BZ9" s="13">
        <v>0.33147632311977698</v>
      </c>
      <c r="CA9" s="13"/>
      <c r="CB9" s="13">
        <v>0.31302876480541503</v>
      </c>
      <c r="CC9" s="13">
        <v>0.33922829581993602</v>
      </c>
    </row>
    <row r="10" spans="2:81" x14ac:dyDescent="0.3">
      <c r="B10" s="14" t="s">
        <v>414</v>
      </c>
      <c r="C10" s="13">
        <v>0.216194331983806</v>
      </c>
      <c r="D10" s="13">
        <v>0.22792937399679</v>
      </c>
      <c r="E10" s="13">
        <v>0.204283360790774</v>
      </c>
      <c r="F10" s="13"/>
      <c r="G10" s="13">
        <v>0.23428571428571399</v>
      </c>
      <c r="H10" s="13">
        <v>0.19325153374233101</v>
      </c>
      <c r="I10" s="13">
        <v>0.18220338983050799</v>
      </c>
      <c r="J10" s="13">
        <v>0.21393034825870599</v>
      </c>
      <c r="K10" s="13">
        <v>0.21678321678321699</v>
      </c>
      <c r="L10" s="13">
        <v>0.29870129870129902</v>
      </c>
      <c r="M10" s="13"/>
      <c r="N10" s="13">
        <v>0.20083682008368201</v>
      </c>
      <c r="O10" s="13">
        <v>0.213058419243986</v>
      </c>
      <c r="P10" s="13">
        <v>0.21393034825870599</v>
      </c>
      <c r="Q10" s="13">
        <v>0.244094488188976</v>
      </c>
      <c r="R10" s="13"/>
      <c r="S10" s="13">
        <v>0.18518518518518501</v>
      </c>
      <c r="T10" s="13">
        <v>0.26315789473684198</v>
      </c>
      <c r="U10" s="13">
        <v>0.17808219178082199</v>
      </c>
      <c r="V10" s="13">
        <v>0.233009708737864</v>
      </c>
      <c r="W10" s="13">
        <v>0.33653846153846201</v>
      </c>
      <c r="X10" s="13">
        <v>0.24761904761904799</v>
      </c>
      <c r="Y10" s="13">
        <v>0.21</v>
      </c>
      <c r="Z10" s="13">
        <v>0.155555555555556</v>
      </c>
      <c r="AA10" s="13">
        <v>0.152866242038217</v>
      </c>
      <c r="AB10" s="13">
        <v>0.19791666666666699</v>
      </c>
      <c r="AC10" s="13">
        <v>0.24561403508771901</v>
      </c>
      <c r="AD10" s="13">
        <v>0.21052631578947401</v>
      </c>
      <c r="AE10" s="13"/>
      <c r="AF10" s="13">
        <v>0.220551378446115</v>
      </c>
      <c r="AG10" s="13">
        <v>0.26500000000000001</v>
      </c>
      <c r="AH10" s="13">
        <v>0.203125</v>
      </c>
      <c r="AI10" s="13">
        <v>0.20496894409937899</v>
      </c>
      <c r="AJ10" s="13">
        <v>0.154471544715447</v>
      </c>
      <c r="AK10" s="13">
        <v>0.180952380952381</v>
      </c>
      <c r="AL10" s="13"/>
      <c r="AM10" s="13">
        <v>0.230769230769231</v>
      </c>
      <c r="AN10" s="13">
        <v>0.23555555555555599</v>
      </c>
      <c r="AO10" s="13">
        <v>0.21227621483376</v>
      </c>
      <c r="AP10" s="13">
        <v>0.19831223628691999</v>
      </c>
      <c r="AQ10" s="13">
        <v>0.11363636363636399</v>
      </c>
      <c r="AR10" s="13"/>
      <c r="AS10" s="13">
        <v>0.216194331983806</v>
      </c>
      <c r="AT10" s="13" t="s">
        <v>97</v>
      </c>
      <c r="AU10" s="13"/>
      <c r="AV10" s="13">
        <v>0.185</v>
      </c>
      <c r="AW10" s="13">
        <v>0.23404255319148901</v>
      </c>
      <c r="AX10" s="13">
        <v>0.22179732313575501</v>
      </c>
      <c r="AY10" s="13"/>
      <c r="AZ10" s="13">
        <v>0.155963302752294</v>
      </c>
      <c r="BA10" s="13">
        <v>0.211111111111111</v>
      </c>
      <c r="BB10" s="13">
        <v>0.20704845814978001</v>
      </c>
      <c r="BC10" s="13"/>
      <c r="BD10" s="13">
        <v>0.20676691729323299</v>
      </c>
      <c r="BE10" s="13">
        <v>0.23433874709976801</v>
      </c>
      <c r="BF10" s="13"/>
      <c r="BG10" s="13">
        <v>0.21307506053268799</v>
      </c>
      <c r="BH10" s="13">
        <v>0.21829268292682899</v>
      </c>
      <c r="BI10" s="13"/>
      <c r="BJ10" s="13">
        <v>0.231578947368421</v>
      </c>
      <c r="BK10" s="13">
        <v>0.21000981354268899</v>
      </c>
      <c r="BL10" s="13"/>
      <c r="BM10" s="13">
        <v>0.18106995884773699</v>
      </c>
      <c r="BN10" s="13">
        <v>0.22540983606557399</v>
      </c>
      <c r="BO10" s="13"/>
      <c r="BP10" s="13">
        <v>0.207715133531157</v>
      </c>
      <c r="BQ10" s="13">
        <v>0.21689497716895001</v>
      </c>
      <c r="BR10" s="13"/>
      <c r="BS10" s="13">
        <v>0.21493212669683301</v>
      </c>
      <c r="BT10" s="13">
        <v>0.22857142857142901</v>
      </c>
      <c r="BU10" s="13"/>
      <c r="BV10" s="13">
        <v>0.25503355704698</v>
      </c>
      <c r="BW10" s="13">
        <v>0.19453924914675799</v>
      </c>
      <c r="BX10" s="13"/>
      <c r="BY10" s="13">
        <v>0.21678321678321699</v>
      </c>
      <c r="BZ10" s="13">
        <v>0.216341689879294</v>
      </c>
      <c r="CA10" s="13"/>
      <c r="CB10" s="13">
        <v>0.21150592216582101</v>
      </c>
      <c r="CC10" s="13">
        <v>0.21221864951768499</v>
      </c>
    </row>
    <row r="11" spans="2:81" x14ac:dyDescent="0.3">
      <c r="B11" s="14" t="s">
        <v>86</v>
      </c>
      <c r="C11" s="13">
        <v>0.130364372469636</v>
      </c>
      <c r="D11" s="13">
        <v>0.12841091492776899</v>
      </c>
      <c r="E11" s="13">
        <v>0.131795716639209</v>
      </c>
      <c r="F11" s="13"/>
      <c r="G11" s="13">
        <v>0.10285714285714299</v>
      </c>
      <c r="H11" s="13">
        <v>0.104294478527607</v>
      </c>
      <c r="I11" s="13">
        <v>0.152542372881356</v>
      </c>
      <c r="J11" s="13">
        <v>0.13930348258706499</v>
      </c>
      <c r="K11" s="13">
        <v>0.195804195804196</v>
      </c>
      <c r="L11" s="13">
        <v>0.11038961038961</v>
      </c>
      <c r="M11" s="13"/>
      <c r="N11" s="13">
        <v>0.13598326359832599</v>
      </c>
      <c r="O11" s="13">
        <v>0.14089347079037801</v>
      </c>
      <c r="P11" s="13">
        <v>9.4527363184079602E-2</v>
      </c>
      <c r="Q11" s="13">
        <v>0.133858267716535</v>
      </c>
      <c r="R11" s="13"/>
      <c r="S11" s="13">
        <v>0.102880658436214</v>
      </c>
      <c r="T11" s="13">
        <v>0.112781954887218</v>
      </c>
      <c r="U11" s="13">
        <v>0.19178082191780799</v>
      </c>
      <c r="V11" s="13">
        <v>0.15533980582524301</v>
      </c>
      <c r="W11" s="13">
        <v>8.6538461538461495E-2</v>
      </c>
      <c r="X11" s="13">
        <v>0.114285714285714</v>
      </c>
      <c r="Y11" s="13">
        <v>0.11</v>
      </c>
      <c r="Z11" s="13">
        <v>0.155555555555556</v>
      </c>
      <c r="AA11" s="13">
        <v>0.19108280254777099</v>
      </c>
      <c r="AB11" s="13">
        <v>0.14583333333333301</v>
      </c>
      <c r="AC11" s="13">
        <v>0.12280701754386</v>
      </c>
      <c r="AD11" s="13">
        <v>5.2631578947368397E-2</v>
      </c>
      <c r="AE11" s="13"/>
      <c r="AF11" s="13">
        <v>0.107769423558897</v>
      </c>
      <c r="AG11" s="13">
        <v>0.17</v>
      </c>
      <c r="AH11" s="13">
        <v>0.109375</v>
      </c>
      <c r="AI11" s="13">
        <v>0.167701863354037</v>
      </c>
      <c r="AJ11" s="13">
        <v>8.1300813008130093E-2</v>
      </c>
      <c r="AK11" s="13">
        <v>0.161904761904762</v>
      </c>
      <c r="AL11" s="13"/>
      <c r="AM11" s="13">
        <v>0.13736263736263701</v>
      </c>
      <c r="AN11" s="13">
        <v>0.128888888888889</v>
      </c>
      <c r="AO11" s="13">
        <v>0.138107416879795</v>
      </c>
      <c r="AP11" s="13">
        <v>0.118143459915612</v>
      </c>
      <c r="AQ11" s="13">
        <v>6.8181818181818205E-2</v>
      </c>
      <c r="AR11" s="13"/>
      <c r="AS11" s="13">
        <v>0.130364372469636</v>
      </c>
      <c r="AT11" s="13" t="s">
        <v>97</v>
      </c>
      <c r="AU11" s="13"/>
      <c r="AV11" s="13">
        <v>0.1225</v>
      </c>
      <c r="AW11" s="13">
        <v>0.12765957446808501</v>
      </c>
      <c r="AX11" s="13">
        <v>0.151051625239006</v>
      </c>
      <c r="AY11" s="13"/>
      <c r="AZ11" s="13">
        <v>0.13761467889908299</v>
      </c>
      <c r="BA11" s="13">
        <v>5.5555555555555601E-2</v>
      </c>
      <c r="BB11" s="13">
        <v>0.167400881057269</v>
      </c>
      <c r="BC11" s="13"/>
      <c r="BD11" s="13">
        <v>0.10902255639097699</v>
      </c>
      <c r="BE11" s="13">
        <v>0.167053364269142</v>
      </c>
      <c r="BF11" s="13"/>
      <c r="BG11" s="13">
        <v>8.9588377723970894E-2</v>
      </c>
      <c r="BH11" s="13">
        <v>0.151219512195122</v>
      </c>
      <c r="BI11" s="13"/>
      <c r="BJ11" s="13">
        <v>7.3684210526315796E-2</v>
      </c>
      <c r="BK11" s="13">
        <v>0.14131501472031399</v>
      </c>
      <c r="BL11" s="13"/>
      <c r="BM11" s="13">
        <v>0.11111111111111099</v>
      </c>
      <c r="BN11" s="13">
        <v>0.13729508196721299</v>
      </c>
      <c r="BO11" s="13"/>
      <c r="BP11" s="13">
        <v>9.7922848664688394E-2</v>
      </c>
      <c r="BQ11" s="13">
        <v>0.14269406392694101</v>
      </c>
      <c r="BR11" s="13"/>
      <c r="BS11" s="13">
        <v>0.119909502262443</v>
      </c>
      <c r="BT11" s="13">
        <v>0.151648351648352</v>
      </c>
      <c r="BU11" s="13"/>
      <c r="BV11" s="13">
        <v>8.0536912751677805E-2</v>
      </c>
      <c r="BW11" s="13">
        <v>0.139931740614334</v>
      </c>
      <c r="BX11" s="13"/>
      <c r="BY11" s="13">
        <v>0.10489510489510501</v>
      </c>
      <c r="BZ11" s="13">
        <v>0.13370473537604499</v>
      </c>
      <c r="CA11" s="13"/>
      <c r="CB11" s="13">
        <v>0.12690355329949199</v>
      </c>
      <c r="CC11" s="13">
        <v>0.13344051446945299</v>
      </c>
    </row>
    <row r="12" spans="2:81" x14ac:dyDescent="0.3">
      <c r="B12" s="14" t="s">
        <v>415</v>
      </c>
      <c r="C12" s="13">
        <v>5.2631578947368397E-2</v>
      </c>
      <c r="D12" s="13">
        <v>7.5441412520064199E-2</v>
      </c>
      <c r="E12" s="13">
        <v>2.96540362438221E-2</v>
      </c>
      <c r="F12" s="13"/>
      <c r="G12" s="13">
        <v>5.14285714285714E-2</v>
      </c>
      <c r="H12" s="13">
        <v>4.6012269938650298E-2</v>
      </c>
      <c r="I12" s="13">
        <v>6.7796610169491497E-2</v>
      </c>
      <c r="J12" s="13">
        <v>4.9751243781094502E-2</v>
      </c>
      <c r="K12" s="13">
        <v>6.9930069930069894E-2</v>
      </c>
      <c r="L12" s="13">
        <v>3.2467532467532499E-2</v>
      </c>
      <c r="M12" s="13"/>
      <c r="N12" s="13">
        <v>5.0209205020920501E-2</v>
      </c>
      <c r="O12" s="13">
        <v>4.8109965635738799E-2</v>
      </c>
      <c r="P12" s="13">
        <v>5.4726368159204002E-2</v>
      </c>
      <c r="Q12" s="13">
        <v>6.2992125984251995E-2</v>
      </c>
      <c r="R12" s="13"/>
      <c r="S12" s="13">
        <v>3.2921810699588501E-2</v>
      </c>
      <c r="T12" s="13">
        <v>5.2631578947368397E-2</v>
      </c>
      <c r="U12" s="13">
        <v>4.1095890410958902E-2</v>
      </c>
      <c r="V12" s="13">
        <v>5.8252427184466E-2</v>
      </c>
      <c r="W12" s="13">
        <v>7.69230769230769E-2</v>
      </c>
      <c r="X12" s="13">
        <v>2.8571428571428598E-2</v>
      </c>
      <c r="Y12" s="13">
        <v>0.05</v>
      </c>
      <c r="Z12" s="13">
        <v>0.11111111111111099</v>
      </c>
      <c r="AA12" s="13">
        <v>4.4585987261146501E-2</v>
      </c>
      <c r="AB12" s="13">
        <v>8.3333333333333301E-2</v>
      </c>
      <c r="AC12" s="13">
        <v>5.2631578947368397E-2</v>
      </c>
      <c r="AD12" s="13">
        <v>0.105263157894737</v>
      </c>
      <c r="AE12" s="13"/>
      <c r="AF12" s="13">
        <v>3.5087719298245598E-2</v>
      </c>
      <c r="AG12" s="13">
        <v>4.4999999999999998E-2</v>
      </c>
      <c r="AH12" s="13">
        <v>2.34375E-2</v>
      </c>
      <c r="AI12" s="13">
        <v>0.13043478260869601</v>
      </c>
      <c r="AJ12" s="13">
        <v>4.0650406504064998E-2</v>
      </c>
      <c r="AK12" s="13">
        <v>4.7619047619047603E-2</v>
      </c>
      <c r="AL12" s="13"/>
      <c r="AM12" s="13">
        <v>6.0439560439560398E-2</v>
      </c>
      <c r="AN12" s="13">
        <v>4.8888888888888898E-2</v>
      </c>
      <c r="AO12" s="13">
        <v>5.3708439897698197E-2</v>
      </c>
      <c r="AP12" s="13">
        <v>5.0632911392405097E-2</v>
      </c>
      <c r="AQ12" s="13">
        <v>2.27272727272727E-2</v>
      </c>
      <c r="AR12" s="13"/>
      <c r="AS12" s="13">
        <v>5.2631578947368397E-2</v>
      </c>
      <c r="AT12" s="13" t="s">
        <v>97</v>
      </c>
      <c r="AU12" s="13"/>
      <c r="AV12" s="13">
        <v>4.7500000000000001E-2</v>
      </c>
      <c r="AW12" s="13">
        <v>1.0638297872340399E-2</v>
      </c>
      <c r="AX12" s="13">
        <v>6.5009560229445498E-2</v>
      </c>
      <c r="AY12" s="13"/>
      <c r="AZ12" s="13">
        <v>3.6697247706422E-2</v>
      </c>
      <c r="BA12" s="13">
        <v>2.2222222222222199E-2</v>
      </c>
      <c r="BB12" s="13">
        <v>4.8458149779735699E-2</v>
      </c>
      <c r="BC12" s="13"/>
      <c r="BD12" s="13">
        <v>3.6340852130325799E-2</v>
      </c>
      <c r="BE12" s="13">
        <v>7.88863109048724E-2</v>
      </c>
      <c r="BF12" s="13"/>
      <c r="BG12" s="13">
        <v>2.6634382566585998E-2</v>
      </c>
      <c r="BH12" s="13">
        <v>6.5853658536585397E-2</v>
      </c>
      <c r="BI12" s="13"/>
      <c r="BJ12" s="13">
        <v>4.7368421052631601E-2</v>
      </c>
      <c r="BK12" s="13">
        <v>5.3974484789008799E-2</v>
      </c>
      <c r="BL12" s="13"/>
      <c r="BM12" s="13">
        <v>3.2921810699588501E-2</v>
      </c>
      <c r="BN12" s="13">
        <v>5.4303278688524602E-2</v>
      </c>
      <c r="BO12" s="13"/>
      <c r="BP12" s="13">
        <v>5.6379821958456998E-2</v>
      </c>
      <c r="BQ12" s="13">
        <v>5.13698630136986E-2</v>
      </c>
      <c r="BR12" s="13"/>
      <c r="BS12" s="13">
        <v>3.1674208144796399E-2</v>
      </c>
      <c r="BT12" s="13">
        <v>6.15384615384615E-2</v>
      </c>
      <c r="BU12" s="13"/>
      <c r="BV12" s="13">
        <v>4.0268456375838903E-2</v>
      </c>
      <c r="BW12" s="13">
        <v>2.7303754266211601E-2</v>
      </c>
      <c r="BX12" s="13"/>
      <c r="BY12" s="13">
        <v>0.111888111888112</v>
      </c>
      <c r="BZ12" s="13">
        <v>4.2711234911791997E-2</v>
      </c>
      <c r="CA12" s="13"/>
      <c r="CB12" s="13">
        <v>7.1065989847715699E-2</v>
      </c>
      <c r="CC12" s="13">
        <v>3.6977491961414803E-2</v>
      </c>
    </row>
    <row r="13" spans="2:81" x14ac:dyDescent="0.3">
      <c r="B13" s="14" t="s">
        <v>106</v>
      </c>
      <c r="C13" s="13">
        <v>2.3481781376518199E-2</v>
      </c>
      <c r="D13" s="13">
        <v>1.1235955056179799E-2</v>
      </c>
      <c r="E13" s="13">
        <v>3.62438220757825E-2</v>
      </c>
      <c r="F13" s="13"/>
      <c r="G13" s="13">
        <v>2.8571428571428598E-2</v>
      </c>
      <c r="H13" s="13">
        <v>1.84049079754601E-2</v>
      </c>
      <c r="I13" s="13">
        <v>1.6949152542372899E-2</v>
      </c>
      <c r="J13" s="13">
        <v>3.4825870646766198E-2</v>
      </c>
      <c r="K13" s="13">
        <v>6.9930069930069904E-3</v>
      </c>
      <c r="L13" s="13">
        <v>3.8961038961039002E-2</v>
      </c>
      <c r="M13" s="13"/>
      <c r="N13" s="13">
        <v>2.30125523012552E-2</v>
      </c>
      <c r="O13" s="13">
        <v>1.71821305841924E-2</v>
      </c>
      <c r="P13" s="13">
        <v>1.99004975124378E-2</v>
      </c>
      <c r="Q13" s="13">
        <v>3.5433070866141697E-2</v>
      </c>
      <c r="R13" s="13"/>
      <c r="S13" s="13">
        <v>1.6460905349794198E-2</v>
      </c>
      <c r="T13" s="13">
        <v>3.00751879699248E-2</v>
      </c>
      <c r="U13" s="13">
        <v>2.7397260273972601E-2</v>
      </c>
      <c r="V13" s="13">
        <v>1.94174757281553E-2</v>
      </c>
      <c r="W13" s="13">
        <v>4.80769230769231E-2</v>
      </c>
      <c r="X13" s="13">
        <v>3.8095238095238099E-2</v>
      </c>
      <c r="Y13" s="13">
        <v>0.03</v>
      </c>
      <c r="Z13" s="13">
        <v>2.2222222222222199E-2</v>
      </c>
      <c r="AA13" s="13">
        <v>1.9108280254777101E-2</v>
      </c>
      <c r="AB13" s="13">
        <v>0</v>
      </c>
      <c r="AC13" s="13">
        <v>1.7543859649122799E-2</v>
      </c>
      <c r="AD13" s="13">
        <v>0</v>
      </c>
      <c r="AE13" s="13"/>
      <c r="AF13" s="13">
        <v>1.2531328320802001E-2</v>
      </c>
      <c r="AG13" s="13">
        <v>2.5000000000000001E-2</v>
      </c>
      <c r="AH13" s="13">
        <v>3.125E-2</v>
      </c>
      <c r="AI13" s="13">
        <v>1.2422360248447201E-2</v>
      </c>
      <c r="AJ13" s="13">
        <v>3.2520325203252001E-2</v>
      </c>
      <c r="AK13" s="13">
        <v>9.5238095238095195E-3</v>
      </c>
      <c r="AL13" s="13"/>
      <c r="AM13" s="13">
        <v>3.8461538461538498E-2</v>
      </c>
      <c r="AN13" s="13">
        <v>0.04</v>
      </c>
      <c r="AO13" s="13">
        <v>1.7902813299232701E-2</v>
      </c>
      <c r="AP13" s="13">
        <v>8.4388185654008397E-3</v>
      </c>
      <c r="AQ13" s="13">
        <v>4.5454545454545497E-2</v>
      </c>
      <c r="AR13" s="13"/>
      <c r="AS13" s="13">
        <v>2.3481781376518199E-2</v>
      </c>
      <c r="AT13" s="13" t="s">
        <v>97</v>
      </c>
      <c r="AU13" s="13"/>
      <c r="AV13" s="13">
        <v>2.2499999999999999E-2</v>
      </c>
      <c r="AW13" s="13">
        <v>1.0638297872340399E-2</v>
      </c>
      <c r="AX13" s="13">
        <v>3.4416826003824098E-2</v>
      </c>
      <c r="AY13" s="13"/>
      <c r="AZ13" s="13">
        <v>9.1743119266055103E-3</v>
      </c>
      <c r="BA13" s="13">
        <v>1.1111111111111099E-2</v>
      </c>
      <c r="BB13" s="13">
        <v>3.5242290748898703E-2</v>
      </c>
      <c r="BC13" s="13"/>
      <c r="BD13" s="13">
        <v>2.2556390977443601E-2</v>
      </c>
      <c r="BE13" s="13">
        <v>2.5522041763341101E-2</v>
      </c>
      <c r="BF13" s="13"/>
      <c r="BG13" s="13">
        <v>7.2639225181598101E-3</v>
      </c>
      <c r="BH13" s="13">
        <v>3.1707317073170697E-2</v>
      </c>
      <c r="BI13" s="13"/>
      <c r="BJ13" s="13">
        <v>1.05263157894737E-2</v>
      </c>
      <c r="BK13" s="13">
        <v>2.6496565260058901E-2</v>
      </c>
      <c r="BL13" s="13"/>
      <c r="BM13" s="13">
        <v>2.4691358024691398E-2</v>
      </c>
      <c r="BN13" s="13">
        <v>2.2540983606557399E-2</v>
      </c>
      <c r="BO13" s="13"/>
      <c r="BP13" s="13">
        <v>3.5608308605341199E-2</v>
      </c>
      <c r="BQ13" s="13">
        <v>1.71232876712329E-2</v>
      </c>
      <c r="BR13" s="13"/>
      <c r="BS13" s="13">
        <v>9.0497737556561094E-3</v>
      </c>
      <c r="BT13" s="13">
        <v>3.7362637362637403E-2</v>
      </c>
      <c r="BU13" s="13"/>
      <c r="BV13" s="13">
        <v>0</v>
      </c>
      <c r="BW13" s="13">
        <v>1.36518771331058E-2</v>
      </c>
      <c r="BX13" s="13"/>
      <c r="BY13" s="13">
        <v>2.0979020979021001E-2</v>
      </c>
      <c r="BZ13" s="13">
        <v>2.3212627669452202E-2</v>
      </c>
      <c r="CA13" s="13"/>
      <c r="CB13" s="13">
        <v>2.1996615905245299E-2</v>
      </c>
      <c r="CC13" s="13">
        <v>2.57234726688103E-2</v>
      </c>
    </row>
    <row r="14" spans="2:81" x14ac:dyDescent="0.3">
      <c r="B14" s="14" t="s">
        <v>89</v>
      </c>
      <c r="C14" s="17">
        <v>0.57732793522267201</v>
      </c>
      <c r="D14" s="17">
        <v>0.55698234349919695</v>
      </c>
      <c r="E14" s="17">
        <v>0.59802306425041196</v>
      </c>
      <c r="F14" s="17"/>
      <c r="G14" s="17">
        <v>0.58285714285714296</v>
      </c>
      <c r="H14" s="17">
        <v>0.63803680981595101</v>
      </c>
      <c r="I14" s="17">
        <v>0.58050847457627097</v>
      </c>
      <c r="J14" s="17">
        <v>0.56218905472636804</v>
      </c>
      <c r="K14" s="17">
        <v>0.51048951048951097</v>
      </c>
      <c r="L14" s="17">
        <v>0.51948051948051899</v>
      </c>
      <c r="M14" s="17"/>
      <c r="N14" s="17">
        <v>0.58995815899581605</v>
      </c>
      <c r="O14" s="17">
        <v>0.58075601374570496</v>
      </c>
      <c r="P14" s="17">
        <v>0.616915422885572</v>
      </c>
      <c r="Q14" s="17">
        <v>0.523622047244094</v>
      </c>
      <c r="R14" s="17"/>
      <c r="S14" s="17">
        <v>0.66255144032921798</v>
      </c>
      <c r="T14" s="17">
        <v>0.54135338345864703</v>
      </c>
      <c r="U14" s="17">
        <v>0.56164383561643805</v>
      </c>
      <c r="V14" s="17">
        <v>0.53398058252427205</v>
      </c>
      <c r="W14" s="17">
        <v>0.45192307692307698</v>
      </c>
      <c r="X14" s="17">
        <v>0.57142857142857095</v>
      </c>
      <c r="Y14" s="17">
        <v>0.6</v>
      </c>
      <c r="Z14" s="17">
        <v>0.55555555555555602</v>
      </c>
      <c r="AA14" s="17">
        <v>0.59235668789808904</v>
      </c>
      <c r="AB14" s="17">
        <v>0.57291666666666696</v>
      </c>
      <c r="AC14" s="17">
        <v>0.56140350877193002</v>
      </c>
      <c r="AD14" s="17">
        <v>0.63157894736842102</v>
      </c>
      <c r="AE14" s="17"/>
      <c r="AF14" s="17">
        <v>0.62406015037593998</v>
      </c>
      <c r="AG14" s="17">
        <v>0.495</v>
      </c>
      <c r="AH14" s="17">
        <v>0.6328125</v>
      </c>
      <c r="AI14" s="17">
        <v>0.48447204968944102</v>
      </c>
      <c r="AJ14" s="17">
        <v>0.69105691056910601</v>
      </c>
      <c r="AK14" s="17">
        <v>0.6</v>
      </c>
      <c r="AL14" s="17"/>
      <c r="AM14" s="17">
        <v>0.53296703296703296</v>
      </c>
      <c r="AN14" s="17">
        <v>0.54666666666666697</v>
      </c>
      <c r="AO14" s="17">
        <v>0.57800511508951402</v>
      </c>
      <c r="AP14" s="17">
        <v>0.62447257383966204</v>
      </c>
      <c r="AQ14" s="17">
        <v>0.75</v>
      </c>
      <c r="AR14" s="17"/>
      <c r="AS14" s="17">
        <v>0.57732793522267201</v>
      </c>
      <c r="AT14" s="17" t="s">
        <v>97</v>
      </c>
      <c r="AU14" s="17"/>
      <c r="AV14" s="17">
        <v>0.62250000000000005</v>
      </c>
      <c r="AW14" s="17">
        <v>0.61702127659574502</v>
      </c>
      <c r="AX14" s="17">
        <v>0.52772466539196905</v>
      </c>
      <c r="AY14" s="17"/>
      <c r="AZ14" s="17">
        <v>0.66055045871559603</v>
      </c>
      <c r="BA14" s="17">
        <v>0.7</v>
      </c>
      <c r="BB14" s="17">
        <v>0.54185022026431695</v>
      </c>
      <c r="BC14" s="17"/>
      <c r="BD14" s="17">
        <v>0.62531328320802004</v>
      </c>
      <c r="BE14" s="17">
        <v>0.49419953596287702</v>
      </c>
      <c r="BF14" s="17"/>
      <c r="BG14" s="17">
        <v>0.66343825665859602</v>
      </c>
      <c r="BH14" s="17">
        <v>0.53292682926829305</v>
      </c>
      <c r="BI14" s="17"/>
      <c r="BJ14" s="17">
        <v>0.63684210526315799</v>
      </c>
      <c r="BK14" s="17">
        <v>0.568204121687929</v>
      </c>
      <c r="BL14" s="17"/>
      <c r="BM14" s="17">
        <v>0.65020576131687202</v>
      </c>
      <c r="BN14" s="17">
        <v>0.56045081967213095</v>
      </c>
      <c r="BO14" s="17"/>
      <c r="BP14" s="17">
        <v>0.60237388724035601</v>
      </c>
      <c r="BQ14" s="17">
        <v>0.57191780821917804</v>
      </c>
      <c r="BR14" s="17"/>
      <c r="BS14" s="17">
        <v>0.62443438914027105</v>
      </c>
      <c r="BT14" s="17">
        <v>0.52087912087912103</v>
      </c>
      <c r="BU14" s="17"/>
      <c r="BV14" s="17">
        <v>0.62416107382550301</v>
      </c>
      <c r="BW14" s="17">
        <v>0.62457337883958997</v>
      </c>
      <c r="BX14" s="17"/>
      <c r="BY14" s="17">
        <v>0.54545454545454497</v>
      </c>
      <c r="BZ14" s="17">
        <v>0.58402971216341704</v>
      </c>
      <c r="CA14" s="17"/>
      <c r="CB14" s="17">
        <v>0.56852791878172604</v>
      </c>
      <c r="CC14" s="17">
        <v>0.59163987138263696</v>
      </c>
    </row>
    <row r="15" spans="2:81" x14ac:dyDescent="0.3">
      <c r="B15" s="14" t="s">
        <v>90</v>
      </c>
      <c r="C15" s="17">
        <v>0.182995951417004</v>
      </c>
      <c r="D15" s="17">
        <v>0.20385232744783299</v>
      </c>
      <c r="E15" s="17">
        <v>0.16144975288303101</v>
      </c>
      <c r="F15" s="17"/>
      <c r="G15" s="17">
        <v>0.154285714285714</v>
      </c>
      <c r="H15" s="17">
        <v>0.15030674846625799</v>
      </c>
      <c r="I15" s="17">
        <v>0.22033898305084701</v>
      </c>
      <c r="J15" s="17">
        <v>0.18905472636815901</v>
      </c>
      <c r="K15" s="17">
        <v>0.26573426573426601</v>
      </c>
      <c r="L15" s="17">
        <v>0.14285714285714299</v>
      </c>
      <c r="M15" s="17"/>
      <c r="N15" s="17">
        <v>0.18619246861924699</v>
      </c>
      <c r="O15" s="17">
        <v>0.189003436426117</v>
      </c>
      <c r="P15" s="17">
        <v>0.14925373134328401</v>
      </c>
      <c r="Q15" s="17">
        <v>0.196850393700787</v>
      </c>
      <c r="R15" s="17"/>
      <c r="S15" s="17">
        <v>0.13580246913580199</v>
      </c>
      <c r="T15" s="17">
        <v>0.16541353383458601</v>
      </c>
      <c r="U15" s="17">
        <v>0.232876712328767</v>
      </c>
      <c r="V15" s="17">
        <v>0.213592233009709</v>
      </c>
      <c r="W15" s="17">
        <v>0.16346153846153799</v>
      </c>
      <c r="X15" s="17">
        <v>0.14285714285714299</v>
      </c>
      <c r="Y15" s="17">
        <v>0.16</v>
      </c>
      <c r="Z15" s="17">
        <v>0.266666666666667</v>
      </c>
      <c r="AA15" s="17">
        <v>0.23566878980891701</v>
      </c>
      <c r="AB15" s="17">
        <v>0.22916666666666699</v>
      </c>
      <c r="AC15" s="17">
        <v>0.175438596491228</v>
      </c>
      <c r="AD15" s="17">
        <v>0.157894736842105</v>
      </c>
      <c r="AE15" s="17"/>
      <c r="AF15" s="17">
        <v>0.14285714285714299</v>
      </c>
      <c r="AG15" s="17">
        <v>0.215</v>
      </c>
      <c r="AH15" s="17">
        <v>0.1328125</v>
      </c>
      <c r="AI15" s="17">
        <v>0.29813664596273298</v>
      </c>
      <c r="AJ15" s="17">
        <v>0.12195121951219499</v>
      </c>
      <c r="AK15" s="17">
        <v>0.20952380952381</v>
      </c>
      <c r="AL15" s="17"/>
      <c r="AM15" s="17">
        <v>0.19780219780219799</v>
      </c>
      <c r="AN15" s="17">
        <v>0.17777777777777801</v>
      </c>
      <c r="AO15" s="17">
        <v>0.19181585677749399</v>
      </c>
      <c r="AP15" s="17">
        <v>0.16877637130801701</v>
      </c>
      <c r="AQ15" s="17">
        <v>9.0909090909090898E-2</v>
      </c>
      <c r="AR15" s="17"/>
      <c r="AS15" s="17">
        <v>0.182995951417004</v>
      </c>
      <c r="AT15" s="17" t="s">
        <v>97</v>
      </c>
      <c r="AU15" s="17"/>
      <c r="AV15" s="17">
        <v>0.17</v>
      </c>
      <c r="AW15" s="17">
        <v>0.13829787234042601</v>
      </c>
      <c r="AX15" s="17">
        <v>0.21606118546845099</v>
      </c>
      <c r="AY15" s="17"/>
      <c r="AZ15" s="17">
        <v>0.17431192660550501</v>
      </c>
      <c r="BA15" s="17">
        <v>7.7777777777777807E-2</v>
      </c>
      <c r="BB15" s="17">
        <v>0.215859030837004</v>
      </c>
      <c r="BC15" s="17"/>
      <c r="BD15" s="17">
        <v>0.145363408521303</v>
      </c>
      <c r="BE15" s="17">
        <v>0.24593967517401399</v>
      </c>
      <c r="BF15" s="17"/>
      <c r="BG15" s="17">
        <v>0.116222760290557</v>
      </c>
      <c r="BH15" s="17">
        <v>0.21707317073170701</v>
      </c>
      <c r="BI15" s="17"/>
      <c r="BJ15" s="17">
        <v>0.121052631578947</v>
      </c>
      <c r="BK15" s="17">
        <v>0.19528949950932301</v>
      </c>
      <c r="BL15" s="17"/>
      <c r="BM15" s="17">
        <v>0.14403292181069999</v>
      </c>
      <c r="BN15" s="17">
        <v>0.19159836065573799</v>
      </c>
      <c r="BO15" s="17"/>
      <c r="BP15" s="17">
        <v>0.15430267062314501</v>
      </c>
      <c r="BQ15" s="17">
        <v>0.19406392694063901</v>
      </c>
      <c r="BR15" s="17"/>
      <c r="BS15" s="17">
        <v>0.15158371040724</v>
      </c>
      <c r="BT15" s="17">
        <v>0.21318681318681301</v>
      </c>
      <c r="BU15" s="17"/>
      <c r="BV15" s="17">
        <v>0.12080536912751701</v>
      </c>
      <c r="BW15" s="17">
        <v>0.16723549488054601</v>
      </c>
      <c r="BX15" s="17"/>
      <c r="BY15" s="17">
        <v>0.21678321678321699</v>
      </c>
      <c r="BZ15" s="17">
        <v>0.17641597028783701</v>
      </c>
      <c r="CA15" s="17"/>
      <c r="CB15" s="17">
        <v>0.19796954314720799</v>
      </c>
      <c r="CC15" s="17">
        <v>0.17041800643086799</v>
      </c>
    </row>
    <row r="16" spans="2:81" x14ac:dyDescent="0.3">
      <c r="B16" s="14" t="s">
        <v>91</v>
      </c>
      <c r="C16" s="18">
        <v>0.39433198380566797</v>
      </c>
      <c r="D16" s="18">
        <v>0.35313001605136402</v>
      </c>
      <c r="E16" s="18">
        <v>0.43657331136738098</v>
      </c>
      <c r="F16" s="18"/>
      <c r="G16" s="18">
        <v>0.42857142857142899</v>
      </c>
      <c r="H16" s="18">
        <v>0.48773006134969299</v>
      </c>
      <c r="I16" s="18">
        <v>0.36016949152542399</v>
      </c>
      <c r="J16" s="18">
        <v>0.37313432835820898</v>
      </c>
      <c r="K16" s="18">
        <v>0.24475524475524499</v>
      </c>
      <c r="L16" s="18">
        <v>0.37662337662337703</v>
      </c>
      <c r="M16" s="18"/>
      <c r="N16" s="18">
        <v>0.40376569037656901</v>
      </c>
      <c r="O16" s="18">
        <v>0.39175257731958801</v>
      </c>
      <c r="P16" s="18">
        <v>0.46766169154228898</v>
      </c>
      <c r="Q16" s="18">
        <v>0.32677165354330701</v>
      </c>
      <c r="R16" s="18"/>
      <c r="S16" s="18">
        <v>0.52674897119341602</v>
      </c>
      <c r="T16" s="18">
        <v>0.37593984962406002</v>
      </c>
      <c r="U16" s="18">
        <v>0.32876712328767099</v>
      </c>
      <c r="V16" s="18">
        <v>0.32038834951456302</v>
      </c>
      <c r="W16" s="18">
        <v>0.28846153846153799</v>
      </c>
      <c r="X16" s="18">
        <v>0.42857142857142899</v>
      </c>
      <c r="Y16" s="18">
        <v>0.44</v>
      </c>
      <c r="Z16" s="18">
        <v>0.28888888888888897</v>
      </c>
      <c r="AA16" s="18">
        <v>0.35668789808917201</v>
      </c>
      <c r="AB16" s="18">
        <v>0.34375</v>
      </c>
      <c r="AC16" s="18">
        <v>0.38596491228070201</v>
      </c>
      <c r="AD16" s="18">
        <v>0.47368421052631599</v>
      </c>
      <c r="AE16" s="18"/>
      <c r="AF16" s="18">
        <v>0.48120300751879702</v>
      </c>
      <c r="AG16" s="18">
        <v>0.28000000000000003</v>
      </c>
      <c r="AH16" s="18">
        <v>0.5</v>
      </c>
      <c r="AI16" s="18">
        <v>0.18633540372670801</v>
      </c>
      <c r="AJ16" s="18">
        <v>0.569105691056911</v>
      </c>
      <c r="AK16" s="18">
        <v>0.39047619047619098</v>
      </c>
      <c r="AL16" s="18"/>
      <c r="AM16" s="18">
        <v>0.33516483516483497</v>
      </c>
      <c r="AN16" s="18">
        <v>0.36888888888888899</v>
      </c>
      <c r="AO16" s="18">
        <v>0.38618925831202</v>
      </c>
      <c r="AP16" s="18">
        <v>0.455696202531646</v>
      </c>
      <c r="AQ16" s="18">
        <v>0.65909090909090895</v>
      </c>
      <c r="AR16" s="18"/>
      <c r="AS16" s="18">
        <v>0.39433198380566797</v>
      </c>
      <c r="AT16" s="18" t="s">
        <v>97</v>
      </c>
      <c r="AU16" s="18"/>
      <c r="AV16" s="18">
        <v>0.45250000000000001</v>
      </c>
      <c r="AW16" s="18">
        <v>0.47872340425531901</v>
      </c>
      <c r="AX16" s="18">
        <v>0.31166347992351801</v>
      </c>
      <c r="AY16" s="18"/>
      <c r="AZ16" s="18">
        <v>0.48623853211009199</v>
      </c>
      <c r="BA16" s="18">
        <v>0.62222222222222201</v>
      </c>
      <c r="BB16" s="18">
        <v>0.32599118942731298</v>
      </c>
      <c r="BC16" s="18"/>
      <c r="BD16" s="18">
        <v>0.47994987468671702</v>
      </c>
      <c r="BE16" s="18">
        <v>0.248259860788863</v>
      </c>
      <c r="BF16" s="18"/>
      <c r="BG16" s="18">
        <v>0.54721549636803901</v>
      </c>
      <c r="BH16" s="18">
        <v>0.31585365853658498</v>
      </c>
      <c r="BI16" s="18"/>
      <c r="BJ16" s="18">
        <v>0.51578947368421102</v>
      </c>
      <c r="BK16" s="18">
        <v>0.37291462217860599</v>
      </c>
      <c r="BL16" s="18"/>
      <c r="BM16" s="18">
        <v>0.50617283950617298</v>
      </c>
      <c r="BN16" s="18">
        <v>0.36885245901639302</v>
      </c>
      <c r="BO16" s="18"/>
      <c r="BP16" s="18">
        <v>0.448071216617211</v>
      </c>
      <c r="BQ16" s="18">
        <v>0.37785388127853903</v>
      </c>
      <c r="BR16" s="18"/>
      <c r="BS16" s="18">
        <v>0.47285067873303199</v>
      </c>
      <c r="BT16" s="18">
        <v>0.30769230769230799</v>
      </c>
      <c r="BU16" s="18"/>
      <c r="BV16" s="18">
        <v>0.50335570469798696</v>
      </c>
      <c r="BW16" s="18">
        <v>0.45733788395904401</v>
      </c>
      <c r="BX16" s="18"/>
      <c r="BY16" s="18">
        <v>0.32867132867132898</v>
      </c>
      <c r="BZ16" s="18">
        <v>0.40761374187558003</v>
      </c>
      <c r="CA16" s="18"/>
      <c r="CB16" s="18">
        <v>0.37055837563451799</v>
      </c>
      <c r="CC16" s="18">
        <v>0.421221864951768</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419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0.46396761133603198</v>
      </c>
      <c r="D8" s="13">
        <v>0.40930979133226297</v>
      </c>
      <c r="E8" s="13">
        <v>0.518945634266886</v>
      </c>
      <c r="F8" s="13"/>
      <c r="G8" s="13">
        <v>0.49142857142857099</v>
      </c>
      <c r="H8" s="13">
        <v>0.46932515337423297</v>
      </c>
      <c r="I8" s="13">
        <v>0.47033898305084698</v>
      </c>
      <c r="J8" s="13">
        <v>0.45273631840796003</v>
      </c>
      <c r="K8" s="13">
        <v>0.447552447552448</v>
      </c>
      <c r="L8" s="13">
        <v>0.44155844155844198</v>
      </c>
      <c r="M8" s="13"/>
      <c r="N8" s="13">
        <v>0.43723849372384899</v>
      </c>
      <c r="O8" s="13">
        <v>0.48453608247422703</v>
      </c>
      <c r="P8" s="13">
        <v>0.462686567164179</v>
      </c>
      <c r="Q8" s="13">
        <v>0.49212598425196902</v>
      </c>
      <c r="R8" s="13"/>
      <c r="S8" s="13">
        <v>0.44855967078189302</v>
      </c>
      <c r="T8" s="13">
        <v>0.466165413533835</v>
      </c>
      <c r="U8" s="13">
        <v>0.54794520547945202</v>
      </c>
      <c r="V8" s="13">
        <v>0.35922330097087402</v>
      </c>
      <c r="W8" s="13">
        <v>0.47115384615384598</v>
      </c>
      <c r="X8" s="13">
        <v>0.46666666666666701</v>
      </c>
      <c r="Y8" s="13">
        <v>0.41</v>
      </c>
      <c r="Z8" s="13">
        <v>0.57777777777777795</v>
      </c>
      <c r="AA8" s="13">
        <v>0.49044585987261102</v>
      </c>
      <c r="AB8" s="13">
        <v>0.51041666666666696</v>
      </c>
      <c r="AC8" s="13">
        <v>0.43859649122806998</v>
      </c>
      <c r="AD8" s="13">
        <v>0.47368421052631599</v>
      </c>
      <c r="AE8" s="13"/>
      <c r="AF8" s="13">
        <v>0.50626566416040097</v>
      </c>
      <c r="AG8" s="13">
        <v>0.36</v>
      </c>
      <c r="AH8" s="13">
        <v>0.4453125</v>
      </c>
      <c r="AI8" s="13">
        <v>0.36645962732919302</v>
      </c>
      <c r="AJ8" s="13">
        <v>0.58536585365853699</v>
      </c>
      <c r="AK8" s="13">
        <v>0.59047619047619004</v>
      </c>
      <c r="AL8" s="13"/>
      <c r="AM8" s="13">
        <v>0.43956043956044</v>
      </c>
      <c r="AN8" s="13">
        <v>0.45777777777777801</v>
      </c>
      <c r="AO8" s="13">
        <v>0.44245524296675198</v>
      </c>
      <c r="AP8" s="13">
        <v>0.52742616033755296</v>
      </c>
      <c r="AQ8" s="13">
        <v>0.40909090909090901</v>
      </c>
      <c r="AR8" s="13"/>
      <c r="AS8" s="13">
        <v>0.46396761133603198</v>
      </c>
      <c r="AT8" s="13" t="s">
        <v>97</v>
      </c>
      <c r="AU8" s="13"/>
      <c r="AV8" s="13">
        <v>0.45750000000000002</v>
      </c>
      <c r="AW8" s="13">
        <v>0.52127659574468099</v>
      </c>
      <c r="AX8" s="13">
        <v>0.45315487571701701</v>
      </c>
      <c r="AY8" s="13"/>
      <c r="AZ8" s="13">
        <v>0.55963302752293598</v>
      </c>
      <c r="BA8" s="13">
        <v>0.43333333333333302</v>
      </c>
      <c r="BB8" s="13">
        <v>0.40969162995594699</v>
      </c>
      <c r="BC8" s="13"/>
      <c r="BD8" s="13">
        <v>0.49749373433583999</v>
      </c>
      <c r="BE8" s="13">
        <v>0.40139211136891001</v>
      </c>
      <c r="BF8" s="13"/>
      <c r="BG8" s="13">
        <v>0.49878934624697302</v>
      </c>
      <c r="BH8" s="13">
        <v>0.44634146341463399</v>
      </c>
      <c r="BI8" s="13"/>
      <c r="BJ8" s="13">
        <v>0.49473684210526298</v>
      </c>
      <c r="BK8" s="13">
        <v>0.45731108930323799</v>
      </c>
      <c r="BL8" s="13"/>
      <c r="BM8" s="13">
        <v>0.53909465020576097</v>
      </c>
      <c r="BN8" s="13">
        <v>0.44467213114754101</v>
      </c>
      <c r="BO8" s="13"/>
      <c r="BP8" s="13">
        <v>0.52225519287833799</v>
      </c>
      <c r="BQ8" s="13">
        <v>0.442922374429224</v>
      </c>
      <c r="BR8" s="13"/>
      <c r="BS8" s="13">
        <v>0.49773755656108598</v>
      </c>
      <c r="BT8" s="13">
        <v>0.42857142857142899</v>
      </c>
      <c r="BU8" s="13"/>
      <c r="BV8" s="13">
        <v>0.50335570469798696</v>
      </c>
      <c r="BW8" s="13">
        <v>0.49488054607508503</v>
      </c>
      <c r="BX8" s="13"/>
      <c r="BY8" s="13">
        <v>0.44055944055944102</v>
      </c>
      <c r="BZ8" s="13">
        <v>0.46982358402971203</v>
      </c>
      <c r="CA8" s="13"/>
      <c r="CB8" s="13">
        <v>0.46023688663282603</v>
      </c>
      <c r="CC8" s="13">
        <v>0.47427652733119002</v>
      </c>
    </row>
    <row r="9" spans="2:81" x14ac:dyDescent="0.3">
      <c r="B9" s="14" t="s">
        <v>84</v>
      </c>
      <c r="C9" s="13">
        <v>0.36599190283400801</v>
      </c>
      <c r="D9" s="13">
        <v>0.40288924558587502</v>
      </c>
      <c r="E9" s="13">
        <v>0.32784184514003301</v>
      </c>
      <c r="F9" s="13"/>
      <c r="G9" s="13">
        <v>0.377142857142857</v>
      </c>
      <c r="H9" s="13">
        <v>0.33742331288343602</v>
      </c>
      <c r="I9" s="13">
        <v>0.34745762711864397</v>
      </c>
      <c r="J9" s="13">
        <v>0.34825870646766199</v>
      </c>
      <c r="K9" s="13">
        <v>0.41958041958042003</v>
      </c>
      <c r="L9" s="13">
        <v>0.415584415584416</v>
      </c>
      <c r="M9" s="13"/>
      <c r="N9" s="13">
        <v>0.37447698744769897</v>
      </c>
      <c r="O9" s="13">
        <v>0.38487972508591101</v>
      </c>
      <c r="P9" s="13">
        <v>0.36815920398009899</v>
      </c>
      <c r="Q9" s="13">
        <v>0.33464566929133899</v>
      </c>
      <c r="R9" s="13"/>
      <c r="S9" s="13">
        <v>0.37860082304526699</v>
      </c>
      <c r="T9" s="13">
        <v>0.360902255639098</v>
      </c>
      <c r="U9" s="13">
        <v>0.32876712328767099</v>
      </c>
      <c r="V9" s="13">
        <v>0.39805825242718401</v>
      </c>
      <c r="W9" s="13">
        <v>0.36538461538461497</v>
      </c>
      <c r="X9" s="13">
        <v>0.36190476190476201</v>
      </c>
      <c r="Y9" s="13">
        <v>0.39</v>
      </c>
      <c r="Z9" s="13">
        <v>0.22222222222222199</v>
      </c>
      <c r="AA9" s="13">
        <v>0.38216560509554098</v>
      </c>
      <c r="AB9" s="13">
        <v>0.34375</v>
      </c>
      <c r="AC9" s="13">
        <v>0.35087719298245601</v>
      </c>
      <c r="AD9" s="13">
        <v>0.47368421052631599</v>
      </c>
      <c r="AE9" s="13"/>
      <c r="AF9" s="13">
        <v>0.35338345864661702</v>
      </c>
      <c r="AG9" s="13">
        <v>0.40500000000000003</v>
      </c>
      <c r="AH9" s="13">
        <v>0.421875</v>
      </c>
      <c r="AI9" s="13">
        <v>0.37888198757764002</v>
      </c>
      <c r="AJ9" s="13">
        <v>0.292682926829268</v>
      </c>
      <c r="AK9" s="13">
        <v>0.30476190476190501</v>
      </c>
      <c r="AL9" s="13"/>
      <c r="AM9" s="13">
        <v>0.36813186813186799</v>
      </c>
      <c r="AN9" s="13">
        <v>0.37333333333333302</v>
      </c>
      <c r="AO9" s="13">
        <v>0.38874680306905401</v>
      </c>
      <c r="AP9" s="13">
        <v>0.30379746835443</v>
      </c>
      <c r="AQ9" s="13">
        <v>0.38636363636363602</v>
      </c>
      <c r="AR9" s="13"/>
      <c r="AS9" s="13">
        <v>0.36599190283400801</v>
      </c>
      <c r="AT9" s="13" t="s">
        <v>97</v>
      </c>
      <c r="AU9" s="13"/>
      <c r="AV9" s="13">
        <v>0.35499999999999998</v>
      </c>
      <c r="AW9" s="13">
        <v>0.340425531914894</v>
      </c>
      <c r="AX9" s="13">
        <v>0.38240917782026801</v>
      </c>
      <c r="AY9" s="13"/>
      <c r="AZ9" s="13">
        <v>0.33027522935779802</v>
      </c>
      <c r="BA9" s="13">
        <v>0.4</v>
      </c>
      <c r="BB9" s="13">
        <v>0.370044052863436</v>
      </c>
      <c r="BC9" s="13"/>
      <c r="BD9" s="13">
        <v>0.34085213032581502</v>
      </c>
      <c r="BE9" s="13">
        <v>0.41299303944315502</v>
      </c>
      <c r="BF9" s="13"/>
      <c r="BG9" s="13">
        <v>0.32929782082324499</v>
      </c>
      <c r="BH9" s="13">
        <v>0.38414634146341498</v>
      </c>
      <c r="BI9" s="13"/>
      <c r="BJ9" s="13">
        <v>0.34736842105263199</v>
      </c>
      <c r="BK9" s="13">
        <v>0.36997055937193302</v>
      </c>
      <c r="BL9" s="13"/>
      <c r="BM9" s="13">
        <v>0.329218106995885</v>
      </c>
      <c r="BN9" s="13">
        <v>0.37704918032786899</v>
      </c>
      <c r="BO9" s="13"/>
      <c r="BP9" s="13">
        <v>0.33827893175074197</v>
      </c>
      <c r="BQ9" s="13">
        <v>0.37557077625570801</v>
      </c>
      <c r="BR9" s="13"/>
      <c r="BS9" s="13">
        <v>0.35746606334841602</v>
      </c>
      <c r="BT9" s="13">
        <v>0.38681318681318699</v>
      </c>
      <c r="BU9" s="13"/>
      <c r="BV9" s="13">
        <v>0.34228187919463099</v>
      </c>
      <c r="BW9" s="13">
        <v>0.36518771331057998</v>
      </c>
      <c r="BX9" s="13"/>
      <c r="BY9" s="13">
        <v>0.321678321678322</v>
      </c>
      <c r="BZ9" s="13">
        <v>0.373259052924791</v>
      </c>
      <c r="CA9" s="13"/>
      <c r="CB9" s="13">
        <v>0.37225042301184402</v>
      </c>
      <c r="CC9" s="13">
        <v>0.36173633440514502</v>
      </c>
    </row>
    <row r="10" spans="2:81" x14ac:dyDescent="0.3">
      <c r="B10" s="14" t="s">
        <v>414</v>
      </c>
      <c r="C10" s="13">
        <v>0.11336032388664</v>
      </c>
      <c r="D10" s="13">
        <v>0.115569823434992</v>
      </c>
      <c r="E10" s="13">
        <v>0.11202635914332799</v>
      </c>
      <c r="F10" s="13"/>
      <c r="G10" s="13">
        <v>0.08</v>
      </c>
      <c r="H10" s="13">
        <v>0.13190184049079801</v>
      </c>
      <c r="I10" s="13">
        <v>0.13135593220339001</v>
      </c>
      <c r="J10" s="13">
        <v>0.13930348258706499</v>
      </c>
      <c r="K10" s="13">
        <v>6.9930069930069894E-2</v>
      </c>
      <c r="L10" s="13">
        <v>9.0909090909090898E-2</v>
      </c>
      <c r="M10" s="13"/>
      <c r="N10" s="13">
        <v>0.11715481171548101</v>
      </c>
      <c r="O10" s="13">
        <v>9.96563573883162E-2</v>
      </c>
      <c r="P10" s="13">
        <v>0.109452736318408</v>
      </c>
      <c r="Q10" s="13">
        <v>0.118110236220472</v>
      </c>
      <c r="R10" s="13"/>
      <c r="S10" s="13">
        <v>0.12345679012345701</v>
      </c>
      <c r="T10" s="13">
        <v>0.13533834586466201</v>
      </c>
      <c r="U10" s="13">
        <v>8.2191780821917804E-2</v>
      </c>
      <c r="V10" s="13">
        <v>0.17475728155339801</v>
      </c>
      <c r="W10" s="13">
        <v>9.6153846153846201E-2</v>
      </c>
      <c r="X10" s="13">
        <v>0.104761904761905</v>
      </c>
      <c r="Y10" s="13">
        <v>0.14000000000000001</v>
      </c>
      <c r="Z10" s="13">
        <v>0.155555555555556</v>
      </c>
      <c r="AA10" s="13">
        <v>7.6433121019108305E-2</v>
      </c>
      <c r="AB10" s="13">
        <v>7.2916666666666699E-2</v>
      </c>
      <c r="AC10" s="13">
        <v>0.105263157894737</v>
      </c>
      <c r="AD10" s="13">
        <v>5.2631578947368397E-2</v>
      </c>
      <c r="AE10" s="13"/>
      <c r="AF10" s="13">
        <v>9.5238095238095205E-2</v>
      </c>
      <c r="AG10" s="13">
        <v>0.155</v>
      </c>
      <c r="AH10" s="13">
        <v>9.375E-2</v>
      </c>
      <c r="AI10" s="13">
        <v>0.12422360248447201</v>
      </c>
      <c r="AJ10" s="13">
        <v>9.7560975609756101E-2</v>
      </c>
      <c r="AK10" s="13">
        <v>8.5714285714285701E-2</v>
      </c>
      <c r="AL10" s="13"/>
      <c r="AM10" s="13">
        <v>0.13186813186813201</v>
      </c>
      <c r="AN10" s="13">
        <v>0.12</v>
      </c>
      <c r="AO10" s="13">
        <v>0.10741687979539601</v>
      </c>
      <c r="AP10" s="13">
        <v>0.109704641350211</v>
      </c>
      <c r="AQ10" s="13">
        <v>0.18181818181818199</v>
      </c>
      <c r="AR10" s="13"/>
      <c r="AS10" s="13">
        <v>0.11336032388664</v>
      </c>
      <c r="AT10" s="13" t="s">
        <v>97</v>
      </c>
      <c r="AU10" s="13"/>
      <c r="AV10" s="13">
        <v>0.1275</v>
      </c>
      <c r="AW10" s="13">
        <v>0.13829787234042601</v>
      </c>
      <c r="AX10" s="13">
        <v>0.10133843212237099</v>
      </c>
      <c r="AY10" s="13"/>
      <c r="AZ10" s="13">
        <v>8.2568807339449504E-2</v>
      </c>
      <c r="BA10" s="13">
        <v>0.11111111111111099</v>
      </c>
      <c r="BB10" s="13">
        <v>0.16299559471365599</v>
      </c>
      <c r="BC10" s="13"/>
      <c r="BD10" s="13">
        <v>0.107769423558897</v>
      </c>
      <c r="BE10" s="13">
        <v>0.125290023201856</v>
      </c>
      <c r="BF10" s="13"/>
      <c r="BG10" s="13">
        <v>0.11864406779661001</v>
      </c>
      <c r="BH10" s="13">
        <v>0.11097560975609801</v>
      </c>
      <c r="BI10" s="13"/>
      <c r="BJ10" s="13">
        <v>0.105263157894737</v>
      </c>
      <c r="BK10" s="13">
        <v>0.114818449460255</v>
      </c>
      <c r="BL10" s="13"/>
      <c r="BM10" s="13">
        <v>7.8189300411522597E-2</v>
      </c>
      <c r="BN10" s="13">
        <v>0.120901639344262</v>
      </c>
      <c r="BO10" s="13"/>
      <c r="BP10" s="13">
        <v>8.9020771513353095E-2</v>
      </c>
      <c r="BQ10" s="13">
        <v>0.123287671232877</v>
      </c>
      <c r="BR10" s="13"/>
      <c r="BS10" s="13">
        <v>0.106334841628959</v>
      </c>
      <c r="BT10" s="13">
        <v>0.12967032967032999</v>
      </c>
      <c r="BU10" s="13"/>
      <c r="BV10" s="13">
        <v>0.12080536912751701</v>
      </c>
      <c r="BW10" s="13">
        <v>9.8976109215017094E-2</v>
      </c>
      <c r="BX10" s="13"/>
      <c r="BY10" s="13">
        <v>0.15384615384615399</v>
      </c>
      <c r="BZ10" s="13">
        <v>0.104921077065924</v>
      </c>
      <c r="CA10" s="13"/>
      <c r="CB10" s="13">
        <v>9.9830795262267305E-2</v>
      </c>
      <c r="CC10" s="13">
        <v>0.11736334405144699</v>
      </c>
    </row>
    <row r="11" spans="2:81" x14ac:dyDescent="0.3">
      <c r="B11" s="14" t="s">
        <v>86</v>
      </c>
      <c r="C11" s="13">
        <v>3.4008097165991902E-2</v>
      </c>
      <c r="D11" s="13">
        <v>4.9759229534510403E-2</v>
      </c>
      <c r="E11" s="13">
        <v>1.8121911037891299E-2</v>
      </c>
      <c r="F11" s="13"/>
      <c r="G11" s="13">
        <v>2.2857142857142899E-2</v>
      </c>
      <c r="H11" s="13">
        <v>2.7607361963190202E-2</v>
      </c>
      <c r="I11" s="13">
        <v>3.3898305084745797E-2</v>
      </c>
      <c r="J11" s="13">
        <v>3.98009950248756E-2</v>
      </c>
      <c r="K11" s="13">
        <v>4.1958041958042001E-2</v>
      </c>
      <c r="L11" s="13">
        <v>4.5454545454545497E-2</v>
      </c>
      <c r="M11" s="13"/>
      <c r="N11" s="13">
        <v>5.23012552301255E-2</v>
      </c>
      <c r="O11" s="13">
        <v>1.71821305841924E-2</v>
      </c>
      <c r="P11" s="13">
        <v>2.9850746268656699E-2</v>
      </c>
      <c r="Q11" s="13">
        <v>2.3622047244094498E-2</v>
      </c>
      <c r="R11" s="13"/>
      <c r="S11" s="13">
        <v>3.7037037037037E-2</v>
      </c>
      <c r="T11" s="13">
        <v>2.2556390977443601E-2</v>
      </c>
      <c r="U11" s="13">
        <v>2.7397260273972601E-2</v>
      </c>
      <c r="V11" s="13">
        <v>2.9126213592233E-2</v>
      </c>
      <c r="W11" s="13">
        <v>1.9230769230769201E-2</v>
      </c>
      <c r="X11" s="13">
        <v>2.8571428571428598E-2</v>
      </c>
      <c r="Y11" s="13">
        <v>0.04</v>
      </c>
      <c r="Z11" s="13">
        <v>2.2222222222222199E-2</v>
      </c>
      <c r="AA11" s="13">
        <v>2.54777070063694E-2</v>
      </c>
      <c r="AB11" s="13">
        <v>6.25E-2</v>
      </c>
      <c r="AC11" s="13">
        <v>8.7719298245614002E-2</v>
      </c>
      <c r="AD11" s="13">
        <v>0</v>
      </c>
      <c r="AE11" s="13"/>
      <c r="AF11" s="13">
        <v>3.00751879699248E-2</v>
      </c>
      <c r="AG11" s="13">
        <v>5.5E-2</v>
      </c>
      <c r="AH11" s="13">
        <v>3.125E-2</v>
      </c>
      <c r="AI11" s="13">
        <v>6.2111801242236003E-2</v>
      </c>
      <c r="AJ11" s="13">
        <v>1.6260162601626001E-2</v>
      </c>
      <c r="AK11" s="13">
        <v>9.5238095238095195E-3</v>
      </c>
      <c r="AL11" s="13"/>
      <c r="AM11" s="13">
        <v>3.8461538461538498E-2</v>
      </c>
      <c r="AN11" s="13">
        <v>3.11111111111111E-2</v>
      </c>
      <c r="AO11" s="13">
        <v>3.8363171355498701E-2</v>
      </c>
      <c r="AP11" s="13">
        <v>3.37552742616034E-2</v>
      </c>
      <c r="AQ11" s="13">
        <v>0</v>
      </c>
      <c r="AR11" s="13"/>
      <c r="AS11" s="13">
        <v>3.4008097165991902E-2</v>
      </c>
      <c r="AT11" s="13" t="s">
        <v>97</v>
      </c>
      <c r="AU11" s="13"/>
      <c r="AV11" s="13">
        <v>0.03</v>
      </c>
      <c r="AW11" s="13">
        <v>0</v>
      </c>
      <c r="AX11" s="13">
        <v>3.6328871892925399E-2</v>
      </c>
      <c r="AY11" s="13"/>
      <c r="AZ11" s="13">
        <v>9.1743119266055103E-3</v>
      </c>
      <c r="BA11" s="13">
        <v>4.4444444444444398E-2</v>
      </c>
      <c r="BB11" s="13">
        <v>3.0837004405286299E-2</v>
      </c>
      <c r="BC11" s="13"/>
      <c r="BD11" s="13">
        <v>3.3834586466165398E-2</v>
      </c>
      <c r="BE11" s="13">
        <v>3.4802784222737797E-2</v>
      </c>
      <c r="BF11" s="13"/>
      <c r="BG11" s="13">
        <v>3.6319612590799001E-2</v>
      </c>
      <c r="BH11" s="13">
        <v>3.2926829268292698E-2</v>
      </c>
      <c r="BI11" s="13"/>
      <c r="BJ11" s="13">
        <v>3.1578947368421102E-2</v>
      </c>
      <c r="BK11" s="13">
        <v>3.5328753680078498E-2</v>
      </c>
      <c r="BL11" s="13"/>
      <c r="BM11" s="13">
        <v>4.1152263374485597E-2</v>
      </c>
      <c r="BN11" s="13">
        <v>3.2786885245901599E-2</v>
      </c>
      <c r="BO11" s="13"/>
      <c r="BP11" s="13">
        <v>2.3738872403560801E-2</v>
      </c>
      <c r="BQ11" s="13">
        <v>3.88127853881279E-2</v>
      </c>
      <c r="BR11" s="13"/>
      <c r="BS11" s="13">
        <v>2.2624434389140299E-2</v>
      </c>
      <c r="BT11" s="13">
        <v>3.2967032967033003E-2</v>
      </c>
      <c r="BU11" s="13"/>
      <c r="BV11" s="13">
        <v>1.34228187919463E-2</v>
      </c>
      <c r="BW11" s="13">
        <v>2.7303754266211601E-2</v>
      </c>
      <c r="BX11" s="13"/>
      <c r="BY11" s="13">
        <v>3.4965034965035002E-2</v>
      </c>
      <c r="BZ11" s="13">
        <v>3.3426183844011102E-2</v>
      </c>
      <c r="CA11" s="13"/>
      <c r="CB11" s="13">
        <v>3.5532994923857898E-2</v>
      </c>
      <c r="CC11" s="13">
        <v>3.2154340836012901E-2</v>
      </c>
    </row>
    <row r="12" spans="2:81" x14ac:dyDescent="0.3">
      <c r="B12" s="14" t="s">
        <v>415</v>
      </c>
      <c r="C12" s="13">
        <v>1.7004048582995999E-2</v>
      </c>
      <c r="D12" s="13">
        <v>2.0866773675762399E-2</v>
      </c>
      <c r="E12" s="13">
        <v>1.31795716639209E-2</v>
      </c>
      <c r="F12" s="13"/>
      <c r="G12" s="13">
        <v>2.2857142857142899E-2</v>
      </c>
      <c r="H12" s="13">
        <v>2.7607361963190202E-2</v>
      </c>
      <c r="I12" s="13">
        <v>8.4745762711864406E-3</v>
      </c>
      <c r="J12" s="13">
        <v>1.99004975124378E-2</v>
      </c>
      <c r="K12" s="13">
        <v>1.3986013986014E-2</v>
      </c>
      <c r="L12" s="13">
        <v>0</v>
      </c>
      <c r="M12" s="13"/>
      <c r="N12" s="13">
        <v>1.46443514644351E-2</v>
      </c>
      <c r="O12" s="13">
        <v>1.3745704467354E-2</v>
      </c>
      <c r="P12" s="13">
        <v>2.48756218905473E-2</v>
      </c>
      <c r="Q12" s="13">
        <v>1.5748031496062999E-2</v>
      </c>
      <c r="R12" s="13"/>
      <c r="S12" s="13">
        <v>1.2345679012345699E-2</v>
      </c>
      <c r="T12" s="13">
        <v>7.5187969924812E-3</v>
      </c>
      <c r="U12" s="13">
        <v>1.3698630136986301E-2</v>
      </c>
      <c r="V12" s="13">
        <v>2.9126213592233E-2</v>
      </c>
      <c r="W12" s="13">
        <v>3.8461538461538498E-2</v>
      </c>
      <c r="X12" s="13">
        <v>9.5238095238095195E-3</v>
      </c>
      <c r="Y12" s="13">
        <v>0.02</v>
      </c>
      <c r="Z12" s="13">
        <v>2.2222222222222199E-2</v>
      </c>
      <c r="AA12" s="13">
        <v>1.9108280254777101E-2</v>
      </c>
      <c r="AB12" s="13">
        <v>1.0416666666666701E-2</v>
      </c>
      <c r="AC12" s="13">
        <v>1.7543859649122799E-2</v>
      </c>
      <c r="AD12" s="13">
        <v>0</v>
      </c>
      <c r="AE12" s="13"/>
      <c r="AF12" s="13">
        <v>1.00250626566416E-2</v>
      </c>
      <c r="AG12" s="13">
        <v>1.4999999999999999E-2</v>
      </c>
      <c r="AH12" s="13">
        <v>7.8125E-3</v>
      </c>
      <c r="AI12" s="13">
        <v>6.8322981366459604E-2</v>
      </c>
      <c r="AJ12" s="13">
        <v>0</v>
      </c>
      <c r="AK12" s="13">
        <v>9.5238095238095195E-3</v>
      </c>
      <c r="AL12" s="13"/>
      <c r="AM12" s="13">
        <v>1.0989010989011E-2</v>
      </c>
      <c r="AN12" s="13">
        <v>1.7777777777777799E-2</v>
      </c>
      <c r="AO12" s="13">
        <v>1.7902813299232701E-2</v>
      </c>
      <c r="AP12" s="13">
        <v>2.1097046413502098E-2</v>
      </c>
      <c r="AQ12" s="13">
        <v>2.27272727272727E-2</v>
      </c>
      <c r="AR12" s="13"/>
      <c r="AS12" s="13">
        <v>1.7004048582995999E-2</v>
      </c>
      <c r="AT12" s="13" t="s">
        <v>97</v>
      </c>
      <c r="AU12" s="13"/>
      <c r="AV12" s="13">
        <v>2.2499999999999999E-2</v>
      </c>
      <c r="AW12" s="13">
        <v>0</v>
      </c>
      <c r="AX12" s="13">
        <v>1.9120458891013398E-2</v>
      </c>
      <c r="AY12" s="13"/>
      <c r="AZ12" s="13">
        <v>1.8348623853211E-2</v>
      </c>
      <c r="BA12" s="13">
        <v>1.1111111111111099E-2</v>
      </c>
      <c r="BB12" s="13">
        <v>1.3215859030837E-2</v>
      </c>
      <c r="BC12" s="13"/>
      <c r="BD12" s="13">
        <v>1.6290726817042599E-2</v>
      </c>
      <c r="BE12" s="13">
        <v>1.6241299303944301E-2</v>
      </c>
      <c r="BF12" s="13"/>
      <c r="BG12" s="13">
        <v>1.21065375302663E-2</v>
      </c>
      <c r="BH12" s="13">
        <v>1.9512195121951199E-2</v>
      </c>
      <c r="BI12" s="13"/>
      <c r="BJ12" s="13">
        <v>1.5789473684210499E-2</v>
      </c>
      <c r="BK12" s="13">
        <v>1.7664376840039301E-2</v>
      </c>
      <c r="BL12" s="13"/>
      <c r="BM12" s="13">
        <v>1.2345679012345699E-2</v>
      </c>
      <c r="BN12" s="13">
        <v>1.7418032786885199E-2</v>
      </c>
      <c r="BO12" s="13"/>
      <c r="BP12" s="13">
        <v>2.0771513353115698E-2</v>
      </c>
      <c r="BQ12" s="13">
        <v>1.48401826484018E-2</v>
      </c>
      <c r="BR12" s="13"/>
      <c r="BS12" s="13">
        <v>1.58371040723982E-2</v>
      </c>
      <c r="BT12" s="13">
        <v>1.3186813186813201E-2</v>
      </c>
      <c r="BU12" s="13"/>
      <c r="BV12" s="13">
        <v>2.01342281879195E-2</v>
      </c>
      <c r="BW12" s="13">
        <v>1.36518771331058E-2</v>
      </c>
      <c r="BX12" s="13"/>
      <c r="BY12" s="13">
        <v>4.1958041958042001E-2</v>
      </c>
      <c r="BZ12" s="13">
        <v>1.39275766016713E-2</v>
      </c>
      <c r="CA12" s="13"/>
      <c r="CB12" s="13">
        <v>2.3688663282571899E-2</v>
      </c>
      <c r="CC12" s="13">
        <v>1.12540192926045E-2</v>
      </c>
    </row>
    <row r="13" spans="2:81" x14ac:dyDescent="0.3">
      <c r="B13" s="14" t="s">
        <v>106</v>
      </c>
      <c r="C13" s="13">
        <v>5.6680161943319799E-3</v>
      </c>
      <c r="D13" s="13">
        <v>1.6051364365971101E-3</v>
      </c>
      <c r="E13" s="13">
        <v>9.8846787479406895E-3</v>
      </c>
      <c r="F13" s="13"/>
      <c r="G13" s="13">
        <v>5.7142857142857099E-3</v>
      </c>
      <c r="H13" s="13">
        <v>6.13496932515337E-3</v>
      </c>
      <c r="I13" s="13">
        <v>8.4745762711864406E-3</v>
      </c>
      <c r="J13" s="13">
        <v>0</v>
      </c>
      <c r="K13" s="13">
        <v>6.9930069930069904E-3</v>
      </c>
      <c r="L13" s="13">
        <v>6.4935064935064896E-3</v>
      </c>
      <c r="M13" s="13"/>
      <c r="N13" s="13">
        <v>4.1841004184100397E-3</v>
      </c>
      <c r="O13" s="13">
        <v>0</v>
      </c>
      <c r="P13" s="13">
        <v>4.97512437810945E-3</v>
      </c>
      <c r="Q13" s="13">
        <v>1.5748031496062999E-2</v>
      </c>
      <c r="R13" s="13"/>
      <c r="S13" s="13">
        <v>0</v>
      </c>
      <c r="T13" s="13">
        <v>7.5187969924812E-3</v>
      </c>
      <c r="U13" s="13">
        <v>0</v>
      </c>
      <c r="V13" s="13">
        <v>9.7087378640776708E-3</v>
      </c>
      <c r="W13" s="13">
        <v>9.6153846153846194E-3</v>
      </c>
      <c r="X13" s="13">
        <v>2.8571428571428598E-2</v>
      </c>
      <c r="Y13" s="13">
        <v>0</v>
      </c>
      <c r="Z13" s="13">
        <v>0</v>
      </c>
      <c r="AA13" s="13">
        <v>6.3694267515923596E-3</v>
      </c>
      <c r="AB13" s="13">
        <v>0</v>
      </c>
      <c r="AC13" s="13">
        <v>0</v>
      </c>
      <c r="AD13" s="13">
        <v>0</v>
      </c>
      <c r="AE13" s="13"/>
      <c r="AF13" s="13">
        <v>5.0125313283208E-3</v>
      </c>
      <c r="AG13" s="13">
        <v>0.01</v>
      </c>
      <c r="AH13" s="13">
        <v>0</v>
      </c>
      <c r="AI13" s="13">
        <v>0</v>
      </c>
      <c r="AJ13" s="13">
        <v>8.1300813008130107E-3</v>
      </c>
      <c r="AK13" s="13">
        <v>0</v>
      </c>
      <c r="AL13" s="13"/>
      <c r="AM13" s="13">
        <v>1.0989010989011E-2</v>
      </c>
      <c r="AN13" s="13">
        <v>0</v>
      </c>
      <c r="AO13" s="13">
        <v>5.1150895140665001E-3</v>
      </c>
      <c r="AP13" s="13">
        <v>4.2194092827004199E-3</v>
      </c>
      <c r="AQ13" s="13">
        <v>0</v>
      </c>
      <c r="AR13" s="13"/>
      <c r="AS13" s="13">
        <v>5.6680161943319799E-3</v>
      </c>
      <c r="AT13" s="13" t="s">
        <v>97</v>
      </c>
      <c r="AU13" s="13"/>
      <c r="AV13" s="13">
        <v>7.4999999999999997E-3</v>
      </c>
      <c r="AW13" s="13">
        <v>0</v>
      </c>
      <c r="AX13" s="13">
        <v>7.64818355640535E-3</v>
      </c>
      <c r="AY13" s="13"/>
      <c r="AZ13" s="13">
        <v>0</v>
      </c>
      <c r="BA13" s="13">
        <v>0</v>
      </c>
      <c r="BB13" s="13">
        <v>1.3215859030837E-2</v>
      </c>
      <c r="BC13" s="13"/>
      <c r="BD13" s="13">
        <v>3.7593984962406E-3</v>
      </c>
      <c r="BE13" s="13">
        <v>9.2807424593967496E-3</v>
      </c>
      <c r="BF13" s="13"/>
      <c r="BG13" s="13">
        <v>4.8426150121065404E-3</v>
      </c>
      <c r="BH13" s="13">
        <v>6.0975609756097598E-3</v>
      </c>
      <c r="BI13" s="13"/>
      <c r="BJ13" s="13">
        <v>5.2631578947368403E-3</v>
      </c>
      <c r="BK13" s="13">
        <v>4.9067713444553504E-3</v>
      </c>
      <c r="BL13" s="13"/>
      <c r="BM13" s="13">
        <v>0</v>
      </c>
      <c r="BN13" s="13">
        <v>7.1721311475409803E-3</v>
      </c>
      <c r="BO13" s="13"/>
      <c r="BP13" s="13">
        <v>5.9347181008902097E-3</v>
      </c>
      <c r="BQ13" s="13">
        <v>4.5662100456621002E-3</v>
      </c>
      <c r="BR13" s="13"/>
      <c r="BS13" s="13">
        <v>0</v>
      </c>
      <c r="BT13" s="13">
        <v>8.7912087912087895E-3</v>
      </c>
      <c r="BU13" s="13"/>
      <c r="BV13" s="13">
        <v>0</v>
      </c>
      <c r="BW13" s="13">
        <v>0</v>
      </c>
      <c r="BX13" s="13"/>
      <c r="BY13" s="13">
        <v>6.9930069930069904E-3</v>
      </c>
      <c r="BZ13" s="13">
        <v>4.6425255338904403E-3</v>
      </c>
      <c r="CA13" s="13"/>
      <c r="CB13" s="13">
        <v>8.4602368866328308E-3</v>
      </c>
      <c r="CC13" s="13">
        <v>3.21543408360129E-3</v>
      </c>
    </row>
    <row r="14" spans="2:81" x14ac:dyDescent="0.3">
      <c r="B14" s="14" t="s">
        <v>89</v>
      </c>
      <c r="C14" s="17">
        <v>0.82995951417003999</v>
      </c>
      <c r="D14" s="17">
        <v>0.812199036918138</v>
      </c>
      <c r="E14" s="17">
        <v>0.84678747940691901</v>
      </c>
      <c r="F14" s="17"/>
      <c r="G14" s="17">
        <v>0.86857142857142899</v>
      </c>
      <c r="H14" s="17">
        <v>0.80674846625766905</v>
      </c>
      <c r="I14" s="17">
        <v>0.81779661016949201</v>
      </c>
      <c r="J14" s="17">
        <v>0.80099502487562202</v>
      </c>
      <c r="K14" s="17">
        <v>0.86713286713286697</v>
      </c>
      <c r="L14" s="17">
        <v>0.85714285714285698</v>
      </c>
      <c r="M14" s="17"/>
      <c r="N14" s="17">
        <v>0.81171548117154801</v>
      </c>
      <c r="O14" s="17">
        <v>0.86941580756013703</v>
      </c>
      <c r="P14" s="17">
        <v>0.83084577114427904</v>
      </c>
      <c r="Q14" s="17">
        <v>0.82677165354330695</v>
      </c>
      <c r="R14" s="17"/>
      <c r="S14" s="17">
        <v>0.82716049382716095</v>
      </c>
      <c r="T14" s="17">
        <v>0.82706766917293195</v>
      </c>
      <c r="U14" s="17">
        <v>0.87671232876712302</v>
      </c>
      <c r="V14" s="17">
        <v>0.75728155339805803</v>
      </c>
      <c r="W14" s="17">
        <v>0.83653846153846101</v>
      </c>
      <c r="X14" s="17">
        <v>0.82857142857142896</v>
      </c>
      <c r="Y14" s="17">
        <v>0.8</v>
      </c>
      <c r="Z14" s="17">
        <v>0.8</v>
      </c>
      <c r="AA14" s="17">
        <v>0.87261146496815301</v>
      </c>
      <c r="AB14" s="17">
        <v>0.85416666666666696</v>
      </c>
      <c r="AC14" s="17">
        <v>0.78947368421052599</v>
      </c>
      <c r="AD14" s="17">
        <v>0.94736842105263197</v>
      </c>
      <c r="AE14" s="17"/>
      <c r="AF14" s="17">
        <v>0.859649122807018</v>
      </c>
      <c r="AG14" s="17">
        <v>0.76500000000000001</v>
      </c>
      <c r="AH14" s="17">
        <v>0.8671875</v>
      </c>
      <c r="AI14" s="17">
        <v>0.74534161490683204</v>
      </c>
      <c r="AJ14" s="17">
        <v>0.87804878048780499</v>
      </c>
      <c r="AK14" s="17">
        <v>0.89523809523809506</v>
      </c>
      <c r="AL14" s="17"/>
      <c r="AM14" s="17">
        <v>0.80769230769230804</v>
      </c>
      <c r="AN14" s="17">
        <v>0.83111111111111102</v>
      </c>
      <c r="AO14" s="17">
        <v>0.83120204603580605</v>
      </c>
      <c r="AP14" s="17">
        <v>0.83122362869198296</v>
      </c>
      <c r="AQ14" s="17">
        <v>0.79545454545454497</v>
      </c>
      <c r="AR14" s="17"/>
      <c r="AS14" s="17">
        <v>0.82995951417003999</v>
      </c>
      <c r="AT14" s="17" t="s">
        <v>97</v>
      </c>
      <c r="AU14" s="17"/>
      <c r="AV14" s="17">
        <v>0.8125</v>
      </c>
      <c r="AW14" s="17">
        <v>0.86170212765957399</v>
      </c>
      <c r="AX14" s="17">
        <v>0.83556405353728502</v>
      </c>
      <c r="AY14" s="17"/>
      <c r="AZ14" s="17">
        <v>0.88990825688073405</v>
      </c>
      <c r="BA14" s="17">
        <v>0.83333333333333304</v>
      </c>
      <c r="BB14" s="17">
        <v>0.77973568281938299</v>
      </c>
      <c r="BC14" s="17"/>
      <c r="BD14" s="17">
        <v>0.83834586466165395</v>
      </c>
      <c r="BE14" s="17">
        <v>0.81438515081206497</v>
      </c>
      <c r="BF14" s="17"/>
      <c r="BG14" s="17">
        <v>0.82808716707021801</v>
      </c>
      <c r="BH14" s="17">
        <v>0.83048780487804896</v>
      </c>
      <c r="BI14" s="17"/>
      <c r="BJ14" s="17">
        <v>0.84210526315789502</v>
      </c>
      <c r="BK14" s="17">
        <v>0.82728164867517195</v>
      </c>
      <c r="BL14" s="17"/>
      <c r="BM14" s="17">
        <v>0.86831275720164602</v>
      </c>
      <c r="BN14" s="17">
        <v>0.82172131147541005</v>
      </c>
      <c r="BO14" s="17"/>
      <c r="BP14" s="17">
        <v>0.86053412462907997</v>
      </c>
      <c r="BQ14" s="17">
        <v>0.818493150684932</v>
      </c>
      <c r="BR14" s="17"/>
      <c r="BS14" s="17">
        <v>0.855203619909502</v>
      </c>
      <c r="BT14" s="17">
        <v>0.81538461538461504</v>
      </c>
      <c r="BU14" s="17"/>
      <c r="BV14" s="17">
        <v>0.84563758389261801</v>
      </c>
      <c r="BW14" s="17">
        <v>0.860068259385665</v>
      </c>
      <c r="BX14" s="17"/>
      <c r="BY14" s="17">
        <v>0.76223776223776196</v>
      </c>
      <c r="BZ14" s="17">
        <v>0.84308263695450303</v>
      </c>
      <c r="CA14" s="17"/>
      <c r="CB14" s="17">
        <v>0.83248730964466999</v>
      </c>
      <c r="CC14" s="17">
        <v>0.83601286173633405</v>
      </c>
    </row>
    <row r="15" spans="2:81" x14ac:dyDescent="0.3">
      <c r="B15" s="14" t="s">
        <v>90</v>
      </c>
      <c r="C15" s="17">
        <v>5.1012145748987901E-2</v>
      </c>
      <c r="D15" s="17">
        <v>7.0626003210272903E-2</v>
      </c>
      <c r="E15" s="17">
        <v>3.1301482701812197E-2</v>
      </c>
      <c r="F15" s="17"/>
      <c r="G15" s="17">
        <v>4.57142857142857E-2</v>
      </c>
      <c r="H15" s="17">
        <v>5.5214723926380403E-2</v>
      </c>
      <c r="I15" s="17">
        <v>4.2372881355932202E-2</v>
      </c>
      <c r="J15" s="17">
        <v>5.9701492537313397E-2</v>
      </c>
      <c r="K15" s="17">
        <v>5.5944055944055902E-2</v>
      </c>
      <c r="L15" s="17">
        <v>4.5454545454545497E-2</v>
      </c>
      <c r="M15" s="17"/>
      <c r="N15" s="17">
        <v>6.6945606694560705E-2</v>
      </c>
      <c r="O15" s="17">
        <v>3.09278350515464E-2</v>
      </c>
      <c r="P15" s="17">
        <v>5.4726368159204002E-2</v>
      </c>
      <c r="Q15" s="17">
        <v>3.9370078740157501E-2</v>
      </c>
      <c r="R15" s="17"/>
      <c r="S15" s="17">
        <v>4.9382716049382699E-2</v>
      </c>
      <c r="T15" s="17">
        <v>3.00751879699248E-2</v>
      </c>
      <c r="U15" s="17">
        <v>4.1095890410958902E-2</v>
      </c>
      <c r="V15" s="17">
        <v>5.8252427184466E-2</v>
      </c>
      <c r="W15" s="17">
        <v>5.7692307692307702E-2</v>
      </c>
      <c r="X15" s="17">
        <v>3.8095238095238099E-2</v>
      </c>
      <c r="Y15" s="17">
        <v>0.06</v>
      </c>
      <c r="Z15" s="17">
        <v>4.4444444444444398E-2</v>
      </c>
      <c r="AA15" s="17">
        <v>4.4585987261146501E-2</v>
      </c>
      <c r="AB15" s="17">
        <v>7.2916666666666699E-2</v>
      </c>
      <c r="AC15" s="17">
        <v>0.105263157894737</v>
      </c>
      <c r="AD15" s="17">
        <v>0</v>
      </c>
      <c r="AE15" s="17"/>
      <c r="AF15" s="17">
        <v>4.01002506265664E-2</v>
      </c>
      <c r="AG15" s="17">
        <v>7.0000000000000007E-2</v>
      </c>
      <c r="AH15" s="17">
        <v>3.90625E-2</v>
      </c>
      <c r="AI15" s="17">
        <v>0.13043478260869601</v>
      </c>
      <c r="AJ15" s="17">
        <v>1.6260162601626001E-2</v>
      </c>
      <c r="AK15" s="17">
        <v>1.9047619047619001E-2</v>
      </c>
      <c r="AL15" s="17"/>
      <c r="AM15" s="17">
        <v>4.9450549450549497E-2</v>
      </c>
      <c r="AN15" s="17">
        <v>4.8888888888888898E-2</v>
      </c>
      <c r="AO15" s="17">
        <v>5.6265984654731503E-2</v>
      </c>
      <c r="AP15" s="17">
        <v>5.4852320675105502E-2</v>
      </c>
      <c r="AQ15" s="17">
        <v>2.27272727272727E-2</v>
      </c>
      <c r="AR15" s="17"/>
      <c r="AS15" s="17">
        <v>5.1012145748987901E-2</v>
      </c>
      <c r="AT15" s="17" t="s">
        <v>97</v>
      </c>
      <c r="AU15" s="17"/>
      <c r="AV15" s="17">
        <v>5.2499999999999998E-2</v>
      </c>
      <c r="AW15" s="17">
        <v>0</v>
      </c>
      <c r="AX15" s="17">
        <v>5.5449330783938801E-2</v>
      </c>
      <c r="AY15" s="17"/>
      <c r="AZ15" s="17">
        <v>2.7522935779816501E-2</v>
      </c>
      <c r="BA15" s="17">
        <v>5.5555555555555601E-2</v>
      </c>
      <c r="BB15" s="17">
        <v>4.4052863436123399E-2</v>
      </c>
      <c r="BC15" s="17"/>
      <c r="BD15" s="17">
        <v>5.0125313283208003E-2</v>
      </c>
      <c r="BE15" s="17">
        <v>5.1044083526682098E-2</v>
      </c>
      <c r="BF15" s="17"/>
      <c r="BG15" s="17">
        <v>4.8426150121065402E-2</v>
      </c>
      <c r="BH15" s="17">
        <v>5.24390243902439E-2</v>
      </c>
      <c r="BI15" s="17"/>
      <c r="BJ15" s="17">
        <v>4.7368421052631601E-2</v>
      </c>
      <c r="BK15" s="17">
        <v>5.2993130520117802E-2</v>
      </c>
      <c r="BL15" s="17"/>
      <c r="BM15" s="17">
        <v>5.3497942386831303E-2</v>
      </c>
      <c r="BN15" s="17">
        <v>5.0204918032786899E-2</v>
      </c>
      <c r="BO15" s="17"/>
      <c r="BP15" s="17">
        <v>4.4510385756676603E-2</v>
      </c>
      <c r="BQ15" s="17">
        <v>5.3652968036529698E-2</v>
      </c>
      <c r="BR15" s="17"/>
      <c r="BS15" s="17">
        <v>3.8461538461538498E-2</v>
      </c>
      <c r="BT15" s="17">
        <v>4.6153846153846198E-2</v>
      </c>
      <c r="BU15" s="17"/>
      <c r="BV15" s="17">
        <v>3.35570469798658E-2</v>
      </c>
      <c r="BW15" s="17">
        <v>4.0955631399317398E-2</v>
      </c>
      <c r="BX15" s="17"/>
      <c r="BY15" s="17">
        <v>7.69230769230769E-2</v>
      </c>
      <c r="BZ15" s="17">
        <v>4.73537604456825E-2</v>
      </c>
      <c r="CA15" s="17"/>
      <c r="CB15" s="17">
        <v>5.92216582064298E-2</v>
      </c>
      <c r="CC15" s="17">
        <v>4.3408360128617401E-2</v>
      </c>
    </row>
    <row r="16" spans="2:81" x14ac:dyDescent="0.3">
      <c r="B16" s="14" t="s">
        <v>91</v>
      </c>
      <c r="C16" s="18">
        <v>0.77894736842105305</v>
      </c>
      <c r="D16" s="18">
        <v>0.74157303370786498</v>
      </c>
      <c r="E16" s="18">
        <v>0.81548599670510702</v>
      </c>
      <c r="F16" s="18"/>
      <c r="G16" s="18">
        <v>0.82285714285714295</v>
      </c>
      <c r="H16" s="18">
        <v>0.751533742331288</v>
      </c>
      <c r="I16" s="18">
        <v>0.77542372881355903</v>
      </c>
      <c r="J16" s="18">
        <v>0.74129353233830897</v>
      </c>
      <c r="K16" s="18">
        <v>0.81118881118881103</v>
      </c>
      <c r="L16" s="18">
        <v>0.81168831168831201</v>
      </c>
      <c r="M16" s="18"/>
      <c r="N16" s="18">
        <v>0.74476987447698795</v>
      </c>
      <c r="O16" s="18">
        <v>0.83848797250859097</v>
      </c>
      <c r="P16" s="18">
        <v>0.77611940298507498</v>
      </c>
      <c r="Q16" s="18">
        <v>0.78740157480314998</v>
      </c>
      <c r="R16" s="18"/>
      <c r="S16" s="18">
        <v>0.77777777777777801</v>
      </c>
      <c r="T16" s="18">
        <v>0.79699248120300703</v>
      </c>
      <c r="U16" s="18">
        <v>0.83561643835616395</v>
      </c>
      <c r="V16" s="18">
        <v>0.69902912621359203</v>
      </c>
      <c r="W16" s="18">
        <v>0.77884615384615397</v>
      </c>
      <c r="X16" s="18">
        <v>0.79047619047619</v>
      </c>
      <c r="Y16" s="18">
        <v>0.74</v>
      </c>
      <c r="Z16" s="18">
        <v>0.75555555555555598</v>
      </c>
      <c r="AA16" s="18">
        <v>0.82802547770700596</v>
      </c>
      <c r="AB16" s="18">
        <v>0.78125</v>
      </c>
      <c r="AC16" s="18">
        <v>0.68421052631578905</v>
      </c>
      <c r="AD16" s="18">
        <v>0.94736842105263197</v>
      </c>
      <c r="AE16" s="18"/>
      <c r="AF16" s="18">
        <v>0.81954887218045103</v>
      </c>
      <c r="AG16" s="18">
        <v>0.69499999999999995</v>
      </c>
      <c r="AH16" s="18">
        <v>0.828125</v>
      </c>
      <c r="AI16" s="18">
        <v>0.61490683229813703</v>
      </c>
      <c r="AJ16" s="18">
        <v>0.861788617886179</v>
      </c>
      <c r="AK16" s="18">
        <v>0.87619047619047596</v>
      </c>
      <c r="AL16" s="18"/>
      <c r="AM16" s="18">
        <v>0.75824175824175799</v>
      </c>
      <c r="AN16" s="18">
        <v>0.78222222222222204</v>
      </c>
      <c r="AO16" s="18">
        <v>0.77493606138107396</v>
      </c>
      <c r="AP16" s="18">
        <v>0.77637130801687804</v>
      </c>
      <c r="AQ16" s="18">
        <v>0.77272727272727304</v>
      </c>
      <c r="AR16" s="18"/>
      <c r="AS16" s="18">
        <v>0.77894736842105305</v>
      </c>
      <c r="AT16" s="18" t="s">
        <v>97</v>
      </c>
      <c r="AU16" s="18"/>
      <c r="AV16" s="18">
        <v>0.76</v>
      </c>
      <c r="AW16" s="18">
        <v>0.86170212765957399</v>
      </c>
      <c r="AX16" s="18">
        <v>0.78011472275334603</v>
      </c>
      <c r="AY16" s="18"/>
      <c r="AZ16" s="18">
        <v>0.86238532110091703</v>
      </c>
      <c r="BA16" s="18">
        <v>0.77777777777777801</v>
      </c>
      <c r="BB16" s="18">
        <v>0.73568281938325997</v>
      </c>
      <c r="BC16" s="18"/>
      <c r="BD16" s="18">
        <v>0.78822055137844604</v>
      </c>
      <c r="BE16" s="18">
        <v>0.76334106728538298</v>
      </c>
      <c r="BF16" s="18"/>
      <c r="BG16" s="18">
        <v>0.77966101694915302</v>
      </c>
      <c r="BH16" s="18">
        <v>0.77804878048780501</v>
      </c>
      <c r="BI16" s="18"/>
      <c r="BJ16" s="18">
        <v>0.79473684210526296</v>
      </c>
      <c r="BK16" s="18">
        <v>0.77428851815505395</v>
      </c>
      <c r="BL16" s="18"/>
      <c r="BM16" s="18">
        <v>0.81481481481481499</v>
      </c>
      <c r="BN16" s="18">
        <v>0.77151639344262302</v>
      </c>
      <c r="BO16" s="18"/>
      <c r="BP16" s="18">
        <v>0.81602373887240398</v>
      </c>
      <c r="BQ16" s="18">
        <v>0.76484018264840203</v>
      </c>
      <c r="BR16" s="18"/>
      <c r="BS16" s="18">
        <v>0.81674208144796401</v>
      </c>
      <c r="BT16" s="18">
        <v>0.76923076923076905</v>
      </c>
      <c r="BU16" s="18"/>
      <c r="BV16" s="18">
        <v>0.81208053691275195</v>
      </c>
      <c r="BW16" s="18">
        <v>0.81911262798634799</v>
      </c>
      <c r="BX16" s="18"/>
      <c r="BY16" s="18">
        <v>0.68531468531468498</v>
      </c>
      <c r="BZ16" s="18">
        <v>0.79572887650882096</v>
      </c>
      <c r="CA16" s="18"/>
      <c r="CB16" s="18">
        <v>0.77326565143824</v>
      </c>
      <c r="CC16" s="18">
        <v>0.792604501607717</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420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0.387044534412955</v>
      </c>
      <c r="D8" s="13">
        <v>0.38202247191011202</v>
      </c>
      <c r="E8" s="13">
        <v>0.39538714991762802</v>
      </c>
      <c r="F8" s="13"/>
      <c r="G8" s="13">
        <v>0.32571428571428601</v>
      </c>
      <c r="H8" s="13">
        <v>0.42944785276073599</v>
      </c>
      <c r="I8" s="13">
        <v>0.43220338983050799</v>
      </c>
      <c r="J8" s="13">
        <v>0.40796019900497499</v>
      </c>
      <c r="K8" s="13">
        <v>0.356643356643357</v>
      </c>
      <c r="L8" s="13">
        <v>0.29870129870129902</v>
      </c>
      <c r="M8" s="13"/>
      <c r="N8" s="13">
        <v>0.39958158995815901</v>
      </c>
      <c r="O8" s="13">
        <v>0.37113402061855699</v>
      </c>
      <c r="P8" s="13">
        <v>0.39800995024875602</v>
      </c>
      <c r="Q8" s="13">
        <v>0.37401574803149601</v>
      </c>
      <c r="R8" s="13"/>
      <c r="S8" s="13">
        <v>0.41152263374485598</v>
      </c>
      <c r="T8" s="13">
        <v>0.28571428571428598</v>
      </c>
      <c r="U8" s="13">
        <v>0.38356164383561597</v>
      </c>
      <c r="V8" s="13">
        <v>0.42718446601941701</v>
      </c>
      <c r="W8" s="13">
        <v>0.394230769230769</v>
      </c>
      <c r="X8" s="13">
        <v>0.38095238095238099</v>
      </c>
      <c r="Y8" s="13">
        <v>0.36</v>
      </c>
      <c r="Z8" s="13">
        <v>0.4</v>
      </c>
      <c r="AA8" s="13">
        <v>0.40764331210191102</v>
      </c>
      <c r="AB8" s="13">
        <v>0.38541666666666702</v>
      </c>
      <c r="AC8" s="13">
        <v>0.45614035087719301</v>
      </c>
      <c r="AD8" s="13">
        <v>0.31578947368421101</v>
      </c>
      <c r="AE8" s="13"/>
      <c r="AF8" s="13">
        <v>0.441102756892231</v>
      </c>
      <c r="AG8" s="13">
        <v>0.33500000000000002</v>
      </c>
      <c r="AH8" s="13">
        <v>0.421875</v>
      </c>
      <c r="AI8" s="13">
        <v>0.29813664596273298</v>
      </c>
      <c r="AJ8" s="13">
        <v>0.39024390243902402</v>
      </c>
      <c r="AK8" s="13">
        <v>0.42857142857142899</v>
      </c>
      <c r="AL8" s="13"/>
      <c r="AM8" s="13">
        <v>0.37362637362637402</v>
      </c>
      <c r="AN8" s="13">
        <v>0.34222222222222198</v>
      </c>
      <c r="AO8" s="13">
        <v>0.39386189258311999</v>
      </c>
      <c r="AP8" s="13">
        <v>0.443037974683544</v>
      </c>
      <c r="AQ8" s="13">
        <v>0.45454545454545497</v>
      </c>
      <c r="AR8" s="13"/>
      <c r="AS8" s="13">
        <v>0.387044534412955</v>
      </c>
      <c r="AT8" s="13" t="s">
        <v>97</v>
      </c>
      <c r="AU8" s="13"/>
      <c r="AV8" s="13">
        <v>0.43</v>
      </c>
      <c r="AW8" s="13">
        <v>0.43617021276595702</v>
      </c>
      <c r="AX8" s="13">
        <v>0.32887189292543001</v>
      </c>
      <c r="AY8" s="13"/>
      <c r="AZ8" s="13">
        <v>0.52293577981651396</v>
      </c>
      <c r="BA8" s="13">
        <v>0.43333333333333302</v>
      </c>
      <c r="BB8" s="13">
        <v>0.33480176211453699</v>
      </c>
      <c r="BC8" s="13"/>
      <c r="BD8" s="13">
        <v>0.40977443609022601</v>
      </c>
      <c r="BE8" s="13">
        <v>0.345707656612529</v>
      </c>
      <c r="BF8" s="13"/>
      <c r="BG8" s="13">
        <v>0.47699757869249398</v>
      </c>
      <c r="BH8" s="13">
        <v>0.34268292682926799</v>
      </c>
      <c r="BI8" s="13"/>
      <c r="BJ8" s="13">
        <v>0.41578947368421099</v>
      </c>
      <c r="BK8" s="13">
        <v>0.38272816486751698</v>
      </c>
      <c r="BL8" s="13"/>
      <c r="BM8" s="13">
        <v>0.37860082304526699</v>
      </c>
      <c r="BN8" s="13">
        <v>0.391393442622951</v>
      </c>
      <c r="BO8" s="13"/>
      <c r="BP8" s="13">
        <v>0.37091988130563802</v>
      </c>
      <c r="BQ8" s="13">
        <v>0.39269406392694101</v>
      </c>
      <c r="BR8" s="13"/>
      <c r="BS8" s="13">
        <v>0.43212669683257898</v>
      </c>
      <c r="BT8" s="13">
        <v>0.32087912087912102</v>
      </c>
      <c r="BU8" s="13"/>
      <c r="BV8" s="13">
        <v>0.49664429530201298</v>
      </c>
      <c r="BW8" s="13">
        <v>0.39931740614334499</v>
      </c>
      <c r="BX8" s="13"/>
      <c r="BY8" s="13">
        <v>0.37762237762237799</v>
      </c>
      <c r="BZ8" s="13">
        <v>0.38997214484679699</v>
      </c>
      <c r="CA8" s="13"/>
      <c r="CB8" s="13">
        <v>0.36040609137055801</v>
      </c>
      <c r="CC8" s="13">
        <v>0.41639871382636701</v>
      </c>
    </row>
    <row r="9" spans="2:81" x14ac:dyDescent="0.3">
      <c r="B9" s="14" t="s">
        <v>84</v>
      </c>
      <c r="C9" s="13">
        <v>0.33360323886639698</v>
      </c>
      <c r="D9" s="13">
        <v>0.325842696629214</v>
      </c>
      <c r="E9" s="13">
        <v>0.33772652388797397</v>
      </c>
      <c r="F9" s="13"/>
      <c r="G9" s="13">
        <v>0.44</v>
      </c>
      <c r="H9" s="13">
        <v>0.30674846625766899</v>
      </c>
      <c r="I9" s="13">
        <v>0.28813559322033899</v>
      </c>
      <c r="J9" s="13">
        <v>0.34825870646766199</v>
      </c>
      <c r="K9" s="13">
        <v>0.27972027972028002</v>
      </c>
      <c r="L9" s="13">
        <v>0.37012987012986998</v>
      </c>
      <c r="M9" s="13"/>
      <c r="N9" s="13">
        <v>0.338912133891213</v>
      </c>
      <c r="O9" s="13">
        <v>0.36769759450171802</v>
      </c>
      <c r="P9" s="13">
        <v>0.34328358208955201</v>
      </c>
      <c r="Q9" s="13">
        <v>0.27559055118110198</v>
      </c>
      <c r="R9" s="13"/>
      <c r="S9" s="13">
        <v>0.34979423868312798</v>
      </c>
      <c r="T9" s="13">
        <v>0.39849624060150401</v>
      </c>
      <c r="U9" s="13">
        <v>0.27397260273972601</v>
      </c>
      <c r="V9" s="13">
        <v>0.28155339805825202</v>
      </c>
      <c r="W9" s="13">
        <v>0.31730769230769201</v>
      </c>
      <c r="X9" s="13">
        <v>0.30476190476190501</v>
      </c>
      <c r="Y9" s="13">
        <v>0.4</v>
      </c>
      <c r="Z9" s="13">
        <v>0.31111111111111101</v>
      </c>
      <c r="AA9" s="13">
        <v>0.37579617834394902</v>
      </c>
      <c r="AB9" s="13">
        <v>0.27083333333333298</v>
      </c>
      <c r="AC9" s="13">
        <v>0.22807017543859601</v>
      </c>
      <c r="AD9" s="13">
        <v>0.42105263157894701</v>
      </c>
      <c r="AE9" s="13"/>
      <c r="AF9" s="13">
        <v>0.31328320802005</v>
      </c>
      <c r="AG9" s="13">
        <v>0.34</v>
      </c>
      <c r="AH9" s="13">
        <v>0.3984375</v>
      </c>
      <c r="AI9" s="13">
        <v>0.329192546583851</v>
      </c>
      <c r="AJ9" s="13">
        <v>0.34959349593495898</v>
      </c>
      <c r="AK9" s="13">
        <v>0.35238095238095202</v>
      </c>
      <c r="AL9" s="13"/>
      <c r="AM9" s="13">
        <v>0.30769230769230799</v>
      </c>
      <c r="AN9" s="13">
        <v>0.38222222222222202</v>
      </c>
      <c r="AO9" s="13">
        <v>0.34526854219948799</v>
      </c>
      <c r="AP9" s="13">
        <v>0.29957805907173002</v>
      </c>
      <c r="AQ9" s="13">
        <v>0.31818181818181801</v>
      </c>
      <c r="AR9" s="13"/>
      <c r="AS9" s="13">
        <v>0.33360323886639698</v>
      </c>
      <c r="AT9" s="13" t="s">
        <v>97</v>
      </c>
      <c r="AU9" s="13"/>
      <c r="AV9" s="13">
        <v>0.30499999999999999</v>
      </c>
      <c r="AW9" s="13">
        <v>0.25531914893617003</v>
      </c>
      <c r="AX9" s="13">
        <v>0.38049713193116602</v>
      </c>
      <c r="AY9" s="13"/>
      <c r="AZ9" s="13">
        <v>0.302752293577982</v>
      </c>
      <c r="BA9" s="13">
        <v>0.32222222222222202</v>
      </c>
      <c r="BB9" s="13">
        <v>0.32599118942731298</v>
      </c>
      <c r="BC9" s="13"/>
      <c r="BD9" s="13">
        <v>0.33333333333333298</v>
      </c>
      <c r="BE9" s="13">
        <v>0.33874709976798101</v>
      </c>
      <c r="BF9" s="13"/>
      <c r="BG9" s="13">
        <v>0.314769975786925</v>
      </c>
      <c r="BH9" s="13">
        <v>0.34268292682926799</v>
      </c>
      <c r="BI9" s="13"/>
      <c r="BJ9" s="13">
        <v>0.35789473684210499</v>
      </c>
      <c r="BK9" s="13">
        <v>0.32777232580961702</v>
      </c>
      <c r="BL9" s="13"/>
      <c r="BM9" s="13">
        <v>0.33333333333333298</v>
      </c>
      <c r="BN9" s="13">
        <v>0.33401639344262302</v>
      </c>
      <c r="BO9" s="13"/>
      <c r="BP9" s="13">
        <v>0.332344213649852</v>
      </c>
      <c r="BQ9" s="13">
        <v>0.33447488584474899</v>
      </c>
      <c r="BR9" s="13"/>
      <c r="BS9" s="13">
        <v>0.32352941176470601</v>
      </c>
      <c r="BT9" s="13">
        <v>0.35824175824175802</v>
      </c>
      <c r="BU9" s="13"/>
      <c r="BV9" s="13">
        <v>0.288590604026846</v>
      </c>
      <c r="BW9" s="13">
        <v>0.34129692832764502</v>
      </c>
      <c r="BX9" s="13"/>
      <c r="BY9" s="13">
        <v>0.25874125874125897</v>
      </c>
      <c r="BZ9" s="13">
        <v>0.34726090993500502</v>
      </c>
      <c r="CA9" s="13"/>
      <c r="CB9" s="13">
        <v>0.35532994923857902</v>
      </c>
      <c r="CC9" s="13">
        <v>0.31672025723472702</v>
      </c>
    </row>
    <row r="10" spans="2:81" x14ac:dyDescent="0.3">
      <c r="B10" s="14" t="s">
        <v>414</v>
      </c>
      <c r="C10" s="13">
        <v>0.15141700404858299</v>
      </c>
      <c r="D10" s="13">
        <v>0.163723916532905</v>
      </c>
      <c r="E10" s="13">
        <v>0.13838550247117001</v>
      </c>
      <c r="F10" s="13"/>
      <c r="G10" s="13">
        <v>0.14285714285714299</v>
      </c>
      <c r="H10" s="13">
        <v>0.14723926380368099</v>
      </c>
      <c r="I10" s="13">
        <v>0.14830508474576301</v>
      </c>
      <c r="J10" s="13">
        <v>0.114427860696517</v>
      </c>
      <c r="K10" s="13">
        <v>0.195804195804196</v>
      </c>
      <c r="L10" s="13">
        <v>0.18181818181818199</v>
      </c>
      <c r="M10" s="13"/>
      <c r="N10" s="13">
        <v>0.14644351464435101</v>
      </c>
      <c r="O10" s="13">
        <v>0.12714776632302399</v>
      </c>
      <c r="P10" s="13">
        <v>0.14925373134328401</v>
      </c>
      <c r="Q10" s="13">
        <v>0.18897637795275599</v>
      </c>
      <c r="R10" s="13"/>
      <c r="S10" s="13">
        <v>0.156378600823045</v>
      </c>
      <c r="T10" s="13">
        <v>0.180451127819549</v>
      </c>
      <c r="U10" s="13">
        <v>0.150684931506849</v>
      </c>
      <c r="V10" s="13">
        <v>0.13592233009708701</v>
      </c>
      <c r="W10" s="13">
        <v>0.18269230769230799</v>
      </c>
      <c r="X10" s="13">
        <v>0.17142857142857101</v>
      </c>
      <c r="Y10" s="13">
        <v>0.11</v>
      </c>
      <c r="Z10" s="13">
        <v>0.133333333333333</v>
      </c>
      <c r="AA10" s="13">
        <v>0.11464968152866201</v>
      </c>
      <c r="AB10" s="13">
        <v>0.17708333333333301</v>
      </c>
      <c r="AC10" s="13">
        <v>0.140350877192982</v>
      </c>
      <c r="AD10" s="13">
        <v>0.157894736842105</v>
      </c>
      <c r="AE10" s="13"/>
      <c r="AF10" s="13">
        <v>0.150375939849624</v>
      </c>
      <c r="AG10" s="13">
        <v>0.17499999999999999</v>
      </c>
      <c r="AH10" s="13">
        <v>8.59375E-2</v>
      </c>
      <c r="AI10" s="13">
        <v>0.13043478260869601</v>
      </c>
      <c r="AJ10" s="13">
        <v>0.154471544715447</v>
      </c>
      <c r="AK10" s="13">
        <v>0.133333333333333</v>
      </c>
      <c r="AL10" s="13"/>
      <c r="AM10" s="13">
        <v>0.19780219780219799</v>
      </c>
      <c r="AN10" s="13">
        <v>0.168888888888889</v>
      </c>
      <c r="AO10" s="13">
        <v>0.132992327365729</v>
      </c>
      <c r="AP10" s="13">
        <v>0.126582278481013</v>
      </c>
      <c r="AQ10" s="13">
        <v>0.13636363636363599</v>
      </c>
      <c r="AR10" s="13"/>
      <c r="AS10" s="13">
        <v>0.15141700404858299</v>
      </c>
      <c r="AT10" s="13" t="s">
        <v>97</v>
      </c>
      <c r="AU10" s="13"/>
      <c r="AV10" s="13">
        <v>0.13750000000000001</v>
      </c>
      <c r="AW10" s="13">
        <v>0.19148936170212799</v>
      </c>
      <c r="AX10" s="13">
        <v>0.151051625239006</v>
      </c>
      <c r="AY10" s="13"/>
      <c r="AZ10" s="13">
        <v>9.1743119266055106E-2</v>
      </c>
      <c r="BA10" s="13">
        <v>0.133333333333333</v>
      </c>
      <c r="BB10" s="13">
        <v>0.171806167400881</v>
      </c>
      <c r="BC10" s="13"/>
      <c r="BD10" s="13">
        <v>0.145363408521303</v>
      </c>
      <c r="BE10" s="13">
        <v>0.16241299303944301</v>
      </c>
      <c r="BF10" s="13"/>
      <c r="BG10" s="13">
        <v>0.128329297820823</v>
      </c>
      <c r="BH10" s="13">
        <v>0.16219512195121999</v>
      </c>
      <c r="BI10" s="13"/>
      <c r="BJ10" s="13">
        <v>0.12631578947368399</v>
      </c>
      <c r="BK10" s="13">
        <v>0.155053974484789</v>
      </c>
      <c r="BL10" s="13"/>
      <c r="BM10" s="13">
        <v>0.156378600823045</v>
      </c>
      <c r="BN10" s="13">
        <v>0.14959016393442601</v>
      </c>
      <c r="BO10" s="13"/>
      <c r="BP10" s="13">
        <v>0.15430267062314501</v>
      </c>
      <c r="BQ10" s="13">
        <v>0.150684931506849</v>
      </c>
      <c r="BR10" s="13"/>
      <c r="BS10" s="13">
        <v>0.14932126696832601</v>
      </c>
      <c r="BT10" s="13">
        <v>0.16043956043956001</v>
      </c>
      <c r="BU10" s="13"/>
      <c r="BV10" s="13">
        <v>0.134228187919463</v>
      </c>
      <c r="BW10" s="13">
        <v>0.15699658703071701</v>
      </c>
      <c r="BX10" s="13"/>
      <c r="BY10" s="13">
        <v>0.18181818181818199</v>
      </c>
      <c r="BZ10" s="13">
        <v>0.14206128133704701</v>
      </c>
      <c r="CA10" s="13"/>
      <c r="CB10" s="13">
        <v>0.138747884940778</v>
      </c>
      <c r="CC10" s="13">
        <v>0.15594855305466199</v>
      </c>
    </row>
    <row r="11" spans="2:81" x14ac:dyDescent="0.3">
      <c r="B11" s="14" t="s">
        <v>86</v>
      </c>
      <c r="C11" s="13">
        <v>7.8542510121457507E-2</v>
      </c>
      <c r="D11" s="13">
        <v>8.3467094703049804E-2</v>
      </c>
      <c r="E11" s="13">
        <v>7.4135090609555199E-2</v>
      </c>
      <c r="F11" s="13"/>
      <c r="G11" s="13">
        <v>6.2857142857142903E-2</v>
      </c>
      <c r="H11" s="13">
        <v>7.0552147239263799E-2</v>
      </c>
      <c r="I11" s="13">
        <v>7.2033898305084706E-2</v>
      </c>
      <c r="J11" s="13">
        <v>7.4626865671641798E-2</v>
      </c>
      <c r="K11" s="13">
        <v>0.125874125874126</v>
      </c>
      <c r="L11" s="13">
        <v>8.4415584415584402E-2</v>
      </c>
      <c r="M11" s="13"/>
      <c r="N11" s="13">
        <v>7.1129707112970703E-2</v>
      </c>
      <c r="O11" s="13">
        <v>8.2474226804123696E-2</v>
      </c>
      <c r="P11" s="13">
        <v>6.4676616915422896E-2</v>
      </c>
      <c r="Q11" s="13">
        <v>9.8425196850393706E-2</v>
      </c>
      <c r="R11" s="13"/>
      <c r="S11" s="13">
        <v>5.3497942386831303E-2</v>
      </c>
      <c r="T11" s="13">
        <v>7.5187969924811998E-2</v>
      </c>
      <c r="U11" s="13">
        <v>0.10958904109589</v>
      </c>
      <c r="V11" s="13">
        <v>0.116504854368932</v>
      </c>
      <c r="W11" s="13">
        <v>5.7692307692307702E-2</v>
      </c>
      <c r="X11" s="13">
        <v>9.5238095238095205E-2</v>
      </c>
      <c r="Y11" s="13">
        <v>0.09</v>
      </c>
      <c r="Z11" s="13">
        <v>4.4444444444444398E-2</v>
      </c>
      <c r="AA11" s="13">
        <v>7.6433121019108305E-2</v>
      </c>
      <c r="AB11" s="13">
        <v>0.104166666666667</v>
      </c>
      <c r="AC11" s="13">
        <v>8.7719298245614002E-2</v>
      </c>
      <c r="AD11" s="13">
        <v>0</v>
      </c>
      <c r="AE11" s="13"/>
      <c r="AF11" s="13">
        <v>6.2656641604009994E-2</v>
      </c>
      <c r="AG11" s="13">
        <v>0.105</v>
      </c>
      <c r="AH11" s="13">
        <v>5.46875E-2</v>
      </c>
      <c r="AI11" s="13">
        <v>0.105590062111801</v>
      </c>
      <c r="AJ11" s="13">
        <v>8.9430894308943104E-2</v>
      </c>
      <c r="AK11" s="13">
        <v>6.6666666666666693E-2</v>
      </c>
      <c r="AL11" s="13"/>
      <c r="AM11" s="13">
        <v>7.69230769230769E-2</v>
      </c>
      <c r="AN11" s="13">
        <v>6.22222222222222E-2</v>
      </c>
      <c r="AO11" s="13">
        <v>7.1611253196930902E-2</v>
      </c>
      <c r="AP11" s="13">
        <v>8.0168776371307995E-2</v>
      </c>
      <c r="AQ11" s="13">
        <v>6.8181818181818205E-2</v>
      </c>
      <c r="AR11" s="13"/>
      <c r="AS11" s="13">
        <v>7.8542510121457507E-2</v>
      </c>
      <c r="AT11" s="13" t="s">
        <v>97</v>
      </c>
      <c r="AU11" s="13"/>
      <c r="AV11" s="13">
        <v>9.2499999999999999E-2</v>
      </c>
      <c r="AW11" s="13">
        <v>9.5744680851063801E-2</v>
      </c>
      <c r="AX11" s="13">
        <v>7.0745697896749504E-2</v>
      </c>
      <c r="AY11" s="13"/>
      <c r="AZ11" s="13">
        <v>4.5871559633027498E-2</v>
      </c>
      <c r="BA11" s="13">
        <v>0.1</v>
      </c>
      <c r="BB11" s="13">
        <v>0.12775330396475801</v>
      </c>
      <c r="BC11" s="13"/>
      <c r="BD11" s="13">
        <v>6.5162907268170395E-2</v>
      </c>
      <c r="BE11" s="13">
        <v>0.102088167053364</v>
      </c>
      <c r="BF11" s="13"/>
      <c r="BG11" s="13">
        <v>5.5690072639225201E-2</v>
      </c>
      <c r="BH11" s="13">
        <v>9.0243902439024401E-2</v>
      </c>
      <c r="BI11" s="13"/>
      <c r="BJ11" s="13">
        <v>5.7894736842105297E-2</v>
      </c>
      <c r="BK11" s="13">
        <v>8.2433758586849898E-2</v>
      </c>
      <c r="BL11" s="13"/>
      <c r="BM11" s="13">
        <v>8.2304526748971193E-2</v>
      </c>
      <c r="BN11" s="13">
        <v>7.7868852459016397E-2</v>
      </c>
      <c r="BO11" s="13"/>
      <c r="BP11" s="13">
        <v>6.82492581602374E-2</v>
      </c>
      <c r="BQ11" s="13">
        <v>8.4474885844748895E-2</v>
      </c>
      <c r="BR11" s="13"/>
      <c r="BS11" s="13">
        <v>6.3348416289592799E-2</v>
      </c>
      <c r="BT11" s="13">
        <v>9.0109890109890095E-2</v>
      </c>
      <c r="BU11" s="13"/>
      <c r="BV11" s="13">
        <v>4.0268456375838903E-2</v>
      </c>
      <c r="BW11" s="13">
        <v>7.5085324232081904E-2</v>
      </c>
      <c r="BX11" s="13"/>
      <c r="BY11" s="13">
        <v>8.3916083916083906E-2</v>
      </c>
      <c r="BZ11" s="13">
        <v>7.8922934076137402E-2</v>
      </c>
      <c r="CA11" s="13"/>
      <c r="CB11" s="13">
        <v>8.1218274111675107E-2</v>
      </c>
      <c r="CC11" s="13">
        <v>7.5562700964630206E-2</v>
      </c>
    </row>
    <row r="12" spans="2:81" x14ac:dyDescent="0.3">
      <c r="B12" s="14" t="s">
        <v>415</v>
      </c>
      <c r="C12" s="13">
        <v>3.2388663967611302E-2</v>
      </c>
      <c r="D12" s="13">
        <v>3.5313001605136403E-2</v>
      </c>
      <c r="E12" s="13">
        <v>2.96540362438221E-2</v>
      </c>
      <c r="F12" s="13"/>
      <c r="G12" s="13">
        <v>1.1428571428571401E-2</v>
      </c>
      <c r="H12" s="13">
        <v>3.6809815950920199E-2</v>
      </c>
      <c r="I12" s="13">
        <v>4.6610169491525397E-2</v>
      </c>
      <c r="J12" s="13">
        <v>2.9850746268656699E-2</v>
      </c>
      <c r="K12" s="13">
        <v>2.7972027972028E-2</v>
      </c>
      <c r="L12" s="13">
        <v>3.2467532467532499E-2</v>
      </c>
      <c r="M12" s="13"/>
      <c r="N12" s="13">
        <v>2.5104602510460299E-2</v>
      </c>
      <c r="O12" s="13">
        <v>4.1237113402061903E-2</v>
      </c>
      <c r="P12" s="13">
        <v>2.48756218905473E-2</v>
      </c>
      <c r="Q12" s="13">
        <v>4.33070866141732E-2</v>
      </c>
      <c r="R12" s="13"/>
      <c r="S12" s="13">
        <v>2.0576131687242798E-2</v>
      </c>
      <c r="T12" s="13">
        <v>3.00751879699248E-2</v>
      </c>
      <c r="U12" s="13">
        <v>5.4794520547945202E-2</v>
      </c>
      <c r="V12" s="13">
        <v>1.94174757281553E-2</v>
      </c>
      <c r="W12" s="13">
        <v>2.8846153846153799E-2</v>
      </c>
      <c r="X12" s="13">
        <v>1.9047619047619001E-2</v>
      </c>
      <c r="Y12" s="13">
        <v>0.03</v>
      </c>
      <c r="Z12" s="13">
        <v>8.8888888888888906E-2</v>
      </c>
      <c r="AA12" s="13">
        <v>1.9108280254777101E-2</v>
      </c>
      <c r="AB12" s="13">
        <v>4.1666666666666699E-2</v>
      </c>
      <c r="AC12" s="13">
        <v>7.0175438596491196E-2</v>
      </c>
      <c r="AD12" s="13">
        <v>0.105263157894737</v>
      </c>
      <c r="AE12" s="13"/>
      <c r="AF12" s="13">
        <v>2.2556390977443601E-2</v>
      </c>
      <c r="AG12" s="13">
        <v>0.02</v>
      </c>
      <c r="AH12" s="13">
        <v>2.34375E-2</v>
      </c>
      <c r="AI12" s="13">
        <v>0.118012422360248</v>
      </c>
      <c r="AJ12" s="13">
        <v>1.6260162601626001E-2</v>
      </c>
      <c r="AK12" s="13">
        <v>9.5238095238095195E-3</v>
      </c>
      <c r="AL12" s="13"/>
      <c r="AM12" s="13">
        <v>2.1978021978022001E-2</v>
      </c>
      <c r="AN12" s="13">
        <v>2.2222222222222199E-2</v>
      </c>
      <c r="AO12" s="13">
        <v>4.0920716112532E-2</v>
      </c>
      <c r="AP12" s="13">
        <v>3.7974683544303799E-2</v>
      </c>
      <c r="AQ12" s="13">
        <v>0</v>
      </c>
      <c r="AR12" s="13"/>
      <c r="AS12" s="13">
        <v>3.2388663967611302E-2</v>
      </c>
      <c r="AT12" s="13" t="s">
        <v>97</v>
      </c>
      <c r="AU12" s="13"/>
      <c r="AV12" s="13">
        <v>2.5000000000000001E-2</v>
      </c>
      <c r="AW12" s="13">
        <v>1.0638297872340399E-2</v>
      </c>
      <c r="AX12" s="13">
        <v>4.2065009560229398E-2</v>
      </c>
      <c r="AY12" s="13"/>
      <c r="AZ12" s="13">
        <v>2.7522935779816501E-2</v>
      </c>
      <c r="BA12" s="13">
        <v>0</v>
      </c>
      <c r="BB12" s="13">
        <v>3.0837004405286299E-2</v>
      </c>
      <c r="BC12" s="13"/>
      <c r="BD12" s="13">
        <v>3.1328320802004997E-2</v>
      </c>
      <c r="BE12" s="13">
        <v>3.2482598607888602E-2</v>
      </c>
      <c r="BF12" s="13"/>
      <c r="BG12" s="13">
        <v>1.93704600484262E-2</v>
      </c>
      <c r="BH12" s="13">
        <v>3.9024390243902397E-2</v>
      </c>
      <c r="BI12" s="13"/>
      <c r="BJ12" s="13">
        <v>3.6842105263157898E-2</v>
      </c>
      <c r="BK12" s="13">
        <v>3.23846908734053E-2</v>
      </c>
      <c r="BL12" s="13"/>
      <c r="BM12" s="13">
        <v>3.2921810699588501E-2</v>
      </c>
      <c r="BN12" s="13">
        <v>3.07377049180328E-2</v>
      </c>
      <c r="BO12" s="13"/>
      <c r="BP12" s="13">
        <v>5.3412462908011903E-2</v>
      </c>
      <c r="BQ12" s="13">
        <v>2.3972602739725998E-2</v>
      </c>
      <c r="BR12" s="13"/>
      <c r="BS12" s="13">
        <v>2.7149321266968299E-2</v>
      </c>
      <c r="BT12" s="13">
        <v>3.5164835164835199E-2</v>
      </c>
      <c r="BU12" s="13"/>
      <c r="BV12" s="13">
        <v>3.35570469798658E-2</v>
      </c>
      <c r="BW12" s="13">
        <v>2.38907849829352E-2</v>
      </c>
      <c r="BX12" s="13"/>
      <c r="BY12" s="13">
        <v>7.69230769230769E-2</v>
      </c>
      <c r="BZ12" s="13">
        <v>2.5998142989786401E-2</v>
      </c>
      <c r="CA12" s="13"/>
      <c r="CB12" s="13">
        <v>5.0761421319797002E-2</v>
      </c>
      <c r="CC12" s="13">
        <v>1.4469453376205799E-2</v>
      </c>
    </row>
    <row r="13" spans="2:81" x14ac:dyDescent="0.3">
      <c r="B13" s="14" t="s">
        <v>106</v>
      </c>
      <c r="C13" s="13">
        <v>1.7004048582995999E-2</v>
      </c>
      <c r="D13" s="13">
        <v>9.6308186195826605E-3</v>
      </c>
      <c r="E13" s="13">
        <v>2.4711696869851699E-2</v>
      </c>
      <c r="F13" s="13"/>
      <c r="G13" s="13">
        <v>1.7142857142857099E-2</v>
      </c>
      <c r="H13" s="13">
        <v>9.2024539877300603E-3</v>
      </c>
      <c r="I13" s="13">
        <v>1.27118644067797E-2</v>
      </c>
      <c r="J13" s="13">
        <v>2.48756218905473E-2</v>
      </c>
      <c r="K13" s="13">
        <v>1.3986013986014E-2</v>
      </c>
      <c r="L13" s="13">
        <v>3.2467532467532499E-2</v>
      </c>
      <c r="M13" s="13"/>
      <c r="N13" s="13">
        <v>1.8828451882845199E-2</v>
      </c>
      <c r="O13" s="13">
        <v>1.03092783505155E-2</v>
      </c>
      <c r="P13" s="13">
        <v>1.99004975124378E-2</v>
      </c>
      <c r="Q13" s="13">
        <v>1.9685039370078702E-2</v>
      </c>
      <c r="R13" s="13"/>
      <c r="S13" s="13">
        <v>8.23045267489712E-3</v>
      </c>
      <c r="T13" s="13">
        <v>3.00751879699248E-2</v>
      </c>
      <c r="U13" s="13">
        <v>2.7397260273972601E-2</v>
      </c>
      <c r="V13" s="13">
        <v>1.94174757281553E-2</v>
      </c>
      <c r="W13" s="13">
        <v>1.9230769230769201E-2</v>
      </c>
      <c r="X13" s="13">
        <v>2.8571428571428598E-2</v>
      </c>
      <c r="Y13" s="13">
        <v>0.01</v>
      </c>
      <c r="Z13" s="13">
        <v>2.2222222222222199E-2</v>
      </c>
      <c r="AA13" s="13">
        <v>6.3694267515923596E-3</v>
      </c>
      <c r="AB13" s="13">
        <v>2.0833333333333301E-2</v>
      </c>
      <c r="AC13" s="13">
        <v>1.7543859649122799E-2</v>
      </c>
      <c r="AD13" s="13">
        <v>0</v>
      </c>
      <c r="AE13" s="13"/>
      <c r="AF13" s="13">
        <v>1.00250626566416E-2</v>
      </c>
      <c r="AG13" s="13">
        <v>2.5000000000000001E-2</v>
      </c>
      <c r="AH13" s="13">
        <v>1.5625E-2</v>
      </c>
      <c r="AI13" s="13">
        <v>1.8633540372670801E-2</v>
      </c>
      <c r="AJ13" s="13">
        <v>0</v>
      </c>
      <c r="AK13" s="13">
        <v>9.5238095238095195E-3</v>
      </c>
      <c r="AL13" s="13"/>
      <c r="AM13" s="13">
        <v>2.1978021978022001E-2</v>
      </c>
      <c r="AN13" s="13">
        <v>2.2222222222222199E-2</v>
      </c>
      <c r="AO13" s="13">
        <v>1.5345268542199499E-2</v>
      </c>
      <c r="AP13" s="13">
        <v>1.26582278481013E-2</v>
      </c>
      <c r="AQ13" s="13">
        <v>2.27272727272727E-2</v>
      </c>
      <c r="AR13" s="13"/>
      <c r="AS13" s="13">
        <v>1.7004048582995999E-2</v>
      </c>
      <c r="AT13" s="13" t="s">
        <v>97</v>
      </c>
      <c r="AU13" s="13"/>
      <c r="AV13" s="13">
        <v>0.01</v>
      </c>
      <c r="AW13" s="13">
        <v>1.0638297872340399E-2</v>
      </c>
      <c r="AX13" s="13">
        <v>2.6768642447418702E-2</v>
      </c>
      <c r="AY13" s="13"/>
      <c r="AZ13" s="13">
        <v>9.1743119266055103E-3</v>
      </c>
      <c r="BA13" s="13">
        <v>1.1111111111111099E-2</v>
      </c>
      <c r="BB13" s="13">
        <v>8.8105726872246704E-3</v>
      </c>
      <c r="BC13" s="13"/>
      <c r="BD13" s="13">
        <v>1.50375939849624E-2</v>
      </c>
      <c r="BE13" s="13">
        <v>1.8561484918793499E-2</v>
      </c>
      <c r="BF13" s="13"/>
      <c r="BG13" s="13">
        <v>4.8426150121065404E-3</v>
      </c>
      <c r="BH13" s="13">
        <v>2.3170731707317101E-2</v>
      </c>
      <c r="BI13" s="13"/>
      <c r="BJ13" s="13">
        <v>5.2631578947368403E-3</v>
      </c>
      <c r="BK13" s="13">
        <v>1.9627085377821402E-2</v>
      </c>
      <c r="BL13" s="13"/>
      <c r="BM13" s="13">
        <v>1.6460905349794198E-2</v>
      </c>
      <c r="BN13" s="13">
        <v>1.63934426229508E-2</v>
      </c>
      <c r="BO13" s="13"/>
      <c r="BP13" s="13">
        <v>2.0771513353115698E-2</v>
      </c>
      <c r="BQ13" s="13">
        <v>1.3698630136986301E-2</v>
      </c>
      <c r="BR13" s="13"/>
      <c r="BS13" s="13">
        <v>4.5248868778280504E-3</v>
      </c>
      <c r="BT13" s="13">
        <v>3.5164835164835199E-2</v>
      </c>
      <c r="BU13" s="13"/>
      <c r="BV13" s="13">
        <v>6.7114093959731499E-3</v>
      </c>
      <c r="BW13" s="13">
        <v>3.4129692832764501E-3</v>
      </c>
      <c r="BX13" s="13"/>
      <c r="BY13" s="13">
        <v>2.0979020979021001E-2</v>
      </c>
      <c r="BZ13" s="13">
        <v>1.57845868152275E-2</v>
      </c>
      <c r="CA13" s="13"/>
      <c r="CB13" s="13">
        <v>1.35363790186125E-2</v>
      </c>
      <c r="CC13" s="13">
        <v>2.0900321543408401E-2</v>
      </c>
    </row>
    <row r="14" spans="2:81" x14ac:dyDescent="0.3">
      <c r="B14" s="14" t="s">
        <v>89</v>
      </c>
      <c r="C14" s="17">
        <v>0.72064777327935203</v>
      </c>
      <c r="D14" s="17">
        <v>0.70786516853932602</v>
      </c>
      <c r="E14" s="17">
        <v>0.733113673805601</v>
      </c>
      <c r="F14" s="17"/>
      <c r="G14" s="17">
        <v>0.76571428571428601</v>
      </c>
      <c r="H14" s="17">
        <v>0.73619631901840499</v>
      </c>
      <c r="I14" s="17">
        <v>0.72033898305084798</v>
      </c>
      <c r="J14" s="17">
        <v>0.75621890547263704</v>
      </c>
      <c r="K14" s="17">
        <v>0.63636363636363602</v>
      </c>
      <c r="L14" s="17">
        <v>0.668831168831169</v>
      </c>
      <c r="M14" s="17"/>
      <c r="N14" s="17">
        <v>0.73849372384937195</v>
      </c>
      <c r="O14" s="17">
        <v>0.73883161512027495</v>
      </c>
      <c r="P14" s="17">
        <v>0.74129353233830897</v>
      </c>
      <c r="Q14" s="17">
        <v>0.64960629921259805</v>
      </c>
      <c r="R14" s="17"/>
      <c r="S14" s="17">
        <v>0.76131687242798396</v>
      </c>
      <c r="T14" s="17">
        <v>0.68421052631578905</v>
      </c>
      <c r="U14" s="17">
        <v>0.65753424657534199</v>
      </c>
      <c r="V14" s="17">
        <v>0.70873786407767003</v>
      </c>
      <c r="W14" s="17">
        <v>0.71153846153846101</v>
      </c>
      <c r="X14" s="17">
        <v>0.68571428571428605</v>
      </c>
      <c r="Y14" s="17">
        <v>0.76</v>
      </c>
      <c r="Z14" s="17">
        <v>0.71111111111111103</v>
      </c>
      <c r="AA14" s="17">
        <v>0.78343949044586003</v>
      </c>
      <c r="AB14" s="17">
        <v>0.65625</v>
      </c>
      <c r="AC14" s="17">
        <v>0.68421052631578905</v>
      </c>
      <c r="AD14" s="17">
        <v>0.73684210526315796</v>
      </c>
      <c r="AE14" s="17"/>
      <c r="AF14" s="17">
        <v>0.75438596491228105</v>
      </c>
      <c r="AG14" s="17">
        <v>0.67500000000000004</v>
      </c>
      <c r="AH14" s="17">
        <v>0.8203125</v>
      </c>
      <c r="AI14" s="17">
        <v>0.62732919254658404</v>
      </c>
      <c r="AJ14" s="17">
        <v>0.73983739837398399</v>
      </c>
      <c r="AK14" s="17">
        <v>0.78095238095238095</v>
      </c>
      <c r="AL14" s="17"/>
      <c r="AM14" s="17">
        <v>0.68131868131868101</v>
      </c>
      <c r="AN14" s="17">
        <v>0.724444444444444</v>
      </c>
      <c r="AO14" s="17">
        <v>0.73913043478260898</v>
      </c>
      <c r="AP14" s="17">
        <v>0.74261603375527396</v>
      </c>
      <c r="AQ14" s="17">
        <v>0.77272727272727304</v>
      </c>
      <c r="AR14" s="17"/>
      <c r="AS14" s="17">
        <v>0.72064777327935203</v>
      </c>
      <c r="AT14" s="17" t="s">
        <v>97</v>
      </c>
      <c r="AU14" s="17"/>
      <c r="AV14" s="17">
        <v>0.73499999999999999</v>
      </c>
      <c r="AW14" s="17">
        <v>0.69148936170212805</v>
      </c>
      <c r="AX14" s="17">
        <v>0.70936902485659703</v>
      </c>
      <c r="AY14" s="17"/>
      <c r="AZ14" s="17">
        <v>0.82568807339449501</v>
      </c>
      <c r="BA14" s="17">
        <v>0.75555555555555598</v>
      </c>
      <c r="BB14" s="17">
        <v>0.66079295154185003</v>
      </c>
      <c r="BC14" s="17"/>
      <c r="BD14" s="17">
        <v>0.74310776942355905</v>
      </c>
      <c r="BE14" s="17">
        <v>0.68445475638051001</v>
      </c>
      <c r="BF14" s="17"/>
      <c r="BG14" s="17">
        <v>0.79176755447941904</v>
      </c>
      <c r="BH14" s="17">
        <v>0.68536585365853697</v>
      </c>
      <c r="BI14" s="17"/>
      <c r="BJ14" s="17">
        <v>0.77368421052631597</v>
      </c>
      <c r="BK14" s="17">
        <v>0.71050049067713394</v>
      </c>
      <c r="BL14" s="17"/>
      <c r="BM14" s="17">
        <v>0.71193415637860102</v>
      </c>
      <c r="BN14" s="17">
        <v>0.72540983606557397</v>
      </c>
      <c r="BO14" s="17"/>
      <c r="BP14" s="17">
        <v>0.70326409495549003</v>
      </c>
      <c r="BQ14" s="17">
        <v>0.72716894977169</v>
      </c>
      <c r="BR14" s="17"/>
      <c r="BS14" s="17">
        <v>0.75565610859728505</v>
      </c>
      <c r="BT14" s="17">
        <v>0.67912087912087904</v>
      </c>
      <c r="BU14" s="17"/>
      <c r="BV14" s="17">
        <v>0.78523489932885904</v>
      </c>
      <c r="BW14" s="17">
        <v>0.74061433447099001</v>
      </c>
      <c r="BX14" s="17"/>
      <c r="BY14" s="17">
        <v>0.63636363636363602</v>
      </c>
      <c r="BZ14" s="17">
        <v>0.73723305478180101</v>
      </c>
      <c r="CA14" s="17"/>
      <c r="CB14" s="17">
        <v>0.71573604060913698</v>
      </c>
      <c r="CC14" s="17">
        <v>0.73311897106109303</v>
      </c>
    </row>
    <row r="15" spans="2:81" x14ac:dyDescent="0.3">
      <c r="B15" s="14" t="s">
        <v>90</v>
      </c>
      <c r="C15" s="17">
        <v>0.110931174089069</v>
      </c>
      <c r="D15" s="17">
        <v>0.11878009630818601</v>
      </c>
      <c r="E15" s="17">
        <v>0.103789126853377</v>
      </c>
      <c r="F15" s="17"/>
      <c r="G15" s="17">
        <v>7.4285714285714302E-2</v>
      </c>
      <c r="H15" s="17">
        <v>0.107361963190184</v>
      </c>
      <c r="I15" s="17">
        <v>0.11864406779661001</v>
      </c>
      <c r="J15" s="17">
        <v>0.104477611940299</v>
      </c>
      <c r="K15" s="17">
        <v>0.15384615384615399</v>
      </c>
      <c r="L15" s="17">
        <v>0.11688311688311701</v>
      </c>
      <c r="M15" s="17"/>
      <c r="N15" s="17">
        <v>9.6234309623431005E-2</v>
      </c>
      <c r="O15" s="17">
        <v>0.123711340206186</v>
      </c>
      <c r="P15" s="17">
        <v>8.9552238805970102E-2</v>
      </c>
      <c r="Q15" s="17">
        <v>0.14173228346456701</v>
      </c>
      <c r="R15" s="17"/>
      <c r="S15" s="17">
        <v>7.4074074074074098E-2</v>
      </c>
      <c r="T15" s="17">
        <v>0.105263157894737</v>
      </c>
      <c r="U15" s="17">
        <v>0.164383561643836</v>
      </c>
      <c r="V15" s="17">
        <v>0.13592233009708701</v>
      </c>
      <c r="W15" s="17">
        <v>8.6538461538461495E-2</v>
      </c>
      <c r="X15" s="17">
        <v>0.114285714285714</v>
      </c>
      <c r="Y15" s="17">
        <v>0.12</v>
      </c>
      <c r="Z15" s="17">
        <v>0.133333333333333</v>
      </c>
      <c r="AA15" s="17">
        <v>9.5541401273885301E-2</v>
      </c>
      <c r="AB15" s="17">
        <v>0.14583333333333301</v>
      </c>
      <c r="AC15" s="17">
        <v>0.157894736842105</v>
      </c>
      <c r="AD15" s="17">
        <v>0.105263157894737</v>
      </c>
      <c r="AE15" s="17"/>
      <c r="AF15" s="17">
        <v>8.5213032581453602E-2</v>
      </c>
      <c r="AG15" s="17">
        <v>0.125</v>
      </c>
      <c r="AH15" s="17">
        <v>7.8125E-2</v>
      </c>
      <c r="AI15" s="17">
        <v>0.22360248447205</v>
      </c>
      <c r="AJ15" s="17">
        <v>0.105691056910569</v>
      </c>
      <c r="AK15" s="17">
        <v>7.6190476190476197E-2</v>
      </c>
      <c r="AL15" s="17"/>
      <c r="AM15" s="17">
        <v>9.8901098901098897E-2</v>
      </c>
      <c r="AN15" s="17">
        <v>8.4444444444444405E-2</v>
      </c>
      <c r="AO15" s="17">
        <v>0.11253196930946301</v>
      </c>
      <c r="AP15" s="17">
        <v>0.118143459915612</v>
      </c>
      <c r="AQ15" s="17">
        <v>6.8181818181818205E-2</v>
      </c>
      <c r="AR15" s="17"/>
      <c r="AS15" s="17">
        <v>0.110931174089069</v>
      </c>
      <c r="AT15" s="17" t="s">
        <v>97</v>
      </c>
      <c r="AU15" s="17"/>
      <c r="AV15" s="17">
        <v>0.11749999999999999</v>
      </c>
      <c r="AW15" s="17">
        <v>0.10638297872340401</v>
      </c>
      <c r="AX15" s="17">
        <v>0.11281070745697901</v>
      </c>
      <c r="AY15" s="17"/>
      <c r="AZ15" s="17">
        <v>7.3394495412843999E-2</v>
      </c>
      <c r="BA15" s="17">
        <v>0.1</v>
      </c>
      <c r="BB15" s="17">
        <v>0.15859030837004401</v>
      </c>
      <c r="BC15" s="17"/>
      <c r="BD15" s="17">
        <v>9.6491228070175405E-2</v>
      </c>
      <c r="BE15" s="17">
        <v>0.13457076566125301</v>
      </c>
      <c r="BF15" s="17"/>
      <c r="BG15" s="17">
        <v>7.5060532687651296E-2</v>
      </c>
      <c r="BH15" s="17">
        <v>0.129268292682927</v>
      </c>
      <c r="BI15" s="17"/>
      <c r="BJ15" s="17">
        <v>9.4736842105263105E-2</v>
      </c>
      <c r="BK15" s="17">
        <v>0.114818449460255</v>
      </c>
      <c r="BL15" s="17"/>
      <c r="BM15" s="17">
        <v>0.11522633744856001</v>
      </c>
      <c r="BN15" s="17">
        <v>0.108606557377049</v>
      </c>
      <c r="BO15" s="17"/>
      <c r="BP15" s="17">
        <v>0.121661721068249</v>
      </c>
      <c r="BQ15" s="17">
        <v>0.108447488584475</v>
      </c>
      <c r="BR15" s="17"/>
      <c r="BS15" s="17">
        <v>9.0497737556561098E-2</v>
      </c>
      <c r="BT15" s="17">
        <v>0.125274725274725</v>
      </c>
      <c r="BU15" s="17"/>
      <c r="BV15" s="17">
        <v>7.3825503355704702E-2</v>
      </c>
      <c r="BW15" s="17">
        <v>9.8976109215017094E-2</v>
      </c>
      <c r="BX15" s="17"/>
      <c r="BY15" s="17">
        <v>0.160839160839161</v>
      </c>
      <c r="BZ15" s="17">
        <v>0.104921077065924</v>
      </c>
      <c r="CA15" s="17"/>
      <c r="CB15" s="17">
        <v>0.131979695431472</v>
      </c>
      <c r="CC15" s="17">
        <v>9.0032154340836001E-2</v>
      </c>
    </row>
    <row r="16" spans="2:81" x14ac:dyDescent="0.3">
      <c r="B16" s="14" t="s">
        <v>91</v>
      </c>
      <c r="C16" s="18">
        <v>0.60971659919028298</v>
      </c>
      <c r="D16" s="18">
        <v>0.58908507223114004</v>
      </c>
      <c r="E16" s="18">
        <v>0.62932454695222395</v>
      </c>
      <c r="F16" s="18"/>
      <c r="G16" s="18">
        <v>0.69142857142857195</v>
      </c>
      <c r="H16" s="18">
        <v>0.628834355828221</v>
      </c>
      <c r="I16" s="18">
        <v>0.60169491525423702</v>
      </c>
      <c r="J16" s="18">
        <v>0.65174129353233801</v>
      </c>
      <c r="K16" s="18">
        <v>0.482517482517483</v>
      </c>
      <c r="L16" s="18">
        <v>0.55194805194805197</v>
      </c>
      <c r="M16" s="18"/>
      <c r="N16" s="18">
        <v>0.64225941422594102</v>
      </c>
      <c r="O16" s="18">
        <v>0.61512027491408905</v>
      </c>
      <c r="P16" s="18">
        <v>0.65174129353233801</v>
      </c>
      <c r="Q16" s="18">
        <v>0.50787401574803104</v>
      </c>
      <c r="R16" s="18"/>
      <c r="S16" s="18">
        <v>0.687242798353909</v>
      </c>
      <c r="T16" s="18">
        <v>0.57894736842105299</v>
      </c>
      <c r="U16" s="18">
        <v>0.49315068493150699</v>
      </c>
      <c r="V16" s="18">
        <v>0.57281553398058205</v>
      </c>
      <c r="W16" s="18">
        <v>0.625</v>
      </c>
      <c r="X16" s="18">
        <v>0.57142857142857095</v>
      </c>
      <c r="Y16" s="18">
        <v>0.64</v>
      </c>
      <c r="Z16" s="18">
        <v>0.57777777777777795</v>
      </c>
      <c r="AA16" s="18">
        <v>0.68789808917197504</v>
      </c>
      <c r="AB16" s="18">
        <v>0.51041666666666696</v>
      </c>
      <c r="AC16" s="18">
        <v>0.52631578947368396</v>
      </c>
      <c r="AD16" s="18">
        <v>0.63157894736842102</v>
      </c>
      <c r="AE16" s="18"/>
      <c r="AF16" s="18">
        <v>0.66917293233082698</v>
      </c>
      <c r="AG16" s="18">
        <v>0.55000000000000004</v>
      </c>
      <c r="AH16" s="18">
        <v>0.7421875</v>
      </c>
      <c r="AI16" s="18">
        <v>0.40372670807453398</v>
      </c>
      <c r="AJ16" s="18">
        <v>0.63414634146341498</v>
      </c>
      <c r="AK16" s="18">
        <v>0.70476190476190503</v>
      </c>
      <c r="AL16" s="18"/>
      <c r="AM16" s="18">
        <v>0.58241758241758201</v>
      </c>
      <c r="AN16" s="18">
        <v>0.64</v>
      </c>
      <c r="AO16" s="18">
        <v>0.62659846547314602</v>
      </c>
      <c r="AP16" s="18">
        <v>0.62447257383966204</v>
      </c>
      <c r="AQ16" s="18">
        <v>0.70454545454545503</v>
      </c>
      <c r="AR16" s="18"/>
      <c r="AS16" s="18">
        <v>0.60971659919028298</v>
      </c>
      <c r="AT16" s="18" t="s">
        <v>97</v>
      </c>
      <c r="AU16" s="18"/>
      <c r="AV16" s="18">
        <v>0.61750000000000005</v>
      </c>
      <c r="AW16" s="18">
        <v>0.58510638297872297</v>
      </c>
      <c r="AX16" s="18">
        <v>0.59655831739961795</v>
      </c>
      <c r="AY16" s="18"/>
      <c r="AZ16" s="18">
        <v>0.75229357798165097</v>
      </c>
      <c r="BA16" s="18">
        <v>0.655555555555556</v>
      </c>
      <c r="BB16" s="18">
        <v>0.50220264317180596</v>
      </c>
      <c r="BC16" s="18"/>
      <c r="BD16" s="18">
        <v>0.64661654135338298</v>
      </c>
      <c r="BE16" s="18">
        <v>0.54988399071925798</v>
      </c>
      <c r="BF16" s="18"/>
      <c r="BG16" s="18">
        <v>0.71670702179176804</v>
      </c>
      <c r="BH16" s="18">
        <v>0.55609756097561003</v>
      </c>
      <c r="BI16" s="18"/>
      <c r="BJ16" s="18">
        <v>0.67894736842105297</v>
      </c>
      <c r="BK16" s="18">
        <v>0.59568204121687895</v>
      </c>
      <c r="BL16" s="18"/>
      <c r="BM16" s="18">
        <v>0.59670781893004099</v>
      </c>
      <c r="BN16" s="18">
        <v>0.61680327868852503</v>
      </c>
      <c r="BO16" s="18"/>
      <c r="BP16" s="18">
        <v>0.58160237388724001</v>
      </c>
      <c r="BQ16" s="18">
        <v>0.61872146118721505</v>
      </c>
      <c r="BR16" s="18"/>
      <c r="BS16" s="18">
        <v>0.66515837104072395</v>
      </c>
      <c r="BT16" s="18">
        <v>0.55384615384615399</v>
      </c>
      <c r="BU16" s="18"/>
      <c r="BV16" s="18">
        <v>0.711409395973154</v>
      </c>
      <c r="BW16" s="18">
        <v>0.64163822525597303</v>
      </c>
      <c r="BX16" s="18"/>
      <c r="BY16" s="18">
        <v>0.47552447552447602</v>
      </c>
      <c r="BZ16" s="18">
        <v>0.63231197771587699</v>
      </c>
      <c r="CA16" s="18"/>
      <c r="CB16" s="18">
        <v>0.58375634517766495</v>
      </c>
      <c r="CC16" s="18">
        <v>0.64308681672025703</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421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0.58218623481781395</v>
      </c>
      <c r="D8" s="13">
        <v>0.54093097913322596</v>
      </c>
      <c r="E8" s="13">
        <v>0.62108731466227396</v>
      </c>
      <c r="F8" s="13"/>
      <c r="G8" s="13">
        <v>0.59428571428571397</v>
      </c>
      <c r="H8" s="13">
        <v>0.57361963190184095</v>
      </c>
      <c r="I8" s="13">
        <v>0.59322033898305104</v>
      </c>
      <c r="J8" s="13">
        <v>0.59701492537313405</v>
      </c>
      <c r="K8" s="13">
        <v>0.59440559440559404</v>
      </c>
      <c r="L8" s="13">
        <v>0.53896103896103897</v>
      </c>
      <c r="M8" s="13"/>
      <c r="N8" s="13">
        <v>0.59414225941422605</v>
      </c>
      <c r="O8" s="13">
        <v>0.60481099656357395</v>
      </c>
      <c r="P8" s="13">
        <v>0.55223880597014896</v>
      </c>
      <c r="Q8" s="13">
        <v>0.559055118110236</v>
      </c>
      <c r="R8" s="13"/>
      <c r="S8" s="13">
        <v>0.60082304526748997</v>
      </c>
      <c r="T8" s="13">
        <v>0.59398496240601495</v>
      </c>
      <c r="U8" s="13">
        <v>0.602739726027397</v>
      </c>
      <c r="V8" s="13">
        <v>0.59223300970873805</v>
      </c>
      <c r="W8" s="13">
        <v>0.55769230769230804</v>
      </c>
      <c r="X8" s="13">
        <v>0.52380952380952395</v>
      </c>
      <c r="Y8" s="13">
        <v>0.52</v>
      </c>
      <c r="Z8" s="13">
        <v>0.51111111111111096</v>
      </c>
      <c r="AA8" s="13">
        <v>0.611464968152866</v>
      </c>
      <c r="AB8" s="13">
        <v>0.625</v>
      </c>
      <c r="AC8" s="13">
        <v>0.57894736842105299</v>
      </c>
      <c r="AD8" s="13">
        <v>0.63157894736842102</v>
      </c>
      <c r="AE8" s="13"/>
      <c r="AF8" s="13">
        <v>0.60150375939849599</v>
      </c>
      <c r="AG8" s="13">
        <v>0.55000000000000004</v>
      </c>
      <c r="AH8" s="13">
        <v>0.6484375</v>
      </c>
      <c r="AI8" s="13">
        <v>0.47826086956521702</v>
      </c>
      <c r="AJ8" s="13">
        <v>0.66666666666666696</v>
      </c>
      <c r="AK8" s="13">
        <v>0.66666666666666696</v>
      </c>
      <c r="AL8" s="13"/>
      <c r="AM8" s="13">
        <v>0.48901098901098899</v>
      </c>
      <c r="AN8" s="13">
        <v>0.52</v>
      </c>
      <c r="AO8" s="13">
        <v>0.63171355498721204</v>
      </c>
      <c r="AP8" s="13">
        <v>0.64978902953586504</v>
      </c>
      <c r="AQ8" s="13">
        <v>0.59090909090909105</v>
      </c>
      <c r="AR8" s="13"/>
      <c r="AS8" s="13">
        <v>0.58218623481781395</v>
      </c>
      <c r="AT8" s="13" t="s">
        <v>97</v>
      </c>
      <c r="AU8" s="13"/>
      <c r="AV8" s="13">
        <v>0.55000000000000004</v>
      </c>
      <c r="AW8" s="13">
        <v>0.57446808510638303</v>
      </c>
      <c r="AX8" s="13">
        <v>0.59273422562141498</v>
      </c>
      <c r="AY8" s="13"/>
      <c r="AZ8" s="13">
        <v>0.66055045871559603</v>
      </c>
      <c r="BA8" s="13">
        <v>0.47777777777777802</v>
      </c>
      <c r="BB8" s="13">
        <v>0.54185022026431695</v>
      </c>
      <c r="BC8" s="13"/>
      <c r="BD8" s="13">
        <v>0.61904761904761896</v>
      </c>
      <c r="BE8" s="13">
        <v>0.51276102088167097</v>
      </c>
      <c r="BF8" s="13"/>
      <c r="BG8" s="13">
        <v>0.63922518159806296</v>
      </c>
      <c r="BH8" s="13">
        <v>0.55365853658536601</v>
      </c>
      <c r="BI8" s="13"/>
      <c r="BJ8" s="13">
        <v>0.64736842105263204</v>
      </c>
      <c r="BK8" s="13">
        <v>0.57016683022571102</v>
      </c>
      <c r="BL8" s="13"/>
      <c r="BM8" s="13">
        <v>0.62962962962962998</v>
      </c>
      <c r="BN8" s="13">
        <v>0.57274590163934402</v>
      </c>
      <c r="BO8" s="13"/>
      <c r="BP8" s="13">
        <v>0.59347181008902095</v>
      </c>
      <c r="BQ8" s="13">
        <v>0.57648401826483997</v>
      </c>
      <c r="BR8" s="13"/>
      <c r="BS8" s="13">
        <v>0.58823529411764697</v>
      </c>
      <c r="BT8" s="13">
        <v>0.52307692307692299</v>
      </c>
      <c r="BU8" s="13"/>
      <c r="BV8" s="13">
        <v>0.55704697986577201</v>
      </c>
      <c r="BW8" s="13">
        <v>0.60409556313993196</v>
      </c>
      <c r="BX8" s="13"/>
      <c r="BY8" s="13">
        <v>0.46153846153846201</v>
      </c>
      <c r="BZ8" s="13">
        <v>0.60167130919220102</v>
      </c>
      <c r="CA8" s="13"/>
      <c r="CB8" s="13">
        <v>0.59560067681895101</v>
      </c>
      <c r="CC8" s="13">
        <v>0.57717041800643099</v>
      </c>
    </row>
    <row r="9" spans="2:81" x14ac:dyDescent="0.3">
      <c r="B9" s="14" t="s">
        <v>84</v>
      </c>
      <c r="C9" s="13">
        <v>0.276113360323887</v>
      </c>
      <c r="D9" s="13">
        <v>0.28731942215088302</v>
      </c>
      <c r="E9" s="13">
        <v>0.266886326194399</v>
      </c>
      <c r="F9" s="13"/>
      <c r="G9" s="13">
        <v>0.28571428571428598</v>
      </c>
      <c r="H9" s="13">
        <v>0.26380368098159501</v>
      </c>
      <c r="I9" s="13">
        <v>0.27118644067796599</v>
      </c>
      <c r="J9" s="13">
        <v>0.248756218905473</v>
      </c>
      <c r="K9" s="13">
        <v>0.30069930069930101</v>
      </c>
      <c r="L9" s="13">
        <v>0.31168831168831201</v>
      </c>
      <c r="M9" s="13"/>
      <c r="N9" s="13">
        <v>0.26778242677824299</v>
      </c>
      <c r="O9" s="13">
        <v>0.28865979381443302</v>
      </c>
      <c r="P9" s="13">
        <v>0.29353233830845799</v>
      </c>
      <c r="Q9" s="13">
        <v>0.26377952755905498</v>
      </c>
      <c r="R9" s="13"/>
      <c r="S9" s="13">
        <v>0.27160493827160498</v>
      </c>
      <c r="T9" s="13">
        <v>0.233082706766917</v>
      </c>
      <c r="U9" s="13">
        <v>0.301369863013699</v>
      </c>
      <c r="V9" s="13">
        <v>0.26213592233009703</v>
      </c>
      <c r="W9" s="13">
        <v>0.27884615384615402</v>
      </c>
      <c r="X9" s="13">
        <v>0.27619047619047599</v>
      </c>
      <c r="Y9" s="13">
        <v>0.36</v>
      </c>
      <c r="Z9" s="13">
        <v>0.31111111111111101</v>
      </c>
      <c r="AA9" s="13">
        <v>0.29936305732484098</v>
      </c>
      <c r="AB9" s="13">
        <v>0.23958333333333301</v>
      </c>
      <c r="AC9" s="13">
        <v>0.24561403508771901</v>
      </c>
      <c r="AD9" s="13">
        <v>0.157894736842105</v>
      </c>
      <c r="AE9" s="13"/>
      <c r="AF9" s="13">
        <v>0.29573934837092702</v>
      </c>
      <c r="AG9" s="13">
        <v>0.27500000000000002</v>
      </c>
      <c r="AH9" s="13">
        <v>0.2734375</v>
      </c>
      <c r="AI9" s="13">
        <v>0.27329192546583903</v>
      </c>
      <c r="AJ9" s="13">
        <v>0.25203252032520301</v>
      </c>
      <c r="AK9" s="13">
        <v>0.20952380952381</v>
      </c>
      <c r="AL9" s="13"/>
      <c r="AM9" s="13">
        <v>0.29670329670329698</v>
      </c>
      <c r="AN9" s="13">
        <v>0.32888888888888901</v>
      </c>
      <c r="AO9" s="13">
        <v>0.26342710997442498</v>
      </c>
      <c r="AP9" s="13">
        <v>0.22362869198312199</v>
      </c>
      <c r="AQ9" s="13">
        <v>0.25</v>
      </c>
      <c r="AR9" s="13"/>
      <c r="AS9" s="13">
        <v>0.276113360323887</v>
      </c>
      <c r="AT9" s="13" t="s">
        <v>97</v>
      </c>
      <c r="AU9" s="13"/>
      <c r="AV9" s="13">
        <v>0.29499999999999998</v>
      </c>
      <c r="AW9" s="13">
        <v>0.24468085106383</v>
      </c>
      <c r="AX9" s="13">
        <v>0.28298279158699802</v>
      </c>
      <c r="AY9" s="13"/>
      <c r="AZ9" s="13">
        <v>0.26605504587155998</v>
      </c>
      <c r="BA9" s="13">
        <v>0.35555555555555601</v>
      </c>
      <c r="BB9" s="13">
        <v>0.26872246696035201</v>
      </c>
      <c r="BC9" s="13"/>
      <c r="BD9" s="13">
        <v>0.25689223057644101</v>
      </c>
      <c r="BE9" s="13">
        <v>0.31090487238979098</v>
      </c>
      <c r="BF9" s="13"/>
      <c r="BG9" s="13">
        <v>0.25181598062954003</v>
      </c>
      <c r="BH9" s="13">
        <v>0.28780487804878002</v>
      </c>
      <c r="BI9" s="13"/>
      <c r="BJ9" s="13">
        <v>0.23684210526315799</v>
      </c>
      <c r="BK9" s="13">
        <v>0.28459273797841</v>
      </c>
      <c r="BL9" s="13"/>
      <c r="BM9" s="13">
        <v>0.23868312757201601</v>
      </c>
      <c r="BN9" s="13">
        <v>0.28586065573770503</v>
      </c>
      <c r="BO9" s="13"/>
      <c r="BP9" s="13">
        <v>0.270029673590504</v>
      </c>
      <c r="BQ9" s="13">
        <v>0.278538812785388</v>
      </c>
      <c r="BR9" s="13"/>
      <c r="BS9" s="13">
        <v>0.27375565610859698</v>
      </c>
      <c r="BT9" s="13">
        <v>0.31648351648351603</v>
      </c>
      <c r="BU9" s="13"/>
      <c r="BV9" s="13">
        <v>0.29530201342281898</v>
      </c>
      <c r="BW9" s="13">
        <v>0.26279863481228699</v>
      </c>
      <c r="BX9" s="13"/>
      <c r="BY9" s="13">
        <v>0.30769230769230799</v>
      </c>
      <c r="BZ9" s="13">
        <v>0.27205199628597998</v>
      </c>
      <c r="CA9" s="13"/>
      <c r="CB9" s="13">
        <v>0.252115059221658</v>
      </c>
      <c r="CC9" s="13">
        <v>0.29903536977492001</v>
      </c>
    </row>
    <row r="10" spans="2:81" x14ac:dyDescent="0.3">
      <c r="B10" s="14" t="s">
        <v>414</v>
      </c>
      <c r="C10" s="13">
        <v>9.1497975708502002E-2</v>
      </c>
      <c r="D10" s="13">
        <v>0.110754414125201</v>
      </c>
      <c r="E10" s="13">
        <v>7.2487644151565098E-2</v>
      </c>
      <c r="F10" s="13"/>
      <c r="G10" s="13">
        <v>5.7142857142857099E-2</v>
      </c>
      <c r="H10" s="13">
        <v>0.104294478527607</v>
      </c>
      <c r="I10" s="13">
        <v>9.3220338983050793E-2</v>
      </c>
      <c r="J10" s="13">
        <v>9.4527363184079602E-2</v>
      </c>
      <c r="K10" s="13">
        <v>6.9930069930069894E-2</v>
      </c>
      <c r="L10" s="13">
        <v>0.11688311688311701</v>
      </c>
      <c r="M10" s="13"/>
      <c r="N10" s="13">
        <v>9.2050209205020897E-2</v>
      </c>
      <c r="O10" s="13">
        <v>6.5292096219931303E-2</v>
      </c>
      <c r="P10" s="13">
        <v>0.114427860696517</v>
      </c>
      <c r="Q10" s="13">
        <v>0.102362204724409</v>
      </c>
      <c r="R10" s="13"/>
      <c r="S10" s="13">
        <v>0.102880658436214</v>
      </c>
      <c r="T10" s="13">
        <v>0.12781954887218</v>
      </c>
      <c r="U10" s="13">
        <v>5.4794520547945202E-2</v>
      </c>
      <c r="V10" s="13">
        <v>0.106796116504854</v>
      </c>
      <c r="W10" s="13">
        <v>9.6153846153846201E-2</v>
      </c>
      <c r="X10" s="13">
        <v>0.104761904761905</v>
      </c>
      <c r="Y10" s="13">
        <v>0.09</v>
      </c>
      <c r="Z10" s="13">
        <v>8.8888888888888906E-2</v>
      </c>
      <c r="AA10" s="13">
        <v>3.8216560509554097E-2</v>
      </c>
      <c r="AB10" s="13">
        <v>7.2916666666666699E-2</v>
      </c>
      <c r="AC10" s="13">
        <v>0.12280701754386</v>
      </c>
      <c r="AD10" s="13">
        <v>0.105263157894737</v>
      </c>
      <c r="AE10" s="13"/>
      <c r="AF10" s="13">
        <v>6.01503759398496E-2</v>
      </c>
      <c r="AG10" s="13">
        <v>0.13500000000000001</v>
      </c>
      <c r="AH10" s="13">
        <v>6.25E-2</v>
      </c>
      <c r="AI10" s="13">
        <v>0.14906832298136599</v>
      </c>
      <c r="AJ10" s="13">
        <v>3.2520325203252001E-2</v>
      </c>
      <c r="AK10" s="13">
        <v>9.5238095238095205E-2</v>
      </c>
      <c r="AL10" s="13"/>
      <c r="AM10" s="13">
        <v>0.15384615384615399</v>
      </c>
      <c r="AN10" s="13">
        <v>8.8888888888888906E-2</v>
      </c>
      <c r="AO10" s="13">
        <v>5.8823529411764698E-2</v>
      </c>
      <c r="AP10" s="13">
        <v>8.4388185654008394E-2</v>
      </c>
      <c r="AQ10" s="13">
        <v>6.8181818181818205E-2</v>
      </c>
      <c r="AR10" s="13"/>
      <c r="AS10" s="13">
        <v>9.1497975708502002E-2</v>
      </c>
      <c r="AT10" s="13" t="s">
        <v>97</v>
      </c>
      <c r="AU10" s="13"/>
      <c r="AV10" s="13">
        <v>9.7500000000000003E-2</v>
      </c>
      <c r="AW10" s="13">
        <v>0.117021276595745</v>
      </c>
      <c r="AX10" s="13">
        <v>7.8393881453154901E-2</v>
      </c>
      <c r="AY10" s="13"/>
      <c r="AZ10" s="13">
        <v>6.4220183486238494E-2</v>
      </c>
      <c r="BA10" s="13">
        <v>7.7777777777777807E-2</v>
      </c>
      <c r="BB10" s="13">
        <v>0.123348017621145</v>
      </c>
      <c r="BC10" s="13"/>
      <c r="BD10" s="13">
        <v>8.6466165413533802E-2</v>
      </c>
      <c r="BE10" s="13">
        <v>0.102088167053364</v>
      </c>
      <c r="BF10" s="13"/>
      <c r="BG10" s="13">
        <v>8.7167070217917697E-2</v>
      </c>
      <c r="BH10" s="13">
        <v>9.3902439024390202E-2</v>
      </c>
      <c r="BI10" s="13"/>
      <c r="BJ10" s="13">
        <v>7.8947368421052599E-2</v>
      </c>
      <c r="BK10" s="13">
        <v>9.2247301275760502E-2</v>
      </c>
      <c r="BL10" s="13"/>
      <c r="BM10" s="13">
        <v>8.2304526748971193E-2</v>
      </c>
      <c r="BN10" s="13">
        <v>9.2213114754098394E-2</v>
      </c>
      <c r="BO10" s="13"/>
      <c r="BP10" s="13">
        <v>7.71513353115727E-2</v>
      </c>
      <c r="BQ10" s="13">
        <v>9.9315068493150693E-2</v>
      </c>
      <c r="BR10" s="13"/>
      <c r="BS10" s="13">
        <v>9.9547511312217202E-2</v>
      </c>
      <c r="BT10" s="13">
        <v>9.6703296703296707E-2</v>
      </c>
      <c r="BU10" s="13"/>
      <c r="BV10" s="13">
        <v>0.134228187919463</v>
      </c>
      <c r="BW10" s="13">
        <v>8.1911262798634796E-2</v>
      </c>
      <c r="BX10" s="13"/>
      <c r="BY10" s="13">
        <v>0.10489510489510501</v>
      </c>
      <c r="BZ10" s="13">
        <v>8.9136490250696407E-2</v>
      </c>
      <c r="CA10" s="13"/>
      <c r="CB10" s="13">
        <v>9.13705583756345E-2</v>
      </c>
      <c r="CC10" s="13">
        <v>8.5209003215434106E-2</v>
      </c>
    </row>
    <row r="11" spans="2:81" x14ac:dyDescent="0.3">
      <c r="B11" s="14" t="s">
        <v>86</v>
      </c>
      <c r="C11" s="13">
        <v>2.6720647773279399E-2</v>
      </c>
      <c r="D11" s="13">
        <v>3.3707865168539297E-2</v>
      </c>
      <c r="E11" s="13">
        <v>1.97693574958814E-2</v>
      </c>
      <c r="F11" s="13"/>
      <c r="G11" s="13">
        <v>2.8571428571428598E-2</v>
      </c>
      <c r="H11" s="13">
        <v>3.6809815950920199E-2</v>
      </c>
      <c r="I11" s="13">
        <v>2.5423728813559299E-2</v>
      </c>
      <c r="J11" s="13">
        <v>3.98009950248756E-2</v>
      </c>
      <c r="K11" s="13">
        <v>6.9930069930069904E-3</v>
      </c>
      <c r="L11" s="13">
        <v>6.4935064935064896E-3</v>
      </c>
      <c r="M11" s="13"/>
      <c r="N11" s="13">
        <v>3.1380753138075299E-2</v>
      </c>
      <c r="O11" s="13">
        <v>2.06185567010309E-2</v>
      </c>
      <c r="P11" s="13">
        <v>1.49253731343284E-2</v>
      </c>
      <c r="Q11" s="13">
        <v>3.1496062992125998E-2</v>
      </c>
      <c r="R11" s="13"/>
      <c r="S11" s="13">
        <v>1.2345679012345699E-2</v>
      </c>
      <c r="T11" s="13">
        <v>1.50375939849624E-2</v>
      </c>
      <c r="U11" s="13">
        <v>4.1095890410958902E-2</v>
      </c>
      <c r="V11" s="13">
        <v>2.9126213592233E-2</v>
      </c>
      <c r="W11" s="13">
        <v>3.8461538461538498E-2</v>
      </c>
      <c r="X11" s="13">
        <v>4.7619047619047603E-2</v>
      </c>
      <c r="Y11" s="13">
        <v>0.02</v>
      </c>
      <c r="Z11" s="13">
        <v>4.4444444444444398E-2</v>
      </c>
      <c r="AA11" s="13">
        <v>1.27388535031847E-2</v>
      </c>
      <c r="AB11" s="13">
        <v>4.1666666666666699E-2</v>
      </c>
      <c r="AC11" s="13">
        <v>3.5087719298245598E-2</v>
      </c>
      <c r="AD11" s="13">
        <v>5.2631578947368397E-2</v>
      </c>
      <c r="AE11" s="13"/>
      <c r="AF11" s="13">
        <v>3.00751879699248E-2</v>
      </c>
      <c r="AG11" s="13">
        <v>1.4999999999999999E-2</v>
      </c>
      <c r="AH11" s="13">
        <v>7.8125E-3</v>
      </c>
      <c r="AI11" s="13">
        <v>4.9689440993788803E-2</v>
      </c>
      <c r="AJ11" s="13">
        <v>2.4390243902439001E-2</v>
      </c>
      <c r="AK11" s="13">
        <v>9.5238095238095195E-3</v>
      </c>
      <c r="AL11" s="13"/>
      <c r="AM11" s="13">
        <v>2.1978021978022001E-2</v>
      </c>
      <c r="AN11" s="13">
        <v>3.5555555555555597E-2</v>
      </c>
      <c r="AO11" s="13">
        <v>2.5575447570332501E-2</v>
      </c>
      <c r="AP11" s="13">
        <v>2.1097046413502098E-2</v>
      </c>
      <c r="AQ11" s="13">
        <v>6.8181818181818205E-2</v>
      </c>
      <c r="AR11" s="13"/>
      <c r="AS11" s="13">
        <v>2.6720647773279399E-2</v>
      </c>
      <c r="AT11" s="13" t="s">
        <v>97</v>
      </c>
      <c r="AU11" s="13"/>
      <c r="AV11" s="13">
        <v>3.5000000000000003E-2</v>
      </c>
      <c r="AW11" s="13">
        <v>4.2553191489361701E-2</v>
      </c>
      <c r="AX11" s="13">
        <v>2.1032504780114699E-2</v>
      </c>
      <c r="AY11" s="13"/>
      <c r="AZ11" s="13">
        <v>9.1743119266055103E-3</v>
      </c>
      <c r="BA11" s="13">
        <v>6.6666666666666693E-2</v>
      </c>
      <c r="BB11" s="13">
        <v>3.9647577092511002E-2</v>
      </c>
      <c r="BC11" s="13"/>
      <c r="BD11" s="13">
        <v>2.2556390977443601E-2</v>
      </c>
      <c r="BE11" s="13">
        <v>3.4802784222737797E-2</v>
      </c>
      <c r="BF11" s="13"/>
      <c r="BG11" s="13">
        <v>1.4527845036319599E-2</v>
      </c>
      <c r="BH11" s="13">
        <v>3.2926829268292698E-2</v>
      </c>
      <c r="BI11" s="13"/>
      <c r="BJ11" s="13">
        <v>2.1052631578947399E-2</v>
      </c>
      <c r="BK11" s="13">
        <v>2.7477919528949901E-2</v>
      </c>
      <c r="BL11" s="13"/>
      <c r="BM11" s="13">
        <v>2.8806584362139901E-2</v>
      </c>
      <c r="BN11" s="13">
        <v>2.5614754098360702E-2</v>
      </c>
      <c r="BO11" s="13"/>
      <c r="BP11" s="13">
        <v>2.6706231454005899E-2</v>
      </c>
      <c r="BQ11" s="13">
        <v>2.62557077625571E-2</v>
      </c>
      <c r="BR11" s="13"/>
      <c r="BS11" s="13">
        <v>2.7149321266968299E-2</v>
      </c>
      <c r="BT11" s="13">
        <v>2.4175824175824201E-2</v>
      </c>
      <c r="BU11" s="13"/>
      <c r="BV11" s="13">
        <v>6.7114093959731499E-3</v>
      </c>
      <c r="BW11" s="13">
        <v>3.7542662116041001E-2</v>
      </c>
      <c r="BX11" s="13"/>
      <c r="BY11" s="13">
        <v>4.8951048951049E-2</v>
      </c>
      <c r="BZ11" s="13">
        <v>2.1355617455895998E-2</v>
      </c>
      <c r="CA11" s="13"/>
      <c r="CB11" s="13">
        <v>2.7072758037225E-2</v>
      </c>
      <c r="CC11" s="13">
        <v>2.41157556270096E-2</v>
      </c>
    </row>
    <row r="12" spans="2:81" x14ac:dyDescent="0.3">
      <c r="B12" s="14" t="s">
        <v>415</v>
      </c>
      <c r="C12" s="13">
        <v>1.4574898785425099E-2</v>
      </c>
      <c r="D12" s="13">
        <v>2.0866773675762399E-2</v>
      </c>
      <c r="E12" s="13">
        <v>8.2372322899505798E-3</v>
      </c>
      <c r="F12" s="13"/>
      <c r="G12" s="13">
        <v>2.2857142857142899E-2</v>
      </c>
      <c r="H12" s="13">
        <v>1.22699386503067E-2</v>
      </c>
      <c r="I12" s="13">
        <v>4.2372881355932203E-3</v>
      </c>
      <c r="J12" s="13">
        <v>1.49253731343284E-2</v>
      </c>
      <c r="K12" s="13">
        <v>2.0979020979021001E-2</v>
      </c>
      <c r="L12" s="13">
        <v>1.9480519480519501E-2</v>
      </c>
      <c r="M12" s="13"/>
      <c r="N12" s="13">
        <v>1.2552301255230099E-2</v>
      </c>
      <c r="O12" s="13">
        <v>2.06185567010309E-2</v>
      </c>
      <c r="P12" s="13">
        <v>9.9502487562189105E-3</v>
      </c>
      <c r="Q12" s="13">
        <v>1.5748031496062999E-2</v>
      </c>
      <c r="R12" s="13"/>
      <c r="S12" s="13">
        <v>8.23045267489712E-3</v>
      </c>
      <c r="T12" s="13">
        <v>2.2556390977443601E-2</v>
      </c>
      <c r="U12" s="13">
        <v>0</v>
      </c>
      <c r="V12" s="13">
        <v>0</v>
      </c>
      <c r="W12" s="13">
        <v>9.6153846153846194E-3</v>
      </c>
      <c r="X12" s="13">
        <v>9.5238095238095195E-3</v>
      </c>
      <c r="Y12" s="13">
        <v>0.01</v>
      </c>
      <c r="Z12" s="13">
        <v>2.2222222222222199E-2</v>
      </c>
      <c r="AA12" s="13">
        <v>3.1847133757961797E-2</v>
      </c>
      <c r="AB12" s="13">
        <v>2.0833333333333301E-2</v>
      </c>
      <c r="AC12" s="13">
        <v>1.7543859649122799E-2</v>
      </c>
      <c r="AD12" s="13">
        <v>5.2631578947368397E-2</v>
      </c>
      <c r="AE12" s="13"/>
      <c r="AF12" s="13">
        <v>7.5187969924812E-3</v>
      </c>
      <c r="AG12" s="13">
        <v>1.4999999999999999E-2</v>
      </c>
      <c r="AH12" s="13">
        <v>7.8125E-3</v>
      </c>
      <c r="AI12" s="13">
        <v>3.7267080745341602E-2</v>
      </c>
      <c r="AJ12" s="13">
        <v>1.6260162601626001E-2</v>
      </c>
      <c r="AK12" s="13">
        <v>9.5238095238095195E-3</v>
      </c>
      <c r="AL12" s="13"/>
      <c r="AM12" s="13">
        <v>1.6483516483516501E-2</v>
      </c>
      <c r="AN12" s="13">
        <v>1.3333333333333299E-2</v>
      </c>
      <c r="AO12" s="13">
        <v>1.5345268542199499E-2</v>
      </c>
      <c r="AP12" s="13">
        <v>2.1097046413502098E-2</v>
      </c>
      <c r="AQ12" s="13">
        <v>0</v>
      </c>
      <c r="AR12" s="13"/>
      <c r="AS12" s="13">
        <v>1.4574898785425099E-2</v>
      </c>
      <c r="AT12" s="13" t="s">
        <v>97</v>
      </c>
      <c r="AU12" s="13"/>
      <c r="AV12" s="13">
        <v>1.7500000000000002E-2</v>
      </c>
      <c r="AW12" s="13">
        <v>0</v>
      </c>
      <c r="AX12" s="13">
        <v>1.3384321223709399E-2</v>
      </c>
      <c r="AY12" s="13"/>
      <c r="AZ12" s="13">
        <v>0</v>
      </c>
      <c r="BA12" s="13">
        <v>2.2222222222222199E-2</v>
      </c>
      <c r="BB12" s="13">
        <v>1.3215859030837E-2</v>
      </c>
      <c r="BC12" s="13"/>
      <c r="BD12" s="13">
        <v>1.00250626566416E-2</v>
      </c>
      <c r="BE12" s="13">
        <v>2.3201856148491899E-2</v>
      </c>
      <c r="BF12" s="13"/>
      <c r="BG12" s="13">
        <v>4.8426150121065404E-3</v>
      </c>
      <c r="BH12" s="13">
        <v>1.9512195121951199E-2</v>
      </c>
      <c r="BI12" s="13"/>
      <c r="BJ12" s="13">
        <v>1.05263157894737E-2</v>
      </c>
      <c r="BK12" s="13">
        <v>1.57016683022571E-2</v>
      </c>
      <c r="BL12" s="13"/>
      <c r="BM12" s="13">
        <v>1.2345679012345699E-2</v>
      </c>
      <c r="BN12" s="13">
        <v>1.53688524590164E-2</v>
      </c>
      <c r="BO12" s="13"/>
      <c r="BP12" s="13">
        <v>2.3738872403560801E-2</v>
      </c>
      <c r="BQ12" s="13">
        <v>1.1415525114155301E-2</v>
      </c>
      <c r="BR12" s="13"/>
      <c r="BS12" s="13">
        <v>9.0497737556561094E-3</v>
      </c>
      <c r="BT12" s="13">
        <v>2.4175824175824201E-2</v>
      </c>
      <c r="BU12" s="13"/>
      <c r="BV12" s="13">
        <v>6.7114093959731499E-3</v>
      </c>
      <c r="BW12" s="13">
        <v>1.02389078498294E-2</v>
      </c>
      <c r="BX12" s="13"/>
      <c r="BY12" s="13">
        <v>5.5944055944055902E-2</v>
      </c>
      <c r="BZ12" s="13">
        <v>9.2850510677808702E-3</v>
      </c>
      <c r="CA12" s="13"/>
      <c r="CB12" s="13">
        <v>2.0304568527918801E-2</v>
      </c>
      <c r="CC12" s="13">
        <v>9.6463022508038593E-3</v>
      </c>
    </row>
    <row r="13" spans="2:81" x14ac:dyDescent="0.3">
      <c r="B13" s="14" t="s">
        <v>106</v>
      </c>
      <c r="C13" s="13">
        <v>8.9068825910931203E-3</v>
      </c>
      <c r="D13" s="13">
        <v>6.4205457463884404E-3</v>
      </c>
      <c r="E13" s="13">
        <v>1.1532125205930799E-2</v>
      </c>
      <c r="F13" s="13"/>
      <c r="G13" s="13">
        <v>1.1428571428571401E-2</v>
      </c>
      <c r="H13" s="13">
        <v>9.2024539877300603E-3</v>
      </c>
      <c r="I13" s="13">
        <v>1.27118644067797E-2</v>
      </c>
      <c r="J13" s="13">
        <v>4.97512437810945E-3</v>
      </c>
      <c r="K13" s="13">
        <v>6.9930069930069904E-3</v>
      </c>
      <c r="L13" s="13">
        <v>6.4935064935064896E-3</v>
      </c>
      <c r="M13" s="13"/>
      <c r="N13" s="13">
        <v>2.0920502092050199E-3</v>
      </c>
      <c r="O13" s="13">
        <v>0</v>
      </c>
      <c r="P13" s="13">
        <v>1.49253731343284E-2</v>
      </c>
      <c r="Q13" s="13">
        <v>2.7559055118110201E-2</v>
      </c>
      <c r="R13" s="13"/>
      <c r="S13" s="13">
        <v>4.11522633744856E-3</v>
      </c>
      <c r="T13" s="13">
        <v>7.5187969924812E-3</v>
      </c>
      <c r="U13" s="13">
        <v>0</v>
      </c>
      <c r="V13" s="13">
        <v>9.7087378640776708E-3</v>
      </c>
      <c r="W13" s="13">
        <v>1.9230769230769201E-2</v>
      </c>
      <c r="X13" s="13">
        <v>3.8095238095238099E-2</v>
      </c>
      <c r="Y13" s="13">
        <v>0</v>
      </c>
      <c r="Z13" s="13">
        <v>2.2222222222222199E-2</v>
      </c>
      <c r="AA13" s="13">
        <v>6.3694267515923596E-3</v>
      </c>
      <c r="AB13" s="13">
        <v>0</v>
      </c>
      <c r="AC13" s="13">
        <v>0</v>
      </c>
      <c r="AD13" s="13">
        <v>0</v>
      </c>
      <c r="AE13" s="13"/>
      <c r="AF13" s="13">
        <v>5.0125313283208E-3</v>
      </c>
      <c r="AG13" s="13">
        <v>0.01</v>
      </c>
      <c r="AH13" s="13">
        <v>0</v>
      </c>
      <c r="AI13" s="13">
        <v>1.2422360248447201E-2</v>
      </c>
      <c r="AJ13" s="13">
        <v>8.1300813008130107E-3</v>
      </c>
      <c r="AK13" s="13">
        <v>9.5238095238095195E-3</v>
      </c>
      <c r="AL13" s="13"/>
      <c r="AM13" s="13">
        <v>2.1978021978022001E-2</v>
      </c>
      <c r="AN13" s="13">
        <v>1.3333333333333299E-2</v>
      </c>
      <c r="AO13" s="13">
        <v>5.1150895140665001E-3</v>
      </c>
      <c r="AP13" s="13">
        <v>0</v>
      </c>
      <c r="AQ13" s="13">
        <v>2.27272727272727E-2</v>
      </c>
      <c r="AR13" s="13"/>
      <c r="AS13" s="13">
        <v>8.9068825910931203E-3</v>
      </c>
      <c r="AT13" s="13" t="s">
        <v>97</v>
      </c>
      <c r="AU13" s="13"/>
      <c r="AV13" s="13">
        <v>5.0000000000000001E-3</v>
      </c>
      <c r="AW13" s="13">
        <v>2.1276595744680899E-2</v>
      </c>
      <c r="AX13" s="13">
        <v>1.1472275334608E-2</v>
      </c>
      <c r="AY13" s="13"/>
      <c r="AZ13" s="13">
        <v>0</v>
      </c>
      <c r="BA13" s="13">
        <v>0</v>
      </c>
      <c r="BB13" s="13">
        <v>1.3215859030837E-2</v>
      </c>
      <c r="BC13" s="13"/>
      <c r="BD13" s="13">
        <v>5.0125313283208E-3</v>
      </c>
      <c r="BE13" s="13">
        <v>1.6241299303944301E-2</v>
      </c>
      <c r="BF13" s="13"/>
      <c r="BG13" s="13">
        <v>2.4213075060532702E-3</v>
      </c>
      <c r="BH13" s="13">
        <v>1.21951219512195E-2</v>
      </c>
      <c r="BI13" s="13"/>
      <c r="BJ13" s="13">
        <v>5.2631578947368403E-3</v>
      </c>
      <c r="BK13" s="13">
        <v>9.8135426889107008E-3</v>
      </c>
      <c r="BL13" s="13"/>
      <c r="BM13" s="13">
        <v>8.23045267489712E-3</v>
      </c>
      <c r="BN13" s="13">
        <v>8.1967213114754103E-3</v>
      </c>
      <c r="BO13" s="13"/>
      <c r="BP13" s="13">
        <v>8.9020771513353102E-3</v>
      </c>
      <c r="BQ13" s="13">
        <v>7.9908675799086806E-3</v>
      </c>
      <c r="BR13" s="13"/>
      <c r="BS13" s="13">
        <v>2.26244343891403E-3</v>
      </c>
      <c r="BT13" s="13">
        <v>1.5384615384615399E-2</v>
      </c>
      <c r="BU13" s="13"/>
      <c r="BV13" s="13">
        <v>0</v>
      </c>
      <c r="BW13" s="13">
        <v>3.4129692832764501E-3</v>
      </c>
      <c r="BX13" s="13"/>
      <c r="BY13" s="13">
        <v>2.0979020979021001E-2</v>
      </c>
      <c r="BZ13" s="13">
        <v>6.4995357474466097E-3</v>
      </c>
      <c r="CA13" s="13"/>
      <c r="CB13" s="13">
        <v>1.35363790186125E-2</v>
      </c>
      <c r="CC13" s="13">
        <v>4.8231511254019296E-3</v>
      </c>
    </row>
    <row r="14" spans="2:81" x14ac:dyDescent="0.3">
      <c r="B14" s="14" t="s">
        <v>89</v>
      </c>
      <c r="C14" s="17">
        <v>0.85829959514169996</v>
      </c>
      <c r="D14" s="17">
        <v>0.82825040128410898</v>
      </c>
      <c r="E14" s="17">
        <v>0.88797364085667196</v>
      </c>
      <c r="F14" s="17"/>
      <c r="G14" s="17">
        <v>0.88</v>
      </c>
      <c r="H14" s="17">
        <v>0.83742331288343597</v>
      </c>
      <c r="I14" s="17">
        <v>0.86440677966101698</v>
      </c>
      <c r="J14" s="17">
        <v>0.845771144278607</v>
      </c>
      <c r="K14" s="17">
        <v>0.89510489510489499</v>
      </c>
      <c r="L14" s="17">
        <v>0.85064935064935099</v>
      </c>
      <c r="M14" s="17"/>
      <c r="N14" s="17">
        <v>0.86192468619246898</v>
      </c>
      <c r="O14" s="17">
        <v>0.89347079037800703</v>
      </c>
      <c r="P14" s="17">
        <v>0.845771144278607</v>
      </c>
      <c r="Q14" s="17">
        <v>0.82283464566929099</v>
      </c>
      <c r="R14" s="17"/>
      <c r="S14" s="17">
        <v>0.87242798353909501</v>
      </c>
      <c r="T14" s="17">
        <v>0.82706766917293195</v>
      </c>
      <c r="U14" s="17">
        <v>0.90410958904109595</v>
      </c>
      <c r="V14" s="17">
        <v>0.85436893203883502</v>
      </c>
      <c r="W14" s="17">
        <v>0.83653846153846201</v>
      </c>
      <c r="X14" s="17">
        <v>0.8</v>
      </c>
      <c r="Y14" s="17">
        <v>0.88</v>
      </c>
      <c r="Z14" s="17">
        <v>0.82222222222222197</v>
      </c>
      <c r="AA14" s="17">
        <v>0.91082802547770703</v>
      </c>
      <c r="AB14" s="17">
        <v>0.86458333333333304</v>
      </c>
      <c r="AC14" s="17">
        <v>0.82456140350877205</v>
      </c>
      <c r="AD14" s="17">
        <v>0.78947368421052599</v>
      </c>
      <c r="AE14" s="17"/>
      <c r="AF14" s="17">
        <v>0.89724310776942395</v>
      </c>
      <c r="AG14" s="17">
        <v>0.82499999999999996</v>
      </c>
      <c r="AH14" s="17">
        <v>0.921875</v>
      </c>
      <c r="AI14" s="17">
        <v>0.75155279503105599</v>
      </c>
      <c r="AJ14" s="17">
        <v>0.91869918699187003</v>
      </c>
      <c r="AK14" s="17">
        <v>0.87619047619047596</v>
      </c>
      <c r="AL14" s="17"/>
      <c r="AM14" s="17">
        <v>0.78571428571428603</v>
      </c>
      <c r="AN14" s="17">
        <v>0.84888888888888903</v>
      </c>
      <c r="AO14" s="17">
        <v>0.89514066496163702</v>
      </c>
      <c r="AP14" s="17">
        <v>0.873417721518987</v>
      </c>
      <c r="AQ14" s="17">
        <v>0.84090909090909105</v>
      </c>
      <c r="AR14" s="17"/>
      <c r="AS14" s="17">
        <v>0.85829959514169996</v>
      </c>
      <c r="AT14" s="17" t="s">
        <v>97</v>
      </c>
      <c r="AU14" s="17"/>
      <c r="AV14" s="17">
        <v>0.84499999999999997</v>
      </c>
      <c r="AW14" s="17">
        <v>0.819148936170213</v>
      </c>
      <c r="AX14" s="17">
        <v>0.875717017208413</v>
      </c>
      <c r="AY14" s="17"/>
      <c r="AZ14" s="17">
        <v>0.92660550458715596</v>
      </c>
      <c r="BA14" s="17">
        <v>0.83333333333333304</v>
      </c>
      <c r="BB14" s="17">
        <v>0.81057268722467002</v>
      </c>
      <c r="BC14" s="17"/>
      <c r="BD14" s="17">
        <v>0.87593984962406002</v>
      </c>
      <c r="BE14" s="17">
        <v>0.823665893271462</v>
      </c>
      <c r="BF14" s="17"/>
      <c r="BG14" s="17">
        <v>0.89104116222760299</v>
      </c>
      <c r="BH14" s="17">
        <v>0.84146341463414598</v>
      </c>
      <c r="BI14" s="17"/>
      <c r="BJ14" s="17">
        <v>0.884210526315789</v>
      </c>
      <c r="BK14" s="17">
        <v>0.85475956820412202</v>
      </c>
      <c r="BL14" s="17"/>
      <c r="BM14" s="17">
        <v>0.86831275720164602</v>
      </c>
      <c r="BN14" s="17">
        <v>0.85860655737704905</v>
      </c>
      <c r="BO14" s="17"/>
      <c r="BP14" s="17">
        <v>0.86350148367952495</v>
      </c>
      <c r="BQ14" s="17">
        <v>0.85502283105022803</v>
      </c>
      <c r="BR14" s="17"/>
      <c r="BS14" s="17">
        <v>0.86199095022624395</v>
      </c>
      <c r="BT14" s="17">
        <v>0.83956043956044002</v>
      </c>
      <c r="BU14" s="17"/>
      <c r="BV14" s="17">
        <v>0.85234899328859104</v>
      </c>
      <c r="BW14" s="17">
        <v>0.866894197952218</v>
      </c>
      <c r="BX14" s="17"/>
      <c r="BY14" s="17">
        <v>0.76923076923076905</v>
      </c>
      <c r="BZ14" s="17">
        <v>0.87372330547818</v>
      </c>
      <c r="CA14" s="17"/>
      <c r="CB14" s="17">
        <v>0.84771573604060901</v>
      </c>
      <c r="CC14" s="17">
        <v>0.87620578778135005</v>
      </c>
    </row>
    <row r="15" spans="2:81" x14ac:dyDescent="0.3">
      <c r="B15" s="14" t="s">
        <v>90</v>
      </c>
      <c r="C15" s="17">
        <v>4.1295546558704502E-2</v>
      </c>
      <c r="D15" s="17">
        <v>5.4574638844301797E-2</v>
      </c>
      <c r="E15" s="17">
        <v>2.8006589785831999E-2</v>
      </c>
      <c r="F15" s="17"/>
      <c r="G15" s="17">
        <v>5.14285714285714E-2</v>
      </c>
      <c r="H15" s="17">
        <v>4.9079754601227002E-2</v>
      </c>
      <c r="I15" s="17">
        <v>2.9661016949152502E-2</v>
      </c>
      <c r="J15" s="17">
        <v>5.4726368159204002E-2</v>
      </c>
      <c r="K15" s="17">
        <v>2.7972027972028E-2</v>
      </c>
      <c r="L15" s="17">
        <v>2.5974025974026E-2</v>
      </c>
      <c r="M15" s="17"/>
      <c r="N15" s="17">
        <v>4.3933054393305401E-2</v>
      </c>
      <c r="O15" s="17">
        <v>4.1237113402061903E-2</v>
      </c>
      <c r="P15" s="17">
        <v>2.48756218905473E-2</v>
      </c>
      <c r="Q15" s="17">
        <v>4.7244094488188997E-2</v>
      </c>
      <c r="R15" s="17"/>
      <c r="S15" s="17">
        <v>2.0576131687242798E-2</v>
      </c>
      <c r="T15" s="17">
        <v>3.7593984962405999E-2</v>
      </c>
      <c r="U15" s="17">
        <v>4.1095890410958902E-2</v>
      </c>
      <c r="V15" s="17">
        <v>2.9126213592233E-2</v>
      </c>
      <c r="W15" s="17">
        <v>4.80769230769231E-2</v>
      </c>
      <c r="X15" s="17">
        <v>5.7142857142857099E-2</v>
      </c>
      <c r="Y15" s="17">
        <v>0.03</v>
      </c>
      <c r="Z15" s="17">
        <v>6.6666666666666693E-2</v>
      </c>
      <c r="AA15" s="17">
        <v>4.4585987261146501E-2</v>
      </c>
      <c r="AB15" s="17">
        <v>6.25E-2</v>
      </c>
      <c r="AC15" s="17">
        <v>5.2631578947368397E-2</v>
      </c>
      <c r="AD15" s="17">
        <v>0.105263157894737</v>
      </c>
      <c r="AE15" s="17"/>
      <c r="AF15" s="17">
        <v>3.7593984962405999E-2</v>
      </c>
      <c r="AG15" s="17">
        <v>0.03</v>
      </c>
      <c r="AH15" s="17">
        <v>1.5625E-2</v>
      </c>
      <c r="AI15" s="17">
        <v>8.6956521739130405E-2</v>
      </c>
      <c r="AJ15" s="17">
        <v>4.0650406504064998E-2</v>
      </c>
      <c r="AK15" s="17">
        <v>1.9047619047619001E-2</v>
      </c>
      <c r="AL15" s="17"/>
      <c r="AM15" s="17">
        <v>3.8461538461538498E-2</v>
      </c>
      <c r="AN15" s="17">
        <v>4.8888888888888898E-2</v>
      </c>
      <c r="AO15" s="17">
        <v>4.0920716112532E-2</v>
      </c>
      <c r="AP15" s="17">
        <v>4.2194092827004197E-2</v>
      </c>
      <c r="AQ15" s="17">
        <v>6.8181818181818205E-2</v>
      </c>
      <c r="AR15" s="17"/>
      <c r="AS15" s="17">
        <v>4.1295546558704502E-2</v>
      </c>
      <c r="AT15" s="17" t="s">
        <v>97</v>
      </c>
      <c r="AU15" s="17"/>
      <c r="AV15" s="17">
        <v>5.2499999999999998E-2</v>
      </c>
      <c r="AW15" s="17">
        <v>4.2553191489361701E-2</v>
      </c>
      <c r="AX15" s="17">
        <v>3.4416826003824098E-2</v>
      </c>
      <c r="AY15" s="17"/>
      <c r="AZ15" s="17">
        <v>9.1743119266055103E-3</v>
      </c>
      <c r="BA15" s="17">
        <v>8.8888888888888906E-2</v>
      </c>
      <c r="BB15" s="17">
        <v>5.2863436123347998E-2</v>
      </c>
      <c r="BC15" s="17"/>
      <c r="BD15" s="17">
        <v>3.2581453634085197E-2</v>
      </c>
      <c r="BE15" s="17">
        <v>5.8004640371229703E-2</v>
      </c>
      <c r="BF15" s="17"/>
      <c r="BG15" s="17">
        <v>1.93704600484262E-2</v>
      </c>
      <c r="BH15" s="17">
        <v>5.24390243902439E-2</v>
      </c>
      <c r="BI15" s="17"/>
      <c r="BJ15" s="17">
        <v>3.1578947368421102E-2</v>
      </c>
      <c r="BK15" s="17">
        <v>4.3179587831207102E-2</v>
      </c>
      <c r="BL15" s="17"/>
      <c r="BM15" s="17">
        <v>4.1152263374485597E-2</v>
      </c>
      <c r="BN15" s="17">
        <v>4.0983606557377102E-2</v>
      </c>
      <c r="BO15" s="17"/>
      <c r="BP15" s="17">
        <v>5.04451038575668E-2</v>
      </c>
      <c r="BQ15" s="17">
        <v>3.7671232876712299E-2</v>
      </c>
      <c r="BR15" s="17"/>
      <c r="BS15" s="17">
        <v>3.6199095022624403E-2</v>
      </c>
      <c r="BT15" s="17">
        <v>4.8351648351648402E-2</v>
      </c>
      <c r="BU15" s="17"/>
      <c r="BV15" s="17">
        <v>1.34228187919463E-2</v>
      </c>
      <c r="BW15" s="17">
        <v>4.7781569965870303E-2</v>
      </c>
      <c r="BX15" s="17"/>
      <c r="BY15" s="17">
        <v>0.10489510489510501</v>
      </c>
      <c r="BZ15" s="17">
        <v>3.06406685236769E-2</v>
      </c>
      <c r="CA15" s="17"/>
      <c r="CB15" s="17">
        <v>4.7377326565143797E-2</v>
      </c>
      <c r="CC15" s="17">
        <v>3.3762057877813501E-2</v>
      </c>
    </row>
    <row r="16" spans="2:81" x14ac:dyDescent="0.3">
      <c r="B16" s="14" t="s">
        <v>91</v>
      </c>
      <c r="C16" s="18">
        <v>0.81700404858299602</v>
      </c>
      <c r="D16" s="18">
        <v>0.77367576243980696</v>
      </c>
      <c r="E16" s="18">
        <v>0.85996705107084004</v>
      </c>
      <c r="F16" s="18"/>
      <c r="G16" s="18">
        <v>0.82857142857142896</v>
      </c>
      <c r="H16" s="18">
        <v>0.78834355828220903</v>
      </c>
      <c r="I16" s="18">
        <v>0.83474576271186396</v>
      </c>
      <c r="J16" s="18">
        <v>0.79104477611940305</v>
      </c>
      <c r="K16" s="18">
        <v>0.86713286713286697</v>
      </c>
      <c r="L16" s="18">
        <v>0.82467532467532501</v>
      </c>
      <c r="M16" s="18"/>
      <c r="N16" s="18">
        <v>0.81799163179916301</v>
      </c>
      <c r="O16" s="18">
        <v>0.85223367697594499</v>
      </c>
      <c r="P16" s="18">
        <v>0.82089552238805996</v>
      </c>
      <c r="Q16" s="18">
        <v>0.77559055118110198</v>
      </c>
      <c r="R16" s="18"/>
      <c r="S16" s="18">
        <v>0.85185185185185197</v>
      </c>
      <c r="T16" s="18">
        <v>0.78947368421052599</v>
      </c>
      <c r="U16" s="18">
        <v>0.86301369863013699</v>
      </c>
      <c r="V16" s="18">
        <v>0.82524271844660202</v>
      </c>
      <c r="W16" s="18">
        <v>0.78846153846153799</v>
      </c>
      <c r="X16" s="18">
        <v>0.74285714285714299</v>
      </c>
      <c r="Y16" s="18">
        <v>0.85</v>
      </c>
      <c r="Z16" s="18">
        <v>0.75555555555555598</v>
      </c>
      <c r="AA16" s="18">
        <v>0.86624203821656098</v>
      </c>
      <c r="AB16" s="18">
        <v>0.80208333333333304</v>
      </c>
      <c r="AC16" s="18">
        <v>0.77192982456140302</v>
      </c>
      <c r="AD16" s="18">
        <v>0.68421052631578905</v>
      </c>
      <c r="AE16" s="18"/>
      <c r="AF16" s="18">
        <v>0.859649122807018</v>
      </c>
      <c r="AG16" s="18">
        <v>0.79500000000000004</v>
      </c>
      <c r="AH16" s="18">
        <v>0.90625</v>
      </c>
      <c r="AI16" s="18">
        <v>0.66459627329192505</v>
      </c>
      <c r="AJ16" s="18">
        <v>0.87804878048780499</v>
      </c>
      <c r="AK16" s="18">
        <v>0.85714285714285698</v>
      </c>
      <c r="AL16" s="18"/>
      <c r="AM16" s="18">
        <v>0.74725274725274704</v>
      </c>
      <c r="AN16" s="18">
        <v>0.8</v>
      </c>
      <c r="AO16" s="18">
        <v>0.85421994884910502</v>
      </c>
      <c r="AP16" s="18">
        <v>0.83122362869198296</v>
      </c>
      <c r="AQ16" s="18">
        <v>0.77272727272727304</v>
      </c>
      <c r="AR16" s="18"/>
      <c r="AS16" s="18">
        <v>0.81700404858299602</v>
      </c>
      <c r="AT16" s="18" t="s">
        <v>97</v>
      </c>
      <c r="AU16" s="18"/>
      <c r="AV16" s="18">
        <v>0.79249999999999998</v>
      </c>
      <c r="AW16" s="18">
        <v>0.77659574468085102</v>
      </c>
      <c r="AX16" s="18">
        <v>0.84130019120458899</v>
      </c>
      <c r="AY16" s="18"/>
      <c r="AZ16" s="18">
        <v>0.91743119266055095</v>
      </c>
      <c r="BA16" s="18">
        <v>0.74444444444444402</v>
      </c>
      <c r="BB16" s="18">
        <v>0.75770925110132203</v>
      </c>
      <c r="BC16" s="18"/>
      <c r="BD16" s="18">
        <v>0.84335839598997497</v>
      </c>
      <c r="BE16" s="18">
        <v>0.76566125290023201</v>
      </c>
      <c r="BF16" s="18"/>
      <c r="BG16" s="18">
        <v>0.87167070217917697</v>
      </c>
      <c r="BH16" s="18">
        <v>0.78902439024390203</v>
      </c>
      <c r="BI16" s="18"/>
      <c r="BJ16" s="18">
        <v>0.85263157894736796</v>
      </c>
      <c r="BK16" s="18">
        <v>0.81157998037291501</v>
      </c>
      <c r="BL16" s="18"/>
      <c r="BM16" s="18">
        <v>0.82716049382716095</v>
      </c>
      <c r="BN16" s="18">
        <v>0.81762295081967196</v>
      </c>
      <c r="BO16" s="18"/>
      <c r="BP16" s="18">
        <v>0.813056379821958</v>
      </c>
      <c r="BQ16" s="18">
        <v>0.81735159817351599</v>
      </c>
      <c r="BR16" s="18"/>
      <c r="BS16" s="18">
        <v>0.82579185520361997</v>
      </c>
      <c r="BT16" s="18">
        <v>0.79120879120879095</v>
      </c>
      <c r="BU16" s="18"/>
      <c r="BV16" s="18">
        <v>0.83892617449664397</v>
      </c>
      <c r="BW16" s="18">
        <v>0.81911262798634799</v>
      </c>
      <c r="BX16" s="18"/>
      <c r="BY16" s="18">
        <v>0.66433566433566404</v>
      </c>
      <c r="BZ16" s="18">
        <v>0.84308263695450303</v>
      </c>
      <c r="CA16" s="18"/>
      <c r="CB16" s="18">
        <v>0.80033840947546497</v>
      </c>
      <c r="CC16" s="18">
        <v>0.842443729903537</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422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0.30364372469635598</v>
      </c>
      <c r="D8" s="13">
        <v>0.28731942215088302</v>
      </c>
      <c r="E8" s="13">
        <v>0.31960461285008201</v>
      </c>
      <c r="F8" s="13"/>
      <c r="G8" s="13">
        <v>0.27428571428571402</v>
      </c>
      <c r="H8" s="13">
        <v>0.374233128834356</v>
      </c>
      <c r="I8" s="13">
        <v>0.33050847457627103</v>
      </c>
      <c r="J8" s="13">
        <v>0.248756218905473</v>
      </c>
      <c r="K8" s="13">
        <v>0.29370629370629397</v>
      </c>
      <c r="L8" s="13">
        <v>0.22727272727272699</v>
      </c>
      <c r="M8" s="13"/>
      <c r="N8" s="13">
        <v>0.31589958158995801</v>
      </c>
      <c r="O8" s="13">
        <v>0.31271477663230202</v>
      </c>
      <c r="P8" s="13">
        <v>0.32338308457711401</v>
      </c>
      <c r="Q8" s="13">
        <v>0.25196850393700798</v>
      </c>
      <c r="R8" s="13"/>
      <c r="S8" s="13">
        <v>0.30864197530864201</v>
      </c>
      <c r="T8" s="13">
        <v>0.255639097744361</v>
      </c>
      <c r="U8" s="13">
        <v>0.27397260273972601</v>
      </c>
      <c r="V8" s="13">
        <v>0.29126213592233002</v>
      </c>
      <c r="W8" s="13">
        <v>0.34615384615384598</v>
      </c>
      <c r="X8" s="13">
        <v>0.266666666666667</v>
      </c>
      <c r="Y8" s="13">
        <v>0.35</v>
      </c>
      <c r="Z8" s="13">
        <v>0.2</v>
      </c>
      <c r="AA8" s="13">
        <v>0.33121019108280297</v>
      </c>
      <c r="AB8" s="13">
        <v>0.34375</v>
      </c>
      <c r="AC8" s="13">
        <v>0.29824561403508798</v>
      </c>
      <c r="AD8" s="13">
        <v>0.31578947368421101</v>
      </c>
      <c r="AE8" s="13"/>
      <c r="AF8" s="13">
        <v>0.36340852130325801</v>
      </c>
      <c r="AG8" s="13">
        <v>0.27500000000000002</v>
      </c>
      <c r="AH8" s="13">
        <v>0.359375</v>
      </c>
      <c r="AI8" s="13">
        <v>0.18633540372670801</v>
      </c>
      <c r="AJ8" s="13">
        <v>0.31707317073170699</v>
      </c>
      <c r="AK8" s="13">
        <v>0.30476190476190501</v>
      </c>
      <c r="AL8" s="13"/>
      <c r="AM8" s="13">
        <v>0.24175824175824201</v>
      </c>
      <c r="AN8" s="13">
        <v>0.284444444444444</v>
      </c>
      <c r="AO8" s="13">
        <v>0.29411764705882398</v>
      </c>
      <c r="AP8" s="13">
        <v>0.40928270042194098</v>
      </c>
      <c r="AQ8" s="13">
        <v>0.40909090909090901</v>
      </c>
      <c r="AR8" s="13"/>
      <c r="AS8" s="13">
        <v>0.30364372469635598</v>
      </c>
      <c r="AT8" s="13" t="s">
        <v>97</v>
      </c>
      <c r="AU8" s="13"/>
      <c r="AV8" s="13">
        <v>0.3</v>
      </c>
      <c r="AW8" s="13">
        <v>0.37234042553191499</v>
      </c>
      <c r="AX8" s="13">
        <v>0.26386233269598502</v>
      </c>
      <c r="AY8" s="13"/>
      <c r="AZ8" s="13">
        <v>0.47706422018348599</v>
      </c>
      <c r="BA8" s="13">
        <v>0.33333333333333298</v>
      </c>
      <c r="BB8" s="13">
        <v>0.22026431718061701</v>
      </c>
      <c r="BC8" s="13"/>
      <c r="BD8" s="13">
        <v>0.349624060150376</v>
      </c>
      <c r="BE8" s="13">
        <v>0.220417633410673</v>
      </c>
      <c r="BF8" s="13"/>
      <c r="BG8" s="13">
        <v>0.397094430992736</v>
      </c>
      <c r="BH8" s="13">
        <v>0.25609756097560998</v>
      </c>
      <c r="BI8" s="13"/>
      <c r="BJ8" s="13">
        <v>0.38947368421052603</v>
      </c>
      <c r="BK8" s="13">
        <v>0.28753680078508298</v>
      </c>
      <c r="BL8" s="13"/>
      <c r="BM8" s="13">
        <v>0.34156378600823001</v>
      </c>
      <c r="BN8" s="13">
        <v>0.29405737704918</v>
      </c>
      <c r="BO8" s="13"/>
      <c r="BP8" s="13">
        <v>0.32937685459940702</v>
      </c>
      <c r="BQ8" s="13">
        <v>0.29337899543378998</v>
      </c>
      <c r="BR8" s="13"/>
      <c r="BS8" s="13">
        <v>0.33710407239819001</v>
      </c>
      <c r="BT8" s="13">
        <v>0.25714285714285701</v>
      </c>
      <c r="BU8" s="13"/>
      <c r="BV8" s="13">
        <v>0.355704697986577</v>
      </c>
      <c r="BW8" s="13">
        <v>0.32764505119453902</v>
      </c>
      <c r="BX8" s="13"/>
      <c r="BY8" s="13">
        <v>0.30069930069930101</v>
      </c>
      <c r="BZ8" s="13">
        <v>0.30547818012999101</v>
      </c>
      <c r="CA8" s="13"/>
      <c r="CB8" s="13">
        <v>0.302876480541455</v>
      </c>
      <c r="CC8" s="13">
        <v>0.308681672025723</v>
      </c>
    </row>
    <row r="9" spans="2:81" x14ac:dyDescent="0.3">
      <c r="B9" s="14" t="s">
        <v>84</v>
      </c>
      <c r="C9" s="13">
        <v>0.32955465587044502</v>
      </c>
      <c r="D9" s="13">
        <v>0.31300160513643699</v>
      </c>
      <c r="E9" s="13">
        <v>0.34596375617792402</v>
      </c>
      <c r="F9" s="13"/>
      <c r="G9" s="13">
        <v>0.40571428571428603</v>
      </c>
      <c r="H9" s="13">
        <v>0.30674846625766899</v>
      </c>
      <c r="I9" s="13">
        <v>0.338983050847458</v>
      </c>
      <c r="J9" s="13">
        <v>0.33333333333333298</v>
      </c>
      <c r="K9" s="13">
        <v>0.25874125874125897</v>
      </c>
      <c r="L9" s="13">
        <v>0.337662337662338</v>
      </c>
      <c r="M9" s="13"/>
      <c r="N9" s="13">
        <v>0.31589958158995801</v>
      </c>
      <c r="O9" s="13">
        <v>0.35051546391752603</v>
      </c>
      <c r="P9" s="13">
        <v>0.32338308457711401</v>
      </c>
      <c r="Q9" s="13">
        <v>0.33070866141732302</v>
      </c>
      <c r="R9" s="13"/>
      <c r="S9" s="13">
        <v>0.41152263374485598</v>
      </c>
      <c r="T9" s="13">
        <v>0.30827067669172897</v>
      </c>
      <c r="U9" s="13">
        <v>0.36986301369863001</v>
      </c>
      <c r="V9" s="13">
        <v>0.30097087378640802</v>
      </c>
      <c r="W9" s="13">
        <v>0.20192307692307701</v>
      </c>
      <c r="X9" s="13">
        <v>0.30476190476190501</v>
      </c>
      <c r="Y9" s="13">
        <v>0.34</v>
      </c>
      <c r="Z9" s="13">
        <v>0.422222222222222</v>
      </c>
      <c r="AA9" s="13">
        <v>0.29299363057324801</v>
      </c>
      <c r="AB9" s="13">
        <v>0.34375</v>
      </c>
      <c r="AC9" s="13">
        <v>0.28070175438596501</v>
      </c>
      <c r="AD9" s="13">
        <v>0.36842105263157898</v>
      </c>
      <c r="AE9" s="13"/>
      <c r="AF9" s="13">
        <v>0.31829573934837102</v>
      </c>
      <c r="AG9" s="13">
        <v>0.34</v>
      </c>
      <c r="AH9" s="13">
        <v>0.375</v>
      </c>
      <c r="AI9" s="13">
        <v>0.341614906832298</v>
      </c>
      <c r="AJ9" s="13">
        <v>0.33333333333333298</v>
      </c>
      <c r="AK9" s="13">
        <v>0.29523809523809502</v>
      </c>
      <c r="AL9" s="13"/>
      <c r="AM9" s="13">
        <v>0.32967032967033</v>
      </c>
      <c r="AN9" s="13">
        <v>0.32444444444444398</v>
      </c>
      <c r="AO9" s="13">
        <v>0.33503836317135499</v>
      </c>
      <c r="AP9" s="13">
        <v>0.27426160337552702</v>
      </c>
      <c r="AQ9" s="13">
        <v>0.36363636363636398</v>
      </c>
      <c r="AR9" s="13"/>
      <c r="AS9" s="13">
        <v>0.32955465587044502</v>
      </c>
      <c r="AT9" s="13" t="s">
        <v>97</v>
      </c>
      <c r="AU9" s="13"/>
      <c r="AV9" s="13">
        <v>0.33750000000000002</v>
      </c>
      <c r="AW9" s="13">
        <v>0.29787234042553201</v>
      </c>
      <c r="AX9" s="13">
        <v>0.34416826003824103</v>
      </c>
      <c r="AY9" s="13"/>
      <c r="AZ9" s="13">
        <v>0.302752293577982</v>
      </c>
      <c r="BA9" s="13">
        <v>0.36666666666666697</v>
      </c>
      <c r="BB9" s="13">
        <v>0.30396475770925102</v>
      </c>
      <c r="BC9" s="13"/>
      <c r="BD9" s="13">
        <v>0.324561403508772</v>
      </c>
      <c r="BE9" s="13">
        <v>0.33874709976798101</v>
      </c>
      <c r="BF9" s="13"/>
      <c r="BG9" s="13">
        <v>0.30750605326876501</v>
      </c>
      <c r="BH9" s="13">
        <v>0.34024390243902403</v>
      </c>
      <c r="BI9" s="13"/>
      <c r="BJ9" s="13">
        <v>0.30526315789473701</v>
      </c>
      <c r="BK9" s="13">
        <v>0.331697742885182</v>
      </c>
      <c r="BL9" s="13"/>
      <c r="BM9" s="13">
        <v>0.34156378600823001</v>
      </c>
      <c r="BN9" s="13">
        <v>0.32684426229508201</v>
      </c>
      <c r="BO9" s="13"/>
      <c r="BP9" s="13">
        <v>0.29376854599406499</v>
      </c>
      <c r="BQ9" s="13">
        <v>0.34360730593607303</v>
      </c>
      <c r="BR9" s="13"/>
      <c r="BS9" s="13">
        <v>0.35746606334841602</v>
      </c>
      <c r="BT9" s="13">
        <v>0.32527472527472501</v>
      </c>
      <c r="BU9" s="13"/>
      <c r="BV9" s="13">
        <v>0.32885906040268498</v>
      </c>
      <c r="BW9" s="13">
        <v>0.37201365187713298</v>
      </c>
      <c r="BX9" s="13"/>
      <c r="BY9" s="13">
        <v>0.27272727272727298</v>
      </c>
      <c r="BZ9" s="13">
        <v>0.33983286908077998</v>
      </c>
      <c r="CA9" s="13"/>
      <c r="CB9" s="13">
        <v>0.31133671742808799</v>
      </c>
      <c r="CC9" s="13">
        <v>0.34405144694533801</v>
      </c>
    </row>
    <row r="10" spans="2:81" x14ac:dyDescent="0.3">
      <c r="B10" s="14" t="s">
        <v>414</v>
      </c>
      <c r="C10" s="13">
        <v>0.19514170040485801</v>
      </c>
      <c r="D10" s="13">
        <v>0.210272873194221</v>
      </c>
      <c r="E10" s="13">
        <v>0.179571663920923</v>
      </c>
      <c r="F10" s="13"/>
      <c r="G10" s="13">
        <v>0.17142857142857101</v>
      </c>
      <c r="H10" s="13">
        <v>0.16564417177914101</v>
      </c>
      <c r="I10" s="13">
        <v>0.19067796610169499</v>
      </c>
      <c r="J10" s="13">
        <v>0.20398009950248799</v>
      </c>
      <c r="K10" s="13">
        <v>0.27972027972028002</v>
      </c>
      <c r="L10" s="13">
        <v>0.201298701298701</v>
      </c>
      <c r="M10" s="13"/>
      <c r="N10" s="13">
        <v>0.209205020920502</v>
      </c>
      <c r="O10" s="13">
        <v>0.15807560137457</v>
      </c>
      <c r="P10" s="13">
        <v>0.18905472636815901</v>
      </c>
      <c r="Q10" s="13">
        <v>0.21653543307086601</v>
      </c>
      <c r="R10" s="13"/>
      <c r="S10" s="13">
        <v>0.148148148148148</v>
      </c>
      <c r="T10" s="13">
        <v>0.24812030075187999</v>
      </c>
      <c r="U10" s="13">
        <v>0.232876712328767</v>
      </c>
      <c r="V10" s="13">
        <v>0.233009708737864</v>
      </c>
      <c r="W10" s="13">
        <v>0.22115384615384601</v>
      </c>
      <c r="X10" s="13">
        <v>0.2</v>
      </c>
      <c r="Y10" s="13">
        <v>0.11</v>
      </c>
      <c r="Z10" s="13">
        <v>0.2</v>
      </c>
      <c r="AA10" s="13">
        <v>0.210191082802548</v>
      </c>
      <c r="AB10" s="13">
        <v>0.17708333333333301</v>
      </c>
      <c r="AC10" s="13">
        <v>0.22807017543859601</v>
      </c>
      <c r="AD10" s="13">
        <v>0.21052631578947401</v>
      </c>
      <c r="AE10" s="13"/>
      <c r="AF10" s="13">
        <v>0.203007518796992</v>
      </c>
      <c r="AG10" s="13">
        <v>0.20499999999999999</v>
      </c>
      <c r="AH10" s="13">
        <v>0.125</v>
      </c>
      <c r="AI10" s="13">
        <v>0.18012422360248401</v>
      </c>
      <c r="AJ10" s="13">
        <v>0.154471544715447</v>
      </c>
      <c r="AK10" s="13">
        <v>0.24761904761904799</v>
      </c>
      <c r="AL10" s="13"/>
      <c r="AM10" s="13">
        <v>0.23626373626373601</v>
      </c>
      <c r="AN10" s="13">
        <v>0.2</v>
      </c>
      <c r="AO10" s="13">
        <v>0.18414322250639401</v>
      </c>
      <c r="AP10" s="13">
        <v>0.19831223628691999</v>
      </c>
      <c r="AQ10" s="13">
        <v>9.0909090909090898E-2</v>
      </c>
      <c r="AR10" s="13"/>
      <c r="AS10" s="13">
        <v>0.19514170040485801</v>
      </c>
      <c r="AT10" s="13" t="s">
        <v>97</v>
      </c>
      <c r="AU10" s="13"/>
      <c r="AV10" s="13">
        <v>0.20499999999999999</v>
      </c>
      <c r="AW10" s="13">
        <v>0.23404255319148901</v>
      </c>
      <c r="AX10" s="13">
        <v>0.17973231357552599</v>
      </c>
      <c r="AY10" s="13"/>
      <c r="AZ10" s="13">
        <v>0.12844036697247699</v>
      </c>
      <c r="BA10" s="13">
        <v>0.2</v>
      </c>
      <c r="BB10" s="13">
        <v>0.259911894273128</v>
      </c>
      <c r="BC10" s="13"/>
      <c r="BD10" s="13">
        <v>0.17293233082706799</v>
      </c>
      <c r="BE10" s="13">
        <v>0.238979118329466</v>
      </c>
      <c r="BF10" s="13"/>
      <c r="BG10" s="13">
        <v>0.181598062953995</v>
      </c>
      <c r="BH10" s="13">
        <v>0.202439024390244</v>
      </c>
      <c r="BI10" s="13"/>
      <c r="BJ10" s="13">
        <v>0.173684210526316</v>
      </c>
      <c r="BK10" s="13">
        <v>0.200196270853778</v>
      </c>
      <c r="BL10" s="13"/>
      <c r="BM10" s="13">
        <v>0.148148148148148</v>
      </c>
      <c r="BN10" s="13">
        <v>0.20901639344262299</v>
      </c>
      <c r="BO10" s="13"/>
      <c r="BP10" s="13">
        <v>0.18991097922848699</v>
      </c>
      <c r="BQ10" s="13">
        <v>0.20091324200913199</v>
      </c>
      <c r="BR10" s="13"/>
      <c r="BS10" s="13">
        <v>0.18325791855203599</v>
      </c>
      <c r="BT10" s="13">
        <v>0.21098901098901099</v>
      </c>
      <c r="BU10" s="13"/>
      <c r="BV10" s="13">
        <v>0.187919463087248</v>
      </c>
      <c r="BW10" s="13">
        <v>0.18088737201365199</v>
      </c>
      <c r="BX10" s="13"/>
      <c r="BY10" s="13">
        <v>0.20279720279720301</v>
      </c>
      <c r="BZ10" s="13">
        <v>0.191272051996286</v>
      </c>
      <c r="CA10" s="13"/>
      <c r="CB10" s="13">
        <v>0.191201353637902</v>
      </c>
      <c r="CC10" s="13">
        <v>0.19453376205787801</v>
      </c>
    </row>
    <row r="11" spans="2:81" x14ac:dyDescent="0.3">
      <c r="B11" s="14" t="s">
        <v>86</v>
      </c>
      <c r="C11" s="13">
        <v>8.01619433198381E-2</v>
      </c>
      <c r="D11" s="13">
        <v>9.3097913322632397E-2</v>
      </c>
      <c r="E11" s="13">
        <v>6.7545304777594697E-2</v>
      </c>
      <c r="F11" s="13"/>
      <c r="G11" s="13">
        <v>0.08</v>
      </c>
      <c r="H11" s="13">
        <v>6.4417177914110405E-2</v>
      </c>
      <c r="I11" s="13">
        <v>5.5084745762711898E-2</v>
      </c>
      <c r="J11" s="13">
        <v>9.9502487562189101E-2</v>
      </c>
      <c r="K11" s="13">
        <v>8.3916083916083906E-2</v>
      </c>
      <c r="L11" s="13">
        <v>0.123376623376623</v>
      </c>
      <c r="M11" s="13"/>
      <c r="N11" s="13">
        <v>7.9497907949790794E-2</v>
      </c>
      <c r="O11" s="13">
        <v>6.8728522336769807E-2</v>
      </c>
      <c r="P11" s="13">
        <v>9.9502487562189101E-2</v>
      </c>
      <c r="Q11" s="13">
        <v>8.2677165354330701E-2</v>
      </c>
      <c r="R11" s="13"/>
      <c r="S11" s="13">
        <v>5.3497942386831303E-2</v>
      </c>
      <c r="T11" s="13">
        <v>0.105263157894737</v>
      </c>
      <c r="U11" s="13">
        <v>4.1095890410958902E-2</v>
      </c>
      <c r="V11" s="13">
        <v>7.7669902912621394E-2</v>
      </c>
      <c r="W11" s="13">
        <v>9.6153846153846201E-2</v>
      </c>
      <c r="X11" s="13">
        <v>7.6190476190476197E-2</v>
      </c>
      <c r="Y11" s="13">
        <v>0.1</v>
      </c>
      <c r="Z11" s="13">
        <v>0.155555555555556</v>
      </c>
      <c r="AA11" s="13">
        <v>7.6433121019108305E-2</v>
      </c>
      <c r="AB11" s="13">
        <v>6.25E-2</v>
      </c>
      <c r="AC11" s="13">
        <v>0.105263157894737</v>
      </c>
      <c r="AD11" s="13">
        <v>0.105263157894737</v>
      </c>
      <c r="AE11" s="13"/>
      <c r="AF11" s="13">
        <v>6.2656641604009994E-2</v>
      </c>
      <c r="AG11" s="13">
        <v>0.11</v>
      </c>
      <c r="AH11" s="13">
        <v>5.46875E-2</v>
      </c>
      <c r="AI11" s="13">
        <v>0.111801242236025</v>
      </c>
      <c r="AJ11" s="13">
        <v>5.6910569105691103E-2</v>
      </c>
      <c r="AK11" s="13">
        <v>6.6666666666666693E-2</v>
      </c>
      <c r="AL11" s="13"/>
      <c r="AM11" s="13">
        <v>8.7912087912087905E-2</v>
      </c>
      <c r="AN11" s="13">
        <v>0.10222222222222201</v>
      </c>
      <c r="AO11" s="13">
        <v>8.9514066496163697E-2</v>
      </c>
      <c r="AP11" s="13">
        <v>3.7974683544303799E-2</v>
      </c>
      <c r="AQ11" s="13">
        <v>6.8181818181818205E-2</v>
      </c>
      <c r="AR11" s="13"/>
      <c r="AS11" s="13">
        <v>8.01619433198381E-2</v>
      </c>
      <c r="AT11" s="13" t="s">
        <v>97</v>
      </c>
      <c r="AU11" s="13"/>
      <c r="AV11" s="13">
        <v>7.0000000000000007E-2</v>
      </c>
      <c r="AW11" s="13">
        <v>6.3829787234042507E-2</v>
      </c>
      <c r="AX11" s="13">
        <v>9.3690248565965598E-2</v>
      </c>
      <c r="AY11" s="13"/>
      <c r="AZ11" s="13">
        <v>4.5871559633027498E-2</v>
      </c>
      <c r="BA11" s="13">
        <v>3.3333333333333298E-2</v>
      </c>
      <c r="BB11" s="13">
        <v>0.110132158590308</v>
      </c>
      <c r="BC11" s="13"/>
      <c r="BD11" s="13">
        <v>6.7669172932330796E-2</v>
      </c>
      <c r="BE11" s="13">
        <v>0.102088167053364</v>
      </c>
      <c r="BF11" s="13"/>
      <c r="BG11" s="13">
        <v>6.5375302663438301E-2</v>
      </c>
      <c r="BH11" s="13">
        <v>8.7804878048780496E-2</v>
      </c>
      <c r="BI11" s="13"/>
      <c r="BJ11" s="13">
        <v>4.7368421052631601E-2</v>
      </c>
      <c r="BK11" s="13">
        <v>8.73405299313052E-2</v>
      </c>
      <c r="BL11" s="13"/>
      <c r="BM11" s="13">
        <v>8.2304526748971193E-2</v>
      </c>
      <c r="BN11" s="13">
        <v>7.9918032786885307E-2</v>
      </c>
      <c r="BO11" s="13"/>
      <c r="BP11" s="13">
        <v>6.2314540059347202E-2</v>
      </c>
      <c r="BQ11" s="13">
        <v>8.6757990867579904E-2</v>
      </c>
      <c r="BR11" s="13"/>
      <c r="BS11" s="13">
        <v>5.65610859728507E-2</v>
      </c>
      <c r="BT11" s="13">
        <v>9.8901098901098897E-2</v>
      </c>
      <c r="BU11" s="13"/>
      <c r="BV11" s="13">
        <v>4.6979865771812103E-2</v>
      </c>
      <c r="BW11" s="13">
        <v>6.14334470989761E-2</v>
      </c>
      <c r="BX11" s="13"/>
      <c r="BY11" s="13">
        <v>9.7902097902097904E-2</v>
      </c>
      <c r="BZ11" s="13">
        <v>7.7065923862581306E-2</v>
      </c>
      <c r="CA11" s="13"/>
      <c r="CB11" s="13">
        <v>8.2910321489001695E-2</v>
      </c>
      <c r="CC11" s="13">
        <v>7.7170418006430902E-2</v>
      </c>
    </row>
    <row r="12" spans="2:81" x14ac:dyDescent="0.3">
      <c r="B12" s="14" t="s">
        <v>415</v>
      </c>
      <c r="C12" s="13">
        <v>4.4534412955465598E-2</v>
      </c>
      <c r="D12" s="13">
        <v>5.1364365971107502E-2</v>
      </c>
      <c r="E12" s="13">
        <v>3.7891268533772601E-2</v>
      </c>
      <c r="F12" s="13"/>
      <c r="G12" s="13">
        <v>2.2857142857142899E-2</v>
      </c>
      <c r="H12" s="13">
        <v>3.9877300613496897E-2</v>
      </c>
      <c r="I12" s="13">
        <v>5.0847457627118599E-2</v>
      </c>
      <c r="J12" s="13">
        <v>4.9751243781094502E-2</v>
      </c>
      <c r="K12" s="13">
        <v>4.8951048951049E-2</v>
      </c>
      <c r="L12" s="13">
        <v>5.8441558441558399E-2</v>
      </c>
      <c r="M12" s="13"/>
      <c r="N12" s="13">
        <v>3.9748953974895397E-2</v>
      </c>
      <c r="O12" s="13">
        <v>4.4673539518900303E-2</v>
      </c>
      <c r="P12" s="13">
        <v>3.4825870646766198E-2</v>
      </c>
      <c r="Q12" s="13">
        <v>6.2992125984251995E-2</v>
      </c>
      <c r="R12" s="13"/>
      <c r="S12" s="13">
        <v>3.2921810699588501E-2</v>
      </c>
      <c r="T12" s="13">
        <v>3.7593984962405999E-2</v>
      </c>
      <c r="U12" s="13">
        <v>8.2191780821917804E-2</v>
      </c>
      <c r="V12" s="13">
        <v>3.8834951456310697E-2</v>
      </c>
      <c r="W12" s="13">
        <v>6.7307692307692304E-2</v>
      </c>
      <c r="X12" s="13">
        <v>6.6666666666666693E-2</v>
      </c>
      <c r="Y12" s="13">
        <v>0.03</v>
      </c>
      <c r="Z12" s="13">
        <v>2.2222222222222199E-2</v>
      </c>
      <c r="AA12" s="13">
        <v>3.8216560509554097E-2</v>
      </c>
      <c r="AB12" s="13">
        <v>5.2083333333333301E-2</v>
      </c>
      <c r="AC12" s="13">
        <v>5.2631578947368397E-2</v>
      </c>
      <c r="AD12" s="13">
        <v>0</v>
      </c>
      <c r="AE12" s="13"/>
      <c r="AF12" s="13">
        <v>1.00250626566416E-2</v>
      </c>
      <c r="AG12" s="13">
        <v>0.04</v>
      </c>
      <c r="AH12" s="13">
        <v>5.46875E-2</v>
      </c>
      <c r="AI12" s="13">
        <v>0.167701863354037</v>
      </c>
      <c r="AJ12" s="13">
        <v>4.0650406504064998E-2</v>
      </c>
      <c r="AK12" s="13">
        <v>9.5238095238095195E-3</v>
      </c>
      <c r="AL12" s="13"/>
      <c r="AM12" s="13">
        <v>4.94505494505494E-2</v>
      </c>
      <c r="AN12" s="13">
        <v>3.11111111111111E-2</v>
      </c>
      <c r="AO12" s="13">
        <v>4.0920716112532E-2</v>
      </c>
      <c r="AP12" s="13">
        <v>5.0632911392405097E-2</v>
      </c>
      <c r="AQ12" s="13">
        <v>2.27272727272727E-2</v>
      </c>
      <c r="AR12" s="13"/>
      <c r="AS12" s="13">
        <v>4.4534412955465598E-2</v>
      </c>
      <c r="AT12" s="13" t="s">
        <v>97</v>
      </c>
      <c r="AU12" s="13"/>
      <c r="AV12" s="13">
        <v>0.04</v>
      </c>
      <c r="AW12" s="13">
        <v>1.0638297872340399E-2</v>
      </c>
      <c r="AX12" s="13">
        <v>5.9273422562141499E-2</v>
      </c>
      <c r="AY12" s="13"/>
      <c r="AZ12" s="13">
        <v>2.7522935779816501E-2</v>
      </c>
      <c r="BA12" s="13">
        <v>1.1111111111111099E-2</v>
      </c>
      <c r="BB12" s="13">
        <v>4.4052863436123399E-2</v>
      </c>
      <c r="BC12" s="13"/>
      <c r="BD12" s="13">
        <v>3.7593984962405999E-2</v>
      </c>
      <c r="BE12" s="13">
        <v>5.5684454756380501E-2</v>
      </c>
      <c r="BF12" s="13"/>
      <c r="BG12" s="13">
        <v>1.21065375302663E-2</v>
      </c>
      <c r="BH12" s="13">
        <v>6.0975609756097601E-2</v>
      </c>
      <c r="BI12" s="13"/>
      <c r="BJ12" s="13">
        <v>2.1052631578947399E-2</v>
      </c>
      <c r="BK12" s="13">
        <v>4.9067713444553497E-2</v>
      </c>
      <c r="BL12" s="13"/>
      <c r="BM12" s="13">
        <v>2.8806584362139901E-2</v>
      </c>
      <c r="BN12" s="13">
        <v>4.7131147540983603E-2</v>
      </c>
      <c r="BO12" s="13"/>
      <c r="BP12" s="13">
        <v>6.5281899109792305E-2</v>
      </c>
      <c r="BQ12" s="13">
        <v>3.6529680365296802E-2</v>
      </c>
      <c r="BR12" s="13"/>
      <c r="BS12" s="13">
        <v>3.8461538461538498E-2</v>
      </c>
      <c r="BT12" s="13">
        <v>5.0549450549450599E-2</v>
      </c>
      <c r="BU12" s="13"/>
      <c r="BV12" s="13">
        <v>6.0402684563758399E-2</v>
      </c>
      <c r="BW12" s="13">
        <v>2.7303754266211601E-2</v>
      </c>
      <c r="BX12" s="13"/>
      <c r="BY12" s="13">
        <v>7.69230769230769E-2</v>
      </c>
      <c r="BZ12" s="13">
        <v>3.9925719591457798E-2</v>
      </c>
      <c r="CA12" s="13"/>
      <c r="CB12" s="13">
        <v>5.92216582064298E-2</v>
      </c>
      <c r="CC12" s="13">
        <v>3.2154340836012901E-2</v>
      </c>
    </row>
    <row r="13" spans="2:81" x14ac:dyDescent="0.3">
      <c r="B13" s="14" t="s">
        <v>106</v>
      </c>
      <c r="C13" s="13">
        <v>4.6963562753036397E-2</v>
      </c>
      <c r="D13" s="13">
        <v>4.49438202247191E-2</v>
      </c>
      <c r="E13" s="13">
        <v>4.9423393739703503E-2</v>
      </c>
      <c r="F13" s="13"/>
      <c r="G13" s="13">
        <v>4.57142857142857E-2</v>
      </c>
      <c r="H13" s="13">
        <v>4.9079754601227002E-2</v>
      </c>
      <c r="I13" s="13">
        <v>3.3898305084745797E-2</v>
      </c>
      <c r="J13" s="13">
        <v>6.4676616915422896E-2</v>
      </c>
      <c r="K13" s="13">
        <v>3.4965034965035002E-2</v>
      </c>
      <c r="L13" s="13">
        <v>5.1948051948052E-2</v>
      </c>
      <c r="M13" s="13"/>
      <c r="N13" s="13">
        <v>3.9748953974895397E-2</v>
      </c>
      <c r="O13" s="13">
        <v>6.5292096219931303E-2</v>
      </c>
      <c r="P13" s="13">
        <v>2.9850746268656699E-2</v>
      </c>
      <c r="Q13" s="13">
        <v>5.5118110236220499E-2</v>
      </c>
      <c r="R13" s="13"/>
      <c r="S13" s="13">
        <v>4.52674897119342E-2</v>
      </c>
      <c r="T13" s="13">
        <v>4.5112781954887202E-2</v>
      </c>
      <c r="U13" s="13">
        <v>0</v>
      </c>
      <c r="V13" s="13">
        <v>5.8252427184466E-2</v>
      </c>
      <c r="W13" s="13">
        <v>6.7307692307692304E-2</v>
      </c>
      <c r="X13" s="13">
        <v>8.5714285714285701E-2</v>
      </c>
      <c r="Y13" s="13">
        <v>7.0000000000000007E-2</v>
      </c>
      <c r="Z13" s="13">
        <v>0</v>
      </c>
      <c r="AA13" s="13">
        <v>5.0955414012738898E-2</v>
      </c>
      <c r="AB13" s="13">
        <v>2.0833333333333301E-2</v>
      </c>
      <c r="AC13" s="13">
        <v>3.5087719298245598E-2</v>
      </c>
      <c r="AD13" s="13">
        <v>0</v>
      </c>
      <c r="AE13" s="13"/>
      <c r="AF13" s="13">
        <v>4.2606516290726801E-2</v>
      </c>
      <c r="AG13" s="13">
        <v>0.03</v>
      </c>
      <c r="AH13" s="13">
        <v>3.125E-2</v>
      </c>
      <c r="AI13" s="13">
        <v>1.2422360248447201E-2</v>
      </c>
      <c r="AJ13" s="13">
        <v>9.7560975609756101E-2</v>
      </c>
      <c r="AK13" s="13">
        <v>7.6190476190476197E-2</v>
      </c>
      <c r="AL13" s="13"/>
      <c r="AM13" s="13">
        <v>5.4945054945054903E-2</v>
      </c>
      <c r="AN13" s="13">
        <v>5.7777777777777803E-2</v>
      </c>
      <c r="AO13" s="13">
        <v>5.6265984654731503E-2</v>
      </c>
      <c r="AP13" s="13">
        <v>2.9535864978902999E-2</v>
      </c>
      <c r="AQ13" s="13">
        <v>4.5454545454545497E-2</v>
      </c>
      <c r="AR13" s="13"/>
      <c r="AS13" s="13">
        <v>4.6963562753036397E-2</v>
      </c>
      <c r="AT13" s="13" t="s">
        <v>97</v>
      </c>
      <c r="AU13" s="13"/>
      <c r="AV13" s="13">
        <v>4.7500000000000001E-2</v>
      </c>
      <c r="AW13" s="13">
        <v>2.1276595744680899E-2</v>
      </c>
      <c r="AX13" s="13">
        <v>5.9273422562141499E-2</v>
      </c>
      <c r="AY13" s="13"/>
      <c r="AZ13" s="13">
        <v>1.8348623853211E-2</v>
      </c>
      <c r="BA13" s="13">
        <v>5.5555555555555601E-2</v>
      </c>
      <c r="BB13" s="13">
        <v>6.1674008810572702E-2</v>
      </c>
      <c r="BC13" s="13"/>
      <c r="BD13" s="13">
        <v>4.7619047619047603E-2</v>
      </c>
      <c r="BE13" s="13">
        <v>4.4083526682134597E-2</v>
      </c>
      <c r="BF13" s="13"/>
      <c r="BG13" s="13">
        <v>3.6319612590799001E-2</v>
      </c>
      <c r="BH13" s="13">
        <v>5.24390243902439E-2</v>
      </c>
      <c r="BI13" s="13"/>
      <c r="BJ13" s="13">
        <v>6.3157894736842093E-2</v>
      </c>
      <c r="BK13" s="13">
        <v>4.4160942100098098E-2</v>
      </c>
      <c r="BL13" s="13"/>
      <c r="BM13" s="13">
        <v>5.7613168724279802E-2</v>
      </c>
      <c r="BN13" s="13">
        <v>4.3032786885245901E-2</v>
      </c>
      <c r="BO13" s="13"/>
      <c r="BP13" s="13">
        <v>5.93471810089021E-2</v>
      </c>
      <c r="BQ13" s="13">
        <v>3.88127853881279E-2</v>
      </c>
      <c r="BR13" s="13"/>
      <c r="BS13" s="13">
        <v>2.7149321266968299E-2</v>
      </c>
      <c r="BT13" s="13">
        <v>5.7142857142857099E-2</v>
      </c>
      <c r="BU13" s="13"/>
      <c r="BV13" s="13">
        <v>2.01342281879195E-2</v>
      </c>
      <c r="BW13" s="13">
        <v>3.0716723549488099E-2</v>
      </c>
      <c r="BX13" s="13"/>
      <c r="BY13" s="13">
        <v>4.8951048951049E-2</v>
      </c>
      <c r="BZ13" s="13">
        <v>4.6425255338904403E-2</v>
      </c>
      <c r="CA13" s="13"/>
      <c r="CB13" s="13">
        <v>5.2453468697123501E-2</v>
      </c>
      <c r="CC13" s="13">
        <v>4.3408360128617401E-2</v>
      </c>
    </row>
    <row r="14" spans="2:81" x14ac:dyDescent="0.3">
      <c r="B14" s="14" t="s">
        <v>89</v>
      </c>
      <c r="C14" s="17">
        <v>0.633198380566802</v>
      </c>
      <c r="D14" s="17">
        <v>0.60032102728731895</v>
      </c>
      <c r="E14" s="17">
        <v>0.66556836902800698</v>
      </c>
      <c r="F14" s="17"/>
      <c r="G14" s="17">
        <v>0.68</v>
      </c>
      <c r="H14" s="17">
        <v>0.68098159509202505</v>
      </c>
      <c r="I14" s="17">
        <v>0.66949152542372903</v>
      </c>
      <c r="J14" s="17">
        <v>0.58208955223880599</v>
      </c>
      <c r="K14" s="17">
        <v>0.55244755244755295</v>
      </c>
      <c r="L14" s="17">
        <v>0.56493506493506496</v>
      </c>
      <c r="M14" s="17"/>
      <c r="N14" s="17">
        <v>0.63179916317991602</v>
      </c>
      <c r="O14" s="17">
        <v>0.66323024054982804</v>
      </c>
      <c r="P14" s="17">
        <v>0.64676616915422902</v>
      </c>
      <c r="Q14" s="17">
        <v>0.58267716535433101</v>
      </c>
      <c r="R14" s="17"/>
      <c r="S14" s="17">
        <v>0.72016460905349799</v>
      </c>
      <c r="T14" s="17">
        <v>0.56390977443609003</v>
      </c>
      <c r="U14" s="17">
        <v>0.64383561643835596</v>
      </c>
      <c r="V14" s="17">
        <v>0.59223300970873805</v>
      </c>
      <c r="W14" s="17">
        <v>0.54807692307692302</v>
      </c>
      <c r="X14" s="17">
        <v>0.57142857142857095</v>
      </c>
      <c r="Y14" s="17">
        <v>0.69</v>
      </c>
      <c r="Z14" s="17">
        <v>0.62222222222222201</v>
      </c>
      <c r="AA14" s="17">
        <v>0.62420382165605104</v>
      </c>
      <c r="AB14" s="17">
        <v>0.6875</v>
      </c>
      <c r="AC14" s="17">
        <v>0.57894736842105299</v>
      </c>
      <c r="AD14" s="17">
        <v>0.68421052631578905</v>
      </c>
      <c r="AE14" s="17"/>
      <c r="AF14" s="17">
        <v>0.68170426065162903</v>
      </c>
      <c r="AG14" s="17">
        <v>0.61499999999999999</v>
      </c>
      <c r="AH14" s="17">
        <v>0.734375</v>
      </c>
      <c r="AI14" s="17">
        <v>0.52795031055900599</v>
      </c>
      <c r="AJ14" s="17">
        <v>0.65040650406504097</v>
      </c>
      <c r="AK14" s="17">
        <v>0.6</v>
      </c>
      <c r="AL14" s="17"/>
      <c r="AM14" s="17">
        <v>0.57142857142857095</v>
      </c>
      <c r="AN14" s="17">
        <v>0.60888888888888903</v>
      </c>
      <c r="AO14" s="17">
        <v>0.62915601023017897</v>
      </c>
      <c r="AP14" s="17">
        <v>0.683544303797468</v>
      </c>
      <c r="AQ14" s="17">
        <v>0.77272727272727304</v>
      </c>
      <c r="AR14" s="17"/>
      <c r="AS14" s="17">
        <v>0.633198380566802</v>
      </c>
      <c r="AT14" s="17" t="s">
        <v>97</v>
      </c>
      <c r="AU14" s="17"/>
      <c r="AV14" s="17">
        <v>0.63749999999999996</v>
      </c>
      <c r="AW14" s="17">
        <v>0.67021276595744705</v>
      </c>
      <c r="AX14" s="17">
        <v>0.60803059273422599</v>
      </c>
      <c r="AY14" s="17"/>
      <c r="AZ14" s="17">
        <v>0.77981651376146799</v>
      </c>
      <c r="BA14" s="17">
        <v>0.7</v>
      </c>
      <c r="BB14" s="17">
        <v>0.52422907488986803</v>
      </c>
      <c r="BC14" s="17"/>
      <c r="BD14" s="17">
        <v>0.674185463659148</v>
      </c>
      <c r="BE14" s="17">
        <v>0.55916473317865401</v>
      </c>
      <c r="BF14" s="17"/>
      <c r="BG14" s="17">
        <v>0.70460048426150101</v>
      </c>
      <c r="BH14" s="17">
        <v>0.59634146341463401</v>
      </c>
      <c r="BI14" s="17"/>
      <c r="BJ14" s="17">
        <v>0.69473684210526299</v>
      </c>
      <c r="BK14" s="17">
        <v>0.61923454367026498</v>
      </c>
      <c r="BL14" s="17"/>
      <c r="BM14" s="17">
        <v>0.68312757201646102</v>
      </c>
      <c r="BN14" s="17">
        <v>0.62090163934426201</v>
      </c>
      <c r="BO14" s="17"/>
      <c r="BP14" s="17">
        <v>0.62314540059347201</v>
      </c>
      <c r="BQ14" s="17">
        <v>0.63698630136986301</v>
      </c>
      <c r="BR14" s="17"/>
      <c r="BS14" s="17">
        <v>0.69457013574660598</v>
      </c>
      <c r="BT14" s="17">
        <v>0.58241758241758201</v>
      </c>
      <c r="BU14" s="17"/>
      <c r="BV14" s="17">
        <v>0.68456375838926198</v>
      </c>
      <c r="BW14" s="17">
        <v>0.69965870307167199</v>
      </c>
      <c r="BX14" s="17"/>
      <c r="BY14" s="17">
        <v>0.57342657342657299</v>
      </c>
      <c r="BZ14" s="17">
        <v>0.64531104921077098</v>
      </c>
      <c r="CA14" s="17"/>
      <c r="CB14" s="17">
        <v>0.61421319796954299</v>
      </c>
      <c r="CC14" s="17">
        <v>0.65273311897106101</v>
      </c>
    </row>
    <row r="15" spans="2:81" x14ac:dyDescent="0.3">
      <c r="B15" s="14" t="s">
        <v>90</v>
      </c>
      <c r="C15" s="17">
        <v>0.124696356275304</v>
      </c>
      <c r="D15" s="17">
        <v>0.14446227929374</v>
      </c>
      <c r="E15" s="17">
        <v>0.10543657331136699</v>
      </c>
      <c r="F15" s="17"/>
      <c r="G15" s="17">
        <v>0.10285714285714299</v>
      </c>
      <c r="H15" s="17">
        <v>0.104294478527607</v>
      </c>
      <c r="I15" s="17">
        <v>0.105932203389831</v>
      </c>
      <c r="J15" s="17">
        <v>0.14925373134328401</v>
      </c>
      <c r="K15" s="17">
        <v>0.132867132867133</v>
      </c>
      <c r="L15" s="17">
        <v>0.18181818181818199</v>
      </c>
      <c r="M15" s="17"/>
      <c r="N15" s="17">
        <v>0.119246861924686</v>
      </c>
      <c r="O15" s="17">
        <v>0.11340206185567001</v>
      </c>
      <c r="P15" s="17">
        <v>0.134328358208955</v>
      </c>
      <c r="Q15" s="17">
        <v>0.145669291338583</v>
      </c>
      <c r="R15" s="17"/>
      <c r="S15" s="17">
        <v>8.6419753086419707E-2</v>
      </c>
      <c r="T15" s="17">
        <v>0.14285714285714299</v>
      </c>
      <c r="U15" s="17">
        <v>0.123287671232877</v>
      </c>
      <c r="V15" s="17">
        <v>0.116504854368932</v>
      </c>
      <c r="W15" s="17">
        <v>0.16346153846153799</v>
      </c>
      <c r="X15" s="17">
        <v>0.14285714285714299</v>
      </c>
      <c r="Y15" s="17">
        <v>0.13</v>
      </c>
      <c r="Z15" s="17">
        <v>0.17777777777777801</v>
      </c>
      <c r="AA15" s="17">
        <v>0.11464968152866201</v>
      </c>
      <c r="AB15" s="17">
        <v>0.114583333333333</v>
      </c>
      <c r="AC15" s="17">
        <v>0.157894736842105</v>
      </c>
      <c r="AD15" s="17">
        <v>0.105263157894737</v>
      </c>
      <c r="AE15" s="17"/>
      <c r="AF15" s="17">
        <v>7.2681704260651597E-2</v>
      </c>
      <c r="AG15" s="17">
        <v>0.15</v>
      </c>
      <c r="AH15" s="17">
        <v>0.109375</v>
      </c>
      <c r="AI15" s="17">
        <v>0.27950310559006197</v>
      </c>
      <c r="AJ15" s="17">
        <v>9.7560975609756101E-2</v>
      </c>
      <c r="AK15" s="17">
        <v>7.6190476190476197E-2</v>
      </c>
      <c r="AL15" s="17"/>
      <c r="AM15" s="17">
        <v>0.13736263736263701</v>
      </c>
      <c r="AN15" s="17">
        <v>0.133333333333333</v>
      </c>
      <c r="AO15" s="17">
        <v>0.13043478260869601</v>
      </c>
      <c r="AP15" s="17">
        <v>8.8607594936708903E-2</v>
      </c>
      <c r="AQ15" s="17">
        <v>9.0909090909090898E-2</v>
      </c>
      <c r="AR15" s="17"/>
      <c r="AS15" s="17">
        <v>0.124696356275304</v>
      </c>
      <c r="AT15" s="17" t="s">
        <v>97</v>
      </c>
      <c r="AU15" s="17"/>
      <c r="AV15" s="17">
        <v>0.11</v>
      </c>
      <c r="AW15" s="17">
        <v>7.4468085106383003E-2</v>
      </c>
      <c r="AX15" s="17">
        <v>0.15296367112810699</v>
      </c>
      <c r="AY15" s="17"/>
      <c r="AZ15" s="17">
        <v>7.3394495412843999E-2</v>
      </c>
      <c r="BA15" s="17">
        <v>4.4444444444444398E-2</v>
      </c>
      <c r="BB15" s="17">
        <v>0.154185022026432</v>
      </c>
      <c r="BC15" s="17"/>
      <c r="BD15" s="17">
        <v>0.105263157894737</v>
      </c>
      <c r="BE15" s="17">
        <v>0.157772621809745</v>
      </c>
      <c r="BF15" s="17"/>
      <c r="BG15" s="17">
        <v>7.7481840193704604E-2</v>
      </c>
      <c r="BH15" s="17">
        <v>0.14878048780487799</v>
      </c>
      <c r="BI15" s="17"/>
      <c r="BJ15" s="17">
        <v>6.8421052631578994E-2</v>
      </c>
      <c r="BK15" s="17">
        <v>0.136408243375859</v>
      </c>
      <c r="BL15" s="17"/>
      <c r="BM15" s="17">
        <v>0.11111111111111099</v>
      </c>
      <c r="BN15" s="17">
        <v>0.12704918032786899</v>
      </c>
      <c r="BO15" s="17"/>
      <c r="BP15" s="17">
        <v>0.12759643916913899</v>
      </c>
      <c r="BQ15" s="17">
        <v>0.123287671232877</v>
      </c>
      <c r="BR15" s="17"/>
      <c r="BS15" s="17">
        <v>9.5022624434389094E-2</v>
      </c>
      <c r="BT15" s="17">
        <v>0.149450549450549</v>
      </c>
      <c r="BU15" s="17"/>
      <c r="BV15" s="17">
        <v>0.10738255033557</v>
      </c>
      <c r="BW15" s="17">
        <v>8.8737201365187701E-2</v>
      </c>
      <c r="BX15" s="17"/>
      <c r="BY15" s="17">
        <v>0.17482517482517501</v>
      </c>
      <c r="BZ15" s="17">
        <v>0.11699164345403899</v>
      </c>
      <c r="CA15" s="17"/>
      <c r="CB15" s="17">
        <v>0.14213197969543101</v>
      </c>
      <c r="CC15" s="17">
        <v>0.109324758842444</v>
      </c>
    </row>
    <row r="16" spans="2:81" x14ac:dyDescent="0.3">
      <c r="B16" s="14" t="s">
        <v>91</v>
      </c>
      <c r="C16" s="18">
        <v>0.50850202429149804</v>
      </c>
      <c r="D16" s="18">
        <v>0.45585874799357901</v>
      </c>
      <c r="E16" s="18">
        <v>0.56013179571663896</v>
      </c>
      <c r="F16" s="18"/>
      <c r="G16" s="18">
        <v>0.57714285714285696</v>
      </c>
      <c r="H16" s="18">
        <v>0.57668711656441696</v>
      </c>
      <c r="I16" s="18">
        <v>0.56355932203389802</v>
      </c>
      <c r="J16" s="18">
        <v>0.43283582089552203</v>
      </c>
      <c r="K16" s="18">
        <v>0.41958041958042003</v>
      </c>
      <c r="L16" s="18">
        <v>0.38311688311688302</v>
      </c>
      <c r="M16" s="18"/>
      <c r="N16" s="18">
        <v>0.51255230125522999</v>
      </c>
      <c r="O16" s="18">
        <v>0.54982817869415801</v>
      </c>
      <c r="P16" s="18">
        <v>0.51243781094527396</v>
      </c>
      <c r="Q16" s="18">
        <v>0.43700787401574798</v>
      </c>
      <c r="R16" s="18"/>
      <c r="S16" s="18">
        <v>0.63374485596707797</v>
      </c>
      <c r="T16" s="18">
        <v>0.42105263157894701</v>
      </c>
      <c r="U16" s="18">
        <v>0.52054794520547898</v>
      </c>
      <c r="V16" s="18">
        <v>0.475728155339806</v>
      </c>
      <c r="W16" s="18">
        <v>0.38461538461538503</v>
      </c>
      <c r="X16" s="18">
        <v>0.42857142857142899</v>
      </c>
      <c r="Y16" s="18">
        <v>0.56000000000000005</v>
      </c>
      <c r="Z16" s="18">
        <v>0.44444444444444398</v>
      </c>
      <c r="AA16" s="18">
        <v>0.50955414012738898</v>
      </c>
      <c r="AB16" s="18">
        <v>0.57291666666666696</v>
      </c>
      <c r="AC16" s="18">
        <v>0.42105263157894701</v>
      </c>
      <c r="AD16" s="18">
        <v>0.57894736842105299</v>
      </c>
      <c r="AE16" s="18"/>
      <c r="AF16" s="18">
        <v>0.60902255639097702</v>
      </c>
      <c r="AG16" s="18">
        <v>0.46500000000000002</v>
      </c>
      <c r="AH16" s="18">
        <v>0.625</v>
      </c>
      <c r="AI16" s="18">
        <v>0.24844720496894401</v>
      </c>
      <c r="AJ16" s="18">
        <v>0.55284552845528501</v>
      </c>
      <c r="AK16" s="18">
        <v>0.52380952380952395</v>
      </c>
      <c r="AL16" s="18"/>
      <c r="AM16" s="18">
        <v>0.43406593406593402</v>
      </c>
      <c r="AN16" s="18">
        <v>0.47555555555555601</v>
      </c>
      <c r="AO16" s="18">
        <v>0.49872122762148302</v>
      </c>
      <c r="AP16" s="18">
        <v>0.594936708860759</v>
      </c>
      <c r="AQ16" s="18">
        <v>0.68181818181818199</v>
      </c>
      <c r="AR16" s="18"/>
      <c r="AS16" s="18">
        <v>0.50850202429149804</v>
      </c>
      <c r="AT16" s="18" t="s">
        <v>97</v>
      </c>
      <c r="AU16" s="18"/>
      <c r="AV16" s="18">
        <v>0.52749999999999997</v>
      </c>
      <c r="AW16" s="18">
        <v>0.59574468085106402</v>
      </c>
      <c r="AX16" s="18">
        <v>0.455066921606119</v>
      </c>
      <c r="AY16" s="18"/>
      <c r="AZ16" s="18">
        <v>0.70642201834862395</v>
      </c>
      <c r="BA16" s="18">
        <v>0.655555555555556</v>
      </c>
      <c r="BB16" s="18">
        <v>0.370044052863436</v>
      </c>
      <c r="BC16" s="18"/>
      <c r="BD16" s="18">
        <v>0.56892230576441105</v>
      </c>
      <c r="BE16" s="18">
        <v>0.40139211136891001</v>
      </c>
      <c r="BF16" s="18"/>
      <c r="BG16" s="18">
        <v>0.62711864406779705</v>
      </c>
      <c r="BH16" s="18">
        <v>0.447560975609756</v>
      </c>
      <c r="BI16" s="18"/>
      <c r="BJ16" s="18">
        <v>0.62631578947368405</v>
      </c>
      <c r="BK16" s="18">
        <v>0.48282630029440599</v>
      </c>
      <c r="BL16" s="18"/>
      <c r="BM16" s="18">
        <v>0.57201646090534997</v>
      </c>
      <c r="BN16" s="18">
        <v>0.49385245901639402</v>
      </c>
      <c r="BO16" s="18"/>
      <c r="BP16" s="18">
        <v>0.49554896142433202</v>
      </c>
      <c r="BQ16" s="18">
        <v>0.51369863013698602</v>
      </c>
      <c r="BR16" s="18"/>
      <c r="BS16" s="18">
        <v>0.59954751131221695</v>
      </c>
      <c r="BT16" s="18">
        <v>0.43296703296703298</v>
      </c>
      <c r="BU16" s="18"/>
      <c r="BV16" s="18">
        <v>0.577181208053691</v>
      </c>
      <c r="BW16" s="18">
        <v>0.61092150170648496</v>
      </c>
      <c r="BX16" s="18"/>
      <c r="BY16" s="18">
        <v>0.39860139860139798</v>
      </c>
      <c r="BZ16" s="18">
        <v>0.52831940575673197</v>
      </c>
      <c r="CA16" s="18"/>
      <c r="CB16" s="18">
        <v>0.47208121827411198</v>
      </c>
      <c r="CC16" s="18">
        <v>0.54340836012861704</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M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3" width="20.77734375" customWidth="1"/>
  </cols>
  <sheetData>
    <row r="2" spans="2:13" ht="40.049999999999997" customHeight="1" x14ac:dyDescent="0.3">
      <c r="D2" s="38" t="s">
        <v>435</v>
      </c>
      <c r="E2" s="35"/>
      <c r="F2" s="35"/>
      <c r="G2" s="35"/>
      <c r="H2" s="35"/>
      <c r="I2" s="35"/>
      <c r="J2" s="35"/>
      <c r="K2" s="35"/>
      <c r="L2" s="35"/>
      <c r="M2" s="35"/>
    </row>
    <row r="6" spans="2:13" ht="49.95" customHeight="1" x14ac:dyDescent="0.3">
      <c r="B6" s="16" t="s">
        <v>6</v>
      </c>
      <c r="C6" s="16" t="s">
        <v>423</v>
      </c>
      <c r="D6" s="16" t="s">
        <v>424</v>
      </c>
      <c r="E6" s="16" t="s">
        <v>425</v>
      </c>
      <c r="F6" s="16" t="s">
        <v>426</v>
      </c>
      <c r="G6" s="16" t="s">
        <v>427</v>
      </c>
      <c r="H6" s="16" t="s">
        <v>428</v>
      </c>
      <c r="I6" s="16" t="s">
        <v>429</v>
      </c>
      <c r="J6" s="16" t="s">
        <v>430</v>
      </c>
      <c r="K6" s="16" t="s">
        <v>431</v>
      </c>
      <c r="L6" s="16" t="s">
        <v>432</v>
      </c>
    </row>
    <row r="7" spans="2:13" x14ac:dyDescent="0.3">
      <c r="B7" s="14" t="s">
        <v>102</v>
      </c>
      <c r="C7" s="13">
        <v>0.401619433198381</v>
      </c>
      <c r="D7" s="13">
        <v>0.58461538461538498</v>
      </c>
      <c r="E7" s="13">
        <v>0.33603238866396801</v>
      </c>
      <c r="F7" s="13">
        <v>0.28663967611336</v>
      </c>
      <c r="G7" s="13">
        <v>0.40890688259109298</v>
      </c>
      <c r="H7" s="13">
        <v>0.45344129554655899</v>
      </c>
      <c r="I7" s="13">
        <v>0.46963562753036397</v>
      </c>
      <c r="J7" s="13">
        <v>0.47125506072874501</v>
      </c>
      <c r="K7" s="13">
        <v>0.48421052631578898</v>
      </c>
      <c r="L7" s="13">
        <v>0.432388663967611</v>
      </c>
    </row>
    <row r="8" spans="2:13" x14ac:dyDescent="0.3">
      <c r="B8" s="14" t="s">
        <v>103</v>
      </c>
      <c r="C8" s="13">
        <v>0.366801619433198</v>
      </c>
      <c r="D8" s="13">
        <v>0.29392712550607297</v>
      </c>
      <c r="E8" s="13">
        <v>0.35465587044534402</v>
      </c>
      <c r="F8" s="13">
        <v>0.36761133603238899</v>
      </c>
      <c r="G8" s="13">
        <v>0.39757085020242899</v>
      </c>
      <c r="H8" s="13">
        <v>0.357085020242915</v>
      </c>
      <c r="I8" s="13">
        <v>0.36437246963562803</v>
      </c>
      <c r="J8" s="13">
        <v>0.37813765182186199</v>
      </c>
      <c r="K8" s="13">
        <v>0.26801619433198398</v>
      </c>
      <c r="L8" s="13">
        <v>0.36437246963562803</v>
      </c>
    </row>
    <row r="9" spans="2:13" x14ac:dyDescent="0.3">
      <c r="B9" s="14" t="s">
        <v>433</v>
      </c>
      <c r="C9" s="13">
        <v>0.13927125506072899</v>
      </c>
      <c r="D9" s="13">
        <v>6.7206477732793493E-2</v>
      </c>
      <c r="E9" s="13">
        <v>0.18218623481781401</v>
      </c>
      <c r="F9" s="13">
        <v>0.193522267206478</v>
      </c>
      <c r="G9" s="13">
        <v>0.12712550607287401</v>
      </c>
      <c r="H9" s="13">
        <v>0.116599190283401</v>
      </c>
      <c r="I9" s="13">
        <v>0.102834008097166</v>
      </c>
      <c r="J9" s="13">
        <v>8.42105263157895E-2</v>
      </c>
      <c r="K9" s="13">
        <v>0.14008097165991901</v>
      </c>
      <c r="L9" s="13">
        <v>0.13117408906882599</v>
      </c>
    </row>
    <row r="10" spans="2:13" x14ac:dyDescent="0.3">
      <c r="B10" s="14" t="s">
        <v>434</v>
      </c>
      <c r="C10" s="13">
        <v>5.4251012145748997E-2</v>
      </c>
      <c r="D10" s="13">
        <v>3.6437246963562701E-2</v>
      </c>
      <c r="E10" s="13">
        <v>9.3117408906882596E-2</v>
      </c>
      <c r="F10" s="13">
        <v>7.9352226720647803E-2</v>
      </c>
      <c r="G10" s="13">
        <v>4.1295546558704502E-2</v>
      </c>
      <c r="H10" s="13">
        <v>4.3724696356275301E-2</v>
      </c>
      <c r="I10" s="13">
        <v>2.8340080971659899E-2</v>
      </c>
      <c r="J10" s="13">
        <v>3.4817813765182198E-2</v>
      </c>
      <c r="K10" s="13">
        <v>7.6113360323886603E-2</v>
      </c>
      <c r="L10" s="13">
        <v>4.2105263157894701E-2</v>
      </c>
    </row>
    <row r="11" spans="2:13" x14ac:dyDescent="0.3">
      <c r="B11" s="14" t="s">
        <v>106</v>
      </c>
      <c r="C11" s="13">
        <v>3.8056680161943301E-2</v>
      </c>
      <c r="D11" s="13">
        <v>1.7813765182186199E-2</v>
      </c>
      <c r="E11" s="13">
        <v>3.4008097165991902E-2</v>
      </c>
      <c r="F11" s="13">
        <v>7.28744939271255E-2</v>
      </c>
      <c r="G11" s="13">
        <v>2.5101214574898799E-2</v>
      </c>
      <c r="H11" s="13">
        <v>2.9149797570850199E-2</v>
      </c>
      <c r="I11" s="13">
        <v>3.4817813765182198E-2</v>
      </c>
      <c r="J11" s="13">
        <v>3.1578947368421102E-2</v>
      </c>
      <c r="K11" s="13">
        <v>3.1578947368421102E-2</v>
      </c>
      <c r="L11" s="13">
        <v>2.9959514170040499E-2</v>
      </c>
    </row>
    <row r="12" spans="2:13" x14ac:dyDescent="0.3">
      <c r="B12" s="15"/>
      <c r="C12" s="15"/>
      <c r="D12" s="15"/>
      <c r="E12" s="15"/>
      <c r="F12" s="15"/>
      <c r="G12" s="15"/>
      <c r="H12" s="15"/>
      <c r="I12" s="15"/>
      <c r="J12" s="15"/>
      <c r="K12" s="15"/>
      <c r="L12" s="15"/>
    </row>
    <row r="13" spans="2:13" x14ac:dyDescent="0.3">
      <c r="B13" t="s">
        <v>93</v>
      </c>
    </row>
    <row r="14" spans="2:13" x14ac:dyDescent="0.3">
      <c r="B14" t="s">
        <v>94</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436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0.401619433198381</v>
      </c>
      <c r="D8" s="13">
        <v>0.37239165329052998</v>
      </c>
      <c r="E8" s="13">
        <v>0.43327841845140003</v>
      </c>
      <c r="F8" s="13"/>
      <c r="G8" s="13">
        <v>0.38857142857142901</v>
      </c>
      <c r="H8" s="13">
        <v>0.45398773006135001</v>
      </c>
      <c r="I8" s="13">
        <v>0.43644067796610198</v>
      </c>
      <c r="J8" s="13">
        <v>0.383084577114428</v>
      </c>
      <c r="K8" s="13">
        <v>0.321678321678322</v>
      </c>
      <c r="L8" s="13">
        <v>0.35064935064935099</v>
      </c>
      <c r="M8" s="13"/>
      <c r="N8" s="13">
        <v>0.42887029288702899</v>
      </c>
      <c r="O8" s="13">
        <v>0.36082474226804101</v>
      </c>
      <c r="P8" s="13">
        <v>0.43781094527363201</v>
      </c>
      <c r="Q8" s="13">
        <v>0.37007874015747999</v>
      </c>
      <c r="R8" s="13"/>
      <c r="S8" s="13">
        <v>0.46090534979423903</v>
      </c>
      <c r="T8" s="13">
        <v>0.35338345864661702</v>
      </c>
      <c r="U8" s="13">
        <v>0.42465753424657499</v>
      </c>
      <c r="V8" s="13">
        <v>0.39805825242718401</v>
      </c>
      <c r="W8" s="13">
        <v>0.41346153846153799</v>
      </c>
      <c r="X8" s="13">
        <v>0.371428571428571</v>
      </c>
      <c r="Y8" s="13">
        <v>0.39</v>
      </c>
      <c r="Z8" s="13">
        <v>0.33333333333333298</v>
      </c>
      <c r="AA8" s="13">
        <v>0.40764331210191102</v>
      </c>
      <c r="AB8" s="13">
        <v>0.36458333333333298</v>
      </c>
      <c r="AC8" s="13">
        <v>0.42105263157894701</v>
      </c>
      <c r="AD8" s="13">
        <v>0.31578947368421101</v>
      </c>
      <c r="AE8" s="13"/>
      <c r="AF8" s="13">
        <v>0.441102756892231</v>
      </c>
      <c r="AG8" s="13">
        <v>0.39</v>
      </c>
      <c r="AH8" s="13">
        <v>0.40625</v>
      </c>
      <c r="AI8" s="13">
        <v>0.335403726708075</v>
      </c>
      <c r="AJ8" s="13">
        <v>0.48780487804877998</v>
      </c>
      <c r="AK8" s="13">
        <v>0.371428571428571</v>
      </c>
      <c r="AL8" s="13"/>
      <c r="AM8" s="13">
        <v>0.379120879120879</v>
      </c>
      <c r="AN8" s="13">
        <v>0.38222222222222202</v>
      </c>
      <c r="AO8" s="13">
        <v>0.39130434782608697</v>
      </c>
      <c r="AP8" s="13">
        <v>0.45991561181434598</v>
      </c>
      <c r="AQ8" s="13">
        <v>0.5</v>
      </c>
      <c r="AR8" s="13"/>
      <c r="AS8" s="13">
        <v>0.401619433198381</v>
      </c>
      <c r="AT8" s="13" t="s">
        <v>97</v>
      </c>
      <c r="AU8" s="13"/>
      <c r="AV8" s="13">
        <v>0.4375</v>
      </c>
      <c r="AW8" s="13">
        <v>0.45744680851063801</v>
      </c>
      <c r="AX8" s="13">
        <v>0.34416826003824103</v>
      </c>
      <c r="AY8" s="13"/>
      <c r="AZ8" s="13">
        <v>0.54128440366972497</v>
      </c>
      <c r="BA8" s="13">
        <v>0.37777777777777799</v>
      </c>
      <c r="BB8" s="13">
        <v>0.37885462555066102</v>
      </c>
      <c r="BC8" s="13"/>
      <c r="BD8" s="13">
        <v>0.43609022556390997</v>
      </c>
      <c r="BE8" s="13">
        <v>0.34338747099768002</v>
      </c>
      <c r="BF8" s="13"/>
      <c r="BG8" s="13">
        <v>0.46973365617433399</v>
      </c>
      <c r="BH8" s="13">
        <v>0.36829268292682898</v>
      </c>
      <c r="BI8" s="13"/>
      <c r="BJ8" s="13">
        <v>0.45789473684210502</v>
      </c>
      <c r="BK8" s="13">
        <v>0.39156035328753702</v>
      </c>
      <c r="BL8" s="13"/>
      <c r="BM8" s="13">
        <v>0.40329218106995901</v>
      </c>
      <c r="BN8" s="13">
        <v>0.40573770491803302</v>
      </c>
      <c r="BO8" s="13"/>
      <c r="BP8" s="13">
        <v>0.43620178041543001</v>
      </c>
      <c r="BQ8" s="13">
        <v>0.391552511415525</v>
      </c>
      <c r="BR8" s="13"/>
      <c r="BS8" s="13">
        <v>0.42533936651583698</v>
      </c>
      <c r="BT8" s="13">
        <v>0.35164835164835201</v>
      </c>
      <c r="BU8" s="13"/>
      <c r="BV8" s="13">
        <v>0.456375838926175</v>
      </c>
      <c r="BW8" s="13">
        <v>0.40955631399317399</v>
      </c>
      <c r="BX8" s="13"/>
      <c r="BY8" s="13">
        <v>0.37062937062937101</v>
      </c>
      <c r="BZ8" s="13">
        <v>0.40761374187558003</v>
      </c>
      <c r="CA8" s="13"/>
      <c r="CB8" s="13">
        <v>0.37732656514382401</v>
      </c>
      <c r="CC8" s="13">
        <v>0.42926045016077202</v>
      </c>
    </row>
    <row r="9" spans="2:81" x14ac:dyDescent="0.3">
      <c r="B9" s="14" t="s">
        <v>103</v>
      </c>
      <c r="C9" s="13">
        <v>0.366801619433198</v>
      </c>
      <c r="D9" s="13">
        <v>0.36757624398073802</v>
      </c>
      <c r="E9" s="13">
        <v>0.362438220757825</v>
      </c>
      <c r="F9" s="13"/>
      <c r="G9" s="13">
        <v>0.41142857142857098</v>
      </c>
      <c r="H9" s="13">
        <v>0.34355828220858903</v>
      </c>
      <c r="I9" s="13">
        <v>0.34322033898305099</v>
      </c>
      <c r="J9" s="13">
        <v>0.383084577114428</v>
      </c>
      <c r="K9" s="13">
        <v>0.38461538461538503</v>
      </c>
      <c r="L9" s="13">
        <v>0.36363636363636398</v>
      </c>
      <c r="M9" s="13"/>
      <c r="N9" s="13">
        <v>0.35564853556485398</v>
      </c>
      <c r="O9" s="13">
        <v>0.39862542955326502</v>
      </c>
      <c r="P9" s="13">
        <v>0.34825870646766199</v>
      </c>
      <c r="Q9" s="13">
        <v>0.36220472440944901</v>
      </c>
      <c r="R9" s="13"/>
      <c r="S9" s="13">
        <v>0.36213991769547299</v>
      </c>
      <c r="T9" s="13">
        <v>0.383458646616541</v>
      </c>
      <c r="U9" s="13">
        <v>0.36986301369863001</v>
      </c>
      <c r="V9" s="13">
        <v>0.35922330097087402</v>
      </c>
      <c r="W9" s="13">
        <v>0.33653846153846201</v>
      </c>
      <c r="X9" s="13">
        <v>0.35238095238095202</v>
      </c>
      <c r="Y9" s="13">
        <v>0.41</v>
      </c>
      <c r="Z9" s="13">
        <v>0.24444444444444399</v>
      </c>
      <c r="AA9" s="13">
        <v>0.35668789808917201</v>
      </c>
      <c r="AB9" s="13">
        <v>0.4375</v>
      </c>
      <c r="AC9" s="13">
        <v>0.31578947368421101</v>
      </c>
      <c r="AD9" s="13">
        <v>0.52631578947368396</v>
      </c>
      <c r="AE9" s="13"/>
      <c r="AF9" s="13">
        <v>0.383458646616541</v>
      </c>
      <c r="AG9" s="13">
        <v>0.35499999999999998</v>
      </c>
      <c r="AH9" s="13">
        <v>0.421875</v>
      </c>
      <c r="AI9" s="13">
        <v>0.322981366459627</v>
      </c>
      <c r="AJ9" s="13">
        <v>0.32520325203251998</v>
      </c>
      <c r="AK9" s="13">
        <v>0.38095238095238099</v>
      </c>
      <c r="AL9" s="13"/>
      <c r="AM9" s="13">
        <v>0.35714285714285698</v>
      </c>
      <c r="AN9" s="13">
        <v>0.33777777777777801</v>
      </c>
      <c r="AO9" s="13">
        <v>0.40920716112532002</v>
      </c>
      <c r="AP9" s="13">
        <v>0.34599156118143498</v>
      </c>
      <c r="AQ9" s="13">
        <v>0.34090909090909099</v>
      </c>
      <c r="AR9" s="13"/>
      <c r="AS9" s="13">
        <v>0.366801619433198</v>
      </c>
      <c r="AT9" s="13" t="s">
        <v>97</v>
      </c>
      <c r="AU9" s="13"/>
      <c r="AV9" s="13">
        <v>0.33750000000000002</v>
      </c>
      <c r="AW9" s="13">
        <v>0.340425531914894</v>
      </c>
      <c r="AX9" s="13">
        <v>0.40535372848948398</v>
      </c>
      <c r="AY9" s="13"/>
      <c r="AZ9" s="13">
        <v>0.33944954128440402</v>
      </c>
      <c r="BA9" s="13">
        <v>0.38888888888888901</v>
      </c>
      <c r="BB9" s="13">
        <v>0.33480176211453699</v>
      </c>
      <c r="BC9" s="13"/>
      <c r="BD9" s="13">
        <v>0.360902255639098</v>
      </c>
      <c r="BE9" s="13">
        <v>0.37587006960556801</v>
      </c>
      <c r="BF9" s="13"/>
      <c r="BG9" s="13">
        <v>0.37046004842614999</v>
      </c>
      <c r="BH9" s="13">
        <v>0.36463414634146302</v>
      </c>
      <c r="BI9" s="13"/>
      <c r="BJ9" s="13">
        <v>0.36842105263157898</v>
      </c>
      <c r="BK9" s="13">
        <v>0.36604514229636897</v>
      </c>
      <c r="BL9" s="13"/>
      <c r="BM9" s="13">
        <v>0.36625514403292198</v>
      </c>
      <c r="BN9" s="13">
        <v>0.36577868852459</v>
      </c>
      <c r="BO9" s="13"/>
      <c r="BP9" s="13">
        <v>0.344213649851632</v>
      </c>
      <c r="BQ9" s="13">
        <v>0.37328767123287698</v>
      </c>
      <c r="BR9" s="13"/>
      <c r="BS9" s="13">
        <v>0.38009049773755699</v>
      </c>
      <c r="BT9" s="13">
        <v>0.36483516483516498</v>
      </c>
      <c r="BU9" s="13"/>
      <c r="BV9" s="13">
        <v>0.34899328859060402</v>
      </c>
      <c r="BW9" s="13">
        <v>0.39590443686006799</v>
      </c>
      <c r="BX9" s="13"/>
      <c r="BY9" s="13">
        <v>0.34265734265734299</v>
      </c>
      <c r="BZ9" s="13">
        <v>0.371402042711235</v>
      </c>
      <c r="CA9" s="13"/>
      <c r="CB9" s="13">
        <v>0.36379018612521202</v>
      </c>
      <c r="CC9" s="13">
        <v>0.36977491961414799</v>
      </c>
    </row>
    <row r="10" spans="2:81" x14ac:dyDescent="0.3">
      <c r="B10" s="14" t="s">
        <v>433</v>
      </c>
      <c r="C10" s="13">
        <v>0.13927125506072899</v>
      </c>
      <c r="D10" s="13">
        <v>0.158908507223114</v>
      </c>
      <c r="E10" s="13">
        <v>0.120263591433278</v>
      </c>
      <c r="F10" s="13"/>
      <c r="G10" s="13">
        <v>0.14857142857142899</v>
      </c>
      <c r="H10" s="13">
        <v>0.110429447852761</v>
      </c>
      <c r="I10" s="13">
        <v>0.13135593220339001</v>
      </c>
      <c r="J10" s="13">
        <v>0.134328358208955</v>
      </c>
      <c r="K10" s="13">
        <v>0.21678321678321699</v>
      </c>
      <c r="L10" s="13">
        <v>0.13636363636363599</v>
      </c>
      <c r="M10" s="13"/>
      <c r="N10" s="13">
        <v>0.14644351464435101</v>
      </c>
      <c r="O10" s="13">
        <v>0.123711340206186</v>
      </c>
      <c r="P10" s="13">
        <v>0.12935323383084599</v>
      </c>
      <c r="Q10" s="13">
        <v>0.15354330708661401</v>
      </c>
      <c r="R10" s="13"/>
      <c r="S10" s="13">
        <v>0.10699588477366299</v>
      </c>
      <c r="T10" s="13">
        <v>0.16541353383458601</v>
      </c>
      <c r="U10" s="13">
        <v>0.13698630136986301</v>
      </c>
      <c r="V10" s="13">
        <v>0.13592233009708701</v>
      </c>
      <c r="W10" s="13">
        <v>0.18269230769230799</v>
      </c>
      <c r="X10" s="13">
        <v>0.161904761904762</v>
      </c>
      <c r="Y10" s="13">
        <v>0.11</v>
      </c>
      <c r="Z10" s="13">
        <v>0.22222222222222199</v>
      </c>
      <c r="AA10" s="13">
        <v>0.13375796178343899</v>
      </c>
      <c r="AB10" s="13">
        <v>0.13541666666666699</v>
      </c>
      <c r="AC10" s="13">
        <v>0.12280701754386</v>
      </c>
      <c r="AD10" s="13">
        <v>0.105263157894737</v>
      </c>
      <c r="AE10" s="13"/>
      <c r="AF10" s="13">
        <v>0.12781954887218</v>
      </c>
      <c r="AG10" s="13">
        <v>0.16</v>
      </c>
      <c r="AH10" s="13">
        <v>0.1015625</v>
      </c>
      <c r="AI10" s="13">
        <v>0.14285714285714299</v>
      </c>
      <c r="AJ10" s="13">
        <v>0.138211382113821</v>
      </c>
      <c r="AK10" s="13">
        <v>0.14285714285714299</v>
      </c>
      <c r="AL10" s="13"/>
      <c r="AM10" s="13">
        <v>0.14285714285714299</v>
      </c>
      <c r="AN10" s="13">
        <v>0.17333333333333301</v>
      </c>
      <c r="AO10" s="13">
        <v>0.11764705882352899</v>
      </c>
      <c r="AP10" s="13">
        <v>0.122362869198312</v>
      </c>
      <c r="AQ10" s="13">
        <v>6.8181818181818205E-2</v>
      </c>
      <c r="AR10" s="13"/>
      <c r="AS10" s="13">
        <v>0.13927125506072899</v>
      </c>
      <c r="AT10" s="13" t="s">
        <v>97</v>
      </c>
      <c r="AU10" s="13"/>
      <c r="AV10" s="13">
        <v>0.14000000000000001</v>
      </c>
      <c r="AW10" s="13">
        <v>0.12765957446808501</v>
      </c>
      <c r="AX10" s="13">
        <v>0.14531548757170201</v>
      </c>
      <c r="AY10" s="13"/>
      <c r="AZ10" s="13">
        <v>9.1743119266055106E-2</v>
      </c>
      <c r="BA10" s="13">
        <v>0.133333333333333</v>
      </c>
      <c r="BB10" s="13">
        <v>0.185022026431718</v>
      </c>
      <c r="BC10" s="13"/>
      <c r="BD10" s="13">
        <v>0.12030075187969901</v>
      </c>
      <c r="BE10" s="13">
        <v>0.17401392111368899</v>
      </c>
      <c r="BF10" s="13"/>
      <c r="BG10" s="13">
        <v>0.116222760290557</v>
      </c>
      <c r="BH10" s="13">
        <v>0.151219512195122</v>
      </c>
      <c r="BI10" s="13"/>
      <c r="BJ10" s="13">
        <v>0.121052631578947</v>
      </c>
      <c r="BK10" s="13">
        <v>0.144259077526987</v>
      </c>
      <c r="BL10" s="13"/>
      <c r="BM10" s="13">
        <v>0.14403292181069999</v>
      </c>
      <c r="BN10" s="13">
        <v>0.13627049180327899</v>
      </c>
      <c r="BO10" s="13"/>
      <c r="BP10" s="13">
        <v>0.106824925816024</v>
      </c>
      <c r="BQ10" s="13">
        <v>0.15410958904109601</v>
      </c>
      <c r="BR10" s="13"/>
      <c r="BS10" s="13">
        <v>0.115384615384615</v>
      </c>
      <c r="BT10" s="13">
        <v>0.16923076923076899</v>
      </c>
      <c r="BU10" s="13"/>
      <c r="BV10" s="13">
        <v>0.100671140939597</v>
      </c>
      <c r="BW10" s="13">
        <v>0.12286689419795201</v>
      </c>
      <c r="BX10" s="13"/>
      <c r="BY10" s="13">
        <v>0.132867132867133</v>
      </c>
      <c r="BZ10" s="13">
        <v>0.13927576601671299</v>
      </c>
      <c r="CA10" s="13"/>
      <c r="CB10" s="13">
        <v>0.14382402707275799</v>
      </c>
      <c r="CC10" s="13">
        <v>0.131832797427653</v>
      </c>
    </row>
    <row r="11" spans="2:81" x14ac:dyDescent="0.3">
      <c r="B11" s="14" t="s">
        <v>434</v>
      </c>
      <c r="C11" s="13">
        <v>5.4251012145748997E-2</v>
      </c>
      <c r="D11" s="13">
        <v>6.5810593900481495E-2</v>
      </c>
      <c r="E11" s="13">
        <v>4.2833607907743002E-2</v>
      </c>
      <c r="F11" s="13"/>
      <c r="G11" s="13">
        <v>2.2857142857142899E-2</v>
      </c>
      <c r="H11" s="13">
        <v>6.4417177914110405E-2</v>
      </c>
      <c r="I11" s="13">
        <v>5.5084745762711898E-2</v>
      </c>
      <c r="J11" s="13">
        <v>5.4726368159204002E-2</v>
      </c>
      <c r="K11" s="13">
        <v>2.7972027972028E-2</v>
      </c>
      <c r="L11" s="13">
        <v>9.0909090909090898E-2</v>
      </c>
      <c r="M11" s="13"/>
      <c r="N11" s="13">
        <v>2.7196652719665301E-2</v>
      </c>
      <c r="O11" s="13">
        <v>7.9037800687285206E-2</v>
      </c>
      <c r="P11" s="13">
        <v>4.47761194029851E-2</v>
      </c>
      <c r="Q11" s="13">
        <v>8.2677165354330701E-2</v>
      </c>
      <c r="R11" s="13"/>
      <c r="S11" s="13">
        <v>2.0576131687242798E-2</v>
      </c>
      <c r="T11" s="13">
        <v>4.5112781954887202E-2</v>
      </c>
      <c r="U11" s="13">
        <v>4.1095890410958902E-2</v>
      </c>
      <c r="V11" s="13">
        <v>7.7669902912621394E-2</v>
      </c>
      <c r="W11" s="13">
        <v>5.7692307692307702E-2</v>
      </c>
      <c r="X11" s="13">
        <v>6.6666666666666693E-2</v>
      </c>
      <c r="Y11" s="13">
        <v>0.05</v>
      </c>
      <c r="Z11" s="13">
        <v>0.11111111111111099</v>
      </c>
      <c r="AA11" s="13">
        <v>7.0063694267515894E-2</v>
      </c>
      <c r="AB11" s="13">
        <v>5.2083333333333301E-2</v>
      </c>
      <c r="AC11" s="13">
        <v>8.7719298245614002E-2</v>
      </c>
      <c r="AD11" s="13">
        <v>5.2631578947368397E-2</v>
      </c>
      <c r="AE11" s="13"/>
      <c r="AF11" s="13">
        <v>2.00501253132832E-2</v>
      </c>
      <c r="AG11" s="13">
        <v>7.4999999999999997E-2</v>
      </c>
      <c r="AH11" s="13">
        <v>3.90625E-2</v>
      </c>
      <c r="AI11" s="13">
        <v>0.167701863354037</v>
      </c>
      <c r="AJ11" s="13">
        <v>3.2520325203252001E-2</v>
      </c>
      <c r="AK11" s="13">
        <v>9.5238095238095195E-3</v>
      </c>
      <c r="AL11" s="13"/>
      <c r="AM11" s="13">
        <v>8.2417582417582402E-2</v>
      </c>
      <c r="AN11" s="13">
        <v>6.22222222222222E-2</v>
      </c>
      <c r="AO11" s="13">
        <v>5.1150895140665002E-2</v>
      </c>
      <c r="AP11" s="13">
        <v>4.2194092827004197E-2</v>
      </c>
      <c r="AQ11" s="13">
        <v>0</v>
      </c>
      <c r="AR11" s="13"/>
      <c r="AS11" s="13">
        <v>5.4251012145748997E-2</v>
      </c>
      <c r="AT11" s="13" t="s">
        <v>97</v>
      </c>
      <c r="AU11" s="13"/>
      <c r="AV11" s="13">
        <v>5.2499999999999998E-2</v>
      </c>
      <c r="AW11" s="13">
        <v>5.31914893617021E-2</v>
      </c>
      <c r="AX11" s="13">
        <v>5.5449330783938801E-2</v>
      </c>
      <c r="AY11" s="13"/>
      <c r="AZ11" s="13">
        <v>1.8348623853211E-2</v>
      </c>
      <c r="BA11" s="13">
        <v>4.4444444444444398E-2</v>
      </c>
      <c r="BB11" s="13">
        <v>7.4889867841409705E-2</v>
      </c>
      <c r="BC11" s="13"/>
      <c r="BD11" s="13">
        <v>5.2631578947368397E-2</v>
      </c>
      <c r="BE11" s="13">
        <v>5.5684454756380501E-2</v>
      </c>
      <c r="BF11" s="13"/>
      <c r="BG11" s="13">
        <v>1.93704600484262E-2</v>
      </c>
      <c r="BH11" s="13">
        <v>7.0731707317073206E-2</v>
      </c>
      <c r="BI11" s="13"/>
      <c r="BJ11" s="13">
        <v>4.2105263157894701E-2</v>
      </c>
      <c r="BK11" s="13">
        <v>5.5937193326791E-2</v>
      </c>
      <c r="BL11" s="13"/>
      <c r="BM11" s="13">
        <v>5.7613168724279802E-2</v>
      </c>
      <c r="BN11" s="13">
        <v>5.2254098360655699E-2</v>
      </c>
      <c r="BO11" s="13"/>
      <c r="BP11" s="13">
        <v>7.1216617210682495E-2</v>
      </c>
      <c r="BQ11" s="13">
        <v>4.7945205479452101E-2</v>
      </c>
      <c r="BR11" s="13"/>
      <c r="BS11" s="13">
        <v>4.9773755656108601E-2</v>
      </c>
      <c r="BT11" s="13">
        <v>5.9340659340659303E-2</v>
      </c>
      <c r="BU11" s="13"/>
      <c r="BV11" s="13">
        <v>6.7114093959731502E-2</v>
      </c>
      <c r="BW11" s="13">
        <v>4.0955631399317398E-2</v>
      </c>
      <c r="BX11" s="13"/>
      <c r="BY11" s="13">
        <v>0.10489510489510501</v>
      </c>
      <c r="BZ11" s="13">
        <v>4.6425255338904403E-2</v>
      </c>
      <c r="CA11" s="13"/>
      <c r="CB11" s="13">
        <v>7.4450084602368904E-2</v>
      </c>
      <c r="CC11" s="13">
        <v>3.53697749196141E-2</v>
      </c>
    </row>
    <row r="12" spans="2:81" x14ac:dyDescent="0.3">
      <c r="B12" s="14" t="s">
        <v>106</v>
      </c>
      <c r="C12" s="22">
        <v>3.8056680161943301E-2</v>
      </c>
      <c r="D12" s="22">
        <v>3.5313001605136403E-2</v>
      </c>
      <c r="E12" s="22">
        <v>4.11861614497529E-2</v>
      </c>
      <c r="F12" s="22"/>
      <c r="G12" s="22">
        <v>2.8571428571428598E-2</v>
      </c>
      <c r="H12" s="22">
        <v>2.7607361963190202E-2</v>
      </c>
      <c r="I12" s="22">
        <v>3.3898305084745797E-2</v>
      </c>
      <c r="J12" s="22">
        <v>4.47761194029851E-2</v>
      </c>
      <c r="K12" s="22">
        <v>4.8951048951049E-2</v>
      </c>
      <c r="L12" s="22">
        <v>5.8441558441558399E-2</v>
      </c>
      <c r="M12" s="22"/>
      <c r="N12" s="22">
        <v>4.1841004184100403E-2</v>
      </c>
      <c r="O12" s="22">
        <v>3.78006872852234E-2</v>
      </c>
      <c r="P12" s="22">
        <v>3.98009950248756E-2</v>
      </c>
      <c r="Q12" s="22">
        <v>3.1496062992125998E-2</v>
      </c>
      <c r="R12" s="22"/>
      <c r="S12" s="22">
        <v>4.9382716049382699E-2</v>
      </c>
      <c r="T12" s="22">
        <v>5.2631578947368397E-2</v>
      </c>
      <c r="U12" s="22">
        <v>2.7397260273972601E-2</v>
      </c>
      <c r="V12" s="22">
        <v>2.9126213592233E-2</v>
      </c>
      <c r="W12" s="22">
        <v>9.6153846153846194E-3</v>
      </c>
      <c r="X12" s="22">
        <v>4.7619047619047603E-2</v>
      </c>
      <c r="Y12" s="22">
        <v>0.04</v>
      </c>
      <c r="Z12" s="22">
        <v>8.8888888888888906E-2</v>
      </c>
      <c r="AA12" s="22">
        <v>3.1847133757961797E-2</v>
      </c>
      <c r="AB12" s="22">
        <v>1.0416666666666701E-2</v>
      </c>
      <c r="AC12" s="22">
        <v>5.2631578947368397E-2</v>
      </c>
      <c r="AD12" s="22">
        <v>0</v>
      </c>
      <c r="AE12" s="22"/>
      <c r="AF12" s="22">
        <v>2.7568922305764399E-2</v>
      </c>
      <c r="AG12" s="22">
        <v>0.02</v>
      </c>
      <c r="AH12" s="22">
        <v>3.125E-2</v>
      </c>
      <c r="AI12" s="22">
        <v>3.1055900621118002E-2</v>
      </c>
      <c r="AJ12" s="22">
        <v>1.6260162601626001E-2</v>
      </c>
      <c r="AK12" s="22">
        <v>9.5238095238095205E-2</v>
      </c>
      <c r="AL12" s="22"/>
      <c r="AM12" s="22">
        <v>3.8461538461538498E-2</v>
      </c>
      <c r="AN12" s="22">
        <v>4.4444444444444398E-2</v>
      </c>
      <c r="AO12" s="22">
        <v>3.0690537084398999E-2</v>
      </c>
      <c r="AP12" s="22">
        <v>2.9535864978902999E-2</v>
      </c>
      <c r="AQ12" s="22">
        <v>9.0909090909090898E-2</v>
      </c>
      <c r="AR12" s="22"/>
      <c r="AS12" s="22">
        <v>3.8056680161943301E-2</v>
      </c>
      <c r="AT12" s="22" t="s">
        <v>97</v>
      </c>
      <c r="AU12" s="22"/>
      <c r="AV12" s="22">
        <v>3.2500000000000001E-2</v>
      </c>
      <c r="AW12" s="22">
        <v>2.1276595744680899E-2</v>
      </c>
      <c r="AX12" s="22">
        <v>4.9713193116634802E-2</v>
      </c>
      <c r="AY12" s="22"/>
      <c r="AZ12" s="22">
        <v>9.1743119266055103E-3</v>
      </c>
      <c r="BA12" s="22">
        <v>5.5555555555555601E-2</v>
      </c>
      <c r="BB12" s="22">
        <v>2.6431718061673999E-2</v>
      </c>
      <c r="BC12" s="22"/>
      <c r="BD12" s="22">
        <v>3.00751879699248E-2</v>
      </c>
      <c r="BE12" s="22">
        <v>5.1044083526682098E-2</v>
      </c>
      <c r="BF12" s="22"/>
      <c r="BG12" s="22">
        <v>2.4213075060532701E-2</v>
      </c>
      <c r="BH12" s="22">
        <v>4.5121951219512201E-2</v>
      </c>
      <c r="BI12" s="22"/>
      <c r="BJ12" s="22">
        <v>1.05263157894737E-2</v>
      </c>
      <c r="BK12" s="22">
        <v>4.2198233562316001E-2</v>
      </c>
      <c r="BL12" s="22"/>
      <c r="BM12" s="22">
        <v>2.8806584362139901E-2</v>
      </c>
      <c r="BN12" s="22">
        <v>3.9959016393442598E-2</v>
      </c>
      <c r="BO12" s="22"/>
      <c r="BP12" s="22">
        <v>4.1543026706231501E-2</v>
      </c>
      <c r="BQ12" s="22">
        <v>3.3105022831050199E-2</v>
      </c>
      <c r="BR12" s="22"/>
      <c r="BS12" s="22">
        <v>2.9411764705882401E-2</v>
      </c>
      <c r="BT12" s="22">
        <v>5.4945054945054903E-2</v>
      </c>
      <c r="BU12" s="22"/>
      <c r="BV12" s="22">
        <v>2.68456375838926E-2</v>
      </c>
      <c r="BW12" s="22">
        <v>3.0716723549488099E-2</v>
      </c>
      <c r="BX12" s="22"/>
      <c r="BY12" s="22">
        <v>4.8951048951049E-2</v>
      </c>
      <c r="BZ12" s="22">
        <v>3.5283194057567302E-2</v>
      </c>
      <c r="CA12" s="22"/>
      <c r="CB12" s="22">
        <v>4.0609137055837602E-2</v>
      </c>
      <c r="CC12" s="22">
        <v>3.3762057877813501E-2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437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0.58461538461538498</v>
      </c>
      <c r="D8" s="13">
        <v>0.55537720706259996</v>
      </c>
      <c r="E8" s="13">
        <v>0.61120263591433299</v>
      </c>
      <c r="F8" s="13"/>
      <c r="G8" s="13">
        <v>0.6</v>
      </c>
      <c r="H8" s="13">
        <v>0.61042944785276099</v>
      </c>
      <c r="I8" s="13">
        <v>0.605932203389831</v>
      </c>
      <c r="J8" s="13">
        <v>0.59203980099502496</v>
      </c>
      <c r="K8" s="13">
        <v>0.51748251748251795</v>
      </c>
      <c r="L8" s="13">
        <v>0.53246753246753198</v>
      </c>
      <c r="M8" s="13"/>
      <c r="N8" s="13">
        <v>0.61297071129707104</v>
      </c>
      <c r="O8" s="13">
        <v>0.59450171821305797</v>
      </c>
      <c r="P8" s="13">
        <v>0.54228855721392999</v>
      </c>
      <c r="Q8" s="13">
        <v>0.55118110236220497</v>
      </c>
      <c r="R8" s="13"/>
      <c r="S8" s="13">
        <v>0.61316872427983504</v>
      </c>
      <c r="T8" s="13">
        <v>0.56390977443609003</v>
      </c>
      <c r="U8" s="13">
        <v>0.64383561643835596</v>
      </c>
      <c r="V8" s="13">
        <v>0.62135922330097104</v>
      </c>
      <c r="W8" s="13">
        <v>0.55769230769230804</v>
      </c>
      <c r="X8" s="13">
        <v>0.55238095238095197</v>
      </c>
      <c r="Y8" s="13">
        <v>0.56999999999999995</v>
      </c>
      <c r="Z8" s="13">
        <v>0.51111111111111096</v>
      </c>
      <c r="AA8" s="13">
        <v>0.56050955414012704</v>
      </c>
      <c r="AB8" s="13">
        <v>0.625</v>
      </c>
      <c r="AC8" s="13">
        <v>0.52631578947368396</v>
      </c>
      <c r="AD8" s="13">
        <v>0.68421052631578905</v>
      </c>
      <c r="AE8" s="13"/>
      <c r="AF8" s="13">
        <v>0.64912280701754399</v>
      </c>
      <c r="AG8" s="13">
        <v>0.57999999999999996</v>
      </c>
      <c r="AH8" s="13">
        <v>0.6015625</v>
      </c>
      <c r="AI8" s="13">
        <v>0.42236024844720499</v>
      </c>
      <c r="AJ8" s="13">
        <v>0.67479674796748002</v>
      </c>
      <c r="AK8" s="13">
        <v>0.64761904761904798</v>
      </c>
      <c r="AL8" s="13"/>
      <c r="AM8" s="13">
        <v>0.52747252747252704</v>
      </c>
      <c r="AN8" s="13">
        <v>0.53777777777777802</v>
      </c>
      <c r="AO8" s="13">
        <v>0.61636828644501296</v>
      </c>
      <c r="AP8" s="13">
        <v>0.632911392405063</v>
      </c>
      <c r="AQ8" s="13">
        <v>0.61363636363636398</v>
      </c>
      <c r="AR8" s="13"/>
      <c r="AS8" s="13">
        <v>0.58461538461538498</v>
      </c>
      <c r="AT8" s="13" t="s">
        <v>97</v>
      </c>
      <c r="AU8" s="13"/>
      <c r="AV8" s="13">
        <v>0.54500000000000004</v>
      </c>
      <c r="AW8" s="13">
        <v>0.52127659574468099</v>
      </c>
      <c r="AX8" s="13">
        <v>0.58699808795411101</v>
      </c>
      <c r="AY8" s="13"/>
      <c r="AZ8" s="13">
        <v>0.68807339449541305</v>
      </c>
      <c r="BA8" s="13">
        <v>0.5</v>
      </c>
      <c r="BB8" s="13">
        <v>0.44933920704845798</v>
      </c>
      <c r="BC8" s="13"/>
      <c r="BD8" s="13">
        <v>0.604010025062657</v>
      </c>
      <c r="BE8" s="13">
        <v>0.54756380510440805</v>
      </c>
      <c r="BF8" s="13"/>
      <c r="BG8" s="13">
        <v>0.61985472154963706</v>
      </c>
      <c r="BH8" s="13">
        <v>0.56707317073170704</v>
      </c>
      <c r="BI8" s="13"/>
      <c r="BJ8" s="13">
        <v>0.61052631578947403</v>
      </c>
      <c r="BK8" s="13">
        <v>0.57801766437683999</v>
      </c>
      <c r="BL8" s="13"/>
      <c r="BM8" s="13">
        <v>0.60493827160493796</v>
      </c>
      <c r="BN8" s="13">
        <v>0.57991803278688503</v>
      </c>
      <c r="BO8" s="13"/>
      <c r="BP8" s="13">
        <v>0.59050445103857596</v>
      </c>
      <c r="BQ8" s="13">
        <v>0.58219178082191803</v>
      </c>
      <c r="BR8" s="13"/>
      <c r="BS8" s="13">
        <v>0.58371040723981904</v>
      </c>
      <c r="BT8" s="13">
        <v>0.53186813186813198</v>
      </c>
      <c r="BU8" s="13"/>
      <c r="BV8" s="13">
        <v>0.54362416107382505</v>
      </c>
      <c r="BW8" s="13">
        <v>0.60409556313993196</v>
      </c>
      <c r="BX8" s="13"/>
      <c r="BY8" s="13">
        <v>0.51748251748251795</v>
      </c>
      <c r="BZ8" s="13">
        <v>0.59610027855153203</v>
      </c>
      <c r="CA8" s="13"/>
      <c r="CB8" s="13">
        <v>0.59560067681895101</v>
      </c>
      <c r="CC8" s="13">
        <v>0.58360128617363305</v>
      </c>
    </row>
    <row r="9" spans="2:81" x14ac:dyDescent="0.3">
      <c r="B9" s="14" t="s">
        <v>103</v>
      </c>
      <c r="C9" s="13">
        <v>0.29392712550607297</v>
      </c>
      <c r="D9" s="13">
        <v>0.30016051364365998</v>
      </c>
      <c r="E9" s="13">
        <v>0.28995057660626</v>
      </c>
      <c r="F9" s="13"/>
      <c r="G9" s="13">
        <v>0.251428571428571</v>
      </c>
      <c r="H9" s="13">
        <v>0.28834355828220898</v>
      </c>
      <c r="I9" s="13">
        <v>0.27542372881355898</v>
      </c>
      <c r="J9" s="13">
        <v>0.24378109452736299</v>
      </c>
      <c r="K9" s="13">
        <v>0.40559440559440602</v>
      </c>
      <c r="L9" s="13">
        <v>0.34415584415584399</v>
      </c>
      <c r="M9" s="13"/>
      <c r="N9" s="13">
        <v>0.27615062761506298</v>
      </c>
      <c r="O9" s="13">
        <v>0.292096219931271</v>
      </c>
      <c r="P9" s="13">
        <v>0.31343283582089598</v>
      </c>
      <c r="Q9" s="13">
        <v>0.31889763779527602</v>
      </c>
      <c r="R9" s="13"/>
      <c r="S9" s="13">
        <v>0.27572016460905402</v>
      </c>
      <c r="T9" s="13">
        <v>0.29323308270676701</v>
      </c>
      <c r="U9" s="13">
        <v>0.31506849315068503</v>
      </c>
      <c r="V9" s="13">
        <v>0.213592233009709</v>
      </c>
      <c r="W9" s="13">
        <v>0.33653846153846201</v>
      </c>
      <c r="X9" s="13">
        <v>0.25714285714285701</v>
      </c>
      <c r="Y9" s="13">
        <v>0.31</v>
      </c>
      <c r="Z9" s="13">
        <v>0.37777777777777799</v>
      </c>
      <c r="AA9" s="13">
        <v>0.33121019108280297</v>
      </c>
      <c r="AB9" s="13">
        <v>0.27083333333333298</v>
      </c>
      <c r="AC9" s="13">
        <v>0.35087719298245601</v>
      </c>
      <c r="AD9" s="13">
        <v>0.21052631578947401</v>
      </c>
      <c r="AE9" s="13"/>
      <c r="AF9" s="13">
        <v>0.26566416040100199</v>
      </c>
      <c r="AG9" s="13">
        <v>0.29499999999999998</v>
      </c>
      <c r="AH9" s="13">
        <v>0.3125</v>
      </c>
      <c r="AI9" s="13">
        <v>0.35403726708074501</v>
      </c>
      <c r="AJ9" s="13">
        <v>0.23577235772357699</v>
      </c>
      <c r="AK9" s="13">
        <v>0.27619047619047599</v>
      </c>
      <c r="AL9" s="13"/>
      <c r="AM9" s="13">
        <v>0.31868131868131899</v>
      </c>
      <c r="AN9" s="13">
        <v>0.32444444444444398</v>
      </c>
      <c r="AO9" s="13">
        <v>0.28132992327365702</v>
      </c>
      <c r="AP9" s="13">
        <v>0.26160337552742602</v>
      </c>
      <c r="AQ9" s="13">
        <v>0.25</v>
      </c>
      <c r="AR9" s="13"/>
      <c r="AS9" s="13">
        <v>0.29392712550607297</v>
      </c>
      <c r="AT9" s="13" t="s">
        <v>97</v>
      </c>
      <c r="AU9" s="13"/>
      <c r="AV9" s="13">
        <v>0.32</v>
      </c>
      <c r="AW9" s="13">
        <v>0.36170212765957399</v>
      </c>
      <c r="AX9" s="13">
        <v>0.29254302103250501</v>
      </c>
      <c r="AY9" s="13"/>
      <c r="AZ9" s="13">
        <v>0.22935779816513799</v>
      </c>
      <c r="BA9" s="13">
        <v>0.35555555555555601</v>
      </c>
      <c r="BB9" s="13">
        <v>0.383259911894273</v>
      </c>
      <c r="BC9" s="13"/>
      <c r="BD9" s="13">
        <v>0.28446115288220603</v>
      </c>
      <c r="BE9" s="13">
        <v>0.31322505800464001</v>
      </c>
      <c r="BF9" s="13"/>
      <c r="BG9" s="13">
        <v>0.27118644067796599</v>
      </c>
      <c r="BH9" s="13">
        <v>0.30609756097560997</v>
      </c>
      <c r="BI9" s="13"/>
      <c r="BJ9" s="13">
        <v>0.278947368421053</v>
      </c>
      <c r="BK9" s="13">
        <v>0.300294406280667</v>
      </c>
      <c r="BL9" s="13"/>
      <c r="BM9" s="13">
        <v>0.25514403292181098</v>
      </c>
      <c r="BN9" s="13">
        <v>0.30635245901639302</v>
      </c>
      <c r="BO9" s="13"/>
      <c r="BP9" s="13">
        <v>0.29970326409495601</v>
      </c>
      <c r="BQ9" s="13">
        <v>0.29223744292237402</v>
      </c>
      <c r="BR9" s="13"/>
      <c r="BS9" s="13">
        <v>0.28733031674208098</v>
      </c>
      <c r="BT9" s="13">
        <v>0.33626373626373601</v>
      </c>
      <c r="BU9" s="13"/>
      <c r="BV9" s="13">
        <v>0.33557046979865801</v>
      </c>
      <c r="BW9" s="13">
        <v>0.26279863481228699</v>
      </c>
      <c r="BX9" s="13"/>
      <c r="BY9" s="13">
        <v>0.31468531468531502</v>
      </c>
      <c r="BZ9" s="13">
        <v>0.29433611884865402</v>
      </c>
      <c r="CA9" s="13"/>
      <c r="CB9" s="13">
        <v>0.285956006768189</v>
      </c>
      <c r="CC9" s="13">
        <v>0.30064308681671997</v>
      </c>
    </row>
    <row r="10" spans="2:81" x14ac:dyDescent="0.3">
      <c r="B10" s="14" t="s">
        <v>433</v>
      </c>
      <c r="C10" s="13">
        <v>6.7206477732793493E-2</v>
      </c>
      <c r="D10" s="13">
        <v>7.7046548956661298E-2</v>
      </c>
      <c r="E10" s="13">
        <v>5.7660626029654001E-2</v>
      </c>
      <c r="F10" s="13"/>
      <c r="G10" s="13">
        <v>7.4285714285714302E-2</v>
      </c>
      <c r="H10" s="13">
        <v>5.82822085889571E-2</v>
      </c>
      <c r="I10" s="13">
        <v>6.3559322033898302E-2</v>
      </c>
      <c r="J10" s="13">
        <v>9.9502487562189101E-2</v>
      </c>
      <c r="K10" s="13">
        <v>3.4965034965035002E-2</v>
      </c>
      <c r="L10" s="13">
        <v>7.1428571428571397E-2</v>
      </c>
      <c r="M10" s="13"/>
      <c r="N10" s="13">
        <v>6.4853556485355707E-2</v>
      </c>
      <c r="O10" s="13">
        <v>5.49828178694158E-2</v>
      </c>
      <c r="P10" s="13">
        <v>8.45771144278607E-2</v>
      </c>
      <c r="Q10" s="13">
        <v>7.0866141732283505E-2</v>
      </c>
      <c r="R10" s="13"/>
      <c r="S10" s="13">
        <v>6.1728395061728399E-2</v>
      </c>
      <c r="T10" s="13">
        <v>7.5187969924811998E-2</v>
      </c>
      <c r="U10" s="13">
        <v>1.3698630136986301E-2</v>
      </c>
      <c r="V10" s="13">
        <v>0.106796116504854</v>
      </c>
      <c r="W10" s="13">
        <v>6.7307692307692304E-2</v>
      </c>
      <c r="X10" s="13">
        <v>9.5238095238095205E-2</v>
      </c>
      <c r="Y10" s="13">
        <v>0.08</v>
      </c>
      <c r="Z10" s="13">
        <v>2.2222222222222199E-2</v>
      </c>
      <c r="AA10" s="13">
        <v>6.3694267515923594E-2</v>
      </c>
      <c r="AB10" s="13">
        <v>5.2083333333333301E-2</v>
      </c>
      <c r="AC10" s="13">
        <v>7.0175438596491196E-2</v>
      </c>
      <c r="AD10" s="13">
        <v>5.2631578947368397E-2</v>
      </c>
      <c r="AE10" s="13"/>
      <c r="AF10" s="13">
        <v>4.7619047619047603E-2</v>
      </c>
      <c r="AG10" s="13">
        <v>8.5000000000000006E-2</v>
      </c>
      <c r="AH10" s="13">
        <v>5.46875E-2</v>
      </c>
      <c r="AI10" s="13">
        <v>9.9378881987577605E-2</v>
      </c>
      <c r="AJ10" s="13">
        <v>4.8780487804878099E-2</v>
      </c>
      <c r="AK10" s="13">
        <v>4.7619047619047603E-2</v>
      </c>
      <c r="AL10" s="13"/>
      <c r="AM10" s="13">
        <v>6.0439560439560398E-2</v>
      </c>
      <c r="AN10" s="13">
        <v>7.5555555555555598E-2</v>
      </c>
      <c r="AO10" s="13">
        <v>5.6265984654731503E-2</v>
      </c>
      <c r="AP10" s="13">
        <v>8.0168776371307995E-2</v>
      </c>
      <c r="AQ10" s="13">
        <v>4.5454545454545497E-2</v>
      </c>
      <c r="AR10" s="13"/>
      <c r="AS10" s="13">
        <v>6.7206477732793493E-2</v>
      </c>
      <c r="AT10" s="13" t="s">
        <v>97</v>
      </c>
      <c r="AU10" s="13"/>
      <c r="AV10" s="13">
        <v>7.4999999999999997E-2</v>
      </c>
      <c r="AW10" s="13">
        <v>7.4468085106383003E-2</v>
      </c>
      <c r="AX10" s="13">
        <v>7.4569789674952203E-2</v>
      </c>
      <c r="AY10" s="13"/>
      <c r="AZ10" s="13">
        <v>5.5045871559633003E-2</v>
      </c>
      <c r="BA10" s="13">
        <v>8.8888888888888906E-2</v>
      </c>
      <c r="BB10" s="13">
        <v>9.2511013215859E-2</v>
      </c>
      <c r="BC10" s="13"/>
      <c r="BD10" s="13">
        <v>6.6416040100250595E-2</v>
      </c>
      <c r="BE10" s="13">
        <v>6.9605568445475594E-2</v>
      </c>
      <c r="BF10" s="13"/>
      <c r="BG10" s="13">
        <v>7.2639225181598099E-2</v>
      </c>
      <c r="BH10" s="13">
        <v>6.4634146341463403E-2</v>
      </c>
      <c r="BI10" s="13"/>
      <c r="BJ10" s="13">
        <v>6.8421052631578994E-2</v>
      </c>
      <c r="BK10" s="13">
        <v>6.47693817468106E-2</v>
      </c>
      <c r="BL10" s="13"/>
      <c r="BM10" s="13">
        <v>8.2304526748971193E-2</v>
      </c>
      <c r="BN10" s="13">
        <v>6.14754098360656E-2</v>
      </c>
      <c r="BO10" s="13"/>
      <c r="BP10" s="13">
        <v>5.3412462908011903E-2</v>
      </c>
      <c r="BQ10" s="13">
        <v>7.3059360730593603E-2</v>
      </c>
      <c r="BR10" s="13"/>
      <c r="BS10" s="13">
        <v>8.5972850678733004E-2</v>
      </c>
      <c r="BT10" s="13">
        <v>6.5934065934065894E-2</v>
      </c>
      <c r="BU10" s="13"/>
      <c r="BV10" s="13">
        <v>8.0536912751677805E-2</v>
      </c>
      <c r="BW10" s="13">
        <v>8.8737201365187701E-2</v>
      </c>
      <c r="BX10" s="13"/>
      <c r="BY10" s="13">
        <v>6.9930069930069894E-2</v>
      </c>
      <c r="BZ10" s="13">
        <v>6.3138347260909902E-2</v>
      </c>
      <c r="CA10" s="13"/>
      <c r="CB10" s="13">
        <v>5.5837563451776699E-2</v>
      </c>
      <c r="CC10" s="13">
        <v>7.0739549839228297E-2</v>
      </c>
    </row>
    <row r="11" spans="2:81" x14ac:dyDescent="0.3">
      <c r="B11" s="14" t="s">
        <v>434</v>
      </c>
      <c r="C11" s="13">
        <v>3.6437246963562701E-2</v>
      </c>
      <c r="D11" s="13">
        <v>5.4574638844301797E-2</v>
      </c>
      <c r="E11" s="13">
        <v>1.8121911037891299E-2</v>
      </c>
      <c r="F11" s="13"/>
      <c r="G11" s="13">
        <v>5.7142857142857099E-2</v>
      </c>
      <c r="H11" s="13">
        <v>3.0674846625766899E-2</v>
      </c>
      <c r="I11" s="13">
        <v>3.3898305084745797E-2</v>
      </c>
      <c r="J11" s="13">
        <v>4.47761194029851E-2</v>
      </c>
      <c r="K11" s="13">
        <v>2.7972027972028E-2</v>
      </c>
      <c r="L11" s="13">
        <v>2.5974025974026E-2</v>
      </c>
      <c r="M11" s="13"/>
      <c r="N11" s="13">
        <v>2.7196652719665301E-2</v>
      </c>
      <c r="O11" s="13">
        <v>5.1546391752577303E-2</v>
      </c>
      <c r="P11" s="13">
        <v>2.9850746268656699E-2</v>
      </c>
      <c r="Q11" s="13">
        <v>3.9370078740157501E-2</v>
      </c>
      <c r="R11" s="13"/>
      <c r="S11" s="13">
        <v>2.0576131687242798E-2</v>
      </c>
      <c r="T11" s="13">
        <v>5.2631578947368397E-2</v>
      </c>
      <c r="U11" s="13">
        <v>2.7397260273972601E-2</v>
      </c>
      <c r="V11" s="13">
        <v>2.9126213592233E-2</v>
      </c>
      <c r="W11" s="13">
        <v>3.8461538461538498E-2</v>
      </c>
      <c r="X11" s="13">
        <v>5.7142857142857099E-2</v>
      </c>
      <c r="Y11" s="13">
        <v>0.02</v>
      </c>
      <c r="Z11" s="13">
        <v>6.6666666666666693E-2</v>
      </c>
      <c r="AA11" s="13">
        <v>3.8216560509554097E-2</v>
      </c>
      <c r="AB11" s="13">
        <v>5.2083333333333301E-2</v>
      </c>
      <c r="AC11" s="13">
        <v>1.7543859649122799E-2</v>
      </c>
      <c r="AD11" s="13">
        <v>5.2631578947368397E-2</v>
      </c>
      <c r="AE11" s="13"/>
      <c r="AF11" s="13">
        <v>2.2556390977443601E-2</v>
      </c>
      <c r="AG11" s="13">
        <v>3.5000000000000003E-2</v>
      </c>
      <c r="AH11" s="13">
        <v>1.5625E-2</v>
      </c>
      <c r="AI11" s="13">
        <v>0.118012422360248</v>
      </c>
      <c r="AJ11" s="13">
        <v>2.4390243902439001E-2</v>
      </c>
      <c r="AK11" s="13">
        <v>0</v>
      </c>
      <c r="AL11" s="13"/>
      <c r="AM11" s="13">
        <v>7.1428571428571397E-2</v>
      </c>
      <c r="AN11" s="13">
        <v>0.04</v>
      </c>
      <c r="AO11" s="13">
        <v>3.5805626598465499E-2</v>
      </c>
      <c r="AP11" s="13">
        <v>1.68776371308017E-2</v>
      </c>
      <c r="AQ11" s="13">
        <v>4.5454545454545497E-2</v>
      </c>
      <c r="AR11" s="13"/>
      <c r="AS11" s="13">
        <v>3.6437246963562701E-2</v>
      </c>
      <c r="AT11" s="13" t="s">
        <v>97</v>
      </c>
      <c r="AU11" s="13"/>
      <c r="AV11" s="13">
        <v>4.2500000000000003E-2</v>
      </c>
      <c r="AW11" s="13">
        <v>4.2553191489361701E-2</v>
      </c>
      <c r="AX11" s="13">
        <v>3.05927342256214E-2</v>
      </c>
      <c r="AY11" s="13"/>
      <c r="AZ11" s="13">
        <v>2.7522935779816501E-2</v>
      </c>
      <c r="BA11" s="13">
        <v>4.4444444444444398E-2</v>
      </c>
      <c r="BB11" s="13">
        <v>5.2863436123347998E-2</v>
      </c>
      <c r="BC11" s="13"/>
      <c r="BD11" s="13">
        <v>2.88220551378446E-2</v>
      </c>
      <c r="BE11" s="13">
        <v>4.8723897911832903E-2</v>
      </c>
      <c r="BF11" s="13"/>
      <c r="BG11" s="13">
        <v>2.17917675544794E-2</v>
      </c>
      <c r="BH11" s="13">
        <v>4.2682926829268303E-2</v>
      </c>
      <c r="BI11" s="13"/>
      <c r="BJ11" s="13">
        <v>3.1578947368421102E-2</v>
      </c>
      <c r="BK11" s="13">
        <v>3.8272816486751703E-2</v>
      </c>
      <c r="BL11" s="13"/>
      <c r="BM11" s="13">
        <v>3.7037037037037E-2</v>
      </c>
      <c r="BN11" s="13">
        <v>3.4836065573770503E-2</v>
      </c>
      <c r="BO11" s="13"/>
      <c r="BP11" s="13">
        <v>3.5608308605341199E-2</v>
      </c>
      <c r="BQ11" s="13">
        <v>3.6529680365296802E-2</v>
      </c>
      <c r="BR11" s="13"/>
      <c r="BS11" s="13">
        <v>2.9411764705882401E-2</v>
      </c>
      <c r="BT11" s="13">
        <v>4.6153846153846198E-2</v>
      </c>
      <c r="BU11" s="13"/>
      <c r="BV11" s="13">
        <v>2.68456375838926E-2</v>
      </c>
      <c r="BW11" s="13">
        <v>3.0716723549488099E-2</v>
      </c>
      <c r="BX11" s="13"/>
      <c r="BY11" s="13">
        <v>7.69230769230769E-2</v>
      </c>
      <c r="BZ11" s="13">
        <v>3.06406685236769E-2</v>
      </c>
      <c r="CA11" s="13"/>
      <c r="CB11" s="13">
        <v>4.3993231810490703E-2</v>
      </c>
      <c r="CC11" s="13">
        <v>2.8938906752411599E-2</v>
      </c>
    </row>
    <row r="12" spans="2:81" x14ac:dyDescent="0.3">
      <c r="B12" s="14" t="s">
        <v>106</v>
      </c>
      <c r="C12" s="22">
        <v>1.7813765182186199E-2</v>
      </c>
      <c r="D12" s="22">
        <v>1.28410914927769E-2</v>
      </c>
      <c r="E12" s="22">
        <v>2.3064250411861598E-2</v>
      </c>
      <c r="F12" s="22"/>
      <c r="G12" s="22">
        <v>1.7142857142857099E-2</v>
      </c>
      <c r="H12" s="22">
        <v>1.22699386503067E-2</v>
      </c>
      <c r="I12" s="22">
        <v>2.1186440677966101E-2</v>
      </c>
      <c r="J12" s="22">
        <v>1.99004975124378E-2</v>
      </c>
      <c r="K12" s="22">
        <v>1.3986013986014E-2</v>
      </c>
      <c r="L12" s="22">
        <v>2.5974025974026E-2</v>
      </c>
      <c r="M12" s="22"/>
      <c r="N12" s="22">
        <v>1.8828451882845199E-2</v>
      </c>
      <c r="O12" s="22">
        <v>6.8728522336769802E-3</v>
      </c>
      <c r="P12" s="22">
        <v>2.9850746268656699E-2</v>
      </c>
      <c r="Q12" s="22">
        <v>1.9685039370078702E-2</v>
      </c>
      <c r="R12" s="22"/>
      <c r="S12" s="22">
        <v>2.8806584362139901E-2</v>
      </c>
      <c r="T12" s="22">
        <v>1.50375939849624E-2</v>
      </c>
      <c r="U12" s="22">
        <v>0</v>
      </c>
      <c r="V12" s="22">
        <v>2.9126213592233E-2</v>
      </c>
      <c r="W12" s="22">
        <v>0</v>
      </c>
      <c r="X12" s="22">
        <v>3.8095238095238099E-2</v>
      </c>
      <c r="Y12" s="22">
        <v>0.02</v>
      </c>
      <c r="Z12" s="22">
        <v>2.2222222222222199E-2</v>
      </c>
      <c r="AA12" s="22">
        <v>6.3694267515923596E-3</v>
      </c>
      <c r="AB12" s="22">
        <v>0</v>
      </c>
      <c r="AC12" s="22">
        <v>3.5087719298245598E-2</v>
      </c>
      <c r="AD12" s="22">
        <v>0</v>
      </c>
      <c r="AE12" s="22"/>
      <c r="AF12" s="22">
        <v>1.50375939849624E-2</v>
      </c>
      <c r="AG12" s="22">
        <v>5.0000000000000001E-3</v>
      </c>
      <c r="AH12" s="22">
        <v>1.5625E-2</v>
      </c>
      <c r="AI12" s="22">
        <v>6.2111801242236003E-3</v>
      </c>
      <c r="AJ12" s="22">
        <v>1.6260162601626001E-2</v>
      </c>
      <c r="AK12" s="22">
        <v>2.8571428571428598E-2</v>
      </c>
      <c r="AL12" s="22"/>
      <c r="AM12" s="22">
        <v>2.1978021978022001E-2</v>
      </c>
      <c r="AN12" s="22">
        <v>2.2222222222222199E-2</v>
      </c>
      <c r="AO12" s="22">
        <v>1.0230179028133E-2</v>
      </c>
      <c r="AP12" s="22">
        <v>8.4388185654008397E-3</v>
      </c>
      <c r="AQ12" s="22">
        <v>4.5454545454545497E-2</v>
      </c>
      <c r="AR12" s="22"/>
      <c r="AS12" s="22">
        <v>1.7813765182186199E-2</v>
      </c>
      <c r="AT12" s="22" t="s">
        <v>97</v>
      </c>
      <c r="AU12" s="22"/>
      <c r="AV12" s="22">
        <v>1.7500000000000002E-2</v>
      </c>
      <c r="AW12" s="22">
        <v>0</v>
      </c>
      <c r="AX12" s="22">
        <v>1.52963671128107E-2</v>
      </c>
      <c r="AY12" s="22"/>
      <c r="AZ12" s="22">
        <v>0</v>
      </c>
      <c r="BA12" s="22">
        <v>1.1111111111111099E-2</v>
      </c>
      <c r="BB12" s="22">
        <v>2.2026431718061699E-2</v>
      </c>
      <c r="BC12" s="22"/>
      <c r="BD12" s="22">
        <v>1.6290726817042599E-2</v>
      </c>
      <c r="BE12" s="22">
        <v>2.0881670533642701E-2</v>
      </c>
      <c r="BF12" s="22"/>
      <c r="BG12" s="22">
        <v>1.4527845036319599E-2</v>
      </c>
      <c r="BH12" s="22">
        <v>1.9512195121951199E-2</v>
      </c>
      <c r="BI12" s="22"/>
      <c r="BJ12" s="22">
        <v>1.05263157894737E-2</v>
      </c>
      <c r="BK12" s="22">
        <v>1.8645731108930301E-2</v>
      </c>
      <c r="BL12" s="22"/>
      <c r="BM12" s="22">
        <v>2.0576131687242798E-2</v>
      </c>
      <c r="BN12" s="22">
        <v>1.7418032786885199E-2</v>
      </c>
      <c r="BO12" s="22"/>
      <c r="BP12" s="22">
        <v>2.0771513353115698E-2</v>
      </c>
      <c r="BQ12" s="22">
        <v>1.5981735159817399E-2</v>
      </c>
      <c r="BR12" s="22"/>
      <c r="BS12" s="22">
        <v>1.35746606334842E-2</v>
      </c>
      <c r="BT12" s="22">
        <v>1.97802197802198E-2</v>
      </c>
      <c r="BU12" s="22"/>
      <c r="BV12" s="22">
        <v>1.34228187919463E-2</v>
      </c>
      <c r="BW12" s="22">
        <v>1.36518771331058E-2</v>
      </c>
      <c r="BX12" s="22"/>
      <c r="BY12" s="22">
        <v>2.0979020979021001E-2</v>
      </c>
      <c r="BZ12" s="22">
        <v>1.57845868152275E-2</v>
      </c>
      <c r="CA12" s="22"/>
      <c r="CB12" s="22">
        <v>1.8612521150592198E-2</v>
      </c>
      <c r="CC12" s="22">
        <v>1.6077170418006399E-2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438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0.33603238866396801</v>
      </c>
      <c r="D8" s="13">
        <v>0.31621187800963102</v>
      </c>
      <c r="E8" s="13">
        <v>0.35584843492586499</v>
      </c>
      <c r="F8" s="13"/>
      <c r="G8" s="13">
        <v>0.33142857142857102</v>
      </c>
      <c r="H8" s="13">
        <v>0.380368098159509</v>
      </c>
      <c r="I8" s="13">
        <v>0.40254237288135603</v>
      </c>
      <c r="J8" s="13">
        <v>0.29353233830845799</v>
      </c>
      <c r="K8" s="13">
        <v>0.27272727272727298</v>
      </c>
      <c r="L8" s="13">
        <v>0.25974025974025999</v>
      </c>
      <c r="M8" s="13"/>
      <c r="N8" s="13">
        <v>0.35983263598326398</v>
      </c>
      <c r="O8" s="13">
        <v>0.30240549828178698</v>
      </c>
      <c r="P8" s="13">
        <v>0.33333333333333298</v>
      </c>
      <c r="Q8" s="13">
        <v>0.31496062992126</v>
      </c>
      <c r="R8" s="13"/>
      <c r="S8" s="13">
        <v>0.41152263374485598</v>
      </c>
      <c r="T8" s="13">
        <v>0.35338345864661702</v>
      </c>
      <c r="U8" s="13">
        <v>0.27397260273972601</v>
      </c>
      <c r="V8" s="13">
        <v>0.35922330097087402</v>
      </c>
      <c r="W8" s="13">
        <v>0.30769230769230799</v>
      </c>
      <c r="X8" s="13">
        <v>0.32380952380952399</v>
      </c>
      <c r="Y8" s="13">
        <v>0.38</v>
      </c>
      <c r="Z8" s="13">
        <v>0.155555555555556</v>
      </c>
      <c r="AA8" s="13">
        <v>0.29299363057324801</v>
      </c>
      <c r="AB8" s="13">
        <v>0.3125</v>
      </c>
      <c r="AC8" s="13">
        <v>0.38596491228070201</v>
      </c>
      <c r="AD8" s="13">
        <v>0.105263157894737</v>
      </c>
      <c r="AE8" s="13"/>
      <c r="AF8" s="13">
        <v>0.41604010025062699</v>
      </c>
      <c r="AG8" s="13">
        <v>0.3</v>
      </c>
      <c r="AH8" s="13">
        <v>0.359375</v>
      </c>
      <c r="AI8" s="13">
        <v>0.23602484472049701</v>
      </c>
      <c r="AJ8" s="13">
        <v>0.439024390243902</v>
      </c>
      <c r="AK8" s="13">
        <v>0.22857142857142901</v>
      </c>
      <c r="AL8" s="13"/>
      <c r="AM8" s="13">
        <v>0.27472527472527503</v>
      </c>
      <c r="AN8" s="13">
        <v>0.24888888888888899</v>
      </c>
      <c r="AO8" s="13">
        <v>0.36828644501278801</v>
      </c>
      <c r="AP8" s="13">
        <v>0.417721518987342</v>
      </c>
      <c r="AQ8" s="13">
        <v>0.5</v>
      </c>
      <c r="AR8" s="13"/>
      <c r="AS8" s="13">
        <v>0.33603238866396801</v>
      </c>
      <c r="AT8" s="13" t="s">
        <v>97</v>
      </c>
      <c r="AU8" s="13"/>
      <c r="AV8" s="13">
        <v>0.35249999999999998</v>
      </c>
      <c r="AW8" s="13">
        <v>0.37234042553191499</v>
      </c>
      <c r="AX8" s="13">
        <v>0.277246653919694</v>
      </c>
      <c r="AY8" s="13"/>
      <c r="AZ8" s="13">
        <v>0.51376146788990795</v>
      </c>
      <c r="BA8" s="13">
        <v>0.41111111111111098</v>
      </c>
      <c r="BB8" s="13">
        <v>0.21145374449339199</v>
      </c>
      <c r="BC8" s="13"/>
      <c r="BD8" s="13">
        <v>0.37468671679198001</v>
      </c>
      <c r="BE8" s="13">
        <v>0.26682134570765698</v>
      </c>
      <c r="BF8" s="13"/>
      <c r="BG8" s="13">
        <v>0.42372881355932202</v>
      </c>
      <c r="BH8" s="13">
        <v>0.292682926829268</v>
      </c>
      <c r="BI8" s="13"/>
      <c r="BJ8" s="13">
        <v>0.41578947368421099</v>
      </c>
      <c r="BK8" s="13">
        <v>0.32188420019627101</v>
      </c>
      <c r="BL8" s="13"/>
      <c r="BM8" s="13">
        <v>0.374485596707819</v>
      </c>
      <c r="BN8" s="13">
        <v>0.32684426229508201</v>
      </c>
      <c r="BO8" s="13"/>
      <c r="BP8" s="13">
        <v>0.323442136498516</v>
      </c>
      <c r="BQ8" s="13">
        <v>0.341324200913242</v>
      </c>
      <c r="BR8" s="13"/>
      <c r="BS8" s="13">
        <v>0.37104072398190002</v>
      </c>
      <c r="BT8" s="13">
        <v>0.287912087912088</v>
      </c>
      <c r="BU8" s="13"/>
      <c r="BV8" s="13">
        <v>0.38255033557047002</v>
      </c>
      <c r="BW8" s="13">
        <v>0.36518771331057998</v>
      </c>
      <c r="BX8" s="13"/>
      <c r="BY8" s="13">
        <v>0.34265734265734299</v>
      </c>
      <c r="BZ8" s="13">
        <v>0.33797585886722398</v>
      </c>
      <c r="CA8" s="13"/>
      <c r="CB8" s="13">
        <v>0.31810490693739402</v>
      </c>
      <c r="CC8" s="13">
        <v>0.36012861736334401</v>
      </c>
    </row>
    <row r="9" spans="2:81" x14ac:dyDescent="0.3">
      <c r="B9" s="14" t="s">
        <v>103</v>
      </c>
      <c r="C9" s="13">
        <v>0.35465587044534402</v>
      </c>
      <c r="D9" s="13">
        <v>0.32905296950240798</v>
      </c>
      <c r="E9" s="13">
        <v>0.38056013179571702</v>
      </c>
      <c r="F9" s="13"/>
      <c r="G9" s="13">
        <v>0.44</v>
      </c>
      <c r="H9" s="13">
        <v>0.36503067484662599</v>
      </c>
      <c r="I9" s="13">
        <v>0.31779661016949201</v>
      </c>
      <c r="J9" s="13">
        <v>0.37810945273631802</v>
      </c>
      <c r="K9" s="13">
        <v>0.30069930069930101</v>
      </c>
      <c r="L9" s="13">
        <v>0.31168831168831201</v>
      </c>
      <c r="M9" s="13"/>
      <c r="N9" s="13">
        <v>0.35564853556485398</v>
      </c>
      <c r="O9" s="13">
        <v>0.39175257731958801</v>
      </c>
      <c r="P9" s="13">
        <v>0.34328358208955201</v>
      </c>
      <c r="Q9" s="13">
        <v>0.33070866141732302</v>
      </c>
      <c r="R9" s="13"/>
      <c r="S9" s="13">
        <v>0.390946502057613</v>
      </c>
      <c r="T9" s="13">
        <v>0.30075187969924799</v>
      </c>
      <c r="U9" s="13">
        <v>0.45205479452054798</v>
      </c>
      <c r="V9" s="13">
        <v>0.31067961165048502</v>
      </c>
      <c r="W9" s="13">
        <v>0.394230769230769</v>
      </c>
      <c r="X9" s="13">
        <v>0.266666666666667</v>
      </c>
      <c r="Y9" s="13">
        <v>0.31</v>
      </c>
      <c r="Z9" s="13">
        <v>0.35555555555555601</v>
      </c>
      <c r="AA9" s="13">
        <v>0.388535031847134</v>
      </c>
      <c r="AB9" s="13">
        <v>0.3125</v>
      </c>
      <c r="AC9" s="13">
        <v>0.35087719298245601</v>
      </c>
      <c r="AD9" s="13">
        <v>0.57894736842105299</v>
      </c>
      <c r="AE9" s="13"/>
      <c r="AF9" s="13">
        <v>0.37092731829573899</v>
      </c>
      <c r="AG9" s="13">
        <v>0.375</v>
      </c>
      <c r="AH9" s="13">
        <v>0.3515625</v>
      </c>
      <c r="AI9" s="13">
        <v>0.26708074534161502</v>
      </c>
      <c r="AJ9" s="13">
        <v>0.34959349593495898</v>
      </c>
      <c r="AK9" s="13">
        <v>0.42857142857142899</v>
      </c>
      <c r="AL9" s="13"/>
      <c r="AM9" s="13">
        <v>0.30219780219780201</v>
      </c>
      <c r="AN9" s="13">
        <v>0.404444444444444</v>
      </c>
      <c r="AO9" s="13">
        <v>0.36061381074168802</v>
      </c>
      <c r="AP9" s="13">
        <v>0.354430379746835</v>
      </c>
      <c r="AQ9" s="13">
        <v>0.29545454545454503</v>
      </c>
      <c r="AR9" s="13"/>
      <c r="AS9" s="13">
        <v>0.35465587044534402</v>
      </c>
      <c r="AT9" s="13" t="s">
        <v>97</v>
      </c>
      <c r="AU9" s="13"/>
      <c r="AV9" s="13">
        <v>0.35</v>
      </c>
      <c r="AW9" s="13">
        <v>0.319148936170213</v>
      </c>
      <c r="AX9" s="13">
        <v>0.38814531548757197</v>
      </c>
      <c r="AY9" s="13"/>
      <c r="AZ9" s="13">
        <v>0.293577981651376</v>
      </c>
      <c r="BA9" s="13">
        <v>0.38888888888888901</v>
      </c>
      <c r="BB9" s="13">
        <v>0.37885462555066102</v>
      </c>
      <c r="BC9" s="13"/>
      <c r="BD9" s="13">
        <v>0.36340852130325801</v>
      </c>
      <c r="BE9" s="13">
        <v>0.33874709976798101</v>
      </c>
      <c r="BF9" s="13"/>
      <c r="BG9" s="13">
        <v>0.37046004842614999</v>
      </c>
      <c r="BH9" s="13">
        <v>0.34634146341463401</v>
      </c>
      <c r="BI9" s="13"/>
      <c r="BJ9" s="13">
        <v>0.384210526315789</v>
      </c>
      <c r="BK9" s="13">
        <v>0.347399411187439</v>
      </c>
      <c r="BL9" s="13"/>
      <c r="BM9" s="13">
        <v>0.358024691358025</v>
      </c>
      <c r="BN9" s="13">
        <v>0.35348360655737698</v>
      </c>
      <c r="BO9" s="13"/>
      <c r="BP9" s="13">
        <v>0.35014836795252202</v>
      </c>
      <c r="BQ9" s="13">
        <v>0.35730593607305899</v>
      </c>
      <c r="BR9" s="13"/>
      <c r="BS9" s="13">
        <v>0.35746606334841602</v>
      </c>
      <c r="BT9" s="13">
        <v>0.36263736263736301</v>
      </c>
      <c r="BU9" s="13"/>
      <c r="BV9" s="13">
        <v>0.36241610738254998</v>
      </c>
      <c r="BW9" s="13">
        <v>0.35494880546075103</v>
      </c>
      <c r="BX9" s="13"/>
      <c r="BY9" s="13">
        <v>0.26573426573426601</v>
      </c>
      <c r="BZ9" s="13">
        <v>0.36768802228412301</v>
      </c>
      <c r="CA9" s="13"/>
      <c r="CB9" s="13">
        <v>0.32487309644669998</v>
      </c>
      <c r="CC9" s="13">
        <v>0.38585209003215398</v>
      </c>
    </row>
    <row r="10" spans="2:81" x14ac:dyDescent="0.3">
      <c r="B10" s="14" t="s">
        <v>433</v>
      </c>
      <c r="C10" s="13">
        <v>0.18218623481781401</v>
      </c>
      <c r="D10" s="13">
        <v>0.221508828250401</v>
      </c>
      <c r="E10" s="13">
        <v>0.14168039538714999</v>
      </c>
      <c r="F10" s="13"/>
      <c r="G10" s="13">
        <v>0.14285714285714299</v>
      </c>
      <c r="H10" s="13">
        <v>0.153374233128834</v>
      </c>
      <c r="I10" s="13">
        <v>0.15677966101694901</v>
      </c>
      <c r="J10" s="13">
        <v>0.17910447761194001</v>
      </c>
      <c r="K10" s="13">
        <v>0.26573426573426601</v>
      </c>
      <c r="L10" s="13">
        <v>0.253246753246753</v>
      </c>
      <c r="M10" s="13"/>
      <c r="N10" s="13">
        <v>0.171548117154812</v>
      </c>
      <c r="O10" s="13">
        <v>0.20618556701030899</v>
      </c>
      <c r="P10" s="13">
        <v>0.174129353233831</v>
      </c>
      <c r="Q10" s="13">
        <v>0.18897637795275599</v>
      </c>
      <c r="R10" s="13"/>
      <c r="S10" s="13">
        <v>0.11522633744856001</v>
      </c>
      <c r="T10" s="13">
        <v>0.203007518796992</v>
      </c>
      <c r="U10" s="13">
        <v>0.17808219178082199</v>
      </c>
      <c r="V10" s="13">
        <v>0.17475728155339801</v>
      </c>
      <c r="W10" s="13">
        <v>0.15384615384615399</v>
      </c>
      <c r="X10" s="13">
        <v>0.25714285714285701</v>
      </c>
      <c r="Y10" s="13">
        <v>0.14000000000000001</v>
      </c>
      <c r="Z10" s="13">
        <v>0.28888888888888897</v>
      </c>
      <c r="AA10" s="13">
        <v>0.21656050955414</v>
      </c>
      <c r="AB10" s="13">
        <v>0.22916666666666699</v>
      </c>
      <c r="AC10" s="13">
        <v>0.140350877192982</v>
      </c>
      <c r="AD10" s="13">
        <v>0.26315789473684198</v>
      </c>
      <c r="AE10" s="13"/>
      <c r="AF10" s="13">
        <v>0.14285714285714299</v>
      </c>
      <c r="AG10" s="13">
        <v>0.19</v>
      </c>
      <c r="AH10" s="13">
        <v>0.1875</v>
      </c>
      <c r="AI10" s="13">
        <v>0.28571428571428598</v>
      </c>
      <c r="AJ10" s="13">
        <v>0.13008130081300801</v>
      </c>
      <c r="AK10" s="13">
        <v>0.21904761904761899</v>
      </c>
      <c r="AL10" s="13"/>
      <c r="AM10" s="13">
        <v>0.19230769230769201</v>
      </c>
      <c r="AN10" s="13">
        <v>0.22222222222222199</v>
      </c>
      <c r="AO10" s="13">
        <v>0.158567774936061</v>
      </c>
      <c r="AP10" s="13">
        <v>0.177215189873418</v>
      </c>
      <c r="AQ10" s="13">
        <v>0.11363636363636399</v>
      </c>
      <c r="AR10" s="13"/>
      <c r="AS10" s="13">
        <v>0.18218623481781401</v>
      </c>
      <c r="AT10" s="13" t="s">
        <v>97</v>
      </c>
      <c r="AU10" s="13"/>
      <c r="AV10" s="13">
        <v>0.14749999999999999</v>
      </c>
      <c r="AW10" s="13">
        <v>0.20212765957446799</v>
      </c>
      <c r="AX10" s="13">
        <v>0.21223709369024901</v>
      </c>
      <c r="AY10" s="13"/>
      <c r="AZ10" s="13">
        <v>0.12844036697247699</v>
      </c>
      <c r="BA10" s="13">
        <v>0.1</v>
      </c>
      <c r="BB10" s="13">
        <v>0.215859030837004</v>
      </c>
      <c r="BC10" s="13"/>
      <c r="BD10" s="13">
        <v>0.151629072681704</v>
      </c>
      <c r="BE10" s="13">
        <v>0.23665893271461699</v>
      </c>
      <c r="BF10" s="13"/>
      <c r="BG10" s="13">
        <v>0.128329297820823</v>
      </c>
      <c r="BH10" s="13">
        <v>0.20975609756097599</v>
      </c>
      <c r="BI10" s="13"/>
      <c r="BJ10" s="13">
        <v>0.105263157894737</v>
      </c>
      <c r="BK10" s="13">
        <v>0.19627085377821399</v>
      </c>
      <c r="BL10" s="13"/>
      <c r="BM10" s="13">
        <v>0.172839506172839</v>
      </c>
      <c r="BN10" s="13">
        <v>0.18340163934426201</v>
      </c>
      <c r="BO10" s="13"/>
      <c r="BP10" s="13">
        <v>0.17507418397626101</v>
      </c>
      <c r="BQ10" s="13">
        <v>0.18607305936073101</v>
      </c>
      <c r="BR10" s="13"/>
      <c r="BS10" s="13">
        <v>0.160633484162896</v>
      </c>
      <c r="BT10" s="13">
        <v>0.20219780219780201</v>
      </c>
      <c r="BU10" s="13"/>
      <c r="BV10" s="13">
        <v>0.15436241610738299</v>
      </c>
      <c r="BW10" s="13">
        <v>0.16382252559727001</v>
      </c>
      <c r="BX10" s="13"/>
      <c r="BY10" s="13">
        <v>0.15384615384615399</v>
      </c>
      <c r="BZ10" s="13">
        <v>0.183844011142061</v>
      </c>
      <c r="CA10" s="13"/>
      <c r="CB10" s="13">
        <v>0.21489001692047399</v>
      </c>
      <c r="CC10" s="13">
        <v>0.143086816720257</v>
      </c>
    </row>
    <row r="11" spans="2:81" x14ac:dyDescent="0.3">
      <c r="B11" s="14" t="s">
        <v>434</v>
      </c>
      <c r="C11" s="13">
        <v>9.3117408906882596E-2</v>
      </c>
      <c r="D11" s="13">
        <v>0.10593900481540899</v>
      </c>
      <c r="E11" s="13">
        <v>8.0724876441515603E-2</v>
      </c>
      <c r="F11" s="13"/>
      <c r="G11" s="13">
        <v>5.7142857142857099E-2</v>
      </c>
      <c r="H11" s="13">
        <v>6.7484662576687102E-2</v>
      </c>
      <c r="I11" s="13">
        <v>9.74576271186441E-2</v>
      </c>
      <c r="J11" s="13">
        <v>0.104477611940299</v>
      </c>
      <c r="K11" s="13">
        <v>0.125874125874126</v>
      </c>
      <c r="L11" s="13">
        <v>0.13636363636363599</v>
      </c>
      <c r="M11" s="13"/>
      <c r="N11" s="13">
        <v>7.9497907949790794E-2</v>
      </c>
      <c r="O11" s="13">
        <v>8.5910652920962199E-2</v>
      </c>
      <c r="P11" s="13">
        <v>8.9552238805970102E-2</v>
      </c>
      <c r="Q11" s="13">
        <v>0.12598425196850399</v>
      </c>
      <c r="R11" s="13"/>
      <c r="S11" s="13">
        <v>5.7613168724279802E-2</v>
      </c>
      <c r="T11" s="13">
        <v>9.7744360902255606E-2</v>
      </c>
      <c r="U11" s="13">
        <v>8.2191780821917804E-2</v>
      </c>
      <c r="V11" s="13">
        <v>0.12621359223301001</v>
      </c>
      <c r="W11" s="13">
        <v>0.115384615384615</v>
      </c>
      <c r="X11" s="13">
        <v>0.104761904761905</v>
      </c>
      <c r="Y11" s="13">
        <v>0.11</v>
      </c>
      <c r="Z11" s="13">
        <v>0.133333333333333</v>
      </c>
      <c r="AA11" s="13">
        <v>8.2802547770700605E-2</v>
      </c>
      <c r="AB11" s="13">
        <v>0.114583333333333</v>
      </c>
      <c r="AC11" s="13">
        <v>7.0175438596491196E-2</v>
      </c>
      <c r="AD11" s="13">
        <v>5.2631578947368397E-2</v>
      </c>
      <c r="AE11" s="13"/>
      <c r="AF11" s="13">
        <v>4.5112781954887202E-2</v>
      </c>
      <c r="AG11" s="13">
        <v>0.11</v>
      </c>
      <c r="AH11" s="13">
        <v>7.8125E-2</v>
      </c>
      <c r="AI11" s="13">
        <v>0.19254658385093201</v>
      </c>
      <c r="AJ11" s="13">
        <v>5.6910569105691103E-2</v>
      </c>
      <c r="AK11" s="13">
        <v>6.6666666666666693E-2</v>
      </c>
      <c r="AL11" s="13"/>
      <c r="AM11" s="13">
        <v>0.17032967032967</v>
      </c>
      <c r="AN11" s="13">
        <v>9.7777777777777797E-2</v>
      </c>
      <c r="AO11" s="13">
        <v>8.4398976982097196E-2</v>
      </c>
      <c r="AP11" s="13">
        <v>3.7974683544303799E-2</v>
      </c>
      <c r="AQ11" s="13">
        <v>2.27272727272727E-2</v>
      </c>
      <c r="AR11" s="13"/>
      <c r="AS11" s="13">
        <v>9.3117408906882596E-2</v>
      </c>
      <c r="AT11" s="13" t="s">
        <v>97</v>
      </c>
      <c r="AU11" s="13"/>
      <c r="AV11" s="13">
        <v>0.125</v>
      </c>
      <c r="AW11" s="13">
        <v>9.5744680851063801E-2</v>
      </c>
      <c r="AX11" s="13">
        <v>8.4130019120458893E-2</v>
      </c>
      <c r="AY11" s="13"/>
      <c r="AZ11" s="13">
        <v>5.5045871559633003E-2</v>
      </c>
      <c r="BA11" s="13">
        <v>8.8888888888888906E-2</v>
      </c>
      <c r="BB11" s="13">
        <v>0.15859030837004401</v>
      </c>
      <c r="BC11" s="13"/>
      <c r="BD11" s="13">
        <v>8.02005012531328E-2</v>
      </c>
      <c r="BE11" s="13">
        <v>0.118329466357309</v>
      </c>
      <c r="BF11" s="13"/>
      <c r="BG11" s="13">
        <v>4.6004842615012101E-2</v>
      </c>
      <c r="BH11" s="13">
        <v>0.115853658536585</v>
      </c>
      <c r="BI11" s="13"/>
      <c r="BJ11" s="13">
        <v>6.3157894736842093E-2</v>
      </c>
      <c r="BK11" s="13">
        <v>0.10107948969578</v>
      </c>
      <c r="BL11" s="13"/>
      <c r="BM11" s="13">
        <v>6.1728395061728399E-2</v>
      </c>
      <c r="BN11" s="13">
        <v>0.101434426229508</v>
      </c>
      <c r="BO11" s="13"/>
      <c r="BP11" s="13">
        <v>0.11572700296735899</v>
      </c>
      <c r="BQ11" s="13">
        <v>8.4474885844748895E-2</v>
      </c>
      <c r="BR11" s="13"/>
      <c r="BS11" s="13">
        <v>9.0497737556561098E-2</v>
      </c>
      <c r="BT11" s="13">
        <v>9.8901098901098897E-2</v>
      </c>
      <c r="BU11" s="13"/>
      <c r="BV11" s="13">
        <v>8.0536912751677805E-2</v>
      </c>
      <c r="BW11" s="13">
        <v>9.5563139931740607E-2</v>
      </c>
      <c r="BX11" s="13"/>
      <c r="BY11" s="13">
        <v>0.20979020979021001</v>
      </c>
      <c r="BZ11" s="13">
        <v>7.7065923862581306E-2</v>
      </c>
      <c r="CA11" s="13"/>
      <c r="CB11" s="13">
        <v>0.11336717428088</v>
      </c>
      <c r="CC11" s="13">
        <v>7.2347266881028896E-2</v>
      </c>
    </row>
    <row r="12" spans="2:81" x14ac:dyDescent="0.3">
      <c r="B12" s="14" t="s">
        <v>106</v>
      </c>
      <c r="C12" s="22">
        <v>3.4008097165991902E-2</v>
      </c>
      <c r="D12" s="22">
        <v>2.7287319422150898E-2</v>
      </c>
      <c r="E12" s="22">
        <v>4.11861614497529E-2</v>
      </c>
      <c r="F12" s="22"/>
      <c r="G12" s="22">
        <v>2.8571428571428598E-2</v>
      </c>
      <c r="H12" s="22">
        <v>3.3742331288343599E-2</v>
      </c>
      <c r="I12" s="22">
        <v>2.5423728813559299E-2</v>
      </c>
      <c r="J12" s="22">
        <v>4.47761194029851E-2</v>
      </c>
      <c r="K12" s="22">
        <v>3.4965034965035002E-2</v>
      </c>
      <c r="L12" s="22">
        <v>3.8961038961039002E-2</v>
      </c>
      <c r="M12" s="22"/>
      <c r="N12" s="22">
        <v>3.3472803347280297E-2</v>
      </c>
      <c r="O12" s="22">
        <v>1.3745704467354E-2</v>
      </c>
      <c r="P12" s="22">
        <v>5.9701492537313397E-2</v>
      </c>
      <c r="Q12" s="22">
        <v>3.9370078740157501E-2</v>
      </c>
      <c r="R12" s="22"/>
      <c r="S12" s="22">
        <v>2.4691358024691398E-2</v>
      </c>
      <c r="T12" s="22">
        <v>4.5112781954887202E-2</v>
      </c>
      <c r="U12" s="22">
        <v>1.3698630136986301E-2</v>
      </c>
      <c r="V12" s="22">
        <v>2.9126213592233E-2</v>
      </c>
      <c r="W12" s="22">
        <v>2.8846153846153799E-2</v>
      </c>
      <c r="X12" s="22">
        <v>4.7619047619047603E-2</v>
      </c>
      <c r="Y12" s="22">
        <v>0.06</v>
      </c>
      <c r="Z12" s="22">
        <v>6.6666666666666693E-2</v>
      </c>
      <c r="AA12" s="22">
        <v>1.9108280254777101E-2</v>
      </c>
      <c r="AB12" s="22">
        <v>3.125E-2</v>
      </c>
      <c r="AC12" s="22">
        <v>5.2631578947368397E-2</v>
      </c>
      <c r="AD12" s="22">
        <v>0</v>
      </c>
      <c r="AE12" s="22"/>
      <c r="AF12" s="22">
        <v>2.5062656641604002E-2</v>
      </c>
      <c r="AG12" s="22">
        <v>2.5000000000000001E-2</v>
      </c>
      <c r="AH12" s="22">
        <v>2.34375E-2</v>
      </c>
      <c r="AI12" s="22">
        <v>1.8633540372670801E-2</v>
      </c>
      <c r="AJ12" s="22">
        <v>2.4390243902439001E-2</v>
      </c>
      <c r="AK12" s="22">
        <v>5.7142857142857099E-2</v>
      </c>
      <c r="AL12" s="22"/>
      <c r="AM12" s="22">
        <v>6.0439560439560398E-2</v>
      </c>
      <c r="AN12" s="22">
        <v>2.66666666666667E-2</v>
      </c>
      <c r="AO12" s="22">
        <v>2.81329923273657E-2</v>
      </c>
      <c r="AP12" s="22">
        <v>1.26582278481013E-2</v>
      </c>
      <c r="AQ12" s="22">
        <v>6.8181818181818205E-2</v>
      </c>
      <c r="AR12" s="22"/>
      <c r="AS12" s="22">
        <v>3.4008097165991902E-2</v>
      </c>
      <c r="AT12" s="22" t="s">
        <v>97</v>
      </c>
      <c r="AU12" s="22"/>
      <c r="AV12" s="22">
        <v>2.5000000000000001E-2</v>
      </c>
      <c r="AW12" s="22">
        <v>1.0638297872340399E-2</v>
      </c>
      <c r="AX12" s="22">
        <v>3.8240917782026797E-2</v>
      </c>
      <c r="AY12" s="22"/>
      <c r="AZ12" s="22">
        <v>9.1743119266055103E-3</v>
      </c>
      <c r="BA12" s="22">
        <v>1.1111111111111099E-2</v>
      </c>
      <c r="BB12" s="22">
        <v>3.5242290748898703E-2</v>
      </c>
      <c r="BC12" s="22"/>
      <c r="BD12" s="22">
        <v>3.00751879699248E-2</v>
      </c>
      <c r="BE12" s="22">
        <v>3.94431554524362E-2</v>
      </c>
      <c r="BF12" s="22"/>
      <c r="BG12" s="22">
        <v>3.1476997578692503E-2</v>
      </c>
      <c r="BH12" s="22">
        <v>3.5365853658536603E-2</v>
      </c>
      <c r="BI12" s="22"/>
      <c r="BJ12" s="22">
        <v>3.1578947368421102E-2</v>
      </c>
      <c r="BK12" s="22">
        <v>3.3366045142296401E-2</v>
      </c>
      <c r="BL12" s="22"/>
      <c r="BM12" s="22">
        <v>3.2921810699588501E-2</v>
      </c>
      <c r="BN12" s="22">
        <v>3.4836065573770503E-2</v>
      </c>
      <c r="BO12" s="22"/>
      <c r="BP12" s="22">
        <v>3.5608308605341199E-2</v>
      </c>
      <c r="BQ12" s="22">
        <v>3.0821917808219201E-2</v>
      </c>
      <c r="BR12" s="22"/>
      <c r="BS12" s="22">
        <v>2.03619909502262E-2</v>
      </c>
      <c r="BT12" s="22">
        <v>4.8351648351648402E-2</v>
      </c>
      <c r="BU12" s="22"/>
      <c r="BV12" s="22">
        <v>2.01342281879195E-2</v>
      </c>
      <c r="BW12" s="22">
        <v>2.0477815699658699E-2</v>
      </c>
      <c r="BX12" s="22"/>
      <c r="BY12" s="22">
        <v>2.7972027972028E-2</v>
      </c>
      <c r="BZ12" s="22">
        <v>3.3426183844011102E-2</v>
      </c>
      <c r="CA12" s="22"/>
      <c r="CB12" s="22">
        <v>2.8764805414551599E-2</v>
      </c>
      <c r="CC12" s="22">
        <v>3.8585209003215402E-2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439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0.28663967611336</v>
      </c>
      <c r="D8" s="13">
        <v>0.30176565008025702</v>
      </c>
      <c r="E8" s="13">
        <v>0.27182866556836899</v>
      </c>
      <c r="F8" s="13"/>
      <c r="G8" s="13">
        <v>0.222857142857143</v>
      </c>
      <c r="H8" s="13">
        <v>0.32208588957055201</v>
      </c>
      <c r="I8" s="13">
        <v>0.28389830508474601</v>
      </c>
      <c r="J8" s="13">
        <v>0.24378109452736299</v>
      </c>
      <c r="K8" s="13">
        <v>0.30769230769230799</v>
      </c>
      <c r="L8" s="13">
        <v>0.32467532467532501</v>
      </c>
      <c r="M8" s="13"/>
      <c r="N8" s="13">
        <v>0.34309623430962299</v>
      </c>
      <c r="O8" s="13">
        <v>0.23367697594501699</v>
      </c>
      <c r="P8" s="13">
        <v>0.26865671641791</v>
      </c>
      <c r="Q8" s="13">
        <v>0.255905511811024</v>
      </c>
      <c r="R8" s="13"/>
      <c r="S8" s="13">
        <v>0.32098765432098803</v>
      </c>
      <c r="T8" s="13">
        <v>0.29323308270676701</v>
      </c>
      <c r="U8" s="13">
        <v>0.232876712328767</v>
      </c>
      <c r="V8" s="13">
        <v>0.26213592233009703</v>
      </c>
      <c r="W8" s="13">
        <v>0.32692307692307698</v>
      </c>
      <c r="X8" s="13">
        <v>0.29523809523809502</v>
      </c>
      <c r="Y8" s="13">
        <v>0.3</v>
      </c>
      <c r="Z8" s="13">
        <v>0.155555555555556</v>
      </c>
      <c r="AA8" s="13">
        <v>0.26751592356687898</v>
      </c>
      <c r="AB8" s="13">
        <v>0.3125</v>
      </c>
      <c r="AC8" s="13">
        <v>0.29824561403508798</v>
      </c>
      <c r="AD8" s="13">
        <v>0.105263157894737</v>
      </c>
      <c r="AE8" s="13"/>
      <c r="AF8" s="13">
        <v>0.31328320802005</v>
      </c>
      <c r="AG8" s="13">
        <v>0.36</v>
      </c>
      <c r="AH8" s="13">
        <v>0.3125</v>
      </c>
      <c r="AI8" s="13">
        <v>0.27329192546583903</v>
      </c>
      <c r="AJ8" s="13">
        <v>0.23577235772357699</v>
      </c>
      <c r="AK8" s="13">
        <v>0.180952380952381</v>
      </c>
      <c r="AL8" s="13"/>
      <c r="AM8" s="13">
        <v>0.230769230769231</v>
      </c>
      <c r="AN8" s="13">
        <v>0.20444444444444401</v>
      </c>
      <c r="AO8" s="13">
        <v>0.29411764705882398</v>
      </c>
      <c r="AP8" s="13">
        <v>0.35021097046413502</v>
      </c>
      <c r="AQ8" s="13">
        <v>0.5</v>
      </c>
      <c r="AR8" s="13"/>
      <c r="AS8" s="13">
        <v>0.28663967611336</v>
      </c>
      <c r="AT8" s="13" t="s">
        <v>97</v>
      </c>
      <c r="AU8" s="13"/>
      <c r="AV8" s="13">
        <v>0.27500000000000002</v>
      </c>
      <c r="AW8" s="13">
        <v>0.329787234042553</v>
      </c>
      <c r="AX8" s="13">
        <v>0.237093690248566</v>
      </c>
      <c r="AY8" s="13"/>
      <c r="AZ8" s="13">
        <v>0.43119266055045902</v>
      </c>
      <c r="BA8" s="13">
        <v>0.32222222222222202</v>
      </c>
      <c r="BB8" s="13">
        <v>0.20264317180616701</v>
      </c>
      <c r="BC8" s="13"/>
      <c r="BD8" s="13">
        <v>0.28571428571428598</v>
      </c>
      <c r="BE8" s="13">
        <v>0.29002320185614799</v>
      </c>
      <c r="BF8" s="13"/>
      <c r="BG8" s="13">
        <v>0.33414043583535102</v>
      </c>
      <c r="BH8" s="13">
        <v>0.26341463414634098</v>
      </c>
      <c r="BI8" s="13"/>
      <c r="BJ8" s="13">
        <v>0.31052631578947398</v>
      </c>
      <c r="BK8" s="13">
        <v>0.28263002944062798</v>
      </c>
      <c r="BL8" s="13"/>
      <c r="BM8" s="13">
        <v>0.20164609053497901</v>
      </c>
      <c r="BN8" s="13">
        <v>0.30942622950819698</v>
      </c>
      <c r="BO8" s="13"/>
      <c r="BP8" s="13">
        <v>0.249258160237389</v>
      </c>
      <c r="BQ8" s="13">
        <v>0.30365296803653002</v>
      </c>
      <c r="BR8" s="13"/>
      <c r="BS8" s="13">
        <v>0.28054298642533898</v>
      </c>
      <c r="BT8" s="13">
        <v>0.25274725274725302</v>
      </c>
      <c r="BU8" s="13"/>
      <c r="BV8" s="13">
        <v>0.27516778523489899</v>
      </c>
      <c r="BW8" s="13">
        <v>0.283276450511945</v>
      </c>
      <c r="BX8" s="13"/>
      <c r="BY8" s="13">
        <v>0.30769230769230799</v>
      </c>
      <c r="BZ8" s="13">
        <v>0.28505106778087302</v>
      </c>
      <c r="CA8" s="13"/>
      <c r="CB8" s="13">
        <v>0.27411167512690399</v>
      </c>
      <c r="CC8" s="13">
        <v>0.30225080385852099</v>
      </c>
    </row>
    <row r="9" spans="2:81" x14ac:dyDescent="0.3">
      <c r="B9" s="14" t="s">
        <v>103</v>
      </c>
      <c r="C9" s="13">
        <v>0.36761133603238899</v>
      </c>
      <c r="D9" s="13">
        <v>0.35794542536115598</v>
      </c>
      <c r="E9" s="13">
        <v>0.37726523887973601</v>
      </c>
      <c r="F9" s="13"/>
      <c r="G9" s="13">
        <v>0.38285714285714301</v>
      </c>
      <c r="H9" s="13">
        <v>0.35889570552147199</v>
      </c>
      <c r="I9" s="13">
        <v>0.394067796610169</v>
      </c>
      <c r="J9" s="13">
        <v>0.37810945273631802</v>
      </c>
      <c r="K9" s="13">
        <v>0.34965034965035002</v>
      </c>
      <c r="L9" s="13">
        <v>0.331168831168831</v>
      </c>
      <c r="M9" s="13"/>
      <c r="N9" s="13">
        <v>0.34728033472803299</v>
      </c>
      <c r="O9" s="13">
        <v>0.41580756013745701</v>
      </c>
      <c r="P9" s="13">
        <v>0.34825870646766199</v>
      </c>
      <c r="Q9" s="13">
        <v>0.36614173228346503</v>
      </c>
      <c r="R9" s="13"/>
      <c r="S9" s="13">
        <v>0.358024691358025</v>
      </c>
      <c r="T9" s="13">
        <v>0.31578947368421101</v>
      </c>
      <c r="U9" s="13">
        <v>0.43835616438356201</v>
      </c>
      <c r="V9" s="13">
        <v>0.37864077669902901</v>
      </c>
      <c r="W9" s="13">
        <v>0.41346153846153799</v>
      </c>
      <c r="X9" s="13">
        <v>0.25714285714285701</v>
      </c>
      <c r="Y9" s="13">
        <v>0.38</v>
      </c>
      <c r="Z9" s="13">
        <v>0.422222222222222</v>
      </c>
      <c r="AA9" s="13">
        <v>0.42675159235668803</v>
      </c>
      <c r="AB9" s="13">
        <v>0.35416666666666702</v>
      </c>
      <c r="AC9" s="13">
        <v>0.29824561403508798</v>
      </c>
      <c r="AD9" s="13">
        <v>0.47368421052631599</v>
      </c>
      <c r="AE9" s="13"/>
      <c r="AF9" s="13">
        <v>0.39097744360902298</v>
      </c>
      <c r="AG9" s="13">
        <v>0.35</v>
      </c>
      <c r="AH9" s="13">
        <v>0.34375</v>
      </c>
      <c r="AI9" s="13">
        <v>0.335403726708075</v>
      </c>
      <c r="AJ9" s="13">
        <v>0.39024390243902402</v>
      </c>
      <c r="AK9" s="13">
        <v>0.4</v>
      </c>
      <c r="AL9" s="13"/>
      <c r="AM9" s="13">
        <v>0.32967032967033</v>
      </c>
      <c r="AN9" s="13">
        <v>0.39555555555555599</v>
      </c>
      <c r="AO9" s="13">
        <v>0.36061381074168802</v>
      </c>
      <c r="AP9" s="13">
        <v>0.40084388185654002</v>
      </c>
      <c r="AQ9" s="13">
        <v>0.27272727272727298</v>
      </c>
      <c r="AR9" s="13"/>
      <c r="AS9" s="13">
        <v>0.36761133603238899</v>
      </c>
      <c r="AT9" s="13" t="s">
        <v>97</v>
      </c>
      <c r="AU9" s="13"/>
      <c r="AV9" s="13">
        <v>0.38750000000000001</v>
      </c>
      <c r="AW9" s="13">
        <v>0.39361702127659598</v>
      </c>
      <c r="AX9" s="13">
        <v>0.374760994263862</v>
      </c>
      <c r="AY9" s="13"/>
      <c r="AZ9" s="13">
        <v>0.302752293577982</v>
      </c>
      <c r="BA9" s="13">
        <v>0.43333333333333302</v>
      </c>
      <c r="BB9" s="13">
        <v>0.39207048458149801</v>
      </c>
      <c r="BC9" s="13"/>
      <c r="BD9" s="13">
        <v>0.37468671679198001</v>
      </c>
      <c r="BE9" s="13">
        <v>0.352668213457077</v>
      </c>
      <c r="BF9" s="13"/>
      <c r="BG9" s="13">
        <v>0.35835351089588402</v>
      </c>
      <c r="BH9" s="13">
        <v>0.37317073170731702</v>
      </c>
      <c r="BI9" s="13"/>
      <c r="BJ9" s="13">
        <v>0.32105263157894698</v>
      </c>
      <c r="BK9" s="13">
        <v>0.37585868498528002</v>
      </c>
      <c r="BL9" s="13"/>
      <c r="BM9" s="13">
        <v>0.44444444444444398</v>
      </c>
      <c r="BN9" s="13">
        <v>0.35040983606557402</v>
      </c>
      <c r="BO9" s="13"/>
      <c r="BP9" s="13">
        <v>0.38278931750741801</v>
      </c>
      <c r="BQ9" s="13">
        <v>0.364155251141553</v>
      </c>
      <c r="BR9" s="13"/>
      <c r="BS9" s="13">
        <v>0.39366515837104099</v>
      </c>
      <c r="BT9" s="13">
        <v>0.37362637362637402</v>
      </c>
      <c r="BU9" s="13"/>
      <c r="BV9" s="13">
        <v>0.40268456375838901</v>
      </c>
      <c r="BW9" s="13">
        <v>0.38907849829351498</v>
      </c>
      <c r="BX9" s="13"/>
      <c r="BY9" s="13">
        <v>0.36363636363636398</v>
      </c>
      <c r="BZ9" s="13">
        <v>0.36861652739090101</v>
      </c>
      <c r="CA9" s="13"/>
      <c r="CB9" s="13">
        <v>0.37055837563451799</v>
      </c>
      <c r="CC9" s="13">
        <v>0.36012861736334401</v>
      </c>
    </row>
    <row r="10" spans="2:81" x14ac:dyDescent="0.3">
      <c r="B10" s="14" t="s">
        <v>433</v>
      </c>
      <c r="C10" s="13">
        <v>0.193522267206478</v>
      </c>
      <c r="D10" s="13">
        <v>0.178170144462279</v>
      </c>
      <c r="E10" s="13">
        <v>0.20757825370675501</v>
      </c>
      <c r="F10" s="13"/>
      <c r="G10" s="13">
        <v>0.222857142857143</v>
      </c>
      <c r="H10" s="13">
        <v>0.19325153374233101</v>
      </c>
      <c r="I10" s="13">
        <v>0.169491525423729</v>
      </c>
      <c r="J10" s="13">
        <v>0.18905472636815901</v>
      </c>
      <c r="K10" s="13">
        <v>0.21678321678321699</v>
      </c>
      <c r="L10" s="13">
        <v>0.18181818181818199</v>
      </c>
      <c r="M10" s="13"/>
      <c r="N10" s="13">
        <v>0.18410041841004199</v>
      </c>
      <c r="O10" s="13">
        <v>0.19931271477663201</v>
      </c>
      <c r="P10" s="13">
        <v>0.20398009950248799</v>
      </c>
      <c r="Q10" s="13">
        <v>0.20078740157480299</v>
      </c>
      <c r="R10" s="13"/>
      <c r="S10" s="13">
        <v>0.17695473251028801</v>
      </c>
      <c r="T10" s="13">
        <v>0.19548872180451099</v>
      </c>
      <c r="U10" s="13">
        <v>0.219178082191781</v>
      </c>
      <c r="V10" s="13">
        <v>0.213592233009709</v>
      </c>
      <c r="W10" s="13">
        <v>0.115384615384615</v>
      </c>
      <c r="X10" s="13">
        <v>0.24761904761904799</v>
      </c>
      <c r="Y10" s="13">
        <v>0.17</v>
      </c>
      <c r="Z10" s="13">
        <v>0.24444444444444399</v>
      </c>
      <c r="AA10" s="13">
        <v>0.17197452229299401</v>
      </c>
      <c r="AB10" s="13">
        <v>0.20833333333333301</v>
      </c>
      <c r="AC10" s="13">
        <v>0.24561403508771901</v>
      </c>
      <c r="AD10" s="13">
        <v>0.26315789473684198</v>
      </c>
      <c r="AE10" s="13"/>
      <c r="AF10" s="13">
        <v>0.180451127819549</v>
      </c>
      <c r="AG10" s="13">
        <v>0.17</v>
      </c>
      <c r="AH10" s="13">
        <v>0.234375</v>
      </c>
      <c r="AI10" s="13">
        <v>0.173913043478261</v>
      </c>
      <c r="AJ10" s="13">
        <v>0.17886178861788599</v>
      </c>
      <c r="AK10" s="13">
        <v>0.2</v>
      </c>
      <c r="AL10" s="13"/>
      <c r="AM10" s="13">
        <v>0.19780219780219799</v>
      </c>
      <c r="AN10" s="13">
        <v>0.20444444444444401</v>
      </c>
      <c r="AO10" s="13">
        <v>0.20204603580562699</v>
      </c>
      <c r="AP10" s="13">
        <v>0.151898734177215</v>
      </c>
      <c r="AQ10" s="13">
        <v>0.11363636363636399</v>
      </c>
      <c r="AR10" s="13"/>
      <c r="AS10" s="13">
        <v>0.193522267206478</v>
      </c>
      <c r="AT10" s="13" t="s">
        <v>97</v>
      </c>
      <c r="AU10" s="13"/>
      <c r="AV10" s="13">
        <v>0.17249999999999999</v>
      </c>
      <c r="AW10" s="13">
        <v>0.12765957446808501</v>
      </c>
      <c r="AX10" s="13">
        <v>0.21988527724665399</v>
      </c>
      <c r="AY10" s="13"/>
      <c r="AZ10" s="13">
        <v>0.146788990825688</v>
      </c>
      <c r="BA10" s="13">
        <v>8.8888888888888906E-2</v>
      </c>
      <c r="BB10" s="13">
        <v>0.22026431718061701</v>
      </c>
      <c r="BC10" s="13"/>
      <c r="BD10" s="13">
        <v>0.19047619047618999</v>
      </c>
      <c r="BE10" s="13">
        <v>0.19953596287702999</v>
      </c>
      <c r="BF10" s="13"/>
      <c r="BG10" s="13">
        <v>0.181598062953995</v>
      </c>
      <c r="BH10" s="13">
        <v>0.198780487804878</v>
      </c>
      <c r="BI10" s="13"/>
      <c r="BJ10" s="13">
        <v>0.24210526315789499</v>
      </c>
      <c r="BK10" s="13">
        <v>0.184494602551521</v>
      </c>
      <c r="BL10" s="13"/>
      <c r="BM10" s="13">
        <v>0.16872427983539101</v>
      </c>
      <c r="BN10" s="13">
        <v>0.19979508196721299</v>
      </c>
      <c r="BO10" s="13"/>
      <c r="BP10" s="13">
        <v>0.192878338278932</v>
      </c>
      <c r="BQ10" s="13">
        <v>0.19520547945205499</v>
      </c>
      <c r="BR10" s="13"/>
      <c r="BS10" s="13">
        <v>0.17420814479638</v>
      </c>
      <c r="BT10" s="13">
        <v>0.2</v>
      </c>
      <c r="BU10" s="13"/>
      <c r="BV10" s="13">
        <v>0.161073825503356</v>
      </c>
      <c r="BW10" s="13">
        <v>0.18088737201365199</v>
      </c>
      <c r="BX10" s="13"/>
      <c r="BY10" s="13">
        <v>0.18181818181818199</v>
      </c>
      <c r="BZ10" s="13">
        <v>0.19498607242339799</v>
      </c>
      <c r="CA10" s="13"/>
      <c r="CB10" s="13">
        <v>0.19796954314720799</v>
      </c>
      <c r="CC10" s="13">
        <v>0.191318327974277</v>
      </c>
    </row>
    <row r="11" spans="2:81" x14ac:dyDescent="0.3">
      <c r="B11" s="14" t="s">
        <v>434</v>
      </c>
      <c r="C11" s="13">
        <v>7.9352226720647803E-2</v>
      </c>
      <c r="D11" s="13">
        <v>9.9518459069020904E-2</v>
      </c>
      <c r="E11" s="13">
        <v>5.9308072487644199E-2</v>
      </c>
      <c r="F11" s="13"/>
      <c r="G11" s="13">
        <v>0.108571428571429</v>
      </c>
      <c r="H11" s="13">
        <v>7.0552147239263799E-2</v>
      </c>
      <c r="I11" s="13">
        <v>7.6271186440677999E-2</v>
      </c>
      <c r="J11" s="13">
        <v>7.4626865671641798E-2</v>
      </c>
      <c r="K11" s="13">
        <v>4.8951048951049E-2</v>
      </c>
      <c r="L11" s="13">
        <v>0.103896103896104</v>
      </c>
      <c r="M11" s="13"/>
      <c r="N11" s="13">
        <v>5.85774058577406E-2</v>
      </c>
      <c r="O11" s="13">
        <v>8.5910652920962199E-2</v>
      </c>
      <c r="P11" s="13">
        <v>8.9552238805970102E-2</v>
      </c>
      <c r="Q11" s="13">
        <v>9.8425196850393706E-2</v>
      </c>
      <c r="R11" s="13"/>
      <c r="S11" s="13">
        <v>6.9958847736625501E-2</v>
      </c>
      <c r="T11" s="13">
        <v>6.7669172932330796E-2</v>
      </c>
      <c r="U11" s="13">
        <v>6.8493150684931503E-2</v>
      </c>
      <c r="V11" s="13">
        <v>7.7669902912621394E-2</v>
      </c>
      <c r="W11" s="13">
        <v>7.69230769230769E-2</v>
      </c>
      <c r="X11" s="13">
        <v>0.104761904761905</v>
      </c>
      <c r="Y11" s="13">
        <v>7.0000000000000007E-2</v>
      </c>
      <c r="Z11" s="13">
        <v>0.133333333333333</v>
      </c>
      <c r="AA11" s="13">
        <v>6.3694267515923594E-2</v>
      </c>
      <c r="AB11" s="13">
        <v>0.104166666666667</v>
      </c>
      <c r="AC11" s="13">
        <v>7.0175438596491196E-2</v>
      </c>
      <c r="AD11" s="13">
        <v>0.157894736842105</v>
      </c>
      <c r="AE11" s="13"/>
      <c r="AF11" s="13">
        <v>7.5187969924811998E-2</v>
      </c>
      <c r="AG11" s="13">
        <v>6.5000000000000002E-2</v>
      </c>
      <c r="AH11" s="13">
        <v>4.6875E-2</v>
      </c>
      <c r="AI11" s="13">
        <v>0.14906832298136599</v>
      </c>
      <c r="AJ11" s="13">
        <v>8.1300813008130093E-2</v>
      </c>
      <c r="AK11" s="13">
        <v>5.7142857142857099E-2</v>
      </c>
      <c r="AL11" s="13"/>
      <c r="AM11" s="13">
        <v>0.115384615384615</v>
      </c>
      <c r="AN11" s="13">
        <v>8.4444444444444405E-2</v>
      </c>
      <c r="AO11" s="13">
        <v>8.1841432225063904E-2</v>
      </c>
      <c r="AP11" s="13">
        <v>6.3291139240506306E-2</v>
      </c>
      <c r="AQ11" s="13">
        <v>6.8181818181818205E-2</v>
      </c>
      <c r="AR11" s="13"/>
      <c r="AS11" s="13">
        <v>7.9352226720647803E-2</v>
      </c>
      <c r="AT11" s="13" t="s">
        <v>97</v>
      </c>
      <c r="AU11" s="13"/>
      <c r="AV11" s="13">
        <v>9.2499999999999999E-2</v>
      </c>
      <c r="AW11" s="13">
        <v>0.117021276595745</v>
      </c>
      <c r="AX11" s="13">
        <v>7.6481835564053496E-2</v>
      </c>
      <c r="AY11" s="13"/>
      <c r="AZ11" s="13">
        <v>8.2568807339449504E-2</v>
      </c>
      <c r="BA11" s="13">
        <v>0.1</v>
      </c>
      <c r="BB11" s="13">
        <v>9.6916299559471397E-2</v>
      </c>
      <c r="BC11" s="13"/>
      <c r="BD11" s="13">
        <v>7.7694235588972399E-2</v>
      </c>
      <c r="BE11" s="13">
        <v>8.3526682134570804E-2</v>
      </c>
      <c r="BF11" s="13"/>
      <c r="BG11" s="13">
        <v>7.2639225181598099E-2</v>
      </c>
      <c r="BH11" s="13">
        <v>8.1707317073170693E-2</v>
      </c>
      <c r="BI11" s="13"/>
      <c r="BJ11" s="13">
        <v>6.8421052631578994E-2</v>
      </c>
      <c r="BK11" s="13">
        <v>8.1452404317958804E-2</v>
      </c>
      <c r="BL11" s="13"/>
      <c r="BM11" s="13">
        <v>9.8765432098765399E-2</v>
      </c>
      <c r="BN11" s="13">
        <v>7.4795081967213101E-2</v>
      </c>
      <c r="BO11" s="13"/>
      <c r="BP11" s="13">
        <v>8.3086053412462904E-2</v>
      </c>
      <c r="BQ11" s="13">
        <v>7.7625570776255703E-2</v>
      </c>
      <c r="BR11" s="13"/>
      <c r="BS11" s="13">
        <v>9.5022624434389094E-2</v>
      </c>
      <c r="BT11" s="13">
        <v>7.9120879120879103E-2</v>
      </c>
      <c r="BU11" s="13"/>
      <c r="BV11" s="13">
        <v>0.100671140939597</v>
      </c>
      <c r="BW11" s="13">
        <v>9.2150170648464202E-2</v>
      </c>
      <c r="BX11" s="13"/>
      <c r="BY11" s="13">
        <v>0.11888111888111901</v>
      </c>
      <c r="BZ11" s="13">
        <v>7.4280408542247003E-2</v>
      </c>
      <c r="CA11" s="13"/>
      <c r="CB11" s="13">
        <v>8.2910321489001695E-2</v>
      </c>
      <c r="CC11" s="13">
        <v>7.5562700964630206E-2</v>
      </c>
    </row>
    <row r="12" spans="2:81" x14ac:dyDescent="0.3">
      <c r="B12" s="14" t="s">
        <v>106</v>
      </c>
      <c r="C12" s="22">
        <v>7.28744939271255E-2</v>
      </c>
      <c r="D12" s="22">
        <v>6.2600321027287298E-2</v>
      </c>
      <c r="E12" s="22">
        <v>8.4019769357495902E-2</v>
      </c>
      <c r="F12" s="22"/>
      <c r="G12" s="22">
        <v>6.2857142857142903E-2</v>
      </c>
      <c r="H12" s="22">
        <v>5.5214723926380403E-2</v>
      </c>
      <c r="I12" s="22">
        <v>7.6271186440677999E-2</v>
      </c>
      <c r="J12" s="22">
        <v>0.114427860696517</v>
      </c>
      <c r="K12" s="22">
        <v>7.69230769230769E-2</v>
      </c>
      <c r="L12" s="22">
        <v>5.8441558441558399E-2</v>
      </c>
      <c r="M12" s="22"/>
      <c r="N12" s="22">
        <v>6.6945606694560705E-2</v>
      </c>
      <c r="O12" s="22">
        <v>6.5292096219931303E-2</v>
      </c>
      <c r="P12" s="22">
        <v>8.9552238805970102E-2</v>
      </c>
      <c r="Q12" s="22">
        <v>7.8740157480315001E-2</v>
      </c>
      <c r="R12" s="22"/>
      <c r="S12" s="22">
        <v>7.4074074074074098E-2</v>
      </c>
      <c r="T12" s="22">
        <v>0.12781954887218</v>
      </c>
      <c r="U12" s="22">
        <v>4.1095890410958902E-2</v>
      </c>
      <c r="V12" s="22">
        <v>6.7961165048543701E-2</v>
      </c>
      <c r="W12" s="22">
        <v>6.7307692307692304E-2</v>
      </c>
      <c r="X12" s="22">
        <v>9.5238095238095205E-2</v>
      </c>
      <c r="Y12" s="22">
        <v>0.08</v>
      </c>
      <c r="Z12" s="22">
        <v>4.4444444444444398E-2</v>
      </c>
      <c r="AA12" s="22">
        <v>7.0063694267515894E-2</v>
      </c>
      <c r="AB12" s="22">
        <v>2.0833333333333301E-2</v>
      </c>
      <c r="AC12" s="22">
        <v>8.7719298245614002E-2</v>
      </c>
      <c r="AD12" s="22">
        <v>0</v>
      </c>
      <c r="AE12" s="22"/>
      <c r="AF12" s="22">
        <v>4.01002506265664E-2</v>
      </c>
      <c r="AG12" s="22">
        <v>5.5E-2</v>
      </c>
      <c r="AH12" s="22">
        <v>6.25E-2</v>
      </c>
      <c r="AI12" s="22">
        <v>6.8322981366459604E-2</v>
      </c>
      <c r="AJ12" s="22">
        <v>0.113821138211382</v>
      </c>
      <c r="AK12" s="22">
        <v>0.161904761904762</v>
      </c>
      <c r="AL12" s="22"/>
      <c r="AM12" s="22">
        <v>0.12637362637362601</v>
      </c>
      <c r="AN12" s="22">
        <v>0.11111111111111099</v>
      </c>
      <c r="AO12" s="22">
        <v>6.1381074168797997E-2</v>
      </c>
      <c r="AP12" s="22">
        <v>3.37552742616034E-2</v>
      </c>
      <c r="AQ12" s="22">
        <v>4.5454545454545497E-2</v>
      </c>
      <c r="AR12" s="22"/>
      <c r="AS12" s="22">
        <v>7.28744939271255E-2</v>
      </c>
      <c r="AT12" s="22" t="s">
        <v>97</v>
      </c>
      <c r="AU12" s="22"/>
      <c r="AV12" s="22">
        <v>7.2499999999999995E-2</v>
      </c>
      <c r="AW12" s="22">
        <v>3.1914893617021302E-2</v>
      </c>
      <c r="AX12" s="22">
        <v>9.1778202676864207E-2</v>
      </c>
      <c r="AY12" s="22"/>
      <c r="AZ12" s="22">
        <v>3.6697247706422E-2</v>
      </c>
      <c r="BA12" s="22">
        <v>5.5555555555555601E-2</v>
      </c>
      <c r="BB12" s="22">
        <v>8.8105726872246701E-2</v>
      </c>
      <c r="BC12" s="22"/>
      <c r="BD12" s="22">
        <v>7.1428571428571397E-2</v>
      </c>
      <c r="BE12" s="22">
        <v>7.4245939675173997E-2</v>
      </c>
      <c r="BF12" s="22"/>
      <c r="BG12" s="22">
        <v>5.32687651331719E-2</v>
      </c>
      <c r="BH12" s="22">
        <v>8.2926829268292701E-2</v>
      </c>
      <c r="BI12" s="22"/>
      <c r="BJ12" s="22">
        <v>5.7894736842105297E-2</v>
      </c>
      <c r="BK12" s="22">
        <v>7.5564278704612395E-2</v>
      </c>
      <c r="BL12" s="22"/>
      <c r="BM12" s="22">
        <v>8.6419753086419707E-2</v>
      </c>
      <c r="BN12" s="22">
        <v>6.5573770491803296E-2</v>
      </c>
      <c r="BO12" s="22"/>
      <c r="BP12" s="22">
        <v>9.1988130563798204E-2</v>
      </c>
      <c r="BQ12" s="22">
        <v>5.9360730593607303E-2</v>
      </c>
      <c r="BR12" s="22"/>
      <c r="BS12" s="22">
        <v>5.65610859728507E-2</v>
      </c>
      <c r="BT12" s="22">
        <v>9.4505494505494503E-2</v>
      </c>
      <c r="BU12" s="22"/>
      <c r="BV12" s="22">
        <v>6.0402684563758399E-2</v>
      </c>
      <c r="BW12" s="22">
        <v>5.4607508532423202E-2</v>
      </c>
      <c r="BX12" s="22"/>
      <c r="BY12" s="22">
        <v>2.7972027972028E-2</v>
      </c>
      <c r="BZ12" s="22">
        <v>7.7065923862581306E-2</v>
      </c>
      <c r="CA12" s="22"/>
      <c r="CB12" s="22">
        <v>7.4450084602368904E-2</v>
      </c>
      <c r="CC12" s="22">
        <v>7.0739549839228297E-2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440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0.40890688259109298</v>
      </c>
      <c r="D8" s="13">
        <v>0.38041733547351497</v>
      </c>
      <c r="E8" s="13">
        <v>0.44151565074135102</v>
      </c>
      <c r="F8" s="13"/>
      <c r="G8" s="13">
        <v>0.36571428571428599</v>
      </c>
      <c r="H8" s="13">
        <v>0.48159509202453998</v>
      </c>
      <c r="I8" s="13">
        <v>0.44067796610169502</v>
      </c>
      <c r="J8" s="13">
        <v>0.402985074626866</v>
      </c>
      <c r="K8" s="13">
        <v>0.32867132867132898</v>
      </c>
      <c r="L8" s="13">
        <v>0.337662337662338</v>
      </c>
      <c r="M8" s="13"/>
      <c r="N8" s="13">
        <v>0.45606694560669497</v>
      </c>
      <c r="O8" s="13">
        <v>0.38487972508591101</v>
      </c>
      <c r="P8" s="13">
        <v>0.383084577114428</v>
      </c>
      <c r="Q8" s="13">
        <v>0.36614173228346503</v>
      </c>
      <c r="R8" s="13"/>
      <c r="S8" s="13">
        <v>0.42798353909464998</v>
      </c>
      <c r="T8" s="13">
        <v>0.42857142857142899</v>
      </c>
      <c r="U8" s="13">
        <v>0.45205479452054798</v>
      </c>
      <c r="V8" s="13">
        <v>0.456310679611651</v>
      </c>
      <c r="W8" s="13">
        <v>0.34615384615384598</v>
      </c>
      <c r="X8" s="13">
        <v>0.38095238095238099</v>
      </c>
      <c r="Y8" s="13">
        <v>0.4</v>
      </c>
      <c r="Z8" s="13">
        <v>0.266666666666667</v>
      </c>
      <c r="AA8" s="13">
        <v>0.37579617834394902</v>
      </c>
      <c r="AB8" s="13">
        <v>0.44791666666666702</v>
      </c>
      <c r="AC8" s="13">
        <v>0.42105263157894701</v>
      </c>
      <c r="AD8" s="13">
        <v>0.52631578947368396</v>
      </c>
      <c r="AE8" s="13"/>
      <c r="AF8" s="13">
        <v>0.48120300751879702</v>
      </c>
      <c r="AG8" s="13">
        <v>0.39</v>
      </c>
      <c r="AH8" s="13">
        <v>0.4453125</v>
      </c>
      <c r="AI8" s="13">
        <v>0.29192546583850898</v>
      </c>
      <c r="AJ8" s="13">
        <v>0.52845528455284596</v>
      </c>
      <c r="AK8" s="13">
        <v>0.314285714285714</v>
      </c>
      <c r="AL8" s="13"/>
      <c r="AM8" s="13">
        <v>0.29670329670329698</v>
      </c>
      <c r="AN8" s="13">
        <v>0.32444444444444398</v>
      </c>
      <c r="AO8" s="13">
        <v>0.43989769820971902</v>
      </c>
      <c r="AP8" s="13">
        <v>0.518987341772152</v>
      </c>
      <c r="AQ8" s="13">
        <v>0.54545454545454497</v>
      </c>
      <c r="AR8" s="13"/>
      <c r="AS8" s="13">
        <v>0.40890688259109298</v>
      </c>
      <c r="AT8" s="13" t="s">
        <v>97</v>
      </c>
      <c r="AU8" s="13"/>
      <c r="AV8" s="13">
        <v>0.39750000000000002</v>
      </c>
      <c r="AW8" s="13">
        <v>0.41489361702127697</v>
      </c>
      <c r="AX8" s="13">
        <v>0.39388145315487599</v>
      </c>
      <c r="AY8" s="13"/>
      <c r="AZ8" s="13">
        <v>0.52293577981651396</v>
      </c>
      <c r="BA8" s="13">
        <v>0.4</v>
      </c>
      <c r="BB8" s="13">
        <v>0.28193832599118901</v>
      </c>
      <c r="BC8" s="13"/>
      <c r="BD8" s="13">
        <v>0.45488721804511301</v>
      </c>
      <c r="BE8" s="13">
        <v>0.32482598607888602</v>
      </c>
      <c r="BF8" s="13"/>
      <c r="BG8" s="13">
        <v>0.51573849878934597</v>
      </c>
      <c r="BH8" s="13">
        <v>0.35487804878048801</v>
      </c>
      <c r="BI8" s="13"/>
      <c r="BJ8" s="13">
        <v>0.53684210526315801</v>
      </c>
      <c r="BK8" s="13">
        <v>0.38469087340529901</v>
      </c>
      <c r="BL8" s="13"/>
      <c r="BM8" s="13">
        <v>0.407407407407407</v>
      </c>
      <c r="BN8" s="13">
        <v>0.41290983606557402</v>
      </c>
      <c r="BO8" s="13"/>
      <c r="BP8" s="13">
        <v>0.406528189910979</v>
      </c>
      <c r="BQ8" s="13">
        <v>0.41095890410958902</v>
      </c>
      <c r="BR8" s="13"/>
      <c r="BS8" s="13">
        <v>0.441176470588235</v>
      </c>
      <c r="BT8" s="13">
        <v>0.35824175824175802</v>
      </c>
      <c r="BU8" s="13"/>
      <c r="BV8" s="13">
        <v>0.51006711409395999</v>
      </c>
      <c r="BW8" s="13">
        <v>0.40614334470989799</v>
      </c>
      <c r="BX8" s="13"/>
      <c r="BY8" s="13">
        <v>0.34265734265734299</v>
      </c>
      <c r="BZ8" s="13">
        <v>0.42154131847725201</v>
      </c>
      <c r="CA8" s="13"/>
      <c r="CB8" s="13">
        <v>0.38409475465312998</v>
      </c>
      <c r="CC8" s="13">
        <v>0.44212218649517698</v>
      </c>
    </row>
    <row r="9" spans="2:81" x14ac:dyDescent="0.3">
      <c r="B9" s="14" t="s">
        <v>103</v>
      </c>
      <c r="C9" s="13">
        <v>0.39757085020242899</v>
      </c>
      <c r="D9" s="13">
        <v>0.39646869983948602</v>
      </c>
      <c r="E9" s="13">
        <v>0.39538714991762802</v>
      </c>
      <c r="F9" s="13"/>
      <c r="G9" s="13">
        <v>0.49142857142857099</v>
      </c>
      <c r="H9" s="13">
        <v>0.32208588957055201</v>
      </c>
      <c r="I9" s="13">
        <v>0.36440677966101698</v>
      </c>
      <c r="J9" s="13">
        <v>0.41293532338308497</v>
      </c>
      <c r="K9" s="13">
        <v>0.45454545454545497</v>
      </c>
      <c r="L9" s="13">
        <v>0.42857142857142899</v>
      </c>
      <c r="M9" s="13"/>
      <c r="N9" s="13">
        <v>0.38284518828451902</v>
      </c>
      <c r="O9" s="13">
        <v>0.41237113402061898</v>
      </c>
      <c r="P9" s="13">
        <v>0.422885572139304</v>
      </c>
      <c r="Q9" s="13">
        <v>0.38976377952755897</v>
      </c>
      <c r="R9" s="13"/>
      <c r="S9" s="13">
        <v>0.40329218106995901</v>
      </c>
      <c r="T9" s="13">
        <v>0.39097744360902298</v>
      </c>
      <c r="U9" s="13">
        <v>0.41095890410958902</v>
      </c>
      <c r="V9" s="13">
        <v>0.29126213592233002</v>
      </c>
      <c r="W9" s="13">
        <v>0.50961538461538503</v>
      </c>
      <c r="X9" s="13">
        <v>0.34285714285714303</v>
      </c>
      <c r="Y9" s="13">
        <v>0.39</v>
      </c>
      <c r="Z9" s="13">
        <v>0.44444444444444398</v>
      </c>
      <c r="AA9" s="13">
        <v>0.43949044585987301</v>
      </c>
      <c r="AB9" s="13">
        <v>0.375</v>
      </c>
      <c r="AC9" s="13">
        <v>0.36842105263157898</v>
      </c>
      <c r="AD9" s="13">
        <v>0.36842105263157898</v>
      </c>
      <c r="AE9" s="13"/>
      <c r="AF9" s="13">
        <v>0.37844611528822097</v>
      </c>
      <c r="AG9" s="13">
        <v>0.39500000000000002</v>
      </c>
      <c r="AH9" s="13">
        <v>0.3984375</v>
      </c>
      <c r="AI9" s="13">
        <v>0.37888198757764002</v>
      </c>
      <c r="AJ9" s="13">
        <v>0.32520325203251998</v>
      </c>
      <c r="AK9" s="13">
        <v>0.55238095238095197</v>
      </c>
      <c r="AL9" s="13"/>
      <c r="AM9" s="13">
        <v>0.45604395604395598</v>
      </c>
      <c r="AN9" s="13">
        <v>0.48444444444444401</v>
      </c>
      <c r="AO9" s="13">
        <v>0.396419437340153</v>
      </c>
      <c r="AP9" s="13">
        <v>0.32067510548523198</v>
      </c>
      <c r="AQ9" s="13">
        <v>0.25</v>
      </c>
      <c r="AR9" s="13"/>
      <c r="AS9" s="13">
        <v>0.39757085020242899</v>
      </c>
      <c r="AT9" s="13" t="s">
        <v>97</v>
      </c>
      <c r="AU9" s="13"/>
      <c r="AV9" s="13">
        <v>0.4</v>
      </c>
      <c r="AW9" s="13">
        <v>0.38297872340425498</v>
      </c>
      <c r="AX9" s="13">
        <v>0.40917782026768601</v>
      </c>
      <c r="AY9" s="13"/>
      <c r="AZ9" s="13">
        <v>0.34862385321100903</v>
      </c>
      <c r="BA9" s="13">
        <v>0.33333333333333298</v>
      </c>
      <c r="BB9" s="13">
        <v>0.49779735682819398</v>
      </c>
      <c r="BC9" s="13"/>
      <c r="BD9" s="13">
        <v>0.384711779448622</v>
      </c>
      <c r="BE9" s="13">
        <v>0.42227378190255199</v>
      </c>
      <c r="BF9" s="13"/>
      <c r="BG9" s="13">
        <v>0.34624697336561699</v>
      </c>
      <c r="BH9" s="13">
        <v>0.42439024390243901</v>
      </c>
      <c r="BI9" s="13"/>
      <c r="BJ9" s="13">
        <v>0.30526315789473701</v>
      </c>
      <c r="BK9" s="13">
        <v>0.41511285574092199</v>
      </c>
      <c r="BL9" s="13"/>
      <c r="BM9" s="13">
        <v>0.41152263374485598</v>
      </c>
      <c r="BN9" s="13">
        <v>0.39241803278688497</v>
      </c>
      <c r="BO9" s="13"/>
      <c r="BP9" s="13">
        <v>0.41246290801186902</v>
      </c>
      <c r="BQ9" s="13">
        <v>0.39383561643835602</v>
      </c>
      <c r="BR9" s="13"/>
      <c r="BS9" s="13">
        <v>0.361990950226244</v>
      </c>
      <c r="BT9" s="13">
        <v>0.43956043956044</v>
      </c>
      <c r="BU9" s="13"/>
      <c r="BV9" s="13">
        <v>0.30201342281879201</v>
      </c>
      <c r="BW9" s="13">
        <v>0.39249146757679199</v>
      </c>
      <c r="BX9" s="13"/>
      <c r="BY9" s="13">
        <v>0.38461538461538503</v>
      </c>
      <c r="BZ9" s="13">
        <v>0.40018570102135598</v>
      </c>
      <c r="CA9" s="13"/>
      <c r="CB9" s="13">
        <v>0.40439932318104899</v>
      </c>
      <c r="CC9" s="13">
        <v>0.38585209003215398</v>
      </c>
    </row>
    <row r="10" spans="2:81" x14ac:dyDescent="0.3">
      <c r="B10" s="14" t="s">
        <v>433</v>
      </c>
      <c r="C10" s="13">
        <v>0.12712550607287401</v>
      </c>
      <c r="D10" s="13">
        <v>0.15409309791332301</v>
      </c>
      <c r="E10" s="13">
        <v>0.100494233937397</v>
      </c>
      <c r="F10" s="13"/>
      <c r="G10" s="13">
        <v>0.10285714285714299</v>
      </c>
      <c r="H10" s="13">
        <v>0.13496932515337401</v>
      </c>
      <c r="I10" s="13">
        <v>0.12288135593220301</v>
      </c>
      <c r="J10" s="13">
        <v>0.114427860696517</v>
      </c>
      <c r="K10" s="13">
        <v>0.14685314685314699</v>
      </c>
      <c r="L10" s="13">
        <v>0.14285714285714299</v>
      </c>
      <c r="M10" s="13"/>
      <c r="N10" s="13">
        <v>0.108786610878661</v>
      </c>
      <c r="O10" s="13">
        <v>0.134020618556701</v>
      </c>
      <c r="P10" s="13">
        <v>0.134328358208955</v>
      </c>
      <c r="Q10" s="13">
        <v>0.14960629921259799</v>
      </c>
      <c r="R10" s="13"/>
      <c r="S10" s="13">
        <v>0.12757201646090499</v>
      </c>
      <c r="T10" s="13">
        <v>9.0225563909774403E-2</v>
      </c>
      <c r="U10" s="13">
        <v>0.10958904109589</v>
      </c>
      <c r="V10" s="13">
        <v>0.20388349514563101</v>
      </c>
      <c r="W10" s="13">
        <v>8.6538461538461495E-2</v>
      </c>
      <c r="X10" s="13">
        <v>0.19047619047618999</v>
      </c>
      <c r="Y10" s="13">
        <v>0.11</v>
      </c>
      <c r="Z10" s="13">
        <v>0.155555555555556</v>
      </c>
      <c r="AA10" s="13">
        <v>0.12738853503184699</v>
      </c>
      <c r="AB10" s="13">
        <v>0.114583333333333</v>
      </c>
      <c r="AC10" s="13">
        <v>0.105263157894737</v>
      </c>
      <c r="AD10" s="13">
        <v>5.2631578947368397E-2</v>
      </c>
      <c r="AE10" s="13"/>
      <c r="AF10" s="13">
        <v>9.0225563909774403E-2</v>
      </c>
      <c r="AG10" s="13">
        <v>0.14000000000000001</v>
      </c>
      <c r="AH10" s="13">
        <v>0.1171875</v>
      </c>
      <c r="AI10" s="13">
        <v>0.21118012422360199</v>
      </c>
      <c r="AJ10" s="13">
        <v>8.9430894308943104E-2</v>
      </c>
      <c r="AK10" s="13">
        <v>0.12380952380952399</v>
      </c>
      <c r="AL10" s="13"/>
      <c r="AM10" s="13">
        <v>0.13736263736263701</v>
      </c>
      <c r="AN10" s="13">
        <v>0.12</v>
      </c>
      <c r="AO10" s="13">
        <v>0.12531969309462901</v>
      </c>
      <c r="AP10" s="13">
        <v>0.118143459915612</v>
      </c>
      <c r="AQ10" s="13">
        <v>9.0909090909090898E-2</v>
      </c>
      <c r="AR10" s="13"/>
      <c r="AS10" s="13">
        <v>0.12712550607287401</v>
      </c>
      <c r="AT10" s="13" t="s">
        <v>97</v>
      </c>
      <c r="AU10" s="13"/>
      <c r="AV10" s="13">
        <v>0.13250000000000001</v>
      </c>
      <c r="AW10" s="13">
        <v>0.170212765957447</v>
      </c>
      <c r="AX10" s="13">
        <v>0.124282982791587</v>
      </c>
      <c r="AY10" s="13"/>
      <c r="AZ10" s="13">
        <v>0.11009174311926601</v>
      </c>
      <c r="BA10" s="13">
        <v>0.16666666666666699</v>
      </c>
      <c r="BB10" s="13">
        <v>0.14537444933920701</v>
      </c>
      <c r="BC10" s="13"/>
      <c r="BD10" s="13">
        <v>0.105263157894737</v>
      </c>
      <c r="BE10" s="13">
        <v>0.16473317865429199</v>
      </c>
      <c r="BF10" s="13"/>
      <c r="BG10" s="13">
        <v>0.101694915254237</v>
      </c>
      <c r="BH10" s="13">
        <v>0.14024390243902399</v>
      </c>
      <c r="BI10" s="13"/>
      <c r="BJ10" s="13">
        <v>0.115789473684211</v>
      </c>
      <c r="BK10" s="13">
        <v>0.12953876349362101</v>
      </c>
      <c r="BL10" s="13"/>
      <c r="BM10" s="13">
        <v>0.11522633744856001</v>
      </c>
      <c r="BN10" s="13">
        <v>0.12909836065573799</v>
      </c>
      <c r="BO10" s="13"/>
      <c r="BP10" s="13">
        <v>0.100890207715134</v>
      </c>
      <c r="BQ10" s="13">
        <v>0.133561643835616</v>
      </c>
      <c r="BR10" s="13"/>
      <c r="BS10" s="13">
        <v>0.12895927601810001</v>
      </c>
      <c r="BT10" s="13">
        <v>0.12747252747252699</v>
      </c>
      <c r="BU10" s="13"/>
      <c r="BV10" s="13">
        <v>0.134228187919463</v>
      </c>
      <c r="BW10" s="13">
        <v>0.12627986348122899</v>
      </c>
      <c r="BX10" s="13"/>
      <c r="BY10" s="13">
        <v>0.160839160839161</v>
      </c>
      <c r="BZ10" s="13">
        <v>0.11884865366759501</v>
      </c>
      <c r="CA10" s="13"/>
      <c r="CB10" s="13">
        <v>0.138747884940778</v>
      </c>
      <c r="CC10" s="13">
        <v>0.110932475884244</v>
      </c>
    </row>
    <row r="11" spans="2:81" x14ac:dyDescent="0.3">
      <c r="B11" s="14" t="s">
        <v>434</v>
      </c>
      <c r="C11" s="13">
        <v>4.1295546558704502E-2</v>
      </c>
      <c r="D11" s="13">
        <v>5.1364365971107502E-2</v>
      </c>
      <c r="E11" s="13">
        <v>3.1301482701812197E-2</v>
      </c>
      <c r="F11" s="13"/>
      <c r="G11" s="13">
        <v>2.8571428571428598E-2</v>
      </c>
      <c r="H11" s="13">
        <v>3.6809815950920199E-2</v>
      </c>
      <c r="I11" s="13">
        <v>3.3898305084745797E-2</v>
      </c>
      <c r="J11" s="13">
        <v>5.4726368159204002E-2</v>
      </c>
      <c r="K11" s="13">
        <v>5.5944055944055902E-2</v>
      </c>
      <c r="L11" s="13">
        <v>4.5454545454545497E-2</v>
      </c>
      <c r="M11" s="13"/>
      <c r="N11" s="13">
        <v>2.92887029288703E-2</v>
      </c>
      <c r="O11" s="13">
        <v>5.49828178694158E-2</v>
      </c>
      <c r="P11" s="13">
        <v>2.9850746268656699E-2</v>
      </c>
      <c r="Q11" s="13">
        <v>5.5118110236220499E-2</v>
      </c>
      <c r="R11" s="13"/>
      <c r="S11" s="13">
        <v>1.6460905349794198E-2</v>
      </c>
      <c r="T11" s="13">
        <v>4.5112781954887202E-2</v>
      </c>
      <c r="U11" s="13">
        <v>1.3698630136986301E-2</v>
      </c>
      <c r="V11" s="13">
        <v>2.9126213592233E-2</v>
      </c>
      <c r="W11" s="13">
        <v>5.7692307692307702E-2</v>
      </c>
      <c r="X11" s="13">
        <v>3.8095238095238099E-2</v>
      </c>
      <c r="Y11" s="13">
        <v>0.06</v>
      </c>
      <c r="Z11" s="13">
        <v>0.11111111111111099</v>
      </c>
      <c r="AA11" s="13">
        <v>3.1847133757961797E-2</v>
      </c>
      <c r="AB11" s="13">
        <v>5.2083333333333301E-2</v>
      </c>
      <c r="AC11" s="13">
        <v>8.7719298245614002E-2</v>
      </c>
      <c r="AD11" s="13">
        <v>5.2631578947368397E-2</v>
      </c>
      <c r="AE11" s="13"/>
      <c r="AF11" s="13">
        <v>2.5062656641604002E-2</v>
      </c>
      <c r="AG11" s="13">
        <v>0.06</v>
      </c>
      <c r="AH11" s="13">
        <v>2.34375E-2</v>
      </c>
      <c r="AI11" s="13">
        <v>9.3167701863354005E-2</v>
      </c>
      <c r="AJ11" s="13">
        <v>2.4390243902439001E-2</v>
      </c>
      <c r="AK11" s="13">
        <v>0</v>
      </c>
      <c r="AL11" s="13"/>
      <c r="AM11" s="13">
        <v>6.0439560439560398E-2</v>
      </c>
      <c r="AN11" s="13">
        <v>4.8888888888888898E-2</v>
      </c>
      <c r="AO11" s="13">
        <v>2.5575447570332501E-2</v>
      </c>
      <c r="AP11" s="13">
        <v>2.53164556962025E-2</v>
      </c>
      <c r="AQ11" s="13">
        <v>4.5454545454545497E-2</v>
      </c>
      <c r="AR11" s="13"/>
      <c r="AS11" s="13">
        <v>4.1295546558704502E-2</v>
      </c>
      <c r="AT11" s="13" t="s">
        <v>97</v>
      </c>
      <c r="AU11" s="13"/>
      <c r="AV11" s="13">
        <v>4.7500000000000001E-2</v>
      </c>
      <c r="AW11" s="13">
        <v>3.1914893617021302E-2</v>
      </c>
      <c r="AX11" s="13">
        <v>4.2065009560229398E-2</v>
      </c>
      <c r="AY11" s="13"/>
      <c r="AZ11" s="13">
        <v>1.8348623853211E-2</v>
      </c>
      <c r="BA11" s="13">
        <v>7.7777777777777807E-2</v>
      </c>
      <c r="BB11" s="13">
        <v>4.4052863436123399E-2</v>
      </c>
      <c r="BC11" s="13"/>
      <c r="BD11" s="13">
        <v>3.3834586466165398E-2</v>
      </c>
      <c r="BE11" s="13">
        <v>5.5684454756380501E-2</v>
      </c>
      <c r="BF11" s="13"/>
      <c r="BG11" s="13">
        <v>1.93704600484262E-2</v>
      </c>
      <c r="BH11" s="13">
        <v>5.12195121951219E-2</v>
      </c>
      <c r="BI11" s="13"/>
      <c r="BJ11" s="13">
        <v>2.6315789473684199E-2</v>
      </c>
      <c r="BK11" s="13">
        <v>4.5142296368989199E-2</v>
      </c>
      <c r="BL11" s="13"/>
      <c r="BM11" s="13">
        <v>4.1152263374485597E-2</v>
      </c>
      <c r="BN11" s="13">
        <v>4.0983606557376998E-2</v>
      </c>
      <c r="BO11" s="13"/>
      <c r="BP11" s="13">
        <v>4.4510385756676603E-2</v>
      </c>
      <c r="BQ11" s="13">
        <v>4.1095890410958902E-2</v>
      </c>
      <c r="BR11" s="13"/>
      <c r="BS11" s="13">
        <v>4.52488687782805E-2</v>
      </c>
      <c r="BT11" s="13">
        <v>4.3956043956044001E-2</v>
      </c>
      <c r="BU11" s="13"/>
      <c r="BV11" s="13">
        <v>4.6979865771812103E-2</v>
      </c>
      <c r="BW11" s="13">
        <v>4.4368600682593899E-2</v>
      </c>
      <c r="BX11" s="13"/>
      <c r="BY11" s="13">
        <v>8.3916083916083906E-2</v>
      </c>
      <c r="BZ11" s="13">
        <v>3.6211699164345398E-2</v>
      </c>
      <c r="CA11" s="13"/>
      <c r="CB11" s="13">
        <v>4.3993231810490703E-2</v>
      </c>
      <c r="CC11" s="13">
        <v>4.0192926045016099E-2</v>
      </c>
    </row>
    <row r="12" spans="2:81" x14ac:dyDescent="0.3">
      <c r="B12" s="14" t="s">
        <v>106</v>
      </c>
      <c r="C12" s="22">
        <v>2.5101214574898799E-2</v>
      </c>
      <c r="D12" s="22">
        <v>1.7656500802568201E-2</v>
      </c>
      <c r="E12" s="22">
        <v>3.1301482701812197E-2</v>
      </c>
      <c r="F12" s="22"/>
      <c r="G12" s="22">
        <v>1.1428571428571401E-2</v>
      </c>
      <c r="H12" s="22">
        <v>2.4539877300613501E-2</v>
      </c>
      <c r="I12" s="22">
        <v>3.8135593220338999E-2</v>
      </c>
      <c r="J12" s="22">
        <v>1.49253731343284E-2</v>
      </c>
      <c r="K12" s="22">
        <v>1.3986013986014E-2</v>
      </c>
      <c r="L12" s="22">
        <v>4.5454545454545497E-2</v>
      </c>
      <c r="M12" s="22"/>
      <c r="N12" s="22">
        <v>2.30125523012552E-2</v>
      </c>
      <c r="O12" s="22">
        <v>1.3745704467354E-2</v>
      </c>
      <c r="P12" s="22">
        <v>2.9850746268656699E-2</v>
      </c>
      <c r="Q12" s="22">
        <v>3.9370078740157501E-2</v>
      </c>
      <c r="R12" s="22"/>
      <c r="S12" s="22">
        <v>2.4691358024691398E-2</v>
      </c>
      <c r="T12" s="22">
        <v>4.5112781954887202E-2</v>
      </c>
      <c r="U12" s="22">
        <v>1.3698630136986301E-2</v>
      </c>
      <c r="V12" s="22">
        <v>1.94174757281553E-2</v>
      </c>
      <c r="W12" s="22">
        <v>0</v>
      </c>
      <c r="X12" s="22">
        <v>4.7619047619047603E-2</v>
      </c>
      <c r="Y12" s="22">
        <v>0.04</v>
      </c>
      <c r="Z12" s="22">
        <v>2.2222222222222199E-2</v>
      </c>
      <c r="AA12" s="22">
        <v>2.54777070063694E-2</v>
      </c>
      <c r="AB12" s="22">
        <v>1.0416666666666701E-2</v>
      </c>
      <c r="AC12" s="22">
        <v>1.7543859649122799E-2</v>
      </c>
      <c r="AD12" s="22">
        <v>0</v>
      </c>
      <c r="AE12" s="22"/>
      <c r="AF12" s="22">
        <v>2.5062656641604002E-2</v>
      </c>
      <c r="AG12" s="22">
        <v>1.4999999999999999E-2</v>
      </c>
      <c r="AH12" s="22">
        <v>1.5625E-2</v>
      </c>
      <c r="AI12" s="22">
        <v>2.4844720496894401E-2</v>
      </c>
      <c r="AJ12" s="22">
        <v>3.2520325203252001E-2</v>
      </c>
      <c r="AK12" s="22">
        <v>9.5238095238095195E-3</v>
      </c>
      <c r="AL12" s="22"/>
      <c r="AM12" s="22">
        <v>4.94505494505494E-2</v>
      </c>
      <c r="AN12" s="22">
        <v>2.2222222222222199E-2</v>
      </c>
      <c r="AO12" s="22">
        <v>1.27877237851662E-2</v>
      </c>
      <c r="AP12" s="22">
        <v>1.68776371308017E-2</v>
      </c>
      <c r="AQ12" s="22">
        <v>6.8181818181818205E-2</v>
      </c>
      <c r="AR12" s="22"/>
      <c r="AS12" s="22">
        <v>2.5101214574898799E-2</v>
      </c>
      <c r="AT12" s="22" t="s">
        <v>97</v>
      </c>
      <c r="AU12" s="22"/>
      <c r="AV12" s="22">
        <v>2.2499999999999999E-2</v>
      </c>
      <c r="AW12" s="22">
        <v>0</v>
      </c>
      <c r="AX12" s="22">
        <v>3.05927342256214E-2</v>
      </c>
      <c r="AY12" s="22"/>
      <c r="AZ12" s="22">
        <v>0</v>
      </c>
      <c r="BA12" s="22">
        <v>2.2222222222222199E-2</v>
      </c>
      <c r="BB12" s="22">
        <v>3.0837004405286299E-2</v>
      </c>
      <c r="BC12" s="22"/>
      <c r="BD12" s="22">
        <v>2.13032581453634E-2</v>
      </c>
      <c r="BE12" s="22">
        <v>3.2482598607888602E-2</v>
      </c>
      <c r="BF12" s="22"/>
      <c r="BG12" s="22">
        <v>1.6949152542372899E-2</v>
      </c>
      <c r="BH12" s="22">
        <v>2.92682926829268E-2</v>
      </c>
      <c r="BI12" s="22"/>
      <c r="BJ12" s="22">
        <v>1.5789473684210499E-2</v>
      </c>
      <c r="BK12" s="22">
        <v>2.5515210991167801E-2</v>
      </c>
      <c r="BL12" s="22"/>
      <c r="BM12" s="22">
        <v>2.4691358024691398E-2</v>
      </c>
      <c r="BN12" s="22">
        <v>2.4590163934426201E-2</v>
      </c>
      <c r="BO12" s="22"/>
      <c r="BP12" s="22">
        <v>3.5608308605341199E-2</v>
      </c>
      <c r="BQ12" s="22">
        <v>2.0547945205479499E-2</v>
      </c>
      <c r="BR12" s="22"/>
      <c r="BS12" s="22">
        <v>2.2624434389140299E-2</v>
      </c>
      <c r="BT12" s="22">
        <v>3.0769230769230799E-2</v>
      </c>
      <c r="BU12" s="22"/>
      <c r="BV12" s="22">
        <v>6.7114093959731499E-3</v>
      </c>
      <c r="BW12" s="22">
        <v>3.0716723549488099E-2</v>
      </c>
      <c r="BX12" s="22"/>
      <c r="BY12" s="22">
        <v>2.7972027972028E-2</v>
      </c>
      <c r="BZ12" s="22">
        <v>2.3212627669452202E-2</v>
      </c>
      <c r="CA12" s="22"/>
      <c r="CB12" s="22">
        <v>2.8764805414551599E-2</v>
      </c>
      <c r="CC12" s="22">
        <v>2.0900321543408401E-2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441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0.45344129554655899</v>
      </c>
      <c r="D8" s="13">
        <v>0.40449438202247201</v>
      </c>
      <c r="E8" s="13">
        <v>0.50247116968698502</v>
      </c>
      <c r="F8" s="13"/>
      <c r="G8" s="13">
        <v>0.44571428571428601</v>
      </c>
      <c r="H8" s="13">
        <v>0.52147239263803702</v>
      </c>
      <c r="I8" s="13">
        <v>0.46610169491525399</v>
      </c>
      <c r="J8" s="13">
        <v>0.39800995024875602</v>
      </c>
      <c r="K8" s="13">
        <v>0.38461538461538503</v>
      </c>
      <c r="L8" s="13">
        <v>0.43506493506493499</v>
      </c>
      <c r="M8" s="13"/>
      <c r="N8" s="13">
        <v>0.47280334728033502</v>
      </c>
      <c r="O8" s="13">
        <v>0.457044673539519</v>
      </c>
      <c r="P8" s="13">
        <v>0.44776119402985098</v>
      </c>
      <c r="Q8" s="13">
        <v>0.40944881889763801</v>
      </c>
      <c r="R8" s="13"/>
      <c r="S8" s="13">
        <v>0.49382716049382702</v>
      </c>
      <c r="T8" s="13">
        <v>0.466165413533835</v>
      </c>
      <c r="U8" s="13">
        <v>0.45205479452054798</v>
      </c>
      <c r="V8" s="13">
        <v>0.42718446601941701</v>
      </c>
      <c r="W8" s="13">
        <v>0.394230769230769</v>
      </c>
      <c r="X8" s="13">
        <v>0.419047619047619</v>
      </c>
      <c r="Y8" s="13">
        <v>0.41</v>
      </c>
      <c r="Z8" s="13">
        <v>0.422222222222222</v>
      </c>
      <c r="AA8" s="13">
        <v>0.41401273885350298</v>
      </c>
      <c r="AB8" s="13">
        <v>0.5</v>
      </c>
      <c r="AC8" s="13">
        <v>0.54385964912280704</v>
      </c>
      <c r="AD8" s="13">
        <v>0.63157894736842102</v>
      </c>
      <c r="AE8" s="13"/>
      <c r="AF8" s="13">
        <v>0.511278195488722</v>
      </c>
      <c r="AG8" s="13">
        <v>0.46500000000000002</v>
      </c>
      <c r="AH8" s="13">
        <v>0.484375</v>
      </c>
      <c r="AI8" s="13">
        <v>0.322981366459627</v>
      </c>
      <c r="AJ8" s="13">
        <v>0.56097560975609795</v>
      </c>
      <c r="AK8" s="13">
        <v>0.39047619047618998</v>
      </c>
      <c r="AL8" s="13"/>
      <c r="AM8" s="13">
        <v>0.36263736263736301</v>
      </c>
      <c r="AN8" s="13">
        <v>0.37777777777777799</v>
      </c>
      <c r="AO8" s="13">
        <v>0.50127877237851703</v>
      </c>
      <c r="AP8" s="13">
        <v>0.51054852320675104</v>
      </c>
      <c r="AQ8" s="13">
        <v>0.59090909090909105</v>
      </c>
      <c r="AR8" s="13"/>
      <c r="AS8" s="13">
        <v>0.45344129554655899</v>
      </c>
      <c r="AT8" s="13" t="s">
        <v>97</v>
      </c>
      <c r="AU8" s="13"/>
      <c r="AV8" s="13">
        <v>0.4425</v>
      </c>
      <c r="AW8" s="13">
        <v>0.51063829787234005</v>
      </c>
      <c r="AX8" s="13">
        <v>0.40726577437858502</v>
      </c>
      <c r="AY8" s="13"/>
      <c r="AZ8" s="13">
        <v>0.64220183486238502</v>
      </c>
      <c r="BA8" s="13">
        <v>0.344444444444444</v>
      </c>
      <c r="BB8" s="13">
        <v>0.370044052863436</v>
      </c>
      <c r="BC8" s="13"/>
      <c r="BD8" s="13">
        <v>0.48997493734335801</v>
      </c>
      <c r="BE8" s="13">
        <v>0.38515081206496499</v>
      </c>
      <c r="BF8" s="13"/>
      <c r="BG8" s="13">
        <v>0.52784503631961299</v>
      </c>
      <c r="BH8" s="13">
        <v>0.41585365853658501</v>
      </c>
      <c r="BI8" s="13"/>
      <c r="BJ8" s="13">
        <v>0.51052631578947405</v>
      </c>
      <c r="BK8" s="13">
        <v>0.441609421000981</v>
      </c>
      <c r="BL8" s="13"/>
      <c r="BM8" s="13">
        <v>0.46502057613168701</v>
      </c>
      <c r="BN8" s="13">
        <v>0.45286885245901598</v>
      </c>
      <c r="BO8" s="13"/>
      <c r="BP8" s="13">
        <v>0.46290801186943598</v>
      </c>
      <c r="BQ8" s="13">
        <v>0.45091324200913202</v>
      </c>
      <c r="BR8" s="13"/>
      <c r="BS8" s="13">
        <v>0.47285067873303199</v>
      </c>
      <c r="BT8" s="13">
        <v>0.397802197802198</v>
      </c>
      <c r="BU8" s="13"/>
      <c r="BV8" s="13">
        <v>0.456375838926175</v>
      </c>
      <c r="BW8" s="13">
        <v>0.48122866894198002</v>
      </c>
      <c r="BX8" s="13"/>
      <c r="BY8" s="13">
        <v>0.37062937062937101</v>
      </c>
      <c r="BZ8" s="13">
        <v>0.46703806870937797</v>
      </c>
      <c r="CA8" s="13"/>
      <c r="CB8" s="13">
        <v>0.44162436548223299</v>
      </c>
      <c r="CC8" s="13">
        <v>0.47266881028938901</v>
      </c>
    </row>
    <row r="9" spans="2:81" x14ac:dyDescent="0.3">
      <c r="B9" s="14" t="s">
        <v>103</v>
      </c>
      <c r="C9" s="13">
        <v>0.357085020242915</v>
      </c>
      <c r="D9" s="13">
        <v>0.36115569823435001</v>
      </c>
      <c r="E9" s="13">
        <v>0.35255354200988498</v>
      </c>
      <c r="F9" s="13"/>
      <c r="G9" s="13">
        <v>0.41142857142857098</v>
      </c>
      <c r="H9" s="13">
        <v>0.315950920245399</v>
      </c>
      <c r="I9" s="13">
        <v>0.338983050847458</v>
      </c>
      <c r="J9" s="13">
        <v>0.402985074626866</v>
      </c>
      <c r="K9" s="13">
        <v>0.37762237762237799</v>
      </c>
      <c r="L9" s="13">
        <v>0.331168831168831</v>
      </c>
      <c r="M9" s="13"/>
      <c r="N9" s="13">
        <v>0.338912133891213</v>
      </c>
      <c r="O9" s="13">
        <v>0.36769759450171802</v>
      </c>
      <c r="P9" s="13">
        <v>0.35820895522388102</v>
      </c>
      <c r="Q9" s="13">
        <v>0.38582677165354301</v>
      </c>
      <c r="R9" s="13"/>
      <c r="S9" s="13">
        <v>0.33744855967078202</v>
      </c>
      <c r="T9" s="13">
        <v>0.34586466165413499</v>
      </c>
      <c r="U9" s="13">
        <v>0.41095890410958902</v>
      </c>
      <c r="V9" s="13">
        <v>0.34951456310679602</v>
      </c>
      <c r="W9" s="13">
        <v>0.38461538461538503</v>
      </c>
      <c r="X9" s="13">
        <v>0.314285714285714</v>
      </c>
      <c r="Y9" s="13">
        <v>0.38</v>
      </c>
      <c r="Z9" s="13">
        <v>0.4</v>
      </c>
      <c r="AA9" s="13">
        <v>0.388535031847134</v>
      </c>
      <c r="AB9" s="13">
        <v>0.38541666666666702</v>
      </c>
      <c r="AC9" s="13">
        <v>0.26315789473684198</v>
      </c>
      <c r="AD9" s="13">
        <v>0.26315789473684198</v>
      </c>
      <c r="AE9" s="13"/>
      <c r="AF9" s="13">
        <v>0.35839598997493699</v>
      </c>
      <c r="AG9" s="13">
        <v>0.33</v>
      </c>
      <c r="AH9" s="13">
        <v>0.375</v>
      </c>
      <c r="AI9" s="13">
        <v>0.34782608695652201</v>
      </c>
      <c r="AJ9" s="13">
        <v>0.30894308943089399</v>
      </c>
      <c r="AK9" s="13">
        <v>0.419047619047619</v>
      </c>
      <c r="AL9" s="13"/>
      <c r="AM9" s="13">
        <v>0.40109890109890101</v>
      </c>
      <c r="AN9" s="13">
        <v>0.39111111111111102</v>
      </c>
      <c r="AO9" s="13">
        <v>0.34271099744245498</v>
      </c>
      <c r="AP9" s="13">
        <v>0.32067510548523198</v>
      </c>
      <c r="AQ9" s="13">
        <v>0.18181818181818199</v>
      </c>
      <c r="AR9" s="13"/>
      <c r="AS9" s="13">
        <v>0.357085020242915</v>
      </c>
      <c r="AT9" s="13" t="s">
        <v>97</v>
      </c>
      <c r="AU9" s="13"/>
      <c r="AV9" s="13">
        <v>0.35249999999999998</v>
      </c>
      <c r="AW9" s="13">
        <v>0.319148936170213</v>
      </c>
      <c r="AX9" s="13">
        <v>0.40535372848948398</v>
      </c>
      <c r="AY9" s="13"/>
      <c r="AZ9" s="13">
        <v>0.247706422018349</v>
      </c>
      <c r="BA9" s="13">
        <v>0.48888888888888898</v>
      </c>
      <c r="BB9" s="13">
        <v>0.35682819383259901</v>
      </c>
      <c r="BC9" s="13"/>
      <c r="BD9" s="13">
        <v>0.35338345864661702</v>
      </c>
      <c r="BE9" s="13">
        <v>0.36658932714617198</v>
      </c>
      <c r="BF9" s="13"/>
      <c r="BG9" s="13">
        <v>0.33171912832929801</v>
      </c>
      <c r="BH9" s="13">
        <v>0.370731707317073</v>
      </c>
      <c r="BI9" s="13"/>
      <c r="BJ9" s="13">
        <v>0.30526315789473701</v>
      </c>
      <c r="BK9" s="13">
        <v>0.36604514229636897</v>
      </c>
      <c r="BL9" s="13"/>
      <c r="BM9" s="13">
        <v>0.37860082304526699</v>
      </c>
      <c r="BN9" s="13">
        <v>0.35143442622950799</v>
      </c>
      <c r="BO9" s="13"/>
      <c r="BP9" s="13">
        <v>0.36795252225519298</v>
      </c>
      <c r="BQ9" s="13">
        <v>0.352739726027397</v>
      </c>
      <c r="BR9" s="13"/>
      <c r="BS9" s="13">
        <v>0.35746606334841602</v>
      </c>
      <c r="BT9" s="13">
        <v>0.39340659340659301</v>
      </c>
      <c r="BU9" s="13"/>
      <c r="BV9" s="13">
        <v>0.36241610738254998</v>
      </c>
      <c r="BW9" s="13">
        <v>0.35494880546075103</v>
      </c>
      <c r="BX9" s="13"/>
      <c r="BY9" s="13">
        <v>0.40559440559440602</v>
      </c>
      <c r="BZ9" s="13">
        <v>0.35004642525533902</v>
      </c>
      <c r="CA9" s="13"/>
      <c r="CB9" s="13">
        <v>0.37055837563451799</v>
      </c>
      <c r="CC9" s="13">
        <v>0.33922829581993602</v>
      </c>
    </row>
    <row r="10" spans="2:81" x14ac:dyDescent="0.3">
      <c r="B10" s="14" t="s">
        <v>433</v>
      </c>
      <c r="C10" s="13">
        <v>0.116599190283401</v>
      </c>
      <c r="D10" s="13">
        <v>0.15088282504012801</v>
      </c>
      <c r="E10" s="13">
        <v>8.2372322899505801E-2</v>
      </c>
      <c r="F10" s="13"/>
      <c r="G10" s="13">
        <v>0.108571428571429</v>
      </c>
      <c r="H10" s="13">
        <v>0.104294478527607</v>
      </c>
      <c r="I10" s="13">
        <v>0.13135593220339001</v>
      </c>
      <c r="J10" s="13">
        <v>8.9552238805970102E-2</v>
      </c>
      <c r="K10" s="13">
        <v>0.16783216783216801</v>
      </c>
      <c r="L10" s="13">
        <v>0.11688311688311701</v>
      </c>
      <c r="M10" s="13"/>
      <c r="N10" s="13">
        <v>0.127615062761506</v>
      </c>
      <c r="O10" s="13">
        <v>9.2783505154639206E-2</v>
      </c>
      <c r="P10" s="13">
        <v>0.109452736318408</v>
      </c>
      <c r="Q10" s="13">
        <v>0.12992125984252001</v>
      </c>
      <c r="R10" s="13"/>
      <c r="S10" s="13">
        <v>9.8765432098765399E-2</v>
      </c>
      <c r="T10" s="13">
        <v>0.112781954887218</v>
      </c>
      <c r="U10" s="13">
        <v>0.10958904109589</v>
      </c>
      <c r="V10" s="13">
        <v>0.12621359223301001</v>
      </c>
      <c r="W10" s="13">
        <v>0.15384615384615399</v>
      </c>
      <c r="X10" s="13">
        <v>0.161904761904762</v>
      </c>
      <c r="Y10" s="13">
        <v>0.13</v>
      </c>
      <c r="Z10" s="13">
        <v>0.133333333333333</v>
      </c>
      <c r="AA10" s="13">
        <v>0.11464968152866201</v>
      </c>
      <c r="AB10" s="13">
        <v>8.3333333333333301E-2</v>
      </c>
      <c r="AC10" s="13">
        <v>8.7719298245614002E-2</v>
      </c>
      <c r="AD10" s="13">
        <v>5.2631578947368397E-2</v>
      </c>
      <c r="AE10" s="13"/>
      <c r="AF10" s="13">
        <v>9.5238095238095205E-2</v>
      </c>
      <c r="AG10" s="13">
        <v>0.105</v>
      </c>
      <c r="AH10" s="13">
        <v>0.109375</v>
      </c>
      <c r="AI10" s="13">
        <v>0.167701863354037</v>
      </c>
      <c r="AJ10" s="13">
        <v>7.3170731707317097E-2</v>
      </c>
      <c r="AK10" s="13">
        <v>0.15238095238095201</v>
      </c>
      <c r="AL10" s="13"/>
      <c r="AM10" s="13">
        <v>0.120879120879121</v>
      </c>
      <c r="AN10" s="13">
        <v>0.151111111111111</v>
      </c>
      <c r="AO10" s="13">
        <v>0.10485933503836301</v>
      </c>
      <c r="AP10" s="13">
        <v>0.10126582278481</v>
      </c>
      <c r="AQ10" s="13">
        <v>0.13636363636363599</v>
      </c>
      <c r="AR10" s="13"/>
      <c r="AS10" s="13">
        <v>0.116599190283401</v>
      </c>
      <c r="AT10" s="13" t="s">
        <v>97</v>
      </c>
      <c r="AU10" s="13"/>
      <c r="AV10" s="13">
        <v>0.1275</v>
      </c>
      <c r="AW10" s="13">
        <v>0.12765957446808501</v>
      </c>
      <c r="AX10" s="13">
        <v>0.108986615678776</v>
      </c>
      <c r="AY10" s="13"/>
      <c r="AZ10" s="13">
        <v>8.2568807339449504E-2</v>
      </c>
      <c r="BA10" s="13">
        <v>0.11111111111111099</v>
      </c>
      <c r="BB10" s="13">
        <v>0.171806167400881</v>
      </c>
      <c r="BC10" s="13"/>
      <c r="BD10" s="13">
        <v>0.106516290726817</v>
      </c>
      <c r="BE10" s="13">
        <v>0.13457076566125301</v>
      </c>
      <c r="BF10" s="13"/>
      <c r="BG10" s="13">
        <v>0.108958837772397</v>
      </c>
      <c r="BH10" s="13">
        <v>0.120731707317073</v>
      </c>
      <c r="BI10" s="13"/>
      <c r="BJ10" s="13">
        <v>0.14736842105263201</v>
      </c>
      <c r="BK10" s="13">
        <v>0.111874386653582</v>
      </c>
      <c r="BL10" s="13"/>
      <c r="BM10" s="13">
        <v>0.11934156378600801</v>
      </c>
      <c r="BN10" s="13">
        <v>0.114754098360656</v>
      </c>
      <c r="BO10" s="13"/>
      <c r="BP10" s="13">
        <v>9.4955489614243299E-2</v>
      </c>
      <c r="BQ10" s="13">
        <v>0.12442922374429199</v>
      </c>
      <c r="BR10" s="13"/>
      <c r="BS10" s="13">
        <v>0.11764705882352899</v>
      </c>
      <c r="BT10" s="13">
        <v>0.112087912087912</v>
      </c>
      <c r="BU10" s="13"/>
      <c r="BV10" s="13">
        <v>0.12080536912751701</v>
      </c>
      <c r="BW10" s="13">
        <v>0.116040955631399</v>
      </c>
      <c r="BX10" s="13"/>
      <c r="BY10" s="13">
        <v>0.160839160839161</v>
      </c>
      <c r="BZ10" s="13">
        <v>0.109563602599814</v>
      </c>
      <c r="CA10" s="13"/>
      <c r="CB10" s="13">
        <v>0.111675126903553</v>
      </c>
      <c r="CC10" s="13">
        <v>0.11575562700964601</v>
      </c>
    </row>
    <row r="11" spans="2:81" x14ac:dyDescent="0.3">
      <c r="B11" s="14" t="s">
        <v>434</v>
      </c>
      <c r="C11" s="13">
        <v>4.3724696356275301E-2</v>
      </c>
      <c r="D11" s="13">
        <v>5.93900481540931E-2</v>
      </c>
      <c r="E11" s="13">
        <v>2.8006589785831999E-2</v>
      </c>
      <c r="F11" s="13"/>
      <c r="G11" s="13">
        <v>2.8571428571428598E-2</v>
      </c>
      <c r="H11" s="13">
        <v>3.6809815950920199E-2</v>
      </c>
      <c r="I11" s="13">
        <v>4.2372881355932202E-2</v>
      </c>
      <c r="J11" s="13">
        <v>6.4676616915422896E-2</v>
      </c>
      <c r="K11" s="13">
        <v>3.4965034965035002E-2</v>
      </c>
      <c r="L11" s="13">
        <v>5.8441558441558399E-2</v>
      </c>
      <c r="M11" s="13"/>
      <c r="N11" s="13">
        <v>3.3472803347280297E-2</v>
      </c>
      <c r="O11" s="13">
        <v>6.8728522336769807E-2</v>
      </c>
      <c r="P11" s="13">
        <v>2.9850746268656699E-2</v>
      </c>
      <c r="Q11" s="13">
        <v>4.33070866141732E-2</v>
      </c>
      <c r="R11" s="13"/>
      <c r="S11" s="13">
        <v>4.9382716049382699E-2</v>
      </c>
      <c r="T11" s="13">
        <v>3.7593984962405999E-2</v>
      </c>
      <c r="U11" s="13">
        <v>1.3698630136986301E-2</v>
      </c>
      <c r="V11" s="13">
        <v>5.8252427184466E-2</v>
      </c>
      <c r="W11" s="13">
        <v>4.80769230769231E-2</v>
      </c>
      <c r="X11" s="13">
        <v>3.8095238095238099E-2</v>
      </c>
      <c r="Y11" s="13">
        <v>0.05</v>
      </c>
      <c r="Z11" s="13">
        <v>2.2222222222222199E-2</v>
      </c>
      <c r="AA11" s="13">
        <v>6.3694267515923594E-2</v>
      </c>
      <c r="AB11" s="13">
        <v>2.0833333333333301E-2</v>
      </c>
      <c r="AC11" s="13">
        <v>3.5087719298245598E-2</v>
      </c>
      <c r="AD11" s="13">
        <v>5.2631578947368397E-2</v>
      </c>
      <c r="AE11" s="13"/>
      <c r="AF11" s="13">
        <v>2.00501253132832E-2</v>
      </c>
      <c r="AG11" s="13">
        <v>7.0000000000000007E-2</v>
      </c>
      <c r="AH11" s="13">
        <v>7.8125E-3</v>
      </c>
      <c r="AI11" s="13">
        <v>0.13043478260869601</v>
      </c>
      <c r="AJ11" s="13">
        <v>3.2520325203252001E-2</v>
      </c>
      <c r="AK11" s="13">
        <v>1.9047619047619001E-2</v>
      </c>
      <c r="AL11" s="13"/>
      <c r="AM11" s="13">
        <v>4.94505494505494E-2</v>
      </c>
      <c r="AN11" s="13">
        <v>4.4444444444444398E-2</v>
      </c>
      <c r="AO11" s="13">
        <v>3.8363171355498701E-2</v>
      </c>
      <c r="AP11" s="13">
        <v>5.0632911392405097E-2</v>
      </c>
      <c r="AQ11" s="13">
        <v>4.5454545454545497E-2</v>
      </c>
      <c r="AR11" s="13"/>
      <c r="AS11" s="13">
        <v>4.3724696356275301E-2</v>
      </c>
      <c r="AT11" s="13" t="s">
        <v>97</v>
      </c>
      <c r="AU11" s="13"/>
      <c r="AV11" s="13">
        <v>5.2499999999999998E-2</v>
      </c>
      <c r="AW11" s="13">
        <v>2.1276595744680899E-2</v>
      </c>
      <c r="AX11" s="13">
        <v>4.2065009560229398E-2</v>
      </c>
      <c r="AY11" s="13"/>
      <c r="AZ11" s="13">
        <v>2.7522935779816501E-2</v>
      </c>
      <c r="BA11" s="13">
        <v>5.5555555555555601E-2</v>
      </c>
      <c r="BB11" s="13">
        <v>5.7268722466960402E-2</v>
      </c>
      <c r="BC11" s="13"/>
      <c r="BD11" s="13">
        <v>3.00751879699248E-2</v>
      </c>
      <c r="BE11" s="13">
        <v>6.7285382830626406E-2</v>
      </c>
      <c r="BF11" s="13"/>
      <c r="BG11" s="13">
        <v>1.93704600484262E-2</v>
      </c>
      <c r="BH11" s="13">
        <v>5.4878048780487798E-2</v>
      </c>
      <c r="BI11" s="13"/>
      <c r="BJ11" s="13">
        <v>2.6315789473684199E-2</v>
      </c>
      <c r="BK11" s="13">
        <v>4.7105004906771303E-2</v>
      </c>
      <c r="BL11" s="13"/>
      <c r="BM11" s="13">
        <v>1.6460905349794198E-2</v>
      </c>
      <c r="BN11" s="13">
        <v>4.91803278688525E-2</v>
      </c>
      <c r="BO11" s="13"/>
      <c r="BP11" s="13">
        <v>4.1543026706231501E-2</v>
      </c>
      <c r="BQ11" s="13">
        <v>4.4520547945205498E-2</v>
      </c>
      <c r="BR11" s="13"/>
      <c r="BS11" s="13">
        <v>3.6199095022624403E-2</v>
      </c>
      <c r="BT11" s="13">
        <v>5.0549450549450599E-2</v>
      </c>
      <c r="BU11" s="13"/>
      <c r="BV11" s="13">
        <v>4.6979865771812103E-2</v>
      </c>
      <c r="BW11" s="13">
        <v>3.0716723549488099E-2</v>
      </c>
      <c r="BX11" s="13"/>
      <c r="BY11" s="13">
        <v>4.1958041958042001E-2</v>
      </c>
      <c r="BZ11" s="13">
        <v>4.36397400185701E-2</v>
      </c>
      <c r="CA11" s="13"/>
      <c r="CB11" s="13">
        <v>4.5685279187817299E-2</v>
      </c>
      <c r="CC11" s="13">
        <v>4.3408360128617401E-2</v>
      </c>
    </row>
    <row r="12" spans="2:81" x14ac:dyDescent="0.3">
      <c r="B12" s="14" t="s">
        <v>106</v>
      </c>
      <c r="C12" s="22">
        <v>2.9149797570850199E-2</v>
      </c>
      <c r="D12" s="22">
        <v>2.4077046548956701E-2</v>
      </c>
      <c r="E12" s="22">
        <v>3.4596375617792399E-2</v>
      </c>
      <c r="F12" s="22"/>
      <c r="G12" s="22">
        <v>5.7142857142857099E-3</v>
      </c>
      <c r="H12" s="22">
        <v>2.14723926380368E-2</v>
      </c>
      <c r="I12" s="22">
        <v>2.1186440677966101E-2</v>
      </c>
      <c r="J12" s="22">
        <v>4.47761194029851E-2</v>
      </c>
      <c r="K12" s="22">
        <v>3.4965034965035002E-2</v>
      </c>
      <c r="L12" s="22">
        <v>5.8441558441558399E-2</v>
      </c>
      <c r="M12" s="22"/>
      <c r="N12" s="22">
        <v>2.7196652719665301E-2</v>
      </c>
      <c r="O12" s="22">
        <v>1.3745704467354E-2</v>
      </c>
      <c r="P12" s="22">
        <v>5.4726368159204002E-2</v>
      </c>
      <c r="Q12" s="22">
        <v>3.1496062992125998E-2</v>
      </c>
      <c r="R12" s="22"/>
      <c r="S12" s="22">
        <v>2.0576131687242798E-2</v>
      </c>
      <c r="T12" s="22">
        <v>3.7593984962405999E-2</v>
      </c>
      <c r="U12" s="22">
        <v>1.3698630136986301E-2</v>
      </c>
      <c r="V12" s="22">
        <v>3.8834951456310697E-2</v>
      </c>
      <c r="W12" s="22">
        <v>1.9230769230769201E-2</v>
      </c>
      <c r="X12" s="22">
        <v>6.6666666666666693E-2</v>
      </c>
      <c r="Y12" s="22">
        <v>0.03</v>
      </c>
      <c r="Z12" s="22">
        <v>2.2222222222222199E-2</v>
      </c>
      <c r="AA12" s="22">
        <v>1.9108280254777101E-2</v>
      </c>
      <c r="AB12" s="22">
        <v>1.0416666666666701E-2</v>
      </c>
      <c r="AC12" s="22">
        <v>7.0175438596491196E-2</v>
      </c>
      <c r="AD12" s="22">
        <v>0</v>
      </c>
      <c r="AE12" s="22"/>
      <c r="AF12" s="22">
        <v>1.50375939849624E-2</v>
      </c>
      <c r="AG12" s="22">
        <v>0.03</v>
      </c>
      <c r="AH12" s="22">
        <v>2.34375E-2</v>
      </c>
      <c r="AI12" s="22">
        <v>3.1055900621118002E-2</v>
      </c>
      <c r="AJ12" s="22">
        <v>2.4390243902439001E-2</v>
      </c>
      <c r="AK12" s="22">
        <v>1.9047619047619001E-2</v>
      </c>
      <c r="AL12" s="22"/>
      <c r="AM12" s="22">
        <v>6.5934065934065894E-2</v>
      </c>
      <c r="AN12" s="22">
        <v>3.5555555555555597E-2</v>
      </c>
      <c r="AO12" s="22">
        <v>1.27877237851662E-2</v>
      </c>
      <c r="AP12" s="22">
        <v>1.68776371308017E-2</v>
      </c>
      <c r="AQ12" s="22">
        <v>4.5454545454545497E-2</v>
      </c>
      <c r="AR12" s="22"/>
      <c r="AS12" s="22">
        <v>2.9149797570850199E-2</v>
      </c>
      <c r="AT12" s="22" t="s">
        <v>97</v>
      </c>
      <c r="AU12" s="22"/>
      <c r="AV12" s="22">
        <v>2.5000000000000001E-2</v>
      </c>
      <c r="AW12" s="22">
        <v>2.1276595744680899E-2</v>
      </c>
      <c r="AX12" s="22">
        <v>3.6328871892925399E-2</v>
      </c>
      <c r="AY12" s="22"/>
      <c r="AZ12" s="22">
        <v>0</v>
      </c>
      <c r="BA12" s="22">
        <v>0</v>
      </c>
      <c r="BB12" s="22">
        <v>4.4052863436123399E-2</v>
      </c>
      <c r="BC12" s="22"/>
      <c r="BD12" s="22">
        <v>2.00501253132832E-2</v>
      </c>
      <c r="BE12" s="22">
        <v>4.6403712296983798E-2</v>
      </c>
      <c r="BF12" s="22"/>
      <c r="BG12" s="22">
        <v>1.21065375302663E-2</v>
      </c>
      <c r="BH12" s="22">
        <v>3.7804878048780501E-2</v>
      </c>
      <c r="BI12" s="22"/>
      <c r="BJ12" s="22">
        <v>1.05263157894737E-2</v>
      </c>
      <c r="BK12" s="22">
        <v>3.3366045142296401E-2</v>
      </c>
      <c r="BL12" s="22"/>
      <c r="BM12" s="22">
        <v>2.0576131687242798E-2</v>
      </c>
      <c r="BN12" s="22">
        <v>3.17622950819672E-2</v>
      </c>
      <c r="BO12" s="22"/>
      <c r="BP12" s="22">
        <v>3.2640949554896097E-2</v>
      </c>
      <c r="BQ12" s="22">
        <v>2.7397260273972601E-2</v>
      </c>
      <c r="BR12" s="22"/>
      <c r="BS12" s="22">
        <v>1.58371040723982E-2</v>
      </c>
      <c r="BT12" s="22">
        <v>4.6153846153846198E-2</v>
      </c>
      <c r="BU12" s="22"/>
      <c r="BV12" s="22">
        <v>1.34228187919463E-2</v>
      </c>
      <c r="BW12" s="22">
        <v>1.7064846416382298E-2</v>
      </c>
      <c r="BX12" s="22"/>
      <c r="BY12" s="22">
        <v>2.0979020979021001E-2</v>
      </c>
      <c r="BZ12" s="22">
        <v>2.97121634168988E-2</v>
      </c>
      <c r="CA12" s="22"/>
      <c r="CB12" s="22">
        <v>3.0456852791878201E-2</v>
      </c>
      <c r="CC12" s="22">
        <v>2.8938906752411599E-2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442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0.46963562753036397</v>
      </c>
      <c r="D8" s="13">
        <v>0.42375601926163697</v>
      </c>
      <c r="E8" s="13">
        <v>0.51400329489291596</v>
      </c>
      <c r="F8" s="13"/>
      <c r="G8" s="13">
        <v>0.46857142857142903</v>
      </c>
      <c r="H8" s="13">
        <v>0.50613496932515301</v>
      </c>
      <c r="I8" s="13">
        <v>0.51694915254237295</v>
      </c>
      <c r="J8" s="13">
        <v>0.49253731343283602</v>
      </c>
      <c r="K8" s="13">
        <v>0.36363636363636398</v>
      </c>
      <c r="L8" s="13">
        <v>0.38961038961039002</v>
      </c>
      <c r="M8" s="13"/>
      <c r="N8" s="13">
        <v>0.51046025104602499</v>
      </c>
      <c r="O8" s="13">
        <v>0.42955326460481102</v>
      </c>
      <c r="P8" s="13">
        <v>0.45273631840796003</v>
      </c>
      <c r="Q8" s="13">
        <v>0.440944881889764</v>
      </c>
      <c r="R8" s="13"/>
      <c r="S8" s="13">
        <v>0.48971193415637898</v>
      </c>
      <c r="T8" s="13">
        <v>0.47368421052631599</v>
      </c>
      <c r="U8" s="13">
        <v>0.57534246575342496</v>
      </c>
      <c r="V8" s="13">
        <v>0.466019417475728</v>
      </c>
      <c r="W8" s="13">
        <v>0.47115384615384598</v>
      </c>
      <c r="X8" s="13">
        <v>0.44761904761904803</v>
      </c>
      <c r="Y8" s="13">
        <v>0.48</v>
      </c>
      <c r="Z8" s="13">
        <v>0.33333333333333298</v>
      </c>
      <c r="AA8" s="13">
        <v>0.41401273885350298</v>
      </c>
      <c r="AB8" s="13">
        <v>0.5</v>
      </c>
      <c r="AC8" s="13">
        <v>0.45614035087719301</v>
      </c>
      <c r="AD8" s="13">
        <v>0.52631578947368396</v>
      </c>
      <c r="AE8" s="13"/>
      <c r="AF8" s="13">
        <v>0.52380952380952395</v>
      </c>
      <c r="AG8" s="13">
        <v>0.435</v>
      </c>
      <c r="AH8" s="13">
        <v>0.5</v>
      </c>
      <c r="AI8" s="13">
        <v>0.36645962732919302</v>
      </c>
      <c r="AJ8" s="13">
        <v>0.62601626016260203</v>
      </c>
      <c r="AK8" s="13">
        <v>0.39047619047618998</v>
      </c>
      <c r="AL8" s="13"/>
      <c r="AM8" s="13">
        <v>0.40659340659340698</v>
      </c>
      <c r="AN8" s="13">
        <v>0.39555555555555599</v>
      </c>
      <c r="AO8" s="13">
        <v>0.48337595907928399</v>
      </c>
      <c r="AP8" s="13">
        <v>0.56540084388185696</v>
      </c>
      <c r="AQ8" s="13">
        <v>0.5</v>
      </c>
      <c r="AR8" s="13"/>
      <c r="AS8" s="13">
        <v>0.46963562753036397</v>
      </c>
      <c r="AT8" s="13" t="s">
        <v>97</v>
      </c>
      <c r="AU8" s="13"/>
      <c r="AV8" s="13">
        <v>0.43</v>
      </c>
      <c r="AW8" s="13">
        <v>0.47872340425531901</v>
      </c>
      <c r="AX8" s="13">
        <v>0.46653919694072699</v>
      </c>
      <c r="AY8" s="13"/>
      <c r="AZ8" s="13">
        <v>0.596330275229358</v>
      </c>
      <c r="BA8" s="13">
        <v>0.43333333333333302</v>
      </c>
      <c r="BB8" s="13">
        <v>0.33039647577092501</v>
      </c>
      <c r="BC8" s="13"/>
      <c r="BD8" s="13">
        <v>0.49624060150375898</v>
      </c>
      <c r="BE8" s="13">
        <v>0.42227378190255199</v>
      </c>
      <c r="BF8" s="13"/>
      <c r="BG8" s="13">
        <v>0.50847457627118597</v>
      </c>
      <c r="BH8" s="13">
        <v>0.45</v>
      </c>
      <c r="BI8" s="13"/>
      <c r="BJ8" s="13">
        <v>0.47368421052631599</v>
      </c>
      <c r="BK8" s="13">
        <v>0.46908734052993101</v>
      </c>
      <c r="BL8" s="13"/>
      <c r="BM8" s="13">
        <v>0.51851851851851805</v>
      </c>
      <c r="BN8" s="13">
        <v>0.46004098360655699</v>
      </c>
      <c r="BO8" s="13"/>
      <c r="BP8" s="13">
        <v>0.50741839762611296</v>
      </c>
      <c r="BQ8" s="13">
        <v>0.45890410958904099</v>
      </c>
      <c r="BR8" s="13"/>
      <c r="BS8" s="13">
        <v>0.48190045248868801</v>
      </c>
      <c r="BT8" s="13">
        <v>0.41538461538461502</v>
      </c>
      <c r="BU8" s="13"/>
      <c r="BV8" s="13">
        <v>0.456375838926175</v>
      </c>
      <c r="BW8" s="13">
        <v>0.49488054607508503</v>
      </c>
      <c r="BX8" s="13"/>
      <c r="BY8" s="13">
        <v>0.46153846153846201</v>
      </c>
      <c r="BZ8" s="13">
        <v>0.47353760445682502</v>
      </c>
      <c r="CA8" s="13"/>
      <c r="CB8" s="13">
        <v>0.46869712351945902</v>
      </c>
      <c r="CC8" s="13">
        <v>0.47909967845659202</v>
      </c>
    </row>
    <row r="9" spans="2:81" x14ac:dyDescent="0.3">
      <c r="B9" s="14" t="s">
        <v>103</v>
      </c>
      <c r="C9" s="13">
        <v>0.36437246963562803</v>
      </c>
      <c r="D9" s="13">
        <v>0.377207062600321</v>
      </c>
      <c r="E9" s="13">
        <v>0.35255354200988498</v>
      </c>
      <c r="F9" s="13"/>
      <c r="G9" s="13">
        <v>0.377142857142857</v>
      </c>
      <c r="H9" s="13">
        <v>0.371165644171779</v>
      </c>
      <c r="I9" s="13">
        <v>0.31779661016949201</v>
      </c>
      <c r="J9" s="13">
        <v>0.29850746268656703</v>
      </c>
      <c r="K9" s="13">
        <v>0.41958041958042003</v>
      </c>
      <c r="L9" s="13">
        <v>0.44155844155844198</v>
      </c>
      <c r="M9" s="13"/>
      <c r="N9" s="13">
        <v>0.32426778242677801</v>
      </c>
      <c r="O9" s="13">
        <v>0.42611683848797199</v>
      </c>
      <c r="P9" s="13">
        <v>0.383084577114428</v>
      </c>
      <c r="Q9" s="13">
        <v>0.36614173228346503</v>
      </c>
      <c r="R9" s="13"/>
      <c r="S9" s="13">
        <v>0.37860082304526699</v>
      </c>
      <c r="T9" s="13">
        <v>0.360902255639098</v>
      </c>
      <c r="U9" s="13">
        <v>0.35616438356164398</v>
      </c>
      <c r="V9" s="13">
        <v>0.32038834951456302</v>
      </c>
      <c r="W9" s="13">
        <v>0.34615384615384598</v>
      </c>
      <c r="X9" s="13">
        <v>0.314285714285714</v>
      </c>
      <c r="Y9" s="13">
        <v>0.36</v>
      </c>
      <c r="Z9" s="13">
        <v>0.4</v>
      </c>
      <c r="AA9" s="13">
        <v>0.43949044585987301</v>
      </c>
      <c r="AB9" s="13">
        <v>0.32291666666666702</v>
      </c>
      <c r="AC9" s="13">
        <v>0.36842105263157898</v>
      </c>
      <c r="AD9" s="13">
        <v>0.36842105263157898</v>
      </c>
      <c r="AE9" s="13"/>
      <c r="AF9" s="13">
        <v>0.348370927318296</v>
      </c>
      <c r="AG9" s="13">
        <v>0.36499999999999999</v>
      </c>
      <c r="AH9" s="13">
        <v>0.3984375</v>
      </c>
      <c r="AI9" s="13">
        <v>0.37888198757764002</v>
      </c>
      <c r="AJ9" s="13">
        <v>0.25203252032520301</v>
      </c>
      <c r="AK9" s="13">
        <v>0.50476190476190497</v>
      </c>
      <c r="AL9" s="13"/>
      <c r="AM9" s="13">
        <v>0.37362637362637402</v>
      </c>
      <c r="AN9" s="13">
        <v>0.413333333333333</v>
      </c>
      <c r="AO9" s="13">
        <v>0.36317135549872098</v>
      </c>
      <c r="AP9" s="13">
        <v>0.354430379746835</v>
      </c>
      <c r="AQ9" s="13">
        <v>0.25</v>
      </c>
      <c r="AR9" s="13"/>
      <c r="AS9" s="13">
        <v>0.36437246963562803</v>
      </c>
      <c r="AT9" s="13" t="s">
        <v>97</v>
      </c>
      <c r="AU9" s="13"/>
      <c r="AV9" s="13">
        <v>0.3775</v>
      </c>
      <c r="AW9" s="13">
        <v>0.35106382978723399</v>
      </c>
      <c r="AX9" s="13">
        <v>0.36520076481835601</v>
      </c>
      <c r="AY9" s="13"/>
      <c r="AZ9" s="13">
        <v>0.32110091743119301</v>
      </c>
      <c r="BA9" s="13">
        <v>0.32222222222222202</v>
      </c>
      <c r="BB9" s="13">
        <v>0.44052863436123302</v>
      </c>
      <c r="BC9" s="13"/>
      <c r="BD9" s="13">
        <v>0.36967418546365899</v>
      </c>
      <c r="BE9" s="13">
        <v>0.35034802784222702</v>
      </c>
      <c r="BF9" s="13"/>
      <c r="BG9" s="13">
        <v>0.36319612590799</v>
      </c>
      <c r="BH9" s="13">
        <v>0.36585365853658502</v>
      </c>
      <c r="BI9" s="13"/>
      <c r="BJ9" s="13">
        <v>0.38947368421052603</v>
      </c>
      <c r="BK9" s="13">
        <v>0.35917566241413201</v>
      </c>
      <c r="BL9" s="13"/>
      <c r="BM9" s="13">
        <v>0.30864197530864201</v>
      </c>
      <c r="BN9" s="13">
        <v>0.37704918032786899</v>
      </c>
      <c r="BO9" s="13"/>
      <c r="BP9" s="13">
        <v>0.35311572700296701</v>
      </c>
      <c r="BQ9" s="13">
        <v>0.36529680365296802</v>
      </c>
      <c r="BR9" s="13"/>
      <c r="BS9" s="13">
        <v>0.35972850678732998</v>
      </c>
      <c r="BT9" s="13">
        <v>0.37362637362637402</v>
      </c>
      <c r="BU9" s="13"/>
      <c r="BV9" s="13">
        <v>0.41610738255033602</v>
      </c>
      <c r="BW9" s="13">
        <v>0.33105802047781602</v>
      </c>
      <c r="BX9" s="13"/>
      <c r="BY9" s="13">
        <v>0.34965034965035002</v>
      </c>
      <c r="BZ9" s="13">
        <v>0.369545032497679</v>
      </c>
      <c r="CA9" s="13"/>
      <c r="CB9" s="13">
        <v>0.37901861252115099</v>
      </c>
      <c r="CC9" s="13">
        <v>0.35048231511254002</v>
      </c>
    </row>
    <row r="10" spans="2:81" x14ac:dyDescent="0.3">
      <c r="B10" s="14" t="s">
        <v>433</v>
      </c>
      <c r="C10" s="13">
        <v>0.102834008097166</v>
      </c>
      <c r="D10" s="13">
        <v>0.126805778491172</v>
      </c>
      <c r="E10" s="13">
        <v>7.9077429983525502E-2</v>
      </c>
      <c r="F10" s="13"/>
      <c r="G10" s="13">
        <v>0.12</v>
      </c>
      <c r="H10" s="13">
        <v>6.7484662576687102E-2</v>
      </c>
      <c r="I10" s="13">
        <v>9.74576271186441E-2</v>
      </c>
      <c r="J10" s="13">
        <v>0.124378109452736</v>
      </c>
      <c r="K10" s="13">
        <v>0.15384615384615399</v>
      </c>
      <c r="L10" s="13">
        <v>9.0909090909090898E-2</v>
      </c>
      <c r="M10" s="13"/>
      <c r="N10" s="13">
        <v>0.110878661087866</v>
      </c>
      <c r="O10" s="13">
        <v>8.5910652920962199E-2</v>
      </c>
      <c r="P10" s="13">
        <v>7.9601990049751201E-2</v>
      </c>
      <c r="Q10" s="13">
        <v>0.12598425196850399</v>
      </c>
      <c r="R10" s="13"/>
      <c r="S10" s="13">
        <v>8.6419753086419707E-2</v>
      </c>
      <c r="T10" s="13">
        <v>8.2706766917293201E-2</v>
      </c>
      <c r="U10" s="13">
        <v>5.4794520547945202E-2</v>
      </c>
      <c r="V10" s="13">
        <v>0.13592233009708701</v>
      </c>
      <c r="W10" s="13">
        <v>0.134615384615385</v>
      </c>
      <c r="X10" s="13">
        <v>0.12380952380952399</v>
      </c>
      <c r="Y10" s="13">
        <v>0.09</v>
      </c>
      <c r="Z10" s="13">
        <v>0.17777777777777801</v>
      </c>
      <c r="AA10" s="13">
        <v>0.101910828025478</v>
      </c>
      <c r="AB10" s="13">
        <v>0.125</v>
      </c>
      <c r="AC10" s="13">
        <v>7.0175438596491196E-2</v>
      </c>
      <c r="AD10" s="13">
        <v>5.2631578947368397E-2</v>
      </c>
      <c r="AE10" s="13"/>
      <c r="AF10" s="13">
        <v>8.7719298245614002E-2</v>
      </c>
      <c r="AG10" s="13">
        <v>0.13500000000000001</v>
      </c>
      <c r="AH10" s="13">
        <v>6.25E-2</v>
      </c>
      <c r="AI10" s="13">
        <v>0.14285714285714299</v>
      </c>
      <c r="AJ10" s="13">
        <v>8.1300813008130093E-2</v>
      </c>
      <c r="AK10" s="13">
        <v>4.7619047619047603E-2</v>
      </c>
      <c r="AL10" s="13"/>
      <c r="AM10" s="13">
        <v>0.12637362637362601</v>
      </c>
      <c r="AN10" s="13">
        <v>0.128888888888889</v>
      </c>
      <c r="AO10" s="13">
        <v>9.2071611253196906E-2</v>
      </c>
      <c r="AP10" s="13">
        <v>5.90717299578059E-2</v>
      </c>
      <c r="AQ10" s="13">
        <v>0.13636363636363599</v>
      </c>
      <c r="AR10" s="13"/>
      <c r="AS10" s="13">
        <v>0.102834008097166</v>
      </c>
      <c r="AT10" s="13" t="s">
        <v>97</v>
      </c>
      <c r="AU10" s="13"/>
      <c r="AV10" s="13">
        <v>0.13250000000000001</v>
      </c>
      <c r="AW10" s="13">
        <v>0.10638297872340401</v>
      </c>
      <c r="AX10" s="13">
        <v>9.1778202676864207E-2</v>
      </c>
      <c r="AY10" s="13"/>
      <c r="AZ10" s="13">
        <v>6.4220183486238494E-2</v>
      </c>
      <c r="BA10" s="13">
        <v>0.2</v>
      </c>
      <c r="BB10" s="13">
        <v>0.14537444933920701</v>
      </c>
      <c r="BC10" s="13"/>
      <c r="BD10" s="13">
        <v>8.2706766917293201E-2</v>
      </c>
      <c r="BE10" s="13">
        <v>0.1415313225058</v>
      </c>
      <c r="BF10" s="13"/>
      <c r="BG10" s="13">
        <v>7.9903147699757898E-2</v>
      </c>
      <c r="BH10" s="13">
        <v>0.114634146341463</v>
      </c>
      <c r="BI10" s="13"/>
      <c r="BJ10" s="13">
        <v>6.3157894736842093E-2</v>
      </c>
      <c r="BK10" s="13">
        <v>0.10991167811579999</v>
      </c>
      <c r="BL10" s="13"/>
      <c r="BM10" s="13">
        <v>0.102880658436214</v>
      </c>
      <c r="BN10" s="13">
        <v>0.101434426229508</v>
      </c>
      <c r="BO10" s="13"/>
      <c r="BP10" s="13">
        <v>8.3086053412462904E-2</v>
      </c>
      <c r="BQ10" s="13">
        <v>0.111872146118721</v>
      </c>
      <c r="BR10" s="13"/>
      <c r="BS10" s="13">
        <v>0.104072398190045</v>
      </c>
      <c r="BT10" s="13">
        <v>0.118681318681319</v>
      </c>
      <c r="BU10" s="13"/>
      <c r="BV10" s="13">
        <v>6.0402684563758399E-2</v>
      </c>
      <c r="BW10" s="13">
        <v>0.12627986348122899</v>
      </c>
      <c r="BX10" s="13"/>
      <c r="BY10" s="13">
        <v>9.0909090909090898E-2</v>
      </c>
      <c r="BZ10" s="13">
        <v>9.8421541318477204E-2</v>
      </c>
      <c r="CA10" s="13"/>
      <c r="CB10" s="13">
        <v>9.13705583756345E-2</v>
      </c>
      <c r="CC10" s="13">
        <v>0.10450160771704201</v>
      </c>
    </row>
    <row r="11" spans="2:81" x14ac:dyDescent="0.3">
      <c r="B11" s="14" t="s">
        <v>434</v>
      </c>
      <c r="C11" s="13">
        <v>2.8340080971659899E-2</v>
      </c>
      <c r="D11" s="13">
        <v>3.8523274478330698E-2</v>
      </c>
      <c r="E11" s="13">
        <v>1.8121911037891299E-2</v>
      </c>
      <c r="F11" s="13"/>
      <c r="G11" s="13">
        <v>2.2857142857142899E-2</v>
      </c>
      <c r="H11" s="13">
        <v>2.7607361963190202E-2</v>
      </c>
      <c r="I11" s="13">
        <v>2.1186440677966101E-2</v>
      </c>
      <c r="J11" s="13">
        <v>4.47761194029851E-2</v>
      </c>
      <c r="K11" s="13">
        <v>1.3986013986014E-2</v>
      </c>
      <c r="L11" s="13">
        <v>3.8961038961039002E-2</v>
      </c>
      <c r="M11" s="13"/>
      <c r="N11" s="13">
        <v>1.46443514644351E-2</v>
      </c>
      <c r="O11" s="13">
        <v>3.4364261168384903E-2</v>
      </c>
      <c r="P11" s="13">
        <v>4.9751243781094502E-2</v>
      </c>
      <c r="Q11" s="13">
        <v>2.7559055118110201E-2</v>
      </c>
      <c r="R11" s="13"/>
      <c r="S11" s="13">
        <v>1.2345679012345699E-2</v>
      </c>
      <c r="T11" s="13">
        <v>3.00751879699248E-2</v>
      </c>
      <c r="U11" s="13">
        <v>0</v>
      </c>
      <c r="V11" s="13">
        <v>3.8834951456310697E-2</v>
      </c>
      <c r="W11" s="13">
        <v>2.8846153846153799E-2</v>
      </c>
      <c r="X11" s="13">
        <v>5.7142857142857099E-2</v>
      </c>
      <c r="Y11" s="13">
        <v>0.04</v>
      </c>
      <c r="Z11" s="13">
        <v>4.4444444444444398E-2</v>
      </c>
      <c r="AA11" s="13">
        <v>1.9108280254777101E-2</v>
      </c>
      <c r="AB11" s="13">
        <v>3.125E-2</v>
      </c>
      <c r="AC11" s="13">
        <v>3.5087719298245598E-2</v>
      </c>
      <c r="AD11" s="13">
        <v>5.2631578947368397E-2</v>
      </c>
      <c r="AE11" s="13"/>
      <c r="AF11" s="13">
        <v>1.2531328320802001E-2</v>
      </c>
      <c r="AG11" s="13">
        <v>0.04</v>
      </c>
      <c r="AH11" s="13">
        <v>0</v>
      </c>
      <c r="AI11" s="13">
        <v>9.9378881987577605E-2</v>
      </c>
      <c r="AJ11" s="13">
        <v>1.6260162601626001E-2</v>
      </c>
      <c r="AK11" s="13">
        <v>0</v>
      </c>
      <c r="AL11" s="13"/>
      <c r="AM11" s="13">
        <v>4.94505494505494E-2</v>
      </c>
      <c r="AN11" s="13">
        <v>2.66666666666667E-2</v>
      </c>
      <c r="AO11" s="13">
        <v>2.5575447570332501E-2</v>
      </c>
      <c r="AP11" s="13">
        <v>8.4388185654008397E-3</v>
      </c>
      <c r="AQ11" s="13">
        <v>2.27272727272727E-2</v>
      </c>
      <c r="AR11" s="13"/>
      <c r="AS11" s="13">
        <v>2.8340080971659899E-2</v>
      </c>
      <c r="AT11" s="13" t="s">
        <v>97</v>
      </c>
      <c r="AU11" s="13"/>
      <c r="AV11" s="13">
        <v>3.2500000000000001E-2</v>
      </c>
      <c r="AW11" s="13">
        <v>3.1914893617021302E-2</v>
      </c>
      <c r="AX11" s="13">
        <v>3.05927342256214E-2</v>
      </c>
      <c r="AY11" s="13"/>
      <c r="AZ11" s="13">
        <v>9.1743119266055103E-3</v>
      </c>
      <c r="BA11" s="13">
        <v>3.3333333333333298E-2</v>
      </c>
      <c r="BB11" s="13">
        <v>3.9647577092511002E-2</v>
      </c>
      <c r="BC11" s="13"/>
      <c r="BD11" s="13">
        <v>2.2556390977443601E-2</v>
      </c>
      <c r="BE11" s="13">
        <v>3.94431554524362E-2</v>
      </c>
      <c r="BF11" s="13"/>
      <c r="BG11" s="13">
        <v>1.4527845036319599E-2</v>
      </c>
      <c r="BH11" s="13">
        <v>3.4146341463414602E-2</v>
      </c>
      <c r="BI11" s="13"/>
      <c r="BJ11" s="13">
        <v>3.6842105263157898E-2</v>
      </c>
      <c r="BK11" s="13">
        <v>2.7477919528949901E-2</v>
      </c>
      <c r="BL11" s="13"/>
      <c r="BM11" s="13">
        <v>2.0576131687242798E-2</v>
      </c>
      <c r="BN11" s="13">
        <v>3.07377049180328E-2</v>
      </c>
      <c r="BO11" s="13"/>
      <c r="BP11" s="13">
        <v>2.9673590504451001E-2</v>
      </c>
      <c r="BQ11" s="13">
        <v>2.8538812785388099E-2</v>
      </c>
      <c r="BR11" s="13"/>
      <c r="BS11" s="13">
        <v>2.48868778280543E-2</v>
      </c>
      <c r="BT11" s="13">
        <v>4.1758241758241797E-2</v>
      </c>
      <c r="BU11" s="13"/>
      <c r="BV11" s="13">
        <v>4.0268456375838903E-2</v>
      </c>
      <c r="BW11" s="13">
        <v>1.7064846416382298E-2</v>
      </c>
      <c r="BX11" s="13"/>
      <c r="BY11" s="13">
        <v>6.9930069930069894E-2</v>
      </c>
      <c r="BZ11" s="13">
        <v>2.3212627669452202E-2</v>
      </c>
      <c r="CA11" s="13"/>
      <c r="CB11" s="13">
        <v>3.21489001692047E-2</v>
      </c>
      <c r="CC11" s="13">
        <v>2.57234726688103E-2</v>
      </c>
    </row>
    <row r="12" spans="2:81" x14ac:dyDescent="0.3">
      <c r="B12" s="14" t="s">
        <v>106</v>
      </c>
      <c r="C12" s="22">
        <v>3.4817813765182198E-2</v>
      </c>
      <c r="D12" s="22">
        <v>3.3707865168539297E-2</v>
      </c>
      <c r="E12" s="22">
        <v>3.62438220757825E-2</v>
      </c>
      <c r="F12" s="22"/>
      <c r="G12" s="22">
        <v>1.1428571428571401E-2</v>
      </c>
      <c r="H12" s="22">
        <v>2.7607361963190202E-2</v>
      </c>
      <c r="I12" s="22">
        <v>4.6610169491525397E-2</v>
      </c>
      <c r="J12" s="22">
        <v>3.98009950248756E-2</v>
      </c>
      <c r="K12" s="22">
        <v>4.8951048951049E-2</v>
      </c>
      <c r="L12" s="22">
        <v>3.8961038961039002E-2</v>
      </c>
      <c r="M12" s="22"/>
      <c r="N12" s="22">
        <v>3.9748953974895397E-2</v>
      </c>
      <c r="O12" s="22">
        <v>2.40549828178694E-2</v>
      </c>
      <c r="P12" s="22">
        <v>3.4825870646766198E-2</v>
      </c>
      <c r="Q12" s="22">
        <v>3.9370078740157501E-2</v>
      </c>
      <c r="R12" s="22"/>
      <c r="S12" s="22">
        <v>3.2921810699588501E-2</v>
      </c>
      <c r="T12" s="22">
        <v>5.2631578947368397E-2</v>
      </c>
      <c r="U12" s="22">
        <v>1.3698630136986301E-2</v>
      </c>
      <c r="V12" s="22">
        <v>3.8834951456310697E-2</v>
      </c>
      <c r="W12" s="22">
        <v>1.9230769230769201E-2</v>
      </c>
      <c r="X12" s="22">
        <v>5.7142857142857099E-2</v>
      </c>
      <c r="Y12" s="22">
        <v>0.03</v>
      </c>
      <c r="Z12" s="22">
        <v>4.4444444444444398E-2</v>
      </c>
      <c r="AA12" s="22">
        <v>2.54777070063694E-2</v>
      </c>
      <c r="AB12" s="22">
        <v>2.0833333333333301E-2</v>
      </c>
      <c r="AC12" s="22">
        <v>7.0175438596491196E-2</v>
      </c>
      <c r="AD12" s="22">
        <v>0</v>
      </c>
      <c r="AE12" s="22"/>
      <c r="AF12" s="22">
        <v>2.7568922305764399E-2</v>
      </c>
      <c r="AG12" s="22">
        <v>2.5000000000000001E-2</v>
      </c>
      <c r="AH12" s="22">
        <v>3.90625E-2</v>
      </c>
      <c r="AI12" s="22">
        <v>1.2422360248447201E-2</v>
      </c>
      <c r="AJ12" s="22">
        <v>2.4390243902439001E-2</v>
      </c>
      <c r="AK12" s="22">
        <v>5.7142857142857099E-2</v>
      </c>
      <c r="AL12" s="22"/>
      <c r="AM12" s="22">
        <v>4.3956043956044001E-2</v>
      </c>
      <c r="AN12" s="22">
        <v>3.5555555555555597E-2</v>
      </c>
      <c r="AO12" s="22">
        <v>3.5805626598465499E-2</v>
      </c>
      <c r="AP12" s="22">
        <v>1.26582278481013E-2</v>
      </c>
      <c r="AQ12" s="22">
        <v>9.0909090909090898E-2</v>
      </c>
      <c r="AR12" s="22"/>
      <c r="AS12" s="22">
        <v>3.4817813765182198E-2</v>
      </c>
      <c r="AT12" s="22" t="s">
        <v>97</v>
      </c>
      <c r="AU12" s="22"/>
      <c r="AV12" s="22">
        <v>2.75E-2</v>
      </c>
      <c r="AW12" s="22">
        <v>3.1914893617021302E-2</v>
      </c>
      <c r="AX12" s="22">
        <v>4.5889101338432103E-2</v>
      </c>
      <c r="AY12" s="22"/>
      <c r="AZ12" s="22">
        <v>9.1743119266055103E-3</v>
      </c>
      <c r="BA12" s="22">
        <v>1.1111111111111099E-2</v>
      </c>
      <c r="BB12" s="22">
        <v>4.4052863436123399E-2</v>
      </c>
      <c r="BC12" s="22"/>
      <c r="BD12" s="22">
        <v>2.88220551378446E-2</v>
      </c>
      <c r="BE12" s="22">
        <v>4.6403712296983798E-2</v>
      </c>
      <c r="BF12" s="22"/>
      <c r="BG12" s="22">
        <v>3.3898305084745797E-2</v>
      </c>
      <c r="BH12" s="22">
        <v>3.5365853658536603E-2</v>
      </c>
      <c r="BI12" s="22"/>
      <c r="BJ12" s="22">
        <v>3.6842105263157898E-2</v>
      </c>
      <c r="BK12" s="22">
        <v>3.4347399411187397E-2</v>
      </c>
      <c r="BL12" s="22"/>
      <c r="BM12" s="22">
        <v>4.9382716049382699E-2</v>
      </c>
      <c r="BN12" s="22">
        <v>3.07377049180328E-2</v>
      </c>
      <c r="BO12" s="22"/>
      <c r="BP12" s="22">
        <v>2.6706231454005899E-2</v>
      </c>
      <c r="BQ12" s="22">
        <v>3.5388127853881297E-2</v>
      </c>
      <c r="BR12" s="22"/>
      <c r="BS12" s="22">
        <v>2.9411764705882401E-2</v>
      </c>
      <c r="BT12" s="22">
        <v>5.0549450549450599E-2</v>
      </c>
      <c r="BU12" s="22"/>
      <c r="BV12" s="22">
        <v>2.68456375838926E-2</v>
      </c>
      <c r="BW12" s="22">
        <v>3.0716723549488099E-2</v>
      </c>
      <c r="BX12" s="22"/>
      <c r="BY12" s="22">
        <v>2.7972027972028E-2</v>
      </c>
      <c r="BZ12" s="22">
        <v>3.5283194057567302E-2</v>
      </c>
      <c r="CA12" s="22"/>
      <c r="CB12" s="22">
        <v>2.8764805414551599E-2</v>
      </c>
      <c r="CC12" s="22">
        <v>4.0192926045016099E-2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443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0.47125506072874501</v>
      </c>
      <c r="D8" s="13">
        <v>0.43017656500802598</v>
      </c>
      <c r="E8" s="13">
        <v>0.51565074135090605</v>
      </c>
      <c r="F8" s="13"/>
      <c r="G8" s="13">
        <v>0.51428571428571401</v>
      </c>
      <c r="H8" s="13">
        <v>0.50613496932515301</v>
      </c>
      <c r="I8" s="13">
        <v>0.483050847457627</v>
      </c>
      <c r="J8" s="13">
        <v>0.43283582089552203</v>
      </c>
      <c r="K8" s="13">
        <v>0.41258741258741299</v>
      </c>
      <c r="L8" s="13">
        <v>0.43506493506493499</v>
      </c>
      <c r="M8" s="13"/>
      <c r="N8" s="13">
        <v>0.48953974895397501</v>
      </c>
      <c r="O8" s="13">
        <v>0.47079037800687301</v>
      </c>
      <c r="P8" s="13">
        <v>0.43781094527363201</v>
      </c>
      <c r="Q8" s="13">
        <v>0.452755905511811</v>
      </c>
      <c r="R8" s="13"/>
      <c r="S8" s="13">
        <v>0.49382716049382702</v>
      </c>
      <c r="T8" s="13">
        <v>0.47368421052631599</v>
      </c>
      <c r="U8" s="13">
        <v>0.49315068493150699</v>
      </c>
      <c r="V8" s="13">
        <v>0.456310679611651</v>
      </c>
      <c r="W8" s="13">
        <v>0.47115384615384598</v>
      </c>
      <c r="X8" s="13">
        <v>0.45714285714285702</v>
      </c>
      <c r="Y8" s="13">
        <v>0.44</v>
      </c>
      <c r="Z8" s="13">
        <v>0.31111111111111101</v>
      </c>
      <c r="AA8" s="13">
        <v>0.47133757961783401</v>
      </c>
      <c r="AB8" s="13">
        <v>0.5</v>
      </c>
      <c r="AC8" s="13">
        <v>0.54385964912280704</v>
      </c>
      <c r="AD8" s="13">
        <v>0.42105263157894701</v>
      </c>
      <c r="AE8" s="13"/>
      <c r="AF8" s="13">
        <v>0.54385964912280704</v>
      </c>
      <c r="AG8" s="13">
        <v>0.41499999999999998</v>
      </c>
      <c r="AH8" s="13">
        <v>0.5078125</v>
      </c>
      <c r="AI8" s="13">
        <v>0.341614906832298</v>
      </c>
      <c r="AJ8" s="13">
        <v>0.59349593495935005</v>
      </c>
      <c r="AK8" s="13">
        <v>0.49523809523809498</v>
      </c>
      <c r="AL8" s="13"/>
      <c r="AM8" s="13">
        <v>0.38461538461538503</v>
      </c>
      <c r="AN8" s="13">
        <v>0.45333333333333298</v>
      </c>
      <c r="AO8" s="13">
        <v>0.50127877237851703</v>
      </c>
      <c r="AP8" s="13">
        <v>0.54852320675105504</v>
      </c>
      <c r="AQ8" s="13">
        <v>0.43181818181818199</v>
      </c>
      <c r="AR8" s="13"/>
      <c r="AS8" s="13">
        <v>0.47125506072874501</v>
      </c>
      <c r="AT8" s="13" t="s">
        <v>97</v>
      </c>
      <c r="AU8" s="13"/>
      <c r="AV8" s="13">
        <v>0.45500000000000002</v>
      </c>
      <c r="AW8" s="13">
        <v>0.47872340425531901</v>
      </c>
      <c r="AX8" s="13">
        <v>0.44933078393881498</v>
      </c>
      <c r="AY8" s="13"/>
      <c r="AZ8" s="13">
        <v>0.605504587155963</v>
      </c>
      <c r="BA8" s="13">
        <v>0.38888888888888901</v>
      </c>
      <c r="BB8" s="13">
        <v>0.370044052863436</v>
      </c>
      <c r="BC8" s="13"/>
      <c r="BD8" s="13">
        <v>0.51503759398496196</v>
      </c>
      <c r="BE8" s="13">
        <v>0.39443155452436202</v>
      </c>
      <c r="BF8" s="13"/>
      <c r="BG8" s="13">
        <v>0.53026634382566595</v>
      </c>
      <c r="BH8" s="13">
        <v>0.44268292682926802</v>
      </c>
      <c r="BI8" s="13"/>
      <c r="BJ8" s="13">
        <v>0.53157894736842104</v>
      </c>
      <c r="BK8" s="13">
        <v>0.46025515210991202</v>
      </c>
      <c r="BL8" s="13"/>
      <c r="BM8" s="13">
        <v>0.49382716049382702</v>
      </c>
      <c r="BN8" s="13">
        <v>0.46618852459016402</v>
      </c>
      <c r="BO8" s="13"/>
      <c r="BP8" s="13">
        <v>0.49851632047477701</v>
      </c>
      <c r="BQ8" s="13">
        <v>0.460045662100457</v>
      </c>
      <c r="BR8" s="13"/>
      <c r="BS8" s="13">
        <v>0.49095022624434398</v>
      </c>
      <c r="BT8" s="13">
        <v>0.42197802197802198</v>
      </c>
      <c r="BU8" s="13"/>
      <c r="BV8" s="13">
        <v>0.52348993288590595</v>
      </c>
      <c r="BW8" s="13">
        <v>0.47440273037542702</v>
      </c>
      <c r="BX8" s="13"/>
      <c r="BY8" s="13">
        <v>0.37062937062937101</v>
      </c>
      <c r="BZ8" s="13">
        <v>0.48746518105849601</v>
      </c>
      <c r="CA8" s="13"/>
      <c r="CB8" s="13">
        <v>0.470389170896785</v>
      </c>
      <c r="CC8" s="13">
        <v>0.47909967845659202</v>
      </c>
    </row>
    <row r="9" spans="2:81" x14ac:dyDescent="0.3">
      <c r="B9" s="14" t="s">
        <v>103</v>
      </c>
      <c r="C9" s="13">
        <v>0.37813765182186199</v>
      </c>
      <c r="D9" s="13">
        <v>0.391653290529695</v>
      </c>
      <c r="E9" s="13">
        <v>0.36079077429983503</v>
      </c>
      <c r="F9" s="13"/>
      <c r="G9" s="13">
        <v>0.34285714285714303</v>
      </c>
      <c r="H9" s="13">
        <v>0.36196319018404899</v>
      </c>
      <c r="I9" s="13">
        <v>0.36016949152542399</v>
      </c>
      <c r="J9" s="13">
        <v>0.43283582089552203</v>
      </c>
      <c r="K9" s="13">
        <v>0.39860139860139898</v>
      </c>
      <c r="L9" s="13">
        <v>0.38961038961039002</v>
      </c>
      <c r="M9" s="13"/>
      <c r="N9" s="13">
        <v>0.38075313807531402</v>
      </c>
      <c r="O9" s="13">
        <v>0.38144329896907198</v>
      </c>
      <c r="P9" s="13">
        <v>0.41293532338308497</v>
      </c>
      <c r="Q9" s="13">
        <v>0.35039370078740201</v>
      </c>
      <c r="R9" s="13"/>
      <c r="S9" s="13">
        <v>0.34979423868312798</v>
      </c>
      <c r="T9" s="13">
        <v>0.383458646616541</v>
      </c>
      <c r="U9" s="13">
        <v>0.43835616438356201</v>
      </c>
      <c r="V9" s="13">
        <v>0.34951456310679602</v>
      </c>
      <c r="W9" s="13">
        <v>0.355769230769231</v>
      </c>
      <c r="X9" s="13">
        <v>0.35238095238095202</v>
      </c>
      <c r="Y9" s="13">
        <v>0.46</v>
      </c>
      <c r="Z9" s="13">
        <v>0.44444444444444398</v>
      </c>
      <c r="AA9" s="13">
        <v>0.388535031847134</v>
      </c>
      <c r="AB9" s="13">
        <v>0.35416666666666702</v>
      </c>
      <c r="AC9" s="13">
        <v>0.33333333333333298</v>
      </c>
      <c r="AD9" s="13">
        <v>0.47368421052631599</v>
      </c>
      <c r="AE9" s="13"/>
      <c r="AF9" s="13">
        <v>0.34586466165413499</v>
      </c>
      <c r="AG9" s="13">
        <v>0.41499999999999998</v>
      </c>
      <c r="AH9" s="13">
        <v>0.40625</v>
      </c>
      <c r="AI9" s="13">
        <v>0.39130434782608697</v>
      </c>
      <c r="AJ9" s="13">
        <v>0.30894308943089399</v>
      </c>
      <c r="AK9" s="13">
        <v>0.39047619047618998</v>
      </c>
      <c r="AL9" s="13"/>
      <c r="AM9" s="13">
        <v>0.39010989010989</v>
      </c>
      <c r="AN9" s="13">
        <v>0.38666666666666699</v>
      </c>
      <c r="AO9" s="13">
        <v>0.38363171355498699</v>
      </c>
      <c r="AP9" s="13">
        <v>0.329113924050633</v>
      </c>
      <c r="AQ9" s="13">
        <v>0.40909090909090901</v>
      </c>
      <c r="AR9" s="13"/>
      <c r="AS9" s="13">
        <v>0.37813765182186199</v>
      </c>
      <c r="AT9" s="13" t="s">
        <v>97</v>
      </c>
      <c r="AU9" s="13"/>
      <c r="AV9" s="13">
        <v>0.38750000000000001</v>
      </c>
      <c r="AW9" s="13">
        <v>0.340425531914894</v>
      </c>
      <c r="AX9" s="13">
        <v>0.401529636711281</v>
      </c>
      <c r="AY9" s="13"/>
      <c r="AZ9" s="13">
        <v>0.32110091743119301</v>
      </c>
      <c r="BA9" s="13">
        <v>0.4</v>
      </c>
      <c r="BB9" s="13">
        <v>0.43612334801762098</v>
      </c>
      <c r="BC9" s="13"/>
      <c r="BD9" s="13">
        <v>0.34335839598997497</v>
      </c>
      <c r="BE9" s="13">
        <v>0.44083526682134599</v>
      </c>
      <c r="BF9" s="13"/>
      <c r="BG9" s="13">
        <v>0.33656174334140398</v>
      </c>
      <c r="BH9" s="13">
        <v>0.39878048780487801</v>
      </c>
      <c r="BI9" s="13"/>
      <c r="BJ9" s="13">
        <v>0.336842105263158</v>
      </c>
      <c r="BK9" s="13">
        <v>0.38567222767419002</v>
      </c>
      <c r="BL9" s="13"/>
      <c r="BM9" s="13">
        <v>0.34979423868312798</v>
      </c>
      <c r="BN9" s="13">
        <v>0.38422131147541</v>
      </c>
      <c r="BO9" s="13"/>
      <c r="BP9" s="13">
        <v>0.33531157270029699</v>
      </c>
      <c r="BQ9" s="13">
        <v>0.39497716894977197</v>
      </c>
      <c r="BR9" s="13"/>
      <c r="BS9" s="13">
        <v>0.37104072398190002</v>
      </c>
      <c r="BT9" s="13">
        <v>0.4</v>
      </c>
      <c r="BU9" s="13"/>
      <c r="BV9" s="13">
        <v>0.34899328859060402</v>
      </c>
      <c r="BW9" s="13">
        <v>0.38225255972696198</v>
      </c>
      <c r="BX9" s="13"/>
      <c r="BY9" s="13">
        <v>0.37762237762237799</v>
      </c>
      <c r="BZ9" s="13">
        <v>0.38068709377901599</v>
      </c>
      <c r="CA9" s="13"/>
      <c r="CB9" s="13">
        <v>0.37901861252115099</v>
      </c>
      <c r="CC9" s="13">
        <v>0.37620578778135</v>
      </c>
    </row>
    <row r="10" spans="2:81" x14ac:dyDescent="0.3">
      <c r="B10" s="14" t="s">
        <v>433</v>
      </c>
      <c r="C10" s="13">
        <v>8.42105263157895E-2</v>
      </c>
      <c r="D10" s="13">
        <v>0.102728731942215</v>
      </c>
      <c r="E10" s="13">
        <v>6.5897858319604596E-2</v>
      </c>
      <c r="F10" s="13"/>
      <c r="G10" s="13">
        <v>0.08</v>
      </c>
      <c r="H10" s="13">
        <v>7.3619631901840496E-2</v>
      </c>
      <c r="I10" s="13">
        <v>8.8983050847457598E-2</v>
      </c>
      <c r="J10" s="13">
        <v>6.4676616915422896E-2</v>
      </c>
      <c r="K10" s="13">
        <v>0.125874125874126</v>
      </c>
      <c r="L10" s="13">
        <v>9.0909090909090898E-2</v>
      </c>
      <c r="M10" s="13"/>
      <c r="N10" s="13">
        <v>8.78661087866109E-2</v>
      </c>
      <c r="O10" s="13">
        <v>8.5910652920962199E-2</v>
      </c>
      <c r="P10" s="13">
        <v>5.9701492537313397E-2</v>
      </c>
      <c r="Q10" s="13">
        <v>9.8425196850393706E-2</v>
      </c>
      <c r="R10" s="13"/>
      <c r="S10" s="13">
        <v>8.6419753086419707E-2</v>
      </c>
      <c r="T10" s="13">
        <v>7.5187969924811998E-2</v>
      </c>
      <c r="U10" s="13">
        <v>1.3698630136986301E-2</v>
      </c>
      <c r="V10" s="13">
        <v>0.13592233009708701</v>
      </c>
      <c r="W10" s="13">
        <v>0.125</v>
      </c>
      <c r="X10" s="13">
        <v>8.5714285714285701E-2</v>
      </c>
      <c r="Y10" s="13">
        <v>0.02</v>
      </c>
      <c r="Z10" s="13">
        <v>0.155555555555556</v>
      </c>
      <c r="AA10" s="13">
        <v>8.9171974522293002E-2</v>
      </c>
      <c r="AB10" s="13">
        <v>6.25E-2</v>
      </c>
      <c r="AC10" s="13">
        <v>8.7719298245614002E-2</v>
      </c>
      <c r="AD10" s="13">
        <v>0.105263157894737</v>
      </c>
      <c r="AE10" s="13"/>
      <c r="AF10" s="13">
        <v>6.7669172932330796E-2</v>
      </c>
      <c r="AG10" s="13">
        <v>0.12</v>
      </c>
      <c r="AH10" s="13">
        <v>3.90625E-2</v>
      </c>
      <c r="AI10" s="13">
        <v>0.13043478260869601</v>
      </c>
      <c r="AJ10" s="13">
        <v>7.3170731707317097E-2</v>
      </c>
      <c r="AK10" s="13">
        <v>3.8095238095238099E-2</v>
      </c>
      <c r="AL10" s="13"/>
      <c r="AM10" s="13">
        <v>0.115384615384615</v>
      </c>
      <c r="AN10" s="13">
        <v>8.4444444444444405E-2</v>
      </c>
      <c r="AO10" s="13">
        <v>7.1611253196930902E-2</v>
      </c>
      <c r="AP10" s="13">
        <v>8.0168776371307995E-2</v>
      </c>
      <c r="AQ10" s="13">
        <v>6.8181818181818205E-2</v>
      </c>
      <c r="AR10" s="13"/>
      <c r="AS10" s="13">
        <v>8.42105263157895E-2</v>
      </c>
      <c r="AT10" s="13" t="s">
        <v>97</v>
      </c>
      <c r="AU10" s="13"/>
      <c r="AV10" s="13">
        <v>9.7500000000000003E-2</v>
      </c>
      <c r="AW10" s="13">
        <v>0.12765957446808501</v>
      </c>
      <c r="AX10" s="13">
        <v>7.0745697896749504E-2</v>
      </c>
      <c r="AY10" s="13"/>
      <c r="AZ10" s="13">
        <v>5.5045871559633003E-2</v>
      </c>
      <c r="BA10" s="13">
        <v>0.133333333333333</v>
      </c>
      <c r="BB10" s="13">
        <v>0.123348017621145</v>
      </c>
      <c r="BC10" s="13"/>
      <c r="BD10" s="13">
        <v>8.6466165413533802E-2</v>
      </c>
      <c r="BE10" s="13">
        <v>7.88863109048724E-2</v>
      </c>
      <c r="BF10" s="13"/>
      <c r="BG10" s="13">
        <v>8.2324455205811095E-2</v>
      </c>
      <c r="BH10" s="13">
        <v>8.5365853658536606E-2</v>
      </c>
      <c r="BI10" s="13"/>
      <c r="BJ10" s="13">
        <v>8.9473684210526302E-2</v>
      </c>
      <c r="BK10" s="13">
        <v>8.4396467124632002E-2</v>
      </c>
      <c r="BL10" s="13"/>
      <c r="BM10" s="13">
        <v>9.0534979423868303E-2</v>
      </c>
      <c r="BN10" s="13">
        <v>8.2991803278688506E-2</v>
      </c>
      <c r="BO10" s="13"/>
      <c r="BP10" s="13">
        <v>9.4955489614243299E-2</v>
      </c>
      <c r="BQ10" s="13">
        <v>8.1050228310502306E-2</v>
      </c>
      <c r="BR10" s="13"/>
      <c r="BS10" s="13">
        <v>8.5972850678733004E-2</v>
      </c>
      <c r="BT10" s="13">
        <v>9.0109890109890095E-2</v>
      </c>
      <c r="BU10" s="13"/>
      <c r="BV10" s="13">
        <v>6.0402684563758399E-2</v>
      </c>
      <c r="BW10" s="13">
        <v>9.8976109215017094E-2</v>
      </c>
      <c r="BX10" s="13"/>
      <c r="BY10" s="13">
        <v>0.111888111888112</v>
      </c>
      <c r="BZ10" s="13">
        <v>7.7994428969359306E-2</v>
      </c>
      <c r="CA10" s="13"/>
      <c r="CB10" s="13">
        <v>7.6142131979695396E-2</v>
      </c>
      <c r="CC10" s="13">
        <v>8.8424437299035402E-2</v>
      </c>
    </row>
    <row r="11" spans="2:81" x14ac:dyDescent="0.3">
      <c r="B11" s="14" t="s">
        <v>434</v>
      </c>
      <c r="C11" s="13">
        <v>3.4817813765182198E-2</v>
      </c>
      <c r="D11" s="13">
        <v>4.6548956661316199E-2</v>
      </c>
      <c r="E11" s="13">
        <v>2.3064250411861598E-2</v>
      </c>
      <c r="F11" s="13"/>
      <c r="G11" s="13">
        <v>0.04</v>
      </c>
      <c r="H11" s="13">
        <v>3.0674846625766899E-2</v>
      </c>
      <c r="I11" s="13">
        <v>3.3898305084745797E-2</v>
      </c>
      <c r="J11" s="13">
        <v>3.4825870646766198E-2</v>
      </c>
      <c r="K11" s="13">
        <v>2.7972027972028E-2</v>
      </c>
      <c r="L11" s="13">
        <v>4.5454545454545497E-2</v>
      </c>
      <c r="M11" s="13"/>
      <c r="N11" s="13">
        <v>1.8828451882845199E-2</v>
      </c>
      <c r="O11" s="13">
        <v>4.8109965635738799E-2</v>
      </c>
      <c r="P11" s="13">
        <v>2.9850746268656699E-2</v>
      </c>
      <c r="Q11" s="13">
        <v>5.1181102362204703E-2</v>
      </c>
      <c r="R11" s="13"/>
      <c r="S11" s="13">
        <v>2.4691358024691398E-2</v>
      </c>
      <c r="T11" s="13">
        <v>3.7593984962405999E-2</v>
      </c>
      <c r="U11" s="13">
        <v>1.3698630136986301E-2</v>
      </c>
      <c r="V11" s="13">
        <v>4.85436893203883E-2</v>
      </c>
      <c r="W11" s="13">
        <v>4.80769230769231E-2</v>
      </c>
      <c r="X11" s="13">
        <v>4.7619047619047603E-2</v>
      </c>
      <c r="Y11" s="13">
        <v>0.04</v>
      </c>
      <c r="Z11" s="13">
        <v>6.6666666666666693E-2</v>
      </c>
      <c r="AA11" s="13">
        <v>2.54777070063694E-2</v>
      </c>
      <c r="AB11" s="13">
        <v>5.2083333333333301E-2</v>
      </c>
      <c r="AC11" s="13">
        <v>0</v>
      </c>
      <c r="AD11" s="13">
        <v>0</v>
      </c>
      <c r="AE11" s="13"/>
      <c r="AF11" s="13">
        <v>1.7543859649122799E-2</v>
      </c>
      <c r="AG11" s="13">
        <v>0.04</v>
      </c>
      <c r="AH11" s="13">
        <v>1.5625E-2</v>
      </c>
      <c r="AI11" s="13">
        <v>9.9378881987577605E-2</v>
      </c>
      <c r="AJ11" s="13">
        <v>0</v>
      </c>
      <c r="AK11" s="13">
        <v>1.9047619047619001E-2</v>
      </c>
      <c r="AL11" s="13"/>
      <c r="AM11" s="13">
        <v>4.94505494505494E-2</v>
      </c>
      <c r="AN11" s="13">
        <v>0.04</v>
      </c>
      <c r="AO11" s="13">
        <v>2.5575447570332501E-2</v>
      </c>
      <c r="AP11" s="13">
        <v>2.9535864978902999E-2</v>
      </c>
      <c r="AQ11" s="13">
        <v>2.27272727272727E-2</v>
      </c>
      <c r="AR11" s="13"/>
      <c r="AS11" s="13">
        <v>3.4817813765182198E-2</v>
      </c>
      <c r="AT11" s="13" t="s">
        <v>97</v>
      </c>
      <c r="AU11" s="13"/>
      <c r="AV11" s="13">
        <v>4.2500000000000003E-2</v>
      </c>
      <c r="AW11" s="13">
        <v>2.1276595744680899E-2</v>
      </c>
      <c r="AX11" s="13">
        <v>3.8240917782026797E-2</v>
      </c>
      <c r="AY11" s="13"/>
      <c r="AZ11" s="13">
        <v>9.1743119266055103E-3</v>
      </c>
      <c r="BA11" s="13">
        <v>5.5555555555555601E-2</v>
      </c>
      <c r="BB11" s="13">
        <v>4.4052863436123399E-2</v>
      </c>
      <c r="BC11" s="13"/>
      <c r="BD11" s="13">
        <v>2.5062656641604002E-2</v>
      </c>
      <c r="BE11" s="13">
        <v>5.3364269141531299E-2</v>
      </c>
      <c r="BF11" s="13"/>
      <c r="BG11" s="13">
        <v>2.17917675544794E-2</v>
      </c>
      <c r="BH11" s="13">
        <v>4.0243902439024398E-2</v>
      </c>
      <c r="BI11" s="13"/>
      <c r="BJ11" s="13">
        <v>1.5789473684210499E-2</v>
      </c>
      <c r="BK11" s="13">
        <v>3.8272816486751703E-2</v>
      </c>
      <c r="BL11" s="13"/>
      <c r="BM11" s="13">
        <v>3.2921810699588501E-2</v>
      </c>
      <c r="BN11" s="13">
        <v>3.5860655737704902E-2</v>
      </c>
      <c r="BO11" s="13"/>
      <c r="BP11" s="13">
        <v>2.6706231454005899E-2</v>
      </c>
      <c r="BQ11" s="13">
        <v>3.88127853881279E-2</v>
      </c>
      <c r="BR11" s="13"/>
      <c r="BS11" s="13">
        <v>2.9411764705882401E-2</v>
      </c>
      <c r="BT11" s="13">
        <v>4.6153846153846198E-2</v>
      </c>
      <c r="BU11" s="13"/>
      <c r="BV11" s="13">
        <v>4.0268456375838903E-2</v>
      </c>
      <c r="BW11" s="13">
        <v>2.38907849829352E-2</v>
      </c>
      <c r="BX11" s="13"/>
      <c r="BY11" s="13">
        <v>8.3916083916083906E-2</v>
      </c>
      <c r="BZ11" s="13">
        <v>2.69266480965645E-2</v>
      </c>
      <c r="CA11" s="13"/>
      <c r="CB11" s="13">
        <v>4.23011844331641E-2</v>
      </c>
      <c r="CC11" s="13">
        <v>2.7331189710610899E-2</v>
      </c>
    </row>
    <row r="12" spans="2:81" x14ac:dyDescent="0.3">
      <c r="B12" s="14" t="s">
        <v>106</v>
      </c>
      <c r="C12" s="22">
        <v>3.1578947368421102E-2</v>
      </c>
      <c r="D12" s="22">
        <v>2.8892455858748001E-2</v>
      </c>
      <c r="E12" s="22">
        <v>3.4596375617792399E-2</v>
      </c>
      <c r="F12" s="22"/>
      <c r="G12" s="22">
        <v>2.2857142857142899E-2</v>
      </c>
      <c r="H12" s="22">
        <v>2.7607361963190202E-2</v>
      </c>
      <c r="I12" s="22">
        <v>3.3898305084745797E-2</v>
      </c>
      <c r="J12" s="22">
        <v>3.4825870646766198E-2</v>
      </c>
      <c r="K12" s="22">
        <v>3.4965034965035002E-2</v>
      </c>
      <c r="L12" s="22">
        <v>3.8961038961039002E-2</v>
      </c>
      <c r="M12" s="22"/>
      <c r="N12" s="22">
        <v>2.30125523012552E-2</v>
      </c>
      <c r="O12" s="22">
        <v>1.3745704467354E-2</v>
      </c>
      <c r="P12" s="22">
        <v>5.9701492537313397E-2</v>
      </c>
      <c r="Q12" s="22">
        <v>4.7244094488188997E-2</v>
      </c>
      <c r="R12" s="22"/>
      <c r="S12" s="22">
        <v>4.52674897119342E-2</v>
      </c>
      <c r="T12" s="22">
        <v>3.00751879699248E-2</v>
      </c>
      <c r="U12" s="22">
        <v>4.1095890410958902E-2</v>
      </c>
      <c r="V12" s="22">
        <v>9.7087378640776708E-3</v>
      </c>
      <c r="W12" s="22">
        <v>0</v>
      </c>
      <c r="X12" s="22">
        <v>5.7142857142857099E-2</v>
      </c>
      <c r="Y12" s="22">
        <v>0.04</v>
      </c>
      <c r="Z12" s="22">
        <v>2.2222222222222199E-2</v>
      </c>
      <c r="AA12" s="22">
        <v>2.54777070063694E-2</v>
      </c>
      <c r="AB12" s="22">
        <v>3.125E-2</v>
      </c>
      <c r="AC12" s="22">
        <v>3.5087719298245598E-2</v>
      </c>
      <c r="AD12" s="22">
        <v>0</v>
      </c>
      <c r="AE12" s="22"/>
      <c r="AF12" s="22">
        <v>2.5062656641604002E-2</v>
      </c>
      <c r="AG12" s="22">
        <v>0.01</v>
      </c>
      <c r="AH12" s="22">
        <v>3.125E-2</v>
      </c>
      <c r="AI12" s="22">
        <v>3.7267080745341602E-2</v>
      </c>
      <c r="AJ12" s="22">
        <v>2.4390243902439001E-2</v>
      </c>
      <c r="AK12" s="22">
        <v>5.7142857142857099E-2</v>
      </c>
      <c r="AL12" s="22"/>
      <c r="AM12" s="22">
        <v>6.0439560439560398E-2</v>
      </c>
      <c r="AN12" s="22">
        <v>3.5555555555555597E-2</v>
      </c>
      <c r="AO12" s="22">
        <v>1.7902813299232701E-2</v>
      </c>
      <c r="AP12" s="22">
        <v>1.26582278481013E-2</v>
      </c>
      <c r="AQ12" s="22">
        <v>6.8181818181818205E-2</v>
      </c>
      <c r="AR12" s="22"/>
      <c r="AS12" s="22">
        <v>3.1578947368421102E-2</v>
      </c>
      <c r="AT12" s="22" t="s">
        <v>97</v>
      </c>
      <c r="AU12" s="22"/>
      <c r="AV12" s="22">
        <v>1.7500000000000002E-2</v>
      </c>
      <c r="AW12" s="22">
        <v>3.1914893617021302E-2</v>
      </c>
      <c r="AX12" s="22">
        <v>4.0152963671128097E-2</v>
      </c>
      <c r="AY12" s="22"/>
      <c r="AZ12" s="22">
        <v>9.1743119266055103E-3</v>
      </c>
      <c r="BA12" s="22">
        <v>2.2222222222222199E-2</v>
      </c>
      <c r="BB12" s="22">
        <v>2.6431718061673999E-2</v>
      </c>
      <c r="BC12" s="22"/>
      <c r="BD12" s="22">
        <v>3.00751879699248E-2</v>
      </c>
      <c r="BE12" s="22">
        <v>3.2482598607888602E-2</v>
      </c>
      <c r="BF12" s="22"/>
      <c r="BG12" s="22">
        <v>2.9055690072639199E-2</v>
      </c>
      <c r="BH12" s="22">
        <v>3.2926829268292698E-2</v>
      </c>
      <c r="BI12" s="22"/>
      <c r="BJ12" s="22">
        <v>2.6315789473684199E-2</v>
      </c>
      <c r="BK12" s="22">
        <v>3.14033366045142E-2</v>
      </c>
      <c r="BL12" s="22"/>
      <c r="BM12" s="22">
        <v>3.2921810699588501E-2</v>
      </c>
      <c r="BN12" s="22">
        <v>3.07377049180328E-2</v>
      </c>
      <c r="BO12" s="22"/>
      <c r="BP12" s="22">
        <v>4.4510385756676603E-2</v>
      </c>
      <c r="BQ12" s="22">
        <v>2.51141552511416E-2</v>
      </c>
      <c r="BR12" s="22"/>
      <c r="BS12" s="22">
        <v>2.2624434389140299E-2</v>
      </c>
      <c r="BT12" s="22">
        <v>4.1758241758241797E-2</v>
      </c>
      <c r="BU12" s="22"/>
      <c r="BV12" s="22">
        <v>2.68456375838926E-2</v>
      </c>
      <c r="BW12" s="22">
        <v>2.0477815699658699E-2</v>
      </c>
      <c r="BX12" s="22"/>
      <c r="BY12" s="22">
        <v>5.5944055944055902E-2</v>
      </c>
      <c r="BZ12" s="22">
        <v>2.69266480965645E-2</v>
      </c>
      <c r="CA12" s="22"/>
      <c r="CB12" s="22">
        <v>3.21489001692047E-2</v>
      </c>
      <c r="CC12" s="22">
        <v>2.8938906752411599E-2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444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0.48421052631578898</v>
      </c>
      <c r="D8" s="13">
        <v>0.45906902086677398</v>
      </c>
      <c r="E8" s="13">
        <v>0.51070840197693601</v>
      </c>
      <c r="F8" s="13"/>
      <c r="G8" s="13">
        <v>0.41714285714285698</v>
      </c>
      <c r="H8" s="13">
        <v>0.496932515337423</v>
      </c>
      <c r="I8" s="13">
        <v>0.50847457627118597</v>
      </c>
      <c r="J8" s="13">
        <v>0.45771144278607001</v>
      </c>
      <c r="K8" s="13">
        <v>0.46853146853146899</v>
      </c>
      <c r="L8" s="13">
        <v>0.54545454545454497</v>
      </c>
      <c r="M8" s="13"/>
      <c r="N8" s="13">
        <v>0.50418410041841</v>
      </c>
      <c r="O8" s="13">
        <v>0.50515463917525805</v>
      </c>
      <c r="P8" s="13">
        <v>0.44776119402985098</v>
      </c>
      <c r="Q8" s="13">
        <v>0.452755905511811</v>
      </c>
      <c r="R8" s="13"/>
      <c r="S8" s="13">
        <v>0.55967078189300401</v>
      </c>
      <c r="T8" s="13">
        <v>0.49624060150375898</v>
      </c>
      <c r="U8" s="13">
        <v>0.534246575342466</v>
      </c>
      <c r="V8" s="13">
        <v>0.54368932038834905</v>
      </c>
      <c r="W8" s="13">
        <v>0.42307692307692302</v>
      </c>
      <c r="X8" s="13">
        <v>0.40952380952381001</v>
      </c>
      <c r="Y8" s="13">
        <v>0.5</v>
      </c>
      <c r="Z8" s="13">
        <v>0.37777777777777799</v>
      </c>
      <c r="AA8" s="13">
        <v>0.43312101910827999</v>
      </c>
      <c r="AB8" s="13">
        <v>0.5</v>
      </c>
      <c r="AC8" s="13">
        <v>0.40350877192982498</v>
      </c>
      <c r="AD8" s="13">
        <v>0.42105263157894701</v>
      </c>
      <c r="AE8" s="13"/>
      <c r="AF8" s="13">
        <v>0.54636591478696706</v>
      </c>
      <c r="AG8" s="13">
        <v>0.495</v>
      </c>
      <c r="AH8" s="13">
        <v>0.53125</v>
      </c>
      <c r="AI8" s="13">
        <v>0.37888198757764002</v>
      </c>
      <c r="AJ8" s="13">
        <v>0.54471544715447195</v>
      </c>
      <c r="AK8" s="13">
        <v>0.42857142857142899</v>
      </c>
      <c r="AL8" s="13"/>
      <c r="AM8" s="13">
        <v>0.41208791208791201</v>
      </c>
      <c r="AN8" s="13">
        <v>0.40888888888888902</v>
      </c>
      <c r="AO8" s="13">
        <v>0.485933503836317</v>
      </c>
      <c r="AP8" s="13">
        <v>0.57383966244725704</v>
      </c>
      <c r="AQ8" s="13">
        <v>0.63636363636363602</v>
      </c>
      <c r="AR8" s="13"/>
      <c r="AS8" s="13">
        <v>0.48421052631578898</v>
      </c>
      <c r="AT8" s="13" t="s">
        <v>97</v>
      </c>
      <c r="AU8" s="13"/>
      <c r="AV8" s="13">
        <v>0.46750000000000003</v>
      </c>
      <c r="AW8" s="13">
        <v>0.53191489361702105</v>
      </c>
      <c r="AX8" s="13">
        <v>0.455066921606119</v>
      </c>
      <c r="AY8" s="13"/>
      <c r="AZ8" s="13">
        <v>0.52293577981651396</v>
      </c>
      <c r="BA8" s="13">
        <v>0.45555555555555599</v>
      </c>
      <c r="BB8" s="13">
        <v>0.431718061674009</v>
      </c>
      <c r="BC8" s="13"/>
      <c r="BD8" s="13">
        <v>0.50501253132832102</v>
      </c>
      <c r="BE8" s="13">
        <v>0.44779582366589299</v>
      </c>
      <c r="BF8" s="13"/>
      <c r="BG8" s="13">
        <v>0.54721549636803901</v>
      </c>
      <c r="BH8" s="13">
        <v>0.45365853658536598</v>
      </c>
      <c r="BI8" s="13"/>
      <c r="BJ8" s="13">
        <v>0.52631578947368396</v>
      </c>
      <c r="BK8" s="13">
        <v>0.47693817468105998</v>
      </c>
      <c r="BL8" s="13"/>
      <c r="BM8" s="13">
        <v>0.45679012345678999</v>
      </c>
      <c r="BN8" s="13">
        <v>0.49180327868852503</v>
      </c>
      <c r="BO8" s="13"/>
      <c r="BP8" s="13">
        <v>0.48367952522255198</v>
      </c>
      <c r="BQ8" s="13">
        <v>0.48744292237442899</v>
      </c>
      <c r="BR8" s="13"/>
      <c r="BS8" s="13">
        <v>0.48416289592760198</v>
      </c>
      <c r="BT8" s="13">
        <v>0.46373626373626398</v>
      </c>
      <c r="BU8" s="13"/>
      <c r="BV8" s="13">
        <v>0.48322147651006703</v>
      </c>
      <c r="BW8" s="13">
        <v>0.48464163822525602</v>
      </c>
      <c r="BX8" s="13"/>
      <c r="BY8" s="13">
        <v>0.356643356643357</v>
      </c>
      <c r="BZ8" s="13">
        <v>0.502321262766945</v>
      </c>
      <c r="CA8" s="13"/>
      <c r="CB8" s="13">
        <v>0.45177664974619303</v>
      </c>
      <c r="CC8" s="13">
        <v>0.51929260450160797</v>
      </c>
    </row>
    <row r="9" spans="2:81" x14ac:dyDescent="0.3">
      <c r="B9" s="14" t="s">
        <v>103</v>
      </c>
      <c r="C9" s="13">
        <v>0.26801619433198398</v>
      </c>
      <c r="D9" s="13">
        <v>0.25842696629213502</v>
      </c>
      <c r="E9" s="13">
        <v>0.27841845140033</v>
      </c>
      <c r="F9" s="13"/>
      <c r="G9" s="13">
        <v>0.30285714285714299</v>
      </c>
      <c r="H9" s="13">
        <v>0.254601226993865</v>
      </c>
      <c r="I9" s="13">
        <v>0.27118644067796599</v>
      </c>
      <c r="J9" s="13">
        <v>0.26368159203980102</v>
      </c>
      <c r="K9" s="13">
        <v>0.29370629370629397</v>
      </c>
      <c r="L9" s="13">
        <v>0.23376623376623401</v>
      </c>
      <c r="M9" s="13"/>
      <c r="N9" s="13">
        <v>0.26359832635983299</v>
      </c>
      <c r="O9" s="13">
        <v>0.247422680412371</v>
      </c>
      <c r="P9" s="13">
        <v>0.30348258706467701</v>
      </c>
      <c r="Q9" s="13">
        <v>0.27165354330708702</v>
      </c>
      <c r="R9" s="13"/>
      <c r="S9" s="13">
        <v>0.25514403292181098</v>
      </c>
      <c r="T9" s="13">
        <v>0.24812030075187999</v>
      </c>
      <c r="U9" s="13">
        <v>0.28767123287671198</v>
      </c>
      <c r="V9" s="13">
        <v>0.233009708737864</v>
      </c>
      <c r="W9" s="13">
        <v>0.31730769230769201</v>
      </c>
      <c r="X9" s="13">
        <v>0.27619047619047599</v>
      </c>
      <c r="Y9" s="13">
        <v>0.24</v>
      </c>
      <c r="Z9" s="13">
        <v>0.31111111111111101</v>
      </c>
      <c r="AA9" s="13">
        <v>0.32484076433121001</v>
      </c>
      <c r="AB9" s="13">
        <v>0.22916666666666699</v>
      </c>
      <c r="AC9" s="13">
        <v>0.22807017543859601</v>
      </c>
      <c r="AD9" s="13">
        <v>0.26315789473684198</v>
      </c>
      <c r="AE9" s="13"/>
      <c r="AF9" s="13">
        <v>0.255639097744361</v>
      </c>
      <c r="AG9" s="13">
        <v>0.25</v>
      </c>
      <c r="AH9" s="13">
        <v>0.28125</v>
      </c>
      <c r="AI9" s="13">
        <v>0.26708074534161502</v>
      </c>
      <c r="AJ9" s="13">
        <v>0.219512195121951</v>
      </c>
      <c r="AK9" s="13">
        <v>0.34285714285714303</v>
      </c>
      <c r="AL9" s="13"/>
      <c r="AM9" s="13">
        <v>0.31318681318681302</v>
      </c>
      <c r="AN9" s="13">
        <v>0.28000000000000003</v>
      </c>
      <c r="AO9" s="13">
        <v>0.30434782608695699</v>
      </c>
      <c r="AP9" s="13">
        <v>0.215189873417722</v>
      </c>
      <c r="AQ9" s="13">
        <v>0.204545454545455</v>
      </c>
      <c r="AR9" s="13"/>
      <c r="AS9" s="13">
        <v>0.26801619433198398</v>
      </c>
      <c r="AT9" s="13" t="s">
        <v>97</v>
      </c>
      <c r="AU9" s="13"/>
      <c r="AV9" s="13">
        <v>0.28249999999999997</v>
      </c>
      <c r="AW9" s="13">
        <v>0.27659574468085102</v>
      </c>
      <c r="AX9" s="13">
        <v>0.27342256214149102</v>
      </c>
      <c r="AY9" s="13"/>
      <c r="AZ9" s="13">
        <v>0.33027522935779802</v>
      </c>
      <c r="BA9" s="13">
        <v>0.33333333333333298</v>
      </c>
      <c r="BB9" s="13">
        <v>0.25110132158590298</v>
      </c>
      <c r="BC9" s="13"/>
      <c r="BD9" s="13">
        <v>0.26065162907268202</v>
      </c>
      <c r="BE9" s="13">
        <v>0.283062645011601</v>
      </c>
      <c r="BF9" s="13"/>
      <c r="BG9" s="13">
        <v>0.24939467312348701</v>
      </c>
      <c r="BH9" s="13">
        <v>0.27804878048780501</v>
      </c>
      <c r="BI9" s="13"/>
      <c r="BJ9" s="13">
        <v>0.28947368421052599</v>
      </c>
      <c r="BK9" s="13">
        <v>0.26496565260058902</v>
      </c>
      <c r="BL9" s="13"/>
      <c r="BM9" s="13">
        <v>0.27572016460905402</v>
      </c>
      <c r="BN9" s="13">
        <v>0.26844262295082</v>
      </c>
      <c r="BO9" s="13"/>
      <c r="BP9" s="13">
        <v>0.26706231454005902</v>
      </c>
      <c r="BQ9" s="13">
        <v>0.27168949771689499</v>
      </c>
      <c r="BR9" s="13"/>
      <c r="BS9" s="13">
        <v>0.289592760180996</v>
      </c>
      <c r="BT9" s="13">
        <v>0.25934065934065897</v>
      </c>
      <c r="BU9" s="13"/>
      <c r="BV9" s="13">
        <v>0.26845637583892601</v>
      </c>
      <c r="BW9" s="13">
        <v>0.30034129692832801</v>
      </c>
      <c r="BX9" s="13"/>
      <c r="BY9" s="13">
        <v>0.27972027972028002</v>
      </c>
      <c r="BZ9" s="13">
        <v>0.26555246053853299</v>
      </c>
      <c r="CA9" s="13"/>
      <c r="CB9" s="13">
        <v>0.28257191201353599</v>
      </c>
      <c r="CC9" s="13">
        <v>0.24919614147909999</v>
      </c>
    </row>
    <row r="10" spans="2:81" x14ac:dyDescent="0.3">
      <c r="B10" s="14" t="s">
        <v>433</v>
      </c>
      <c r="C10" s="13">
        <v>0.14008097165991901</v>
      </c>
      <c r="D10" s="13">
        <v>0.14927768860353099</v>
      </c>
      <c r="E10" s="13">
        <v>0.12850082372322899</v>
      </c>
      <c r="F10" s="13"/>
      <c r="G10" s="13">
        <v>0.182857142857143</v>
      </c>
      <c r="H10" s="13">
        <v>0.14110429447852799</v>
      </c>
      <c r="I10" s="13">
        <v>0.12288135593220301</v>
      </c>
      <c r="J10" s="13">
        <v>0.134328358208955</v>
      </c>
      <c r="K10" s="13">
        <v>0.15384615384615399</v>
      </c>
      <c r="L10" s="13">
        <v>0.11038961038961</v>
      </c>
      <c r="M10" s="13"/>
      <c r="N10" s="13">
        <v>0.14016736401673599</v>
      </c>
      <c r="O10" s="13">
        <v>0.13058419243986299</v>
      </c>
      <c r="P10" s="13">
        <v>0.12935323383084599</v>
      </c>
      <c r="Q10" s="13">
        <v>0.15748031496063</v>
      </c>
      <c r="R10" s="13"/>
      <c r="S10" s="13">
        <v>0.10699588477366299</v>
      </c>
      <c r="T10" s="13">
        <v>9.7744360902255606E-2</v>
      </c>
      <c r="U10" s="13">
        <v>0.123287671232877</v>
      </c>
      <c r="V10" s="13">
        <v>0.14563106796116501</v>
      </c>
      <c r="W10" s="13">
        <v>0.144230769230769</v>
      </c>
      <c r="X10" s="13">
        <v>0.15238095238095201</v>
      </c>
      <c r="Y10" s="13">
        <v>0.14000000000000001</v>
      </c>
      <c r="Z10" s="13">
        <v>0.2</v>
      </c>
      <c r="AA10" s="13">
        <v>0.12738853503184699</v>
      </c>
      <c r="AB10" s="13">
        <v>0.17708333333333301</v>
      </c>
      <c r="AC10" s="13">
        <v>0.24561403508771901</v>
      </c>
      <c r="AD10" s="13">
        <v>0.26315789473684198</v>
      </c>
      <c r="AE10" s="13"/>
      <c r="AF10" s="13">
        <v>0.110275689223058</v>
      </c>
      <c r="AG10" s="13">
        <v>0.13500000000000001</v>
      </c>
      <c r="AH10" s="13">
        <v>0.1328125</v>
      </c>
      <c r="AI10" s="13">
        <v>0.15527950310558999</v>
      </c>
      <c r="AJ10" s="13">
        <v>0.17073170731707299</v>
      </c>
      <c r="AK10" s="13">
        <v>0.14285714285714299</v>
      </c>
      <c r="AL10" s="13"/>
      <c r="AM10" s="13">
        <v>0.120879120879121</v>
      </c>
      <c r="AN10" s="13">
        <v>0.18666666666666701</v>
      </c>
      <c r="AO10" s="13">
        <v>0.127877237851662</v>
      </c>
      <c r="AP10" s="13">
        <v>0.113924050632911</v>
      </c>
      <c r="AQ10" s="13">
        <v>4.5454545454545497E-2</v>
      </c>
      <c r="AR10" s="13"/>
      <c r="AS10" s="13">
        <v>0.14008097165991901</v>
      </c>
      <c r="AT10" s="13" t="s">
        <v>97</v>
      </c>
      <c r="AU10" s="13"/>
      <c r="AV10" s="13">
        <v>0.14249999999999999</v>
      </c>
      <c r="AW10" s="13">
        <v>0.10638297872340401</v>
      </c>
      <c r="AX10" s="13">
        <v>0.15296367112810699</v>
      </c>
      <c r="AY10" s="13"/>
      <c r="AZ10" s="13">
        <v>6.4220183486238494E-2</v>
      </c>
      <c r="BA10" s="13">
        <v>0.133333333333333</v>
      </c>
      <c r="BB10" s="13">
        <v>0.185022026431718</v>
      </c>
      <c r="BC10" s="13"/>
      <c r="BD10" s="13">
        <v>0.13784461152882199</v>
      </c>
      <c r="BE10" s="13">
        <v>0.1415313225058</v>
      </c>
      <c r="BF10" s="13"/>
      <c r="BG10" s="13">
        <v>0.13559322033898299</v>
      </c>
      <c r="BH10" s="13">
        <v>0.141463414634146</v>
      </c>
      <c r="BI10" s="13"/>
      <c r="BJ10" s="13">
        <v>0.110526315789474</v>
      </c>
      <c r="BK10" s="13">
        <v>0.142296368989205</v>
      </c>
      <c r="BL10" s="13"/>
      <c r="BM10" s="13">
        <v>0.17695473251028801</v>
      </c>
      <c r="BN10" s="13">
        <v>0.12909836065573799</v>
      </c>
      <c r="BO10" s="13"/>
      <c r="BP10" s="13">
        <v>0.124629080118694</v>
      </c>
      <c r="BQ10" s="13">
        <v>0.141552511415525</v>
      </c>
      <c r="BR10" s="13"/>
      <c r="BS10" s="13">
        <v>0.12669683257918599</v>
      </c>
      <c r="BT10" s="13">
        <v>0.16043956043956001</v>
      </c>
      <c r="BU10" s="13"/>
      <c r="BV10" s="13">
        <v>0.12080536912751701</v>
      </c>
      <c r="BW10" s="13">
        <v>0.12969283276450499</v>
      </c>
      <c r="BX10" s="13"/>
      <c r="BY10" s="13">
        <v>0.14685314685314699</v>
      </c>
      <c r="BZ10" s="13">
        <v>0.13927576601671299</v>
      </c>
      <c r="CA10" s="13"/>
      <c r="CB10" s="13">
        <v>0.14213197969543101</v>
      </c>
      <c r="CC10" s="13">
        <v>0.13665594855305499</v>
      </c>
    </row>
    <row r="11" spans="2:81" x14ac:dyDescent="0.3">
      <c r="B11" s="14" t="s">
        <v>434</v>
      </c>
      <c r="C11" s="13">
        <v>7.6113360323886603E-2</v>
      </c>
      <c r="D11" s="13">
        <v>0.101123595505618</v>
      </c>
      <c r="E11" s="13">
        <v>5.1070840197693597E-2</v>
      </c>
      <c r="F11" s="13"/>
      <c r="G11" s="13">
        <v>8.5714285714285701E-2</v>
      </c>
      <c r="H11" s="13">
        <v>7.9754601226993904E-2</v>
      </c>
      <c r="I11" s="13">
        <v>6.3559322033898302E-2</v>
      </c>
      <c r="J11" s="13">
        <v>0.104477611940299</v>
      </c>
      <c r="K11" s="13">
        <v>5.5944055944055902E-2</v>
      </c>
      <c r="L11" s="13">
        <v>5.8441558441558399E-2</v>
      </c>
      <c r="M11" s="13"/>
      <c r="N11" s="13">
        <v>6.2761506276150597E-2</v>
      </c>
      <c r="O11" s="13">
        <v>9.6219931271477696E-2</v>
      </c>
      <c r="P11" s="13">
        <v>6.4676616915422896E-2</v>
      </c>
      <c r="Q11" s="13">
        <v>8.6614173228346497E-2</v>
      </c>
      <c r="R11" s="13"/>
      <c r="S11" s="13">
        <v>4.52674897119342E-2</v>
      </c>
      <c r="T11" s="13">
        <v>9.0225563909774403E-2</v>
      </c>
      <c r="U11" s="13">
        <v>4.1095890410958902E-2</v>
      </c>
      <c r="V11" s="13">
        <v>5.8252427184466E-2</v>
      </c>
      <c r="W11" s="13">
        <v>7.69230769230769E-2</v>
      </c>
      <c r="X11" s="13">
        <v>0.104761904761905</v>
      </c>
      <c r="Y11" s="13">
        <v>0.08</v>
      </c>
      <c r="Z11" s="13">
        <v>0.11111111111111099</v>
      </c>
      <c r="AA11" s="13">
        <v>9.5541401273885398E-2</v>
      </c>
      <c r="AB11" s="13">
        <v>9.375E-2</v>
      </c>
      <c r="AC11" s="13">
        <v>8.7719298245614002E-2</v>
      </c>
      <c r="AD11" s="13">
        <v>5.2631578947368397E-2</v>
      </c>
      <c r="AE11" s="13"/>
      <c r="AF11" s="13">
        <v>6.5162907268170395E-2</v>
      </c>
      <c r="AG11" s="13">
        <v>7.4999999999999997E-2</v>
      </c>
      <c r="AH11" s="13">
        <v>3.125E-2</v>
      </c>
      <c r="AI11" s="13">
        <v>0.18012422360248401</v>
      </c>
      <c r="AJ11" s="13">
        <v>3.2520325203252001E-2</v>
      </c>
      <c r="AK11" s="13">
        <v>6.6666666666666693E-2</v>
      </c>
      <c r="AL11" s="13"/>
      <c r="AM11" s="13">
        <v>8.7912087912087905E-2</v>
      </c>
      <c r="AN11" s="13">
        <v>9.7777777777777797E-2</v>
      </c>
      <c r="AO11" s="13">
        <v>5.8823529411764698E-2</v>
      </c>
      <c r="AP11" s="13">
        <v>7.1729957805907199E-2</v>
      </c>
      <c r="AQ11" s="13">
        <v>6.8181818181818205E-2</v>
      </c>
      <c r="AR11" s="13"/>
      <c r="AS11" s="13">
        <v>7.6113360323886603E-2</v>
      </c>
      <c r="AT11" s="13" t="s">
        <v>97</v>
      </c>
      <c r="AU11" s="13"/>
      <c r="AV11" s="13">
        <v>8.2500000000000004E-2</v>
      </c>
      <c r="AW11" s="13">
        <v>4.2553191489361701E-2</v>
      </c>
      <c r="AX11" s="13">
        <v>8.0305927342256195E-2</v>
      </c>
      <c r="AY11" s="13"/>
      <c r="AZ11" s="13">
        <v>7.3394495412843999E-2</v>
      </c>
      <c r="BA11" s="13">
        <v>6.6666666666666693E-2</v>
      </c>
      <c r="BB11" s="13">
        <v>8.8105726872246701E-2</v>
      </c>
      <c r="BC11" s="13"/>
      <c r="BD11" s="13">
        <v>7.0175438596491196E-2</v>
      </c>
      <c r="BE11" s="13">
        <v>8.5846867749420006E-2</v>
      </c>
      <c r="BF11" s="13"/>
      <c r="BG11" s="13">
        <v>4.6004842615012101E-2</v>
      </c>
      <c r="BH11" s="13">
        <v>9.0243902439024401E-2</v>
      </c>
      <c r="BI11" s="13"/>
      <c r="BJ11" s="13">
        <v>5.7894736842105297E-2</v>
      </c>
      <c r="BK11" s="13">
        <v>8.1452404317958804E-2</v>
      </c>
      <c r="BL11" s="13"/>
      <c r="BM11" s="13">
        <v>6.5843621399177002E-2</v>
      </c>
      <c r="BN11" s="13">
        <v>7.6844262295081997E-2</v>
      </c>
      <c r="BO11" s="13"/>
      <c r="BP11" s="13">
        <v>8.9020771513353095E-2</v>
      </c>
      <c r="BQ11" s="13">
        <v>6.9634703196347E-2</v>
      </c>
      <c r="BR11" s="13"/>
      <c r="BS11" s="13">
        <v>6.7873303167420795E-2</v>
      </c>
      <c r="BT11" s="13">
        <v>7.69230769230769E-2</v>
      </c>
      <c r="BU11" s="13"/>
      <c r="BV11" s="13">
        <v>8.7248322147651006E-2</v>
      </c>
      <c r="BW11" s="13">
        <v>5.8020477815699703E-2</v>
      </c>
      <c r="BX11" s="13"/>
      <c r="BY11" s="13">
        <v>0.16783216783216801</v>
      </c>
      <c r="BZ11" s="13">
        <v>6.4066852367687999E-2</v>
      </c>
      <c r="CA11" s="13"/>
      <c r="CB11" s="13">
        <v>8.7986463620981406E-2</v>
      </c>
      <c r="CC11" s="13">
        <v>6.7524115755627001E-2</v>
      </c>
    </row>
    <row r="12" spans="2:81" x14ac:dyDescent="0.3">
      <c r="B12" s="14" t="s">
        <v>106</v>
      </c>
      <c r="C12" s="22">
        <v>3.1578947368421102E-2</v>
      </c>
      <c r="D12" s="22">
        <v>3.2102728731942198E-2</v>
      </c>
      <c r="E12" s="22">
        <v>3.1301482701812197E-2</v>
      </c>
      <c r="F12" s="22"/>
      <c r="G12" s="22">
        <v>1.1428571428571401E-2</v>
      </c>
      <c r="H12" s="22">
        <v>2.7607361963190202E-2</v>
      </c>
      <c r="I12" s="22">
        <v>3.3898305084745797E-2</v>
      </c>
      <c r="J12" s="22">
        <v>3.98009950248756E-2</v>
      </c>
      <c r="K12" s="22">
        <v>2.7972027972028E-2</v>
      </c>
      <c r="L12" s="22">
        <v>5.1948051948052E-2</v>
      </c>
      <c r="M12" s="22"/>
      <c r="N12" s="22">
        <v>2.92887029288703E-2</v>
      </c>
      <c r="O12" s="22">
        <v>2.06185567010309E-2</v>
      </c>
      <c r="P12" s="22">
        <v>5.4726368159204002E-2</v>
      </c>
      <c r="Q12" s="22">
        <v>3.1496062992125998E-2</v>
      </c>
      <c r="R12" s="22"/>
      <c r="S12" s="22">
        <v>3.2921810699588501E-2</v>
      </c>
      <c r="T12" s="22">
        <v>6.7669172932330796E-2</v>
      </c>
      <c r="U12" s="22">
        <v>1.3698630136986301E-2</v>
      </c>
      <c r="V12" s="22">
        <v>1.94174757281553E-2</v>
      </c>
      <c r="W12" s="22">
        <v>3.8461538461538498E-2</v>
      </c>
      <c r="X12" s="22">
        <v>5.7142857142857099E-2</v>
      </c>
      <c r="Y12" s="22">
        <v>0.04</v>
      </c>
      <c r="Z12" s="22">
        <v>0</v>
      </c>
      <c r="AA12" s="22">
        <v>1.9108280254777101E-2</v>
      </c>
      <c r="AB12" s="22">
        <v>0</v>
      </c>
      <c r="AC12" s="22">
        <v>3.5087719298245598E-2</v>
      </c>
      <c r="AD12" s="22">
        <v>0</v>
      </c>
      <c r="AE12" s="22"/>
      <c r="AF12" s="22">
        <v>2.2556390977443601E-2</v>
      </c>
      <c r="AG12" s="22">
        <v>4.4999999999999998E-2</v>
      </c>
      <c r="AH12" s="22">
        <v>2.34375E-2</v>
      </c>
      <c r="AI12" s="22">
        <v>1.8633540372670801E-2</v>
      </c>
      <c r="AJ12" s="22">
        <v>3.2520325203252001E-2</v>
      </c>
      <c r="AK12" s="22">
        <v>1.9047619047619001E-2</v>
      </c>
      <c r="AL12" s="22"/>
      <c r="AM12" s="22">
        <v>6.5934065934065894E-2</v>
      </c>
      <c r="AN12" s="22">
        <v>2.66666666666667E-2</v>
      </c>
      <c r="AO12" s="22">
        <v>2.3017902813299199E-2</v>
      </c>
      <c r="AP12" s="22">
        <v>2.53164556962025E-2</v>
      </c>
      <c r="AQ12" s="22">
        <v>4.5454545454545497E-2</v>
      </c>
      <c r="AR12" s="22"/>
      <c r="AS12" s="22">
        <v>3.1578947368421102E-2</v>
      </c>
      <c r="AT12" s="22" t="s">
        <v>97</v>
      </c>
      <c r="AU12" s="22"/>
      <c r="AV12" s="22">
        <v>2.5000000000000001E-2</v>
      </c>
      <c r="AW12" s="22">
        <v>4.2553191489361701E-2</v>
      </c>
      <c r="AX12" s="22">
        <v>3.8240917782026797E-2</v>
      </c>
      <c r="AY12" s="22"/>
      <c r="AZ12" s="22">
        <v>9.1743119266055103E-3</v>
      </c>
      <c r="BA12" s="22">
        <v>1.1111111111111099E-2</v>
      </c>
      <c r="BB12" s="22">
        <v>4.4052863436123399E-2</v>
      </c>
      <c r="BC12" s="22"/>
      <c r="BD12" s="22">
        <v>2.6315789473684199E-2</v>
      </c>
      <c r="BE12" s="22">
        <v>4.1763341067285402E-2</v>
      </c>
      <c r="BF12" s="22"/>
      <c r="BG12" s="22">
        <v>2.17917675544794E-2</v>
      </c>
      <c r="BH12" s="22">
        <v>3.65853658536585E-2</v>
      </c>
      <c r="BI12" s="22"/>
      <c r="BJ12" s="22">
        <v>1.5789473684210499E-2</v>
      </c>
      <c r="BK12" s="22">
        <v>3.4347399411187397E-2</v>
      </c>
      <c r="BL12" s="22"/>
      <c r="BM12" s="22">
        <v>2.4691358024691398E-2</v>
      </c>
      <c r="BN12" s="22">
        <v>3.3811475409836103E-2</v>
      </c>
      <c r="BO12" s="22"/>
      <c r="BP12" s="22">
        <v>3.5608308605341199E-2</v>
      </c>
      <c r="BQ12" s="22">
        <v>2.96803652968037E-2</v>
      </c>
      <c r="BR12" s="22"/>
      <c r="BS12" s="22">
        <v>3.1674208144796399E-2</v>
      </c>
      <c r="BT12" s="22">
        <v>3.95604395604396E-2</v>
      </c>
      <c r="BU12" s="22"/>
      <c r="BV12" s="22">
        <v>4.0268456375838903E-2</v>
      </c>
      <c r="BW12" s="22">
        <v>2.7303754266211601E-2</v>
      </c>
      <c r="BX12" s="22"/>
      <c r="BY12" s="22">
        <v>4.8951048951049E-2</v>
      </c>
      <c r="BZ12" s="22">
        <v>2.87836583101207E-2</v>
      </c>
      <c r="CA12" s="22"/>
      <c r="CB12" s="22">
        <v>3.5532994923857898E-2</v>
      </c>
      <c r="CC12" s="22">
        <v>2.7331189710610899E-2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445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0.432388663967611</v>
      </c>
      <c r="D8" s="13">
        <v>0.40449438202247201</v>
      </c>
      <c r="E8" s="13">
        <v>0.457990115321252</v>
      </c>
      <c r="F8" s="13"/>
      <c r="G8" s="13">
        <v>0.377142857142857</v>
      </c>
      <c r="H8" s="13">
        <v>0.47239263803680998</v>
      </c>
      <c r="I8" s="13">
        <v>0.45762711864406802</v>
      </c>
      <c r="J8" s="13">
        <v>0.40796019900497499</v>
      </c>
      <c r="K8" s="13">
        <v>0.41958041958042003</v>
      </c>
      <c r="L8" s="13">
        <v>0.415584415584416</v>
      </c>
      <c r="M8" s="13"/>
      <c r="N8" s="13">
        <v>0.43723849372384899</v>
      </c>
      <c r="O8" s="13">
        <v>0.46048109965635697</v>
      </c>
      <c r="P8" s="13">
        <v>0.43283582089552203</v>
      </c>
      <c r="Q8" s="13">
        <v>0.38976377952755897</v>
      </c>
      <c r="R8" s="13"/>
      <c r="S8" s="13">
        <v>0.42386831275720199</v>
      </c>
      <c r="T8" s="13">
        <v>0.47368421052631599</v>
      </c>
      <c r="U8" s="13">
        <v>0.50684931506849296</v>
      </c>
      <c r="V8" s="13">
        <v>0.44660194174757301</v>
      </c>
      <c r="W8" s="13">
        <v>0.38461538461538503</v>
      </c>
      <c r="X8" s="13">
        <v>0.43809523809523798</v>
      </c>
      <c r="Y8" s="13">
        <v>0.45</v>
      </c>
      <c r="Z8" s="13">
        <v>0.28888888888888897</v>
      </c>
      <c r="AA8" s="13">
        <v>0.420382165605096</v>
      </c>
      <c r="AB8" s="13">
        <v>0.47916666666666702</v>
      </c>
      <c r="AC8" s="13">
        <v>0.35087719298245601</v>
      </c>
      <c r="AD8" s="13">
        <v>0.47368421052631599</v>
      </c>
      <c r="AE8" s="13"/>
      <c r="AF8" s="13">
        <v>0.47869674185463701</v>
      </c>
      <c r="AG8" s="13">
        <v>0.41499999999999998</v>
      </c>
      <c r="AH8" s="13">
        <v>0.4296875</v>
      </c>
      <c r="AI8" s="13">
        <v>0.37888198757764002</v>
      </c>
      <c r="AJ8" s="13">
        <v>0.56097560975609795</v>
      </c>
      <c r="AK8" s="13">
        <v>0.36190476190476201</v>
      </c>
      <c r="AL8" s="13"/>
      <c r="AM8" s="13">
        <v>0.35714285714285698</v>
      </c>
      <c r="AN8" s="13">
        <v>0.404444444444444</v>
      </c>
      <c r="AO8" s="13">
        <v>0.45012787723785203</v>
      </c>
      <c r="AP8" s="13">
        <v>0.455696202531646</v>
      </c>
      <c r="AQ8" s="13">
        <v>0.59090909090909105</v>
      </c>
      <c r="AR8" s="13"/>
      <c r="AS8" s="13">
        <v>0.432388663967611</v>
      </c>
      <c r="AT8" s="13" t="s">
        <v>97</v>
      </c>
      <c r="AU8" s="13"/>
      <c r="AV8" s="13">
        <v>0.41</v>
      </c>
      <c r="AW8" s="13">
        <v>0.40425531914893598</v>
      </c>
      <c r="AX8" s="13">
        <v>0.41682600382409202</v>
      </c>
      <c r="AY8" s="13"/>
      <c r="AZ8" s="13">
        <v>0.596330275229358</v>
      </c>
      <c r="BA8" s="13">
        <v>0.344444444444444</v>
      </c>
      <c r="BB8" s="13">
        <v>0.33039647577092501</v>
      </c>
      <c r="BC8" s="13"/>
      <c r="BD8" s="13">
        <v>0.45614035087719301</v>
      </c>
      <c r="BE8" s="13">
        <v>0.38747099767981402</v>
      </c>
      <c r="BF8" s="13"/>
      <c r="BG8" s="13">
        <v>0.47215496368038701</v>
      </c>
      <c r="BH8" s="13">
        <v>0.41219512195121899</v>
      </c>
      <c r="BI8" s="13"/>
      <c r="BJ8" s="13">
        <v>0.48947368421052601</v>
      </c>
      <c r="BK8" s="13">
        <v>0.421000981354269</v>
      </c>
      <c r="BL8" s="13"/>
      <c r="BM8" s="13">
        <v>0.41152263374485598</v>
      </c>
      <c r="BN8" s="13">
        <v>0.43954918032786899</v>
      </c>
      <c r="BO8" s="13"/>
      <c r="BP8" s="13">
        <v>0.45103857566765598</v>
      </c>
      <c r="BQ8" s="13">
        <v>0.42694063926940601</v>
      </c>
      <c r="BR8" s="13"/>
      <c r="BS8" s="13">
        <v>0.414027149321267</v>
      </c>
      <c r="BT8" s="13">
        <v>0.38021978021977998</v>
      </c>
      <c r="BU8" s="13"/>
      <c r="BV8" s="13">
        <v>0.43624161073825501</v>
      </c>
      <c r="BW8" s="13">
        <v>0.40273037542662099</v>
      </c>
      <c r="BX8" s="13"/>
      <c r="BY8" s="13">
        <v>0.356643356643357</v>
      </c>
      <c r="BZ8" s="13">
        <v>0.44661095636025999</v>
      </c>
      <c r="CA8" s="13"/>
      <c r="CB8" s="13">
        <v>0.399323181049069</v>
      </c>
      <c r="CC8" s="13">
        <v>0.47427652733119002</v>
      </c>
    </row>
    <row r="9" spans="2:81" x14ac:dyDescent="0.3">
      <c r="B9" s="14" t="s">
        <v>103</v>
      </c>
      <c r="C9" s="13">
        <v>0.36437246963562803</v>
      </c>
      <c r="D9" s="13">
        <v>0.34349919743178198</v>
      </c>
      <c r="E9" s="13">
        <v>0.38714991762767698</v>
      </c>
      <c r="F9" s="13"/>
      <c r="G9" s="13">
        <v>0.45142857142857101</v>
      </c>
      <c r="H9" s="13">
        <v>0.34969325153374198</v>
      </c>
      <c r="I9" s="13">
        <v>0.35169491525423702</v>
      </c>
      <c r="J9" s="13">
        <v>0.34328358208955201</v>
      </c>
      <c r="K9" s="13">
        <v>0.356643356643357</v>
      </c>
      <c r="L9" s="13">
        <v>0.35064935064935099</v>
      </c>
      <c r="M9" s="13"/>
      <c r="N9" s="13">
        <v>0.36610878661087898</v>
      </c>
      <c r="O9" s="13">
        <v>0.347079037800687</v>
      </c>
      <c r="P9" s="13">
        <v>0.35820895522388102</v>
      </c>
      <c r="Q9" s="13">
        <v>0.38582677165354301</v>
      </c>
      <c r="R9" s="13"/>
      <c r="S9" s="13">
        <v>0.37860082304526699</v>
      </c>
      <c r="T9" s="13">
        <v>0.36842105263157898</v>
      </c>
      <c r="U9" s="13">
        <v>0.35616438356164398</v>
      </c>
      <c r="V9" s="13">
        <v>0.32038834951456302</v>
      </c>
      <c r="W9" s="13">
        <v>0.38461538461538503</v>
      </c>
      <c r="X9" s="13">
        <v>0.29523809523809502</v>
      </c>
      <c r="Y9" s="13">
        <v>0.38</v>
      </c>
      <c r="Z9" s="13">
        <v>0.31111111111111101</v>
      </c>
      <c r="AA9" s="13">
        <v>0.42675159235668803</v>
      </c>
      <c r="AB9" s="13">
        <v>0.32291666666666702</v>
      </c>
      <c r="AC9" s="13">
        <v>0.38596491228070201</v>
      </c>
      <c r="AD9" s="13">
        <v>0.36842105263157898</v>
      </c>
      <c r="AE9" s="13"/>
      <c r="AF9" s="13">
        <v>0.34085213032581502</v>
      </c>
      <c r="AG9" s="13">
        <v>0.35499999999999998</v>
      </c>
      <c r="AH9" s="13">
        <v>0.40625</v>
      </c>
      <c r="AI9" s="13">
        <v>0.37888198757764002</v>
      </c>
      <c r="AJ9" s="13">
        <v>0.33333333333333298</v>
      </c>
      <c r="AK9" s="13">
        <v>0.419047619047619</v>
      </c>
      <c r="AL9" s="13"/>
      <c r="AM9" s="13">
        <v>0.36263736263736301</v>
      </c>
      <c r="AN9" s="13">
        <v>0.39111111111111102</v>
      </c>
      <c r="AO9" s="13">
        <v>0.375959079283887</v>
      </c>
      <c r="AP9" s="13">
        <v>0.35021097046413502</v>
      </c>
      <c r="AQ9" s="13">
        <v>0.27272727272727298</v>
      </c>
      <c r="AR9" s="13"/>
      <c r="AS9" s="13">
        <v>0.36437246963562803</v>
      </c>
      <c r="AT9" s="13" t="s">
        <v>97</v>
      </c>
      <c r="AU9" s="13"/>
      <c r="AV9" s="13">
        <v>0.375</v>
      </c>
      <c r="AW9" s="13">
        <v>0.329787234042553</v>
      </c>
      <c r="AX9" s="13">
        <v>0.38240917782026801</v>
      </c>
      <c r="AY9" s="13"/>
      <c r="AZ9" s="13">
        <v>0.25688073394495398</v>
      </c>
      <c r="BA9" s="13">
        <v>0.45555555555555599</v>
      </c>
      <c r="BB9" s="13">
        <v>0.370044052863436</v>
      </c>
      <c r="BC9" s="13"/>
      <c r="BD9" s="13">
        <v>0.35839598997493699</v>
      </c>
      <c r="BE9" s="13">
        <v>0.37819025522041799</v>
      </c>
      <c r="BF9" s="13"/>
      <c r="BG9" s="13">
        <v>0.35108958837772403</v>
      </c>
      <c r="BH9" s="13">
        <v>0.37195121951219501</v>
      </c>
      <c r="BI9" s="13"/>
      <c r="BJ9" s="13">
        <v>0.32105263157894698</v>
      </c>
      <c r="BK9" s="13">
        <v>0.37291462217860599</v>
      </c>
      <c r="BL9" s="13"/>
      <c r="BM9" s="13">
        <v>0.38271604938271597</v>
      </c>
      <c r="BN9" s="13">
        <v>0.358606557377049</v>
      </c>
      <c r="BO9" s="13"/>
      <c r="BP9" s="13">
        <v>0.364985163204748</v>
      </c>
      <c r="BQ9" s="13">
        <v>0.364155251141553</v>
      </c>
      <c r="BR9" s="13"/>
      <c r="BS9" s="13">
        <v>0.41176470588235298</v>
      </c>
      <c r="BT9" s="13">
        <v>0.36703296703296701</v>
      </c>
      <c r="BU9" s="13"/>
      <c r="BV9" s="13">
        <v>0.40268456375838901</v>
      </c>
      <c r="BW9" s="13">
        <v>0.416382252559727</v>
      </c>
      <c r="BX9" s="13"/>
      <c r="BY9" s="13">
        <v>0.36363636363636398</v>
      </c>
      <c r="BZ9" s="13">
        <v>0.369545032497679</v>
      </c>
      <c r="CA9" s="13"/>
      <c r="CB9" s="13">
        <v>0.39593908629441599</v>
      </c>
      <c r="CC9" s="13">
        <v>0.33762057877813501</v>
      </c>
    </row>
    <row r="10" spans="2:81" x14ac:dyDescent="0.3">
      <c r="B10" s="14" t="s">
        <v>433</v>
      </c>
      <c r="C10" s="13">
        <v>0.13117408906882599</v>
      </c>
      <c r="D10" s="13">
        <v>0.158908507223114</v>
      </c>
      <c r="E10" s="13">
        <v>0.103789126853377</v>
      </c>
      <c r="F10" s="13"/>
      <c r="G10" s="13">
        <v>0.12</v>
      </c>
      <c r="H10" s="13">
        <v>0.110429447852761</v>
      </c>
      <c r="I10" s="13">
        <v>0.12288135593220301</v>
      </c>
      <c r="J10" s="13">
        <v>0.15920398009950201</v>
      </c>
      <c r="K10" s="13">
        <v>0.15384615384615399</v>
      </c>
      <c r="L10" s="13">
        <v>0.14285714285714299</v>
      </c>
      <c r="M10" s="13"/>
      <c r="N10" s="13">
        <v>0.131799163179916</v>
      </c>
      <c r="O10" s="13">
        <v>0.13058419243986299</v>
      </c>
      <c r="P10" s="13">
        <v>0.114427860696517</v>
      </c>
      <c r="Q10" s="13">
        <v>0.145669291338583</v>
      </c>
      <c r="R10" s="13"/>
      <c r="S10" s="13">
        <v>0.131687242798354</v>
      </c>
      <c r="T10" s="13">
        <v>9.7744360902255606E-2</v>
      </c>
      <c r="U10" s="13">
        <v>9.5890410958904104E-2</v>
      </c>
      <c r="V10" s="13">
        <v>0.15533980582524301</v>
      </c>
      <c r="W10" s="13">
        <v>0.15384615384615399</v>
      </c>
      <c r="X10" s="13">
        <v>0.161904761904762</v>
      </c>
      <c r="Y10" s="13">
        <v>0.11</v>
      </c>
      <c r="Z10" s="13">
        <v>0.28888888888888897</v>
      </c>
      <c r="AA10" s="13">
        <v>8.2802547770700605E-2</v>
      </c>
      <c r="AB10" s="13">
        <v>0.13541666666666699</v>
      </c>
      <c r="AC10" s="13">
        <v>0.175438596491228</v>
      </c>
      <c r="AD10" s="13">
        <v>5.2631578947368397E-2</v>
      </c>
      <c r="AE10" s="13"/>
      <c r="AF10" s="13">
        <v>0.12531328320801999</v>
      </c>
      <c r="AG10" s="13">
        <v>0.14499999999999999</v>
      </c>
      <c r="AH10" s="13">
        <v>0.125</v>
      </c>
      <c r="AI10" s="13">
        <v>0.105590062111801</v>
      </c>
      <c r="AJ10" s="13">
        <v>7.3170731707317097E-2</v>
      </c>
      <c r="AK10" s="13">
        <v>0.15238095238095201</v>
      </c>
      <c r="AL10" s="13"/>
      <c r="AM10" s="13">
        <v>0.164835164835165</v>
      </c>
      <c r="AN10" s="13">
        <v>0.133333333333333</v>
      </c>
      <c r="AO10" s="13">
        <v>0.12531969309462901</v>
      </c>
      <c r="AP10" s="13">
        <v>0.126582278481013</v>
      </c>
      <c r="AQ10" s="13">
        <v>9.0909090909090898E-2</v>
      </c>
      <c r="AR10" s="13"/>
      <c r="AS10" s="13">
        <v>0.13117408906882599</v>
      </c>
      <c r="AT10" s="13" t="s">
        <v>97</v>
      </c>
      <c r="AU10" s="13"/>
      <c r="AV10" s="13">
        <v>0.14249999999999999</v>
      </c>
      <c r="AW10" s="13">
        <v>0.159574468085106</v>
      </c>
      <c r="AX10" s="13">
        <v>0.12619502868068799</v>
      </c>
      <c r="AY10" s="13"/>
      <c r="AZ10" s="13">
        <v>8.2568807339449504E-2</v>
      </c>
      <c r="BA10" s="13">
        <v>0.133333333333333</v>
      </c>
      <c r="BB10" s="13">
        <v>0.198237885462555</v>
      </c>
      <c r="BC10" s="13"/>
      <c r="BD10" s="13">
        <v>0.121553884711779</v>
      </c>
      <c r="BE10" s="13">
        <v>0.150812064965197</v>
      </c>
      <c r="BF10" s="13"/>
      <c r="BG10" s="13">
        <v>0.13075060532687699</v>
      </c>
      <c r="BH10" s="13">
        <v>0.13170731707317099</v>
      </c>
      <c r="BI10" s="13"/>
      <c r="BJ10" s="13">
        <v>0.13684210526315799</v>
      </c>
      <c r="BK10" s="13">
        <v>0.13052011776251199</v>
      </c>
      <c r="BL10" s="13"/>
      <c r="BM10" s="13">
        <v>0.12757201646090499</v>
      </c>
      <c r="BN10" s="13">
        <v>0.13217213114754101</v>
      </c>
      <c r="BO10" s="13"/>
      <c r="BP10" s="13">
        <v>0.100890207715134</v>
      </c>
      <c r="BQ10" s="13">
        <v>0.14269406392694101</v>
      </c>
      <c r="BR10" s="13"/>
      <c r="BS10" s="13">
        <v>0.11764705882352899</v>
      </c>
      <c r="BT10" s="13">
        <v>0.15824175824175801</v>
      </c>
      <c r="BU10" s="13"/>
      <c r="BV10" s="13">
        <v>0.100671140939597</v>
      </c>
      <c r="BW10" s="13">
        <v>0.12627986348122899</v>
      </c>
      <c r="BX10" s="13"/>
      <c r="BY10" s="13">
        <v>0.125874125874126</v>
      </c>
      <c r="BZ10" s="13">
        <v>0.125348189415042</v>
      </c>
      <c r="CA10" s="13"/>
      <c r="CB10" s="13">
        <v>0.121827411167513</v>
      </c>
      <c r="CC10" s="13">
        <v>0.12700964630225101</v>
      </c>
    </row>
    <row r="11" spans="2:81" x14ac:dyDescent="0.3">
      <c r="B11" s="14" t="s">
        <v>434</v>
      </c>
      <c r="C11" s="13">
        <v>4.2105263157894701E-2</v>
      </c>
      <c r="D11" s="13">
        <v>6.2600321027287298E-2</v>
      </c>
      <c r="E11" s="13">
        <v>2.1416803953871501E-2</v>
      </c>
      <c r="F11" s="13"/>
      <c r="G11" s="13">
        <v>3.4285714285714301E-2</v>
      </c>
      <c r="H11" s="13">
        <v>4.6012269938650298E-2</v>
      </c>
      <c r="I11" s="13">
        <v>3.3898305084745797E-2</v>
      </c>
      <c r="J11" s="13">
        <v>4.47761194029851E-2</v>
      </c>
      <c r="K11" s="13">
        <v>4.1958041958042001E-2</v>
      </c>
      <c r="L11" s="13">
        <v>5.1948051948052E-2</v>
      </c>
      <c r="M11" s="13"/>
      <c r="N11" s="13">
        <v>2.92887029288703E-2</v>
      </c>
      <c r="O11" s="13">
        <v>5.1546391752577303E-2</v>
      </c>
      <c r="P11" s="13">
        <v>4.9751243781094502E-2</v>
      </c>
      <c r="Q11" s="13">
        <v>4.7244094488188997E-2</v>
      </c>
      <c r="R11" s="13"/>
      <c r="S11" s="13">
        <v>3.7037037037037E-2</v>
      </c>
      <c r="T11" s="13">
        <v>2.2556390977443601E-2</v>
      </c>
      <c r="U11" s="13">
        <v>1.3698630136986301E-2</v>
      </c>
      <c r="V11" s="13">
        <v>3.8834951456310697E-2</v>
      </c>
      <c r="W11" s="13">
        <v>5.7692307692307702E-2</v>
      </c>
      <c r="X11" s="13">
        <v>4.7619047619047603E-2</v>
      </c>
      <c r="Y11" s="13">
        <v>0.03</v>
      </c>
      <c r="Z11" s="13">
        <v>6.6666666666666693E-2</v>
      </c>
      <c r="AA11" s="13">
        <v>5.7324840764331197E-2</v>
      </c>
      <c r="AB11" s="13">
        <v>5.2083333333333301E-2</v>
      </c>
      <c r="AC11" s="13">
        <v>3.5087719298245598E-2</v>
      </c>
      <c r="AD11" s="13">
        <v>0.105263157894737</v>
      </c>
      <c r="AE11" s="13"/>
      <c r="AF11" s="13">
        <v>2.7568922305764399E-2</v>
      </c>
      <c r="AG11" s="13">
        <v>5.5E-2</v>
      </c>
      <c r="AH11" s="13">
        <v>2.34375E-2</v>
      </c>
      <c r="AI11" s="13">
        <v>0.111801242236025</v>
      </c>
      <c r="AJ11" s="13">
        <v>1.6260162601626001E-2</v>
      </c>
      <c r="AK11" s="13">
        <v>1.9047619047619001E-2</v>
      </c>
      <c r="AL11" s="13"/>
      <c r="AM11" s="13">
        <v>7.69230769230769E-2</v>
      </c>
      <c r="AN11" s="13">
        <v>4.4444444444444398E-2</v>
      </c>
      <c r="AO11" s="13">
        <v>2.5575447570332501E-2</v>
      </c>
      <c r="AP11" s="13">
        <v>4.2194092827004197E-2</v>
      </c>
      <c r="AQ11" s="13">
        <v>0</v>
      </c>
      <c r="AR11" s="13"/>
      <c r="AS11" s="13">
        <v>4.2105263157894701E-2</v>
      </c>
      <c r="AT11" s="13" t="s">
        <v>97</v>
      </c>
      <c r="AU11" s="13"/>
      <c r="AV11" s="13">
        <v>4.4999999999999998E-2</v>
      </c>
      <c r="AW11" s="13">
        <v>7.4468085106383003E-2</v>
      </c>
      <c r="AX11" s="13">
        <v>4.5889101338432103E-2</v>
      </c>
      <c r="AY11" s="13"/>
      <c r="AZ11" s="13">
        <v>3.6697247706422E-2</v>
      </c>
      <c r="BA11" s="13">
        <v>5.5555555555555601E-2</v>
      </c>
      <c r="BB11" s="13">
        <v>6.1674008810572702E-2</v>
      </c>
      <c r="BC11" s="13"/>
      <c r="BD11" s="13">
        <v>3.88471177944862E-2</v>
      </c>
      <c r="BE11" s="13">
        <v>4.6403712296983798E-2</v>
      </c>
      <c r="BF11" s="13"/>
      <c r="BG11" s="13">
        <v>2.9055690072639199E-2</v>
      </c>
      <c r="BH11" s="13">
        <v>4.7560975609756098E-2</v>
      </c>
      <c r="BI11" s="13"/>
      <c r="BJ11" s="13">
        <v>4.2105263157894701E-2</v>
      </c>
      <c r="BK11" s="13">
        <v>4.2198233562316001E-2</v>
      </c>
      <c r="BL11" s="13"/>
      <c r="BM11" s="13">
        <v>3.2921810699588501E-2</v>
      </c>
      <c r="BN11" s="13">
        <v>4.3032786885245901E-2</v>
      </c>
      <c r="BO11" s="13"/>
      <c r="BP11" s="13">
        <v>5.3412462908011903E-2</v>
      </c>
      <c r="BQ11" s="13">
        <v>3.7671232876712299E-2</v>
      </c>
      <c r="BR11" s="13"/>
      <c r="BS11" s="13">
        <v>4.0723981900452497E-2</v>
      </c>
      <c r="BT11" s="13">
        <v>5.0549450549450599E-2</v>
      </c>
      <c r="BU11" s="13"/>
      <c r="BV11" s="13">
        <v>5.3691275167785199E-2</v>
      </c>
      <c r="BW11" s="13">
        <v>3.4129692832764499E-2</v>
      </c>
      <c r="BX11" s="13"/>
      <c r="BY11" s="13">
        <v>0.111888111888112</v>
      </c>
      <c r="BZ11" s="13">
        <v>3.1569173630455E-2</v>
      </c>
      <c r="CA11" s="13"/>
      <c r="CB11" s="13">
        <v>4.90693739424704E-2</v>
      </c>
      <c r="CC11" s="13">
        <v>3.6977491961414803E-2</v>
      </c>
    </row>
    <row r="12" spans="2:81" x14ac:dyDescent="0.3">
      <c r="B12" s="14" t="s">
        <v>106</v>
      </c>
      <c r="C12" s="22">
        <v>2.9959514170040499E-2</v>
      </c>
      <c r="D12" s="22">
        <v>3.04975922953451E-2</v>
      </c>
      <c r="E12" s="22">
        <v>2.96540362438221E-2</v>
      </c>
      <c r="F12" s="22"/>
      <c r="G12" s="22">
        <v>1.7142857142857099E-2</v>
      </c>
      <c r="H12" s="22">
        <v>2.14723926380368E-2</v>
      </c>
      <c r="I12" s="22">
        <v>3.3898305084745797E-2</v>
      </c>
      <c r="J12" s="22">
        <v>4.47761194029851E-2</v>
      </c>
      <c r="K12" s="22">
        <v>2.7972027972028E-2</v>
      </c>
      <c r="L12" s="22">
        <v>3.8961038961039002E-2</v>
      </c>
      <c r="M12" s="22"/>
      <c r="N12" s="22">
        <v>3.55648535564854E-2</v>
      </c>
      <c r="O12" s="22">
        <v>1.03092783505155E-2</v>
      </c>
      <c r="P12" s="22">
        <v>4.47761194029851E-2</v>
      </c>
      <c r="Q12" s="22">
        <v>3.1496062992125998E-2</v>
      </c>
      <c r="R12" s="22"/>
      <c r="S12" s="22">
        <v>2.8806584362139901E-2</v>
      </c>
      <c r="T12" s="22">
        <v>3.7593984962405999E-2</v>
      </c>
      <c r="U12" s="22">
        <v>2.7397260273972601E-2</v>
      </c>
      <c r="V12" s="22">
        <v>3.8834951456310697E-2</v>
      </c>
      <c r="W12" s="22">
        <v>1.9230769230769201E-2</v>
      </c>
      <c r="X12" s="22">
        <v>5.7142857142857099E-2</v>
      </c>
      <c r="Y12" s="22">
        <v>0.03</v>
      </c>
      <c r="Z12" s="22">
        <v>4.4444444444444398E-2</v>
      </c>
      <c r="AA12" s="22">
        <v>1.27388535031847E-2</v>
      </c>
      <c r="AB12" s="22">
        <v>1.0416666666666701E-2</v>
      </c>
      <c r="AC12" s="22">
        <v>5.2631578947368397E-2</v>
      </c>
      <c r="AD12" s="22">
        <v>0</v>
      </c>
      <c r="AE12" s="22"/>
      <c r="AF12" s="22">
        <v>2.7568922305764399E-2</v>
      </c>
      <c r="AG12" s="22">
        <v>0.03</v>
      </c>
      <c r="AH12" s="22">
        <v>1.5625E-2</v>
      </c>
      <c r="AI12" s="22">
        <v>2.4844720496894401E-2</v>
      </c>
      <c r="AJ12" s="22">
        <v>1.6260162601626001E-2</v>
      </c>
      <c r="AK12" s="22">
        <v>4.7619047619047603E-2</v>
      </c>
      <c r="AL12" s="22"/>
      <c r="AM12" s="22">
        <v>3.8461538461538498E-2</v>
      </c>
      <c r="AN12" s="22">
        <v>2.66666666666667E-2</v>
      </c>
      <c r="AO12" s="22">
        <v>2.3017902813299199E-2</v>
      </c>
      <c r="AP12" s="22">
        <v>2.53164556962025E-2</v>
      </c>
      <c r="AQ12" s="22">
        <v>4.5454545454545497E-2</v>
      </c>
      <c r="AR12" s="22"/>
      <c r="AS12" s="22">
        <v>2.9959514170040499E-2</v>
      </c>
      <c r="AT12" s="22" t="s">
        <v>97</v>
      </c>
      <c r="AU12" s="22"/>
      <c r="AV12" s="22">
        <v>2.75E-2</v>
      </c>
      <c r="AW12" s="22">
        <v>3.1914893617021302E-2</v>
      </c>
      <c r="AX12" s="22">
        <v>2.8680688336520099E-2</v>
      </c>
      <c r="AY12" s="22"/>
      <c r="AZ12" s="22">
        <v>2.7522935779816501E-2</v>
      </c>
      <c r="BA12" s="22">
        <v>1.1111111111111099E-2</v>
      </c>
      <c r="BB12" s="22">
        <v>3.9647577092511002E-2</v>
      </c>
      <c r="BC12" s="22"/>
      <c r="BD12" s="22">
        <v>2.5062656641604002E-2</v>
      </c>
      <c r="BE12" s="22">
        <v>3.7122969837586998E-2</v>
      </c>
      <c r="BF12" s="22"/>
      <c r="BG12" s="22">
        <v>1.6949152542372899E-2</v>
      </c>
      <c r="BH12" s="22">
        <v>3.65853658536585E-2</v>
      </c>
      <c r="BI12" s="22"/>
      <c r="BJ12" s="22">
        <v>1.05263157894737E-2</v>
      </c>
      <c r="BK12" s="22">
        <v>3.3366045142296401E-2</v>
      </c>
      <c r="BL12" s="22"/>
      <c r="BM12" s="22">
        <v>4.52674897119342E-2</v>
      </c>
      <c r="BN12" s="22">
        <v>2.6639344262295101E-2</v>
      </c>
      <c r="BO12" s="22"/>
      <c r="BP12" s="22">
        <v>2.9673590504451001E-2</v>
      </c>
      <c r="BQ12" s="22">
        <v>2.8538812785388099E-2</v>
      </c>
      <c r="BR12" s="22"/>
      <c r="BS12" s="22">
        <v>1.58371040723982E-2</v>
      </c>
      <c r="BT12" s="22">
        <v>4.3956043956044001E-2</v>
      </c>
      <c r="BU12" s="22"/>
      <c r="BV12" s="22">
        <v>6.7114093959731499E-3</v>
      </c>
      <c r="BW12" s="22">
        <v>2.0477815699658699E-2</v>
      </c>
      <c r="BX12" s="22"/>
      <c r="BY12" s="22">
        <v>4.1958041958042001E-2</v>
      </c>
      <c r="BZ12" s="22">
        <v>2.69266480965645E-2</v>
      </c>
      <c r="CA12" s="22"/>
      <c r="CB12" s="22">
        <v>3.3840947546531303E-2</v>
      </c>
      <c r="CC12" s="22">
        <v>2.41157556270096E-2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M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3" width="20.77734375" customWidth="1"/>
  </cols>
  <sheetData>
    <row r="2" spans="2:13" ht="40.049999999999997" customHeight="1" x14ac:dyDescent="0.3">
      <c r="D2" s="38" t="s">
        <v>449</v>
      </c>
      <c r="E2" s="35"/>
      <c r="F2" s="35"/>
      <c r="G2" s="35"/>
      <c r="H2" s="35"/>
      <c r="I2" s="35"/>
      <c r="J2" s="35"/>
      <c r="K2" s="35"/>
      <c r="L2" s="35"/>
      <c r="M2" s="35"/>
    </row>
    <row r="6" spans="2:13" ht="49.95" customHeight="1" x14ac:dyDescent="0.3">
      <c r="B6" s="16" t="s">
        <v>6</v>
      </c>
      <c r="C6" s="16" t="s">
        <v>423</v>
      </c>
      <c r="D6" s="16" t="s">
        <v>424</v>
      </c>
      <c r="E6" s="16" t="s">
        <v>425</v>
      </c>
      <c r="F6" s="16" t="s">
        <v>446</v>
      </c>
      <c r="G6" s="16" t="s">
        <v>447</v>
      </c>
      <c r="H6" s="16" t="s">
        <v>428</v>
      </c>
      <c r="I6" s="16" t="s">
        <v>429</v>
      </c>
      <c r="J6" s="16" t="s">
        <v>448</v>
      </c>
      <c r="K6" s="16" t="s">
        <v>431</v>
      </c>
      <c r="L6" s="16" t="s">
        <v>432</v>
      </c>
    </row>
    <row r="7" spans="2:13" x14ac:dyDescent="0.3">
      <c r="B7" s="14" t="s">
        <v>102</v>
      </c>
      <c r="C7" s="13">
        <v>0.40890688259109298</v>
      </c>
      <c r="D7" s="13">
        <v>0.51659919028340096</v>
      </c>
      <c r="E7" s="13">
        <v>0.33279352226720599</v>
      </c>
      <c r="F7" s="13">
        <v>0.29959514170040502</v>
      </c>
      <c r="G7" s="13">
        <v>0.39271255060728699</v>
      </c>
      <c r="H7" s="13">
        <v>0.40809716599190299</v>
      </c>
      <c r="I7" s="13">
        <v>0.43076923076923102</v>
      </c>
      <c r="J7" s="13">
        <v>0.446963562753036</v>
      </c>
      <c r="K7" s="13">
        <v>0.45020242914979802</v>
      </c>
      <c r="L7" s="13">
        <v>0.40566801619433202</v>
      </c>
    </row>
    <row r="8" spans="2:13" x14ac:dyDescent="0.3">
      <c r="B8" s="14" t="s">
        <v>103</v>
      </c>
      <c r="C8" s="13">
        <v>0.34898785425101198</v>
      </c>
      <c r="D8" s="13">
        <v>0.33036437246963601</v>
      </c>
      <c r="E8" s="13">
        <v>0.32469635627530402</v>
      </c>
      <c r="F8" s="13">
        <v>0.36518218623481802</v>
      </c>
      <c r="G8" s="13">
        <v>0.39028340080971702</v>
      </c>
      <c r="H8" s="13">
        <v>0.361943319838057</v>
      </c>
      <c r="I8" s="13">
        <v>0.39595141700404901</v>
      </c>
      <c r="J8" s="13">
        <v>0.39109311740890701</v>
      </c>
      <c r="K8" s="13">
        <v>0.30445344129554702</v>
      </c>
      <c r="L8" s="13">
        <v>0.4</v>
      </c>
    </row>
    <row r="9" spans="2:13" x14ac:dyDescent="0.3">
      <c r="B9" s="14" t="s">
        <v>433</v>
      </c>
      <c r="C9" s="13">
        <v>0.13684210526315799</v>
      </c>
      <c r="D9" s="13">
        <v>9.0688259109311706E-2</v>
      </c>
      <c r="E9" s="13">
        <v>0.20161943319838099</v>
      </c>
      <c r="F9" s="13">
        <v>0.17975708502024301</v>
      </c>
      <c r="G9" s="13">
        <v>0.130364372469636</v>
      </c>
      <c r="H9" s="13">
        <v>0.123076923076923</v>
      </c>
      <c r="I9" s="13">
        <v>0.106882591093117</v>
      </c>
      <c r="J9" s="13">
        <v>9.5546558704453402E-2</v>
      </c>
      <c r="K9" s="13">
        <v>0.12955465587044501</v>
      </c>
      <c r="L9" s="13">
        <v>0.11336032388664</v>
      </c>
    </row>
    <row r="10" spans="2:13" x14ac:dyDescent="0.3">
      <c r="B10" s="14" t="s">
        <v>434</v>
      </c>
      <c r="C10" s="13">
        <v>6.0728744939271301E-2</v>
      </c>
      <c r="D10" s="13">
        <v>3.4817813765182198E-2</v>
      </c>
      <c r="E10" s="13">
        <v>0.106882591093117</v>
      </c>
      <c r="F10" s="13">
        <v>8.5829959514169996E-2</v>
      </c>
      <c r="G10" s="13">
        <v>5.4251012145748997E-2</v>
      </c>
      <c r="H10" s="13">
        <v>6.3967611336032404E-2</v>
      </c>
      <c r="I10" s="13">
        <v>3.5627530364372502E-2</v>
      </c>
      <c r="J10" s="13">
        <v>3.9676113360323902E-2</v>
      </c>
      <c r="K10" s="13">
        <v>7.69230769230769E-2</v>
      </c>
      <c r="L10" s="13">
        <v>4.2105263157894701E-2</v>
      </c>
    </row>
    <row r="11" spans="2:13" x14ac:dyDescent="0.3">
      <c r="B11" s="14" t="s">
        <v>106</v>
      </c>
      <c r="C11" s="13">
        <v>4.4534412955465598E-2</v>
      </c>
      <c r="D11" s="13">
        <v>2.7530364372469598E-2</v>
      </c>
      <c r="E11" s="13">
        <v>3.4008097165991902E-2</v>
      </c>
      <c r="F11" s="13">
        <v>6.9635627530364397E-2</v>
      </c>
      <c r="G11" s="13">
        <v>3.2388663967611302E-2</v>
      </c>
      <c r="H11" s="13">
        <v>4.2914979757084998E-2</v>
      </c>
      <c r="I11" s="13">
        <v>3.0769230769230799E-2</v>
      </c>
      <c r="J11" s="13">
        <v>2.6720647773279399E-2</v>
      </c>
      <c r="K11" s="13">
        <v>3.8866396761133598E-2</v>
      </c>
      <c r="L11" s="13">
        <v>3.8866396761133598E-2</v>
      </c>
    </row>
    <row r="12" spans="2:13" x14ac:dyDescent="0.3">
      <c r="B12" s="15"/>
      <c r="C12" s="15"/>
      <c r="D12" s="15"/>
      <c r="E12" s="15"/>
      <c r="F12" s="15"/>
      <c r="G12" s="15"/>
      <c r="H12" s="15"/>
      <c r="I12" s="15"/>
      <c r="J12" s="15"/>
      <c r="K12" s="15"/>
      <c r="L12" s="15"/>
    </row>
    <row r="13" spans="2:13" x14ac:dyDescent="0.3">
      <c r="B13" t="s">
        <v>93</v>
      </c>
    </row>
    <row r="14" spans="2:13" x14ac:dyDescent="0.3">
      <c r="B14" t="s">
        <v>94</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0.40890688259109298</v>
      </c>
      <c r="D8" s="13">
        <v>0.39004815409309801</v>
      </c>
      <c r="E8" s="13">
        <v>0.42833607907742999</v>
      </c>
      <c r="F8" s="13"/>
      <c r="G8" s="13">
        <v>0.44</v>
      </c>
      <c r="H8" s="13">
        <v>0.46012269938650302</v>
      </c>
      <c r="I8" s="13">
        <v>0.444915254237288</v>
      </c>
      <c r="J8" s="13">
        <v>0.39303482587064698</v>
      </c>
      <c r="K8" s="13">
        <v>0.321678321678322</v>
      </c>
      <c r="L8" s="13">
        <v>0.31168831168831201</v>
      </c>
      <c r="M8" s="13"/>
      <c r="N8" s="13">
        <v>0.43514644351464399</v>
      </c>
      <c r="O8" s="13">
        <v>0.38144329896907198</v>
      </c>
      <c r="P8" s="13">
        <v>0.42786069651741299</v>
      </c>
      <c r="Q8" s="13">
        <v>0.37007874015747999</v>
      </c>
      <c r="R8" s="13"/>
      <c r="S8" s="13">
        <v>0.44444444444444398</v>
      </c>
      <c r="T8" s="13">
        <v>0.406015037593985</v>
      </c>
      <c r="U8" s="13">
        <v>0.42465753424657499</v>
      </c>
      <c r="V8" s="13">
        <v>0.43689320388349501</v>
      </c>
      <c r="W8" s="13">
        <v>0.36538461538461497</v>
      </c>
      <c r="X8" s="13">
        <v>0.4</v>
      </c>
      <c r="Y8" s="13">
        <v>0.37</v>
      </c>
      <c r="Z8" s="13">
        <v>0.31111111111111101</v>
      </c>
      <c r="AA8" s="13">
        <v>0.420382165605096</v>
      </c>
      <c r="AB8" s="13">
        <v>0.36458333333333298</v>
      </c>
      <c r="AC8" s="13">
        <v>0.47368421052631599</v>
      </c>
      <c r="AD8" s="13">
        <v>0.42105263157894701</v>
      </c>
      <c r="AE8" s="13"/>
      <c r="AF8" s="13">
        <v>0.43859649122806998</v>
      </c>
      <c r="AG8" s="13">
        <v>0.42499999999999999</v>
      </c>
      <c r="AH8" s="13">
        <v>0.3828125</v>
      </c>
      <c r="AI8" s="13">
        <v>0.322981366459627</v>
      </c>
      <c r="AJ8" s="13">
        <v>0.52032520325203302</v>
      </c>
      <c r="AK8" s="13">
        <v>0.36190476190476201</v>
      </c>
      <c r="AL8" s="13"/>
      <c r="AM8" s="13">
        <v>0.42307692307692302</v>
      </c>
      <c r="AN8" s="13">
        <v>0.35555555555555601</v>
      </c>
      <c r="AO8" s="13">
        <v>0.44757033248081801</v>
      </c>
      <c r="AP8" s="13">
        <v>0.40928270042194098</v>
      </c>
      <c r="AQ8" s="13">
        <v>0.45454545454545497</v>
      </c>
      <c r="AR8" s="13"/>
      <c r="AS8" s="13">
        <v>0.40890688259109298</v>
      </c>
      <c r="AT8" s="13" t="s">
        <v>97</v>
      </c>
      <c r="AU8" s="13"/>
      <c r="AV8" s="13">
        <v>0.4375</v>
      </c>
      <c r="AW8" s="13">
        <v>0.47872340425531901</v>
      </c>
      <c r="AX8" s="13">
        <v>0.36711281070745699</v>
      </c>
      <c r="AY8" s="13"/>
      <c r="AZ8" s="13">
        <v>0.57798165137614699</v>
      </c>
      <c r="BA8" s="13">
        <v>0.41111111111111098</v>
      </c>
      <c r="BB8" s="13">
        <v>0.37885462555066102</v>
      </c>
      <c r="BC8" s="13"/>
      <c r="BD8" s="13">
        <v>0.43859649122806998</v>
      </c>
      <c r="BE8" s="13">
        <v>0.35730858468677501</v>
      </c>
      <c r="BF8" s="13"/>
      <c r="BG8" s="13">
        <v>0.48910411622276001</v>
      </c>
      <c r="BH8" s="13">
        <v>0.36951219512195099</v>
      </c>
      <c r="BI8" s="13"/>
      <c r="BJ8" s="13">
        <v>0.47894736842105301</v>
      </c>
      <c r="BK8" s="13">
        <v>0.39744847890088297</v>
      </c>
      <c r="BL8" s="13"/>
      <c r="BM8" s="13">
        <v>0.38683127572016501</v>
      </c>
      <c r="BN8" s="13">
        <v>0.41700819672131101</v>
      </c>
      <c r="BO8" s="13"/>
      <c r="BP8" s="13">
        <v>0.41839762611275999</v>
      </c>
      <c r="BQ8" s="13">
        <v>0.40753424657534199</v>
      </c>
      <c r="BR8" s="13"/>
      <c r="BS8" s="13">
        <v>0.43212669683257898</v>
      </c>
      <c r="BT8" s="13">
        <v>0.36043956043955999</v>
      </c>
      <c r="BU8" s="13"/>
      <c r="BV8" s="13">
        <v>0.44295302013422799</v>
      </c>
      <c r="BW8" s="13">
        <v>0.426621160409556</v>
      </c>
      <c r="BX8" s="13"/>
      <c r="BY8" s="13">
        <v>0.36363636363636398</v>
      </c>
      <c r="BZ8" s="13">
        <v>0.41689879294336102</v>
      </c>
      <c r="CA8" s="13"/>
      <c r="CB8" s="13">
        <v>0.39763113367174302</v>
      </c>
      <c r="CC8" s="13">
        <v>0.42443729903536997</v>
      </c>
    </row>
    <row r="9" spans="2:81" x14ac:dyDescent="0.3">
      <c r="B9" s="14" t="s">
        <v>103</v>
      </c>
      <c r="C9" s="13">
        <v>0.34898785425101198</v>
      </c>
      <c r="D9" s="13">
        <v>0.34670947030497601</v>
      </c>
      <c r="E9" s="13">
        <v>0.350906095551895</v>
      </c>
      <c r="F9" s="13"/>
      <c r="G9" s="13">
        <v>0.36571428571428599</v>
      </c>
      <c r="H9" s="13">
        <v>0.31901840490797501</v>
      </c>
      <c r="I9" s="13">
        <v>0.305084745762712</v>
      </c>
      <c r="J9" s="13">
        <v>0.35820895522388102</v>
      </c>
      <c r="K9" s="13">
        <v>0.37762237762237799</v>
      </c>
      <c r="L9" s="13">
        <v>0.422077922077922</v>
      </c>
      <c r="M9" s="13"/>
      <c r="N9" s="13">
        <v>0.334728033472803</v>
      </c>
      <c r="O9" s="13">
        <v>0.39175257731958801</v>
      </c>
      <c r="P9" s="13">
        <v>0.36318407960199001</v>
      </c>
      <c r="Q9" s="13">
        <v>0.32283464566929099</v>
      </c>
      <c r="R9" s="13"/>
      <c r="S9" s="13">
        <v>0.33744855967078202</v>
      </c>
      <c r="T9" s="13">
        <v>0.34586466165413499</v>
      </c>
      <c r="U9" s="13">
        <v>0.41095890410958902</v>
      </c>
      <c r="V9" s="13">
        <v>0.30097087378640802</v>
      </c>
      <c r="W9" s="13">
        <v>0.355769230769231</v>
      </c>
      <c r="X9" s="13">
        <v>0.30476190476190501</v>
      </c>
      <c r="Y9" s="13">
        <v>0.42</v>
      </c>
      <c r="Z9" s="13">
        <v>0.4</v>
      </c>
      <c r="AA9" s="13">
        <v>0.35031847133757998</v>
      </c>
      <c r="AB9" s="13">
        <v>0.39583333333333298</v>
      </c>
      <c r="AC9" s="13">
        <v>0.22807017543859601</v>
      </c>
      <c r="AD9" s="13">
        <v>0.36842105263157898</v>
      </c>
      <c r="AE9" s="13"/>
      <c r="AF9" s="13">
        <v>0.36591478696741903</v>
      </c>
      <c r="AG9" s="13">
        <v>0.35</v>
      </c>
      <c r="AH9" s="13">
        <v>0.4296875</v>
      </c>
      <c r="AI9" s="13">
        <v>0.31677018633540399</v>
      </c>
      <c r="AJ9" s="13">
        <v>0.23577235772357699</v>
      </c>
      <c r="AK9" s="13">
        <v>0.39047619047618998</v>
      </c>
      <c r="AL9" s="13"/>
      <c r="AM9" s="13">
        <v>0.29670329670329698</v>
      </c>
      <c r="AN9" s="13">
        <v>0.404444444444444</v>
      </c>
      <c r="AO9" s="13">
        <v>0.33503836317135499</v>
      </c>
      <c r="AP9" s="13">
        <v>0.35864978902953598</v>
      </c>
      <c r="AQ9" s="13">
        <v>0.31818181818181801</v>
      </c>
      <c r="AR9" s="13"/>
      <c r="AS9" s="13">
        <v>0.34898785425101198</v>
      </c>
      <c r="AT9" s="13" t="s">
        <v>97</v>
      </c>
      <c r="AU9" s="13"/>
      <c r="AV9" s="13">
        <v>0.32750000000000001</v>
      </c>
      <c r="AW9" s="13">
        <v>0.38297872340425498</v>
      </c>
      <c r="AX9" s="13">
        <v>0.37858508604206498</v>
      </c>
      <c r="AY9" s="13"/>
      <c r="AZ9" s="13">
        <v>0.293577981651376</v>
      </c>
      <c r="BA9" s="13">
        <v>0.344444444444444</v>
      </c>
      <c r="BB9" s="13">
        <v>0.34801762114537399</v>
      </c>
      <c r="BC9" s="13"/>
      <c r="BD9" s="13">
        <v>0.33458646616541399</v>
      </c>
      <c r="BE9" s="13">
        <v>0.37587006960556801</v>
      </c>
      <c r="BF9" s="13"/>
      <c r="BG9" s="13">
        <v>0.32687651331719098</v>
      </c>
      <c r="BH9" s="13">
        <v>0.35975609756097598</v>
      </c>
      <c r="BI9" s="13"/>
      <c r="BJ9" s="13">
        <v>0.336842105263158</v>
      </c>
      <c r="BK9" s="13">
        <v>0.35132482826300299</v>
      </c>
      <c r="BL9" s="13"/>
      <c r="BM9" s="13">
        <v>0.34567901234567899</v>
      </c>
      <c r="BN9" s="13">
        <v>0.349385245901639</v>
      </c>
      <c r="BO9" s="13"/>
      <c r="BP9" s="13">
        <v>0.32047477744807101</v>
      </c>
      <c r="BQ9" s="13">
        <v>0.35958904109589002</v>
      </c>
      <c r="BR9" s="13"/>
      <c r="BS9" s="13">
        <v>0.34841628959276</v>
      </c>
      <c r="BT9" s="13">
        <v>0.37582417582417599</v>
      </c>
      <c r="BU9" s="13"/>
      <c r="BV9" s="13">
        <v>0.36241610738254998</v>
      </c>
      <c r="BW9" s="13">
        <v>0.34129692832764502</v>
      </c>
      <c r="BX9" s="13"/>
      <c r="BY9" s="13">
        <v>0.30769230769230799</v>
      </c>
      <c r="BZ9" s="13">
        <v>0.35654596100278602</v>
      </c>
      <c r="CA9" s="13"/>
      <c r="CB9" s="13">
        <v>0.33671742808798599</v>
      </c>
      <c r="CC9" s="13">
        <v>0.36173633440514502</v>
      </c>
    </row>
    <row r="10" spans="2:81" x14ac:dyDescent="0.3">
      <c r="B10" s="14" t="s">
        <v>433</v>
      </c>
      <c r="C10" s="13">
        <v>0.13684210526315799</v>
      </c>
      <c r="D10" s="13">
        <v>0.152487961476726</v>
      </c>
      <c r="E10" s="13">
        <v>0.121911037891269</v>
      </c>
      <c r="F10" s="13"/>
      <c r="G10" s="13">
        <v>0.108571428571429</v>
      </c>
      <c r="H10" s="13">
        <v>0.125766871165644</v>
      </c>
      <c r="I10" s="13">
        <v>0.144067796610169</v>
      </c>
      <c r="J10" s="13">
        <v>0.12935323383084599</v>
      </c>
      <c r="K10" s="13">
        <v>0.195804195804196</v>
      </c>
      <c r="L10" s="13">
        <v>0.13636363636363599</v>
      </c>
      <c r="M10" s="13"/>
      <c r="N10" s="13">
        <v>0.13389121338912099</v>
      </c>
      <c r="O10" s="13">
        <v>0.12714776632302399</v>
      </c>
      <c r="P10" s="13">
        <v>9.9502487562189101E-2</v>
      </c>
      <c r="Q10" s="13">
        <v>0.181102362204724</v>
      </c>
      <c r="R10" s="13"/>
      <c r="S10" s="13">
        <v>0.13580246913580199</v>
      </c>
      <c r="T10" s="13">
        <v>0.14285714285714299</v>
      </c>
      <c r="U10" s="13">
        <v>8.2191780821917804E-2</v>
      </c>
      <c r="V10" s="13">
        <v>9.7087378640776698E-2</v>
      </c>
      <c r="W10" s="13">
        <v>0.16346153846153799</v>
      </c>
      <c r="X10" s="13">
        <v>0.19047619047618999</v>
      </c>
      <c r="Y10" s="13">
        <v>0.11</v>
      </c>
      <c r="Z10" s="13">
        <v>0.155555555555556</v>
      </c>
      <c r="AA10" s="13">
        <v>0.14012738853503201</v>
      </c>
      <c r="AB10" s="13">
        <v>0.13541666666666699</v>
      </c>
      <c r="AC10" s="13">
        <v>0.140350877192982</v>
      </c>
      <c r="AD10" s="13">
        <v>0.157894736842105</v>
      </c>
      <c r="AE10" s="13"/>
      <c r="AF10" s="13">
        <v>0.13533834586466201</v>
      </c>
      <c r="AG10" s="13">
        <v>0.14000000000000001</v>
      </c>
      <c r="AH10" s="13">
        <v>0.109375</v>
      </c>
      <c r="AI10" s="13">
        <v>0.14285714285714299</v>
      </c>
      <c r="AJ10" s="13">
        <v>0.154471544715447</v>
      </c>
      <c r="AK10" s="13">
        <v>0.133333333333333</v>
      </c>
      <c r="AL10" s="13"/>
      <c r="AM10" s="13">
        <v>9.8901098901098897E-2</v>
      </c>
      <c r="AN10" s="13">
        <v>0.151111111111111</v>
      </c>
      <c r="AO10" s="13">
        <v>0.12531969309462901</v>
      </c>
      <c r="AP10" s="13">
        <v>0.151898734177215</v>
      </c>
      <c r="AQ10" s="13">
        <v>0.13636363636363599</v>
      </c>
      <c r="AR10" s="13"/>
      <c r="AS10" s="13">
        <v>0.13684210526315799</v>
      </c>
      <c r="AT10" s="13" t="s">
        <v>97</v>
      </c>
      <c r="AU10" s="13"/>
      <c r="AV10" s="13">
        <v>0.13500000000000001</v>
      </c>
      <c r="AW10" s="13">
        <v>0.10638297872340401</v>
      </c>
      <c r="AX10" s="13">
        <v>0.12810707456979001</v>
      </c>
      <c r="AY10" s="13"/>
      <c r="AZ10" s="13">
        <v>0.100917431192661</v>
      </c>
      <c r="BA10" s="13">
        <v>0.14444444444444399</v>
      </c>
      <c r="BB10" s="13">
        <v>0.14977973568281899</v>
      </c>
      <c r="BC10" s="13"/>
      <c r="BD10" s="13">
        <v>0.12531328320801999</v>
      </c>
      <c r="BE10" s="13">
        <v>0.15545243619489599</v>
      </c>
      <c r="BF10" s="13"/>
      <c r="BG10" s="13">
        <v>0.12106537530266299</v>
      </c>
      <c r="BH10" s="13">
        <v>0.14390243902439001</v>
      </c>
      <c r="BI10" s="13"/>
      <c r="BJ10" s="13">
        <v>0.13157894736842099</v>
      </c>
      <c r="BK10" s="13">
        <v>0.13542688910696801</v>
      </c>
      <c r="BL10" s="13"/>
      <c r="BM10" s="13">
        <v>0.15226337448559699</v>
      </c>
      <c r="BN10" s="13">
        <v>0.13217213114754101</v>
      </c>
      <c r="BO10" s="13"/>
      <c r="BP10" s="13">
        <v>0.109792284866469</v>
      </c>
      <c r="BQ10" s="13">
        <v>0.14611872146118701</v>
      </c>
      <c r="BR10" s="13"/>
      <c r="BS10" s="13">
        <v>0.12895927601810001</v>
      </c>
      <c r="BT10" s="13">
        <v>0.136263736263736</v>
      </c>
      <c r="BU10" s="13"/>
      <c r="BV10" s="13">
        <v>9.3959731543624206E-2</v>
      </c>
      <c r="BW10" s="13">
        <v>0.146757679180887</v>
      </c>
      <c r="BX10" s="13"/>
      <c r="BY10" s="13">
        <v>0.13986013986014001</v>
      </c>
      <c r="BZ10" s="13">
        <v>0.13277623026926599</v>
      </c>
      <c r="CA10" s="13"/>
      <c r="CB10" s="13">
        <v>0.14551607445008499</v>
      </c>
      <c r="CC10" s="13">
        <v>0.120578778135048</v>
      </c>
    </row>
    <row r="11" spans="2:81" x14ac:dyDescent="0.3">
      <c r="B11" s="14" t="s">
        <v>434</v>
      </c>
      <c r="C11" s="13">
        <v>6.0728744939271301E-2</v>
      </c>
      <c r="D11" s="13">
        <v>6.9020866773675804E-2</v>
      </c>
      <c r="E11" s="13">
        <v>5.2718286655683698E-2</v>
      </c>
      <c r="F11" s="13"/>
      <c r="G11" s="13">
        <v>4.57142857142857E-2</v>
      </c>
      <c r="H11" s="13">
        <v>7.0552147239263799E-2</v>
      </c>
      <c r="I11" s="13">
        <v>5.0847457627118599E-2</v>
      </c>
      <c r="J11" s="13">
        <v>5.9701492537313397E-2</v>
      </c>
      <c r="K11" s="13">
        <v>5.5944055944055902E-2</v>
      </c>
      <c r="L11" s="13">
        <v>7.7922077922077906E-2</v>
      </c>
      <c r="M11" s="13"/>
      <c r="N11" s="13">
        <v>5.0209205020920501E-2</v>
      </c>
      <c r="O11" s="13">
        <v>5.8419243986254303E-2</v>
      </c>
      <c r="P11" s="13">
        <v>6.9651741293532299E-2</v>
      </c>
      <c r="Q11" s="13">
        <v>7.4803149606299205E-2</v>
      </c>
      <c r="R11" s="13"/>
      <c r="S11" s="13">
        <v>3.7037037037037E-2</v>
      </c>
      <c r="T11" s="13">
        <v>6.01503759398496E-2</v>
      </c>
      <c r="U11" s="13">
        <v>6.8493150684931503E-2</v>
      </c>
      <c r="V11" s="13">
        <v>8.7378640776699004E-2</v>
      </c>
      <c r="W11" s="13">
        <v>7.69230769230769E-2</v>
      </c>
      <c r="X11" s="13">
        <v>5.7142857142857099E-2</v>
      </c>
      <c r="Y11" s="13">
        <v>0.05</v>
      </c>
      <c r="Z11" s="13">
        <v>0.11111111111111099</v>
      </c>
      <c r="AA11" s="13">
        <v>5.7324840764331197E-2</v>
      </c>
      <c r="AB11" s="13">
        <v>7.2916666666666699E-2</v>
      </c>
      <c r="AC11" s="13">
        <v>7.0175438596491196E-2</v>
      </c>
      <c r="AD11" s="13">
        <v>0</v>
      </c>
      <c r="AE11" s="13"/>
      <c r="AF11" s="13">
        <v>3.5087719298245598E-2</v>
      </c>
      <c r="AG11" s="13">
        <v>6.5000000000000002E-2</v>
      </c>
      <c r="AH11" s="13">
        <v>3.90625E-2</v>
      </c>
      <c r="AI11" s="13">
        <v>0.173913043478261</v>
      </c>
      <c r="AJ11" s="13">
        <v>4.0650406504064998E-2</v>
      </c>
      <c r="AK11" s="13">
        <v>1.9047619047619001E-2</v>
      </c>
      <c r="AL11" s="13"/>
      <c r="AM11" s="13">
        <v>9.8901098901098897E-2</v>
      </c>
      <c r="AN11" s="13">
        <v>0.04</v>
      </c>
      <c r="AO11" s="13">
        <v>5.6265984654731503E-2</v>
      </c>
      <c r="AP11" s="13">
        <v>5.4852320675105502E-2</v>
      </c>
      <c r="AQ11" s="13">
        <v>4.5454545454545497E-2</v>
      </c>
      <c r="AR11" s="13"/>
      <c r="AS11" s="13">
        <v>6.0728744939271301E-2</v>
      </c>
      <c r="AT11" s="13" t="s">
        <v>97</v>
      </c>
      <c r="AU11" s="13"/>
      <c r="AV11" s="13">
        <v>0.06</v>
      </c>
      <c r="AW11" s="13">
        <v>2.1276595744680899E-2</v>
      </c>
      <c r="AX11" s="13">
        <v>7.0745697896749504E-2</v>
      </c>
      <c r="AY11" s="13"/>
      <c r="AZ11" s="13">
        <v>1.8348623853211E-2</v>
      </c>
      <c r="BA11" s="13">
        <v>6.6666666666666693E-2</v>
      </c>
      <c r="BB11" s="13">
        <v>7.4889867841409705E-2</v>
      </c>
      <c r="BC11" s="13"/>
      <c r="BD11" s="13">
        <v>5.5137844611528798E-2</v>
      </c>
      <c r="BE11" s="13">
        <v>7.1925754060324795E-2</v>
      </c>
      <c r="BF11" s="13"/>
      <c r="BG11" s="13">
        <v>3.3898305084745797E-2</v>
      </c>
      <c r="BH11" s="13">
        <v>7.4390243902438993E-2</v>
      </c>
      <c r="BI11" s="13"/>
      <c r="BJ11" s="13">
        <v>3.1578947368421102E-2</v>
      </c>
      <c r="BK11" s="13">
        <v>6.6732090284592704E-2</v>
      </c>
      <c r="BL11" s="13"/>
      <c r="BM11" s="13">
        <v>4.9382716049382699E-2</v>
      </c>
      <c r="BN11" s="13">
        <v>6.35245901639344E-2</v>
      </c>
      <c r="BO11" s="13"/>
      <c r="BP11" s="13">
        <v>8.6053412462907999E-2</v>
      </c>
      <c r="BQ11" s="13">
        <v>5.2511415525114201E-2</v>
      </c>
      <c r="BR11" s="13"/>
      <c r="BS11" s="13">
        <v>5.4298642533936702E-2</v>
      </c>
      <c r="BT11" s="13">
        <v>6.8131868131868098E-2</v>
      </c>
      <c r="BU11" s="13"/>
      <c r="BV11" s="13">
        <v>6.7114093959731502E-2</v>
      </c>
      <c r="BW11" s="13">
        <v>4.7781569965870303E-2</v>
      </c>
      <c r="BX11" s="13"/>
      <c r="BY11" s="13">
        <v>0.13986013986014001</v>
      </c>
      <c r="BZ11" s="13">
        <v>5.0139275766016698E-2</v>
      </c>
      <c r="CA11" s="13"/>
      <c r="CB11" s="13">
        <v>7.9526226734348601E-2</v>
      </c>
      <c r="CC11" s="13">
        <v>4.5016077170418001E-2</v>
      </c>
    </row>
    <row r="12" spans="2:81" x14ac:dyDescent="0.3">
      <c r="B12" s="14" t="s">
        <v>106</v>
      </c>
      <c r="C12" s="22">
        <v>4.4534412955465598E-2</v>
      </c>
      <c r="D12" s="22">
        <v>4.1733547351524902E-2</v>
      </c>
      <c r="E12" s="22">
        <v>4.6128500823723197E-2</v>
      </c>
      <c r="F12" s="22"/>
      <c r="G12" s="22">
        <v>0.04</v>
      </c>
      <c r="H12" s="22">
        <v>2.4539877300613501E-2</v>
      </c>
      <c r="I12" s="22">
        <v>5.5084745762711898E-2</v>
      </c>
      <c r="J12" s="22">
        <v>5.9701492537313397E-2</v>
      </c>
      <c r="K12" s="22">
        <v>4.8951048951049E-2</v>
      </c>
      <c r="L12" s="22">
        <v>5.1948051948052E-2</v>
      </c>
      <c r="M12" s="22"/>
      <c r="N12" s="22">
        <v>4.6025104602510497E-2</v>
      </c>
      <c r="O12" s="22">
        <v>4.1237113402061903E-2</v>
      </c>
      <c r="P12" s="22">
        <v>3.98009950248756E-2</v>
      </c>
      <c r="Q12" s="22">
        <v>5.1181102362204703E-2</v>
      </c>
      <c r="R12" s="22"/>
      <c r="S12" s="22">
        <v>4.52674897119342E-2</v>
      </c>
      <c r="T12" s="22">
        <v>4.5112781954887202E-2</v>
      </c>
      <c r="U12" s="22">
        <v>1.3698630136986301E-2</v>
      </c>
      <c r="V12" s="22">
        <v>7.7669902912621394E-2</v>
      </c>
      <c r="W12" s="22">
        <v>3.8461538461538498E-2</v>
      </c>
      <c r="X12" s="22">
        <v>4.7619047619047603E-2</v>
      </c>
      <c r="Y12" s="22">
        <v>0.05</v>
      </c>
      <c r="Z12" s="22">
        <v>2.2222222222222199E-2</v>
      </c>
      <c r="AA12" s="22">
        <v>3.1847133757961797E-2</v>
      </c>
      <c r="AB12" s="22">
        <v>3.125E-2</v>
      </c>
      <c r="AC12" s="22">
        <v>8.7719298245614002E-2</v>
      </c>
      <c r="AD12" s="22">
        <v>5.2631578947368397E-2</v>
      </c>
      <c r="AE12" s="22"/>
      <c r="AF12" s="22">
        <v>2.5062656641604002E-2</v>
      </c>
      <c r="AG12" s="22">
        <v>0.02</v>
      </c>
      <c r="AH12" s="22">
        <v>3.90625E-2</v>
      </c>
      <c r="AI12" s="22">
        <v>4.3478260869565202E-2</v>
      </c>
      <c r="AJ12" s="22">
        <v>4.8780487804878099E-2</v>
      </c>
      <c r="AK12" s="22">
        <v>9.5238095238095205E-2</v>
      </c>
      <c r="AL12" s="22"/>
      <c r="AM12" s="22">
        <v>8.2417582417582402E-2</v>
      </c>
      <c r="AN12" s="22">
        <v>4.8888888888888898E-2</v>
      </c>
      <c r="AO12" s="22">
        <v>3.5805626598465499E-2</v>
      </c>
      <c r="AP12" s="22">
        <v>2.53164556962025E-2</v>
      </c>
      <c r="AQ12" s="22">
        <v>4.5454545454545497E-2</v>
      </c>
      <c r="AR12" s="22"/>
      <c r="AS12" s="22">
        <v>4.4534412955465598E-2</v>
      </c>
      <c r="AT12" s="22" t="s">
        <v>97</v>
      </c>
      <c r="AU12" s="22"/>
      <c r="AV12" s="22">
        <v>0.04</v>
      </c>
      <c r="AW12" s="22">
        <v>1.0638297872340399E-2</v>
      </c>
      <c r="AX12" s="22">
        <v>5.5449330783938801E-2</v>
      </c>
      <c r="AY12" s="22"/>
      <c r="AZ12" s="22">
        <v>9.1743119266055103E-3</v>
      </c>
      <c r="BA12" s="22">
        <v>3.3333333333333298E-2</v>
      </c>
      <c r="BB12" s="22">
        <v>4.8458149779735699E-2</v>
      </c>
      <c r="BC12" s="22"/>
      <c r="BD12" s="22">
        <v>4.6365914786967402E-2</v>
      </c>
      <c r="BE12" s="22">
        <v>3.94431554524362E-2</v>
      </c>
      <c r="BF12" s="22"/>
      <c r="BG12" s="22">
        <v>2.9055690072639199E-2</v>
      </c>
      <c r="BH12" s="22">
        <v>5.24390243902439E-2</v>
      </c>
      <c r="BI12" s="22"/>
      <c r="BJ12" s="22">
        <v>2.1052631578947399E-2</v>
      </c>
      <c r="BK12" s="22">
        <v>4.9067713444553497E-2</v>
      </c>
      <c r="BL12" s="22"/>
      <c r="BM12" s="22">
        <v>6.5843621399177002E-2</v>
      </c>
      <c r="BN12" s="22">
        <v>3.7909836065573799E-2</v>
      </c>
      <c r="BO12" s="22"/>
      <c r="BP12" s="22">
        <v>6.5281899109792305E-2</v>
      </c>
      <c r="BQ12" s="22">
        <v>3.42465753424658E-2</v>
      </c>
      <c r="BR12" s="22"/>
      <c r="BS12" s="22">
        <v>3.6199095022624403E-2</v>
      </c>
      <c r="BT12" s="22">
        <v>5.9340659340659303E-2</v>
      </c>
      <c r="BU12" s="22"/>
      <c r="BV12" s="22">
        <v>3.35570469798658E-2</v>
      </c>
      <c r="BW12" s="22">
        <v>3.7542662116041001E-2</v>
      </c>
      <c r="BX12" s="22"/>
      <c r="BY12" s="22">
        <v>4.8951048951049E-2</v>
      </c>
      <c r="BZ12" s="22">
        <v>4.36397400185701E-2</v>
      </c>
      <c r="CA12" s="22"/>
      <c r="CB12" s="22">
        <v>4.0609137055837602E-2</v>
      </c>
      <c r="CC12" s="22">
        <v>4.8231511254019303E-2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0.51659919028340096</v>
      </c>
      <c r="D8" s="13">
        <v>0.50561797752809001</v>
      </c>
      <c r="E8" s="13">
        <v>0.52718286655683699</v>
      </c>
      <c r="F8" s="13"/>
      <c r="G8" s="13">
        <v>0.48571428571428599</v>
      </c>
      <c r="H8" s="13">
        <v>0.55828220858895705</v>
      </c>
      <c r="I8" s="13">
        <v>0.56355932203389802</v>
      </c>
      <c r="J8" s="13">
        <v>0.48756218905472598</v>
      </c>
      <c r="K8" s="13">
        <v>0.46853146853146899</v>
      </c>
      <c r="L8" s="13">
        <v>0.47402597402597402</v>
      </c>
      <c r="M8" s="13"/>
      <c r="N8" s="13">
        <v>0.52719665271966498</v>
      </c>
      <c r="O8" s="13">
        <v>0.54295532646048095</v>
      </c>
      <c r="P8" s="13">
        <v>0.51243781094527396</v>
      </c>
      <c r="Q8" s="13">
        <v>0.46062992125984298</v>
      </c>
      <c r="R8" s="13"/>
      <c r="S8" s="13">
        <v>0.57201646090534997</v>
      </c>
      <c r="T8" s="13">
        <v>0.47368421052631599</v>
      </c>
      <c r="U8" s="13">
        <v>0.534246575342466</v>
      </c>
      <c r="V8" s="13">
        <v>0.58252427184466005</v>
      </c>
      <c r="W8" s="13">
        <v>0.40384615384615402</v>
      </c>
      <c r="X8" s="13">
        <v>0.49523809523809498</v>
      </c>
      <c r="Y8" s="13">
        <v>0.52</v>
      </c>
      <c r="Z8" s="13">
        <v>0.35555555555555601</v>
      </c>
      <c r="AA8" s="13">
        <v>0.52866242038216604</v>
      </c>
      <c r="AB8" s="13">
        <v>0.52083333333333304</v>
      </c>
      <c r="AC8" s="13">
        <v>0.56140350877193002</v>
      </c>
      <c r="AD8" s="13">
        <v>0.52631578947368396</v>
      </c>
      <c r="AE8" s="13"/>
      <c r="AF8" s="13">
        <v>0.57142857142857095</v>
      </c>
      <c r="AG8" s="13">
        <v>0.53</v>
      </c>
      <c r="AH8" s="13">
        <v>0.5390625</v>
      </c>
      <c r="AI8" s="13">
        <v>0.39130434782608697</v>
      </c>
      <c r="AJ8" s="13">
        <v>0.60162601626016299</v>
      </c>
      <c r="AK8" s="13">
        <v>0.51428571428571401</v>
      </c>
      <c r="AL8" s="13"/>
      <c r="AM8" s="13">
        <v>0.43406593406593402</v>
      </c>
      <c r="AN8" s="13">
        <v>0.431111111111111</v>
      </c>
      <c r="AO8" s="13">
        <v>0.55242966751918199</v>
      </c>
      <c r="AP8" s="13">
        <v>0.57383966244725704</v>
      </c>
      <c r="AQ8" s="13">
        <v>0.54545454545454497</v>
      </c>
      <c r="AR8" s="13"/>
      <c r="AS8" s="13">
        <v>0.51659919028340096</v>
      </c>
      <c r="AT8" s="13" t="s">
        <v>97</v>
      </c>
      <c r="AU8" s="13"/>
      <c r="AV8" s="13">
        <v>0.49</v>
      </c>
      <c r="AW8" s="13">
        <v>0.53191489361702105</v>
      </c>
      <c r="AX8" s="13">
        <v>0.50669216061185496</v>
      </c>
      <c r="AY8" s="13"/>
      <c r="AZ8" s="13">
        <v>0.63302752293578002</v>
      </c>
      <c r="BA8" s="13">
        <v>0.47777777777777802</v>
      </c>
      <c r="BB8" s="13">
        <v>0.40088105726872197</v>
      </c>
      <c r="BC8" s="13"/>
      <c r="BD8" s="13">
        <v>0.56390977443609003</v>
      </c>
      <c r="BE8" s="13">
        <v>0.42923433874709999</v>
      </c>
      <c r="BF8" s="13"/>
      <c r="BG8" s="13">
        <v>0.60048426150121104</v>
      </c>
      <c r="BH8" s="13">
        <v>0.47560975609756101</v>
      </c>
      <c r="BI8" s="13"/>
      <c r="BJ8" s="13">
        <v>0.59473684210526301</v>
      </c>
      <c r="BK8" s="13">
        <v>0.50343473994111898</v>
      </c>
      <c r="BL8" s="13"/>
      <c r="BM8" s="13">
        <v>0.54732510288065805</v>
      </c>
      <c r="BN8" s="13">
        <v>0.51229508196721296</v>
      </c>
      <c r="BO8" s="13"/>
      <c r="BP8" s="13">
        <v>0.51632047477744802</v>
      </c>
      <c r="BQ8" s="13">
        <v>0.51484018264840203</v>
      </c>
      <c r="BR8" s="13"/>
      <c r="BS8" s="13">
        <v>0.53393665158370995</v>
      </c>
      <c r="BT8" s="13">
        <v>0.45934065934065899</v>
      </c>
      <c r="BU8" s="13"/>
      <c r="BV8" s="13">
        <v>0.55033557046979897</v>
      </c>
      <c r="BW8" s="13">
        <v>0.52559726962457298</v>
      </c>
      <c r="BX8" s="13"/>
      <c r="BY8" s="13">
        <v>0.47552447552447602</v>
      </c>
      <c r="BZ8" s="13">
        <v>0.52553389043639698</v>
      </c>
      <c r="CA8" s="13"/>
      <c r="CB8" s="13">
        <v>0.51607445008460195</v>
      </c>
      <c r="CC8" s="13">
        <v>0.52572347266881003</v>
      </c>
    </row>
    <row r="9" spans="2:81" x14ac:dyDescent="0.3">
      <c r="B9" s="14" t="s">
        <v>103</v>
      </c>
      <c r="C9" s="13">
        <v>0.33036437246963601</v>
      </c>
      <c r="D9" s="13">
        <v>0.31300160513643699</v>
      </c>
      <c r="E9" s="13">
        <v>0.347611202635914</v>
      </c>
      <c r="F9" s="13"/>
      <c r="G9" s="13">
        <v>0.34857142857142898</v>
      </c>
      <c r="H9" s="13">
        <v>0.29447852760736198</v>
      </c>
      <c r="I9" s="13">
        <v>0.29661016949152502</v>
      </c>
      <c r="J9" s="13">
        <v>0.328358208955224</v>
      </c>
      <c r="K9" s="13">
        <v>0.41258741258741299</v>
      </c>
      <c r="L9" s="13">
        <v>0.36363636363636398</v>
      </c>
      <c r="M9" s="13"/>
      <c r="N9" s="13">
        <v>0.328451882845188</v>
      </c>
      <c r="O9" s="13">
        <v>0.323024054982818</v>
      </c>
      <c r="P9" s="13">
        <v>0.30348258706467701</v>
      </c>
      <c r="Q9" s="13">
        <v>0.37401574803149601</v>
      </c>
      <c r="R9" s="13"/>
      <c r="S9" s="13">
        <v>0.31687242798353898</v>
      </c>
      <c r="T9" s="13">
        <v>0.35338345864661702</v>
      </c>
      <c r="U9" s="13">
        <v>0.41095890410958902</v>
      </c>
      <c r="V9" s="13">
        <v>0.233009708737864</v>
      </c>
      <c r="W9" s="13">
        <v>0.41346153846153799</v>
      </c>
      <c r="X9" s="13">
        <v>0.20952380952381</v>
      </c>
      <c r="Y9" s="13">
        <v>0.36</v>
      </c>
      <c r="Z9" s="13">
        <v>0.46666666666666701</v>
      </c>
      <c r="AA9" s="13">
        <v>0.35668789808917201</v>
      </c>
      <c r="AB9" s="13">
        <v>0.36458333333333298</v>
      </c>
      <c r="AC9" s="13">
        <v>0.175438596491228</v>
      </c>
      <c r="AD9" s="13">
        <v>0.36842105263157898</v>
      </c>
      <c r="AE9" s="13"/>
      <c r="AF9" s="13">
        <v>0.31578947368421101</v>
      </c>
      <c r="AG9" s="13">
        <v>0.315</v>
      </c>
      <c r="AH9" s="13">
        <v>0.3359375</v>
      </c>
      <c r="AI9" s="13">
        <v>0.37267080745341602</v>
      </c>
      <c r="AJ9" s="13">
        <v>0.26829268292682901</v>
      </c>
      <c r="AK9" s="13">
        <v>0.36190476190476201</v>
      </c>
      <c r="AL9" s="13"/>
      <c r="AM9" s="13">
        <v>0.37362637362637402</v>
      </c>
      <c r="AN9" s="13">
        <v>0.38222222222222202</v>
      </c>
      <c r="AO9" s="13">
        <v>0.31202046035805597</v>
      </c>
      <c r="AP9" s="13">
        <v>0.31223628691983102</v>
      </c>
      <c r="AQ9" s="13">
        <v>0.29545454545454503</v>
      </c>
      <c r="AR9" s="13"/>
      <c r="AS9" s="13">
        <v>0.33036437246963601</v>
      </c>
      <c r="AT9" s="13" t="s">
        <v>97</v>
      </c>
      <c r="AU9" s="13"/>
      <c r="AV9" s="13">
        <v>0.35249999999999998</v>
      </c>
      <c r="AW9" s="13">
        <v>0.319148936170213</v>
      </c>
      <c r="AX9" s="13">
        <v>0.33652007648183602</v>
      </c>
      <c r="AY9" s="13"/>
      <c r="AZ9" s="13">
        <v>0.27522935779816499</v>
      </c>
      <c r="BA9" s="13">
        <v>0.33333333333333298</v>
      </c>
      <c r="BB9" s="13">
        <v>0.40969162995594699</v>
      </c>
      <c r="BC9" s="13"/>
      <c r="BD9" s="13">
        <v>0.29949874686716799</v>
      </c>
      <c r="BE9" s="13">
        <v>0.38747099767981402</v>
      </c>
      <c r="BF9" s="13"/>
      <c r="BG9" s="13">
        <v>0.27118644067796599</v>
      </c>
      <c r="BH9" s="13">
        <v>0.35975609756097598</v>
      </c>
      <c r="BI9" s="13"/>
      <c r="BJ9" s="13">
        <v>0.27368421052631597</v>
      </c>
      <c r="BK9" s="13">
        <v>0.33856722276741902</v>
      </c>
      <c r="BL9" s="13"/>
      <c r="BM9" s="13">
        <v>0.28395061728395099</v>
      </c>
      <c r="BN9" s="13">
        <v>0.34118852459016402</v>
      </c>
      <c r="BO9" s="13"/>
      <c r="BP9" s="13">
        <v>0.33827893175074197</v>
      </c>
      <c r="BQ9" s="13">
        <v>0.33219178082191803</v>
      </c>
      <c r="BR9" s="13"/>
      <c r="BS9" s="13">
        <v>0.33031674208144801</v>
      </c>
      <c r="BT9" s="13">
        <v>0.36923076923076897</v>
      </c>
      <c r="BU9" s="13"/>
      <c r="BV9" s="13">
        <v>0.32885906040268498</v>
      </c>
      <c r="BW9" s="13">
        <v>0.33105802047781602</v>
      </c>
      <c r="BX9" s="13"/>
      <c r="BY9" s="13">
        <v>0.27972027972028002</v>
      </c>
      <c r="BZ9" s="13">
        <v>0.33890436397400198</v>
      </c>
      <c r="CA9" s="13"/>
      <c r="CB9" s="13">
        <v>0.32487309644669998</v>
      </c>
      <c r="CC9" s="13">
        <v>0.33440514469453397</v>
      </c>
    </row>
    <row r="10" spans="2:81" x14ac:dyDescent="0.3">
      <c r="B10" s="14" t="s">
        <v>433</v>
      </c>
      <c r="C10" s="13">
        <v>9.0688259109311706E-2</v>
      </c>
      <c r="D10" s="13">
        <v>0.10433386837881201</v>
      </c>
      <c r="E10" s="13">
        <v>7.7429983525535401E-2</v>
      </c>
      <c r="F10" s="13"/>
      <c r="G10" s="13">
        <v>0.108571428571429</v>
      </c>
      <c r="H10" s="13">
        <v>7.6687116564417193E-2</v>
      </c>
      <c r="I10" s="13">
        <v>8.8983050847457598E-2</v>
      </c>
      <c r="J10" s="13">
        <v>0.124378109452736</v>
      </c>
      <c r="K10" s="13">
        <v>6.2937062937062901E-2</v>
      </c>
      <c r="L10" s="13">
        <v>8.4415584415584402E-2</v>
      </c>
      <c r="M10" s="13"/>
      <c r="N10" s="13">
        <v>8.9958158995815898E-2</v>
      </c>
      <c r="O10" s="13">
        <v>6.8728522336769807E-2</v>
      </c>
      <c r="P10" s="13">
        <v>0.119402985074627</v>
      </c>
      <c r="Q10" s="13">
        <v>9.4488188976377993E-2</v>
      </c>
      <c r="R10" s="13"/>
      <c r="S10" s="13">
        <v>6.1728395061728399E-2</v>
      </c>
      <c r="T10" s="13">
        <v>6.7669172932330796E-2</v>
      </c>
      <c r="U10" s="13">
        <v>4.1095890410958902E-2</v>
      </c>
      <c r="V10" s="13">
        <v>0.116504854368932</v>
      </c>
      <c r="W10" s="13">
        <v>0.105769230769231</v>
      </c>
      <c r="X10" s="13">
        <v>0.2</v>
      </c>
      <c r="Y10" s="13">
        <v>7.0000000000000007E-2</v>
      </c>
      <c r="Z10" s="13">
        <v>0.133333333333333</v>
      </c>
      <c r="AA10" s="13">
        <v>6.3694267515923594E-2</v>
      </c>
      <c r="AB10" s="13">
        <v>5.2083333333333301E-2</v>
      </c>
      <c r="AC10" s="13">
        <v>0.19298245614035101</v>
      </c>
      <c r="AD10" s="13">
        <v>0.105263157894737</v>
      </c>
      <c r="AE10" s="13"/>
      <c r="AF10" s="13">
        <v>7.5187969924811998E-2</v>
      </c>
      <c r="AG10" s="13">
        <v>0.1</v>
      </c>
      <c r="AH10" s="13">
        <v>0.1015625</v>
      </c>
      <c r="AI10" s="13">
        <v>0.13043478260869601</v>
      </c>
      <c r="AJ10" s="13">
        <v>7.3170731707317097E-2</v>
      </c>
      <c r="AK10" s="13">
        <v>6.6666666666666693E-2</v>
      </c>
      <c r="AL10" s="13"/>
      <c r="AM10" s="13">
        <v>9.8901098901098897E-2</v>
      </c>
      <c r="AN10" s="13">
        <v>8.8888888888888906E-2</v>
      </c>
      <c r="AO10" s="13">
        <v>8.9514066496163697E-2</v>
      </c>
      <c r="AP10" s="13">
        <v>7.1729957805907199E-2</v>
      </c>
      <c r="AQ10" s="13">
        <v>6.8181818181818205E-2</v>
      </c>
      <c r="AR10" s="13"/>
      <c r="AS10" s="13">
        <v>9.0688259109311706E-2</v>
      </c>
      <c r="AT10" s="13" t="s">
        <v>97</v>
      </c>
      <c r="AU10" s="13"/>
      <c r="AV10" s="13">
        <v>9.7500000000000003E-2</v>
      </c>
      <c r="AW10" s="13">
        <v>9.5744680851063801E-2</v>
      </c>
      <c r="AX10" s="13">
        <v>9.1778202676864207E-2</v>
      </c>
      <c r="AY10" s="13"/>
      <c r="AZ10" s="13">
        <v>7.3394495412843999E-2</v>
      </c>
      <c r="BA10" s="13">
        <v>0.133333333333333</v>
      </c>
      <c r="BB10" s="13">
        <v>0.114537444933921</v>
      </c>
      <c r="BC10" s="13"/>
      <c r="BD10" s="13">
        <v>8.1453634085213E-2</v>
      </c>
      <c r="BE10" s="13">
        <v>0.106728538283063</v>
      </c>
      <c r="BF10" s="13"/>
      <c r="BG10" s="13">
        <v>7.9903147699757898E-2</v>
      </c>
      <c r="BH10" s="13">
        <v>9.5121951219512196E-2</v>
      </c>
      <c r="BI10" s="13"/>
      <c r="BJ10" s="13">
        <v>8.42105263157895E-2</v>
      </c>
      <c r="BK10" s="13">
        <v>9.3228655544651595E-2</v>
      </c>
      <c r="BL10" s="13"/>
      <c r="BM10" s="13">
        <v>0.102880658436214</v>
      </c>
      <c r="BN10" s="13">
        <v>8.4016393442622905E-2</v>
      </c>
      <c r="BO10" s="13"/>
      <c r="BP10" s="13">
        <v>7.71513353115727E-2</v>
      </c>
      <c r="BQ10" s="13">
        <v>9.3607305936073096E-2</v>
      </c>
      <c r="BR10" s="13"/>
      <c r="BS10" s="13">
        <v>8.5972850678733004E-2</v>
      </c>
      <c r="BT10" s="13">
        <v>9.2307692307692299E-2</v>
      </c>
      <c r="BU10" s="13"/>
      <c r="BV10" s="13">
        <v>5.3691275167785199E-2</v>
      </c>
      <c r="BW10" s="13">
        <v>0.102389078498294</v>
      </c>
      <c r="BX10" s="13"/>
      <c r="BY10" s="13">
        <v>0.111888111888112</v>
      </c>
      <c r="BZ10" s="13">
        <v>8.6350974930362104E-2</v>
      </c>
      <c r="CA10" s="13"/>
      <c r="CB10" s="13">
        <v>9.13705583756345E-2</v>
      </c>
      <c r="CC10" s="13">
        <v>8.3601286173633396E-2</v>
      </c>
    </row>
    <row r="11" spans="2:81" x14ac:dyDescent="0.3">
      <c r="B11" s="14" t="s">
        <v>434</v>
      </c>
      <c r="C11" s="13">
        <v>3.4817813765182198E-2</v>
      </c>
      <c r="D11" s="13">
        <v>4.8154093097913298E-2</v>
      </c>
      <c r="E11" s="13">
        <v>2.1416803953871501E-2</v>
      </c>
      <c r="F11" s="13"/>
      <c r="G11" s="13">
        <v>2.8571428571428598E-2</v>
      </c>
      <c r="H11" s="13">
        <v>4.2944785276073601E-2</v>
      </c>
      <c r="I11" s="13">
        <v>3.3898305084745797E-2</v>
      </c>
      <c r="J11" s="13">
        <v>3.98009950248756E-2</v>
      </c>
      <c r="K11" s="13">
        <v>2.0979020979021001E-2</v>
      </c>
      <c r="L11" s="13">
        <v>3.2467532467532499E-2</v>
      </c>
      <c r="M11" s="13"/>
      <c r="N11" s="13">
        <v>2.5104602510460299E-2</v>
      </c>
      <c r="O11" s="13">
        <v>4.4673539518900303E-2</v>
      </c>
      <c r="P11" s="13">
        <v>2.9850746268656699E-2</v>
      </c>
      <c r="Q11" s="13">
        <v>4.33070866141732E-2</v>
      </c>
      <c r="R11" s="13"/>
      <c r="S11" s="13">
        <v>2.0576131687242798E-2</v>
      </c>
      <c r="T11" s="13">
        <v>7.5187969924811998E-2</v>
      </c>
      <c r="U11" s="13">
        <v>1.3698630136986301E-2</v>
      </c>
      <c r="V11" s="13">
        <v>2.9126213592233E-2</v>
      </c>
      <c r="W11" s="13">
        <v>4.80769230769231E-2</v>
      </c>
      <c r="X11" s="13">
        <v>6.6666666666666693E-2</v>
      </c>
      <c r="Y11" s="13">
        <v>0.01</v>
      </c>
      <c r="Z11" s="13">
        <v>2.2222222222222199E-2</v>
      </c>
      <c r="AA11" s="13">
        <v>3.1847133757961797E-2</v>
      </c>
      <c r="AB11" s="13">
        <v>4.1666666666666699E-2</v>
      </c>
      <c r="AC11" s="13">
        <v>1.7543859649122799E-2</v>
      </c>
      <c r="AD11" s="13">
        <v>0</v>
      </c>
      <c r="AE11" s="13"/>
      <c r="AF11" s="13">
        <v>2.00501253132832E-2</v>
      </c>
      <c r="AG11" s="13">
        <v>4.4999999999999998E-2</v>
      </c>
      <c r="AH11" s="13">
        <v>1.5625E-2</v>
      </c>
      <c r="AI11" s="13">
        <v>8.6956521739130405E-2</v>
      </c>
      <c r="AJ11" s="13">
        <v>1.6260162601626001E-2</v>
      </c>
      <c r="AK11" s="13">
        <v>9.5238095238095195E-3</v>
      </c>
      <c r="AL11" s="13"/>
      <c r="AM11" s="13">
        <v>6.0439560439560398E-2</v>
      </c>
      <c r="AN11" s="13">
        <v>5.3333333333333302E-2</v>
      </c>
      <c r="AO11" s="13">
        <v>2.3017902813299199E-2</v>
      </c>
      <c r="AP11" s="13">
        <v>2.9535864978902999E-2</v>
      </c>
      <c r="AQ11" s="13">
        <v>4.5454545454545497E-2</v>
      </c>
      <c r="AR11" s="13"/>
      <c r="AS11" s="13">
        <v>3.4817813765182198E-2</v>
      </c>
      <c r="AT11" s="13" t="s">
        <v>97</v>
      </c>
      <c r="AU11" s="13"/>
      <c r="AV11" s="13">
        <v>3.7499999999999999E-2</v>
      </c>
      <c r="AW11" s="13">
        <v>4.2553191489361701E-2</v>
      </c>
      <c r="AX11" s="13">
        <v>3.4416826003824098E-2</v>
      </c>
      <c r="AY11" s="13"/>
      <c r="AZ11" s="13">
        <v>9.1743119266055103E-3</v>
      </c>
      <c r="BA11" s="13">
        <v>4.4444444444444398E-2</v>
      </c>
      <c r="BB11" s="13">
        <v>4.4052863436123399E-2</v>
      </c>
      <c r="BC11" s="13"/>
      <c r="BD11" s="13">
        <v>3.00751879699248E-2</v>
      </c>
      <c r="BE11" s="13">
        <v>4.4083526682134597E-2</v>
      </c>
      <c r="BF11" s="13"/>
      <c r="BG11" s="13">
        <v>2.6634382566585998E-2</v>
      </c>
      <c r="BH11" s="13">
        <v>3.9024390243902397E-2</v>
      </c>
      <c r="BI11" s="13"/>
      <c r="BJ11" s="13">
        <v>2.1052631578947399E-2</v>
      </c>
      <c r="BK11" s="13">
        <v>3.6310107948969599E-2</v>
      </c>
      <c r="BL11" s="13"/>
      <c r="BM11" s="13">
        <v>3.7037037037037E-2</v>
      </c>
      <c r="BN11" s="13">
        <v>3.4836065573770503E-2</v>
      </c>
      <c r="BO11" s="13"/>
      <c r="BP11" s="13">
        <v>3.5608308605341199E-2</v>
      </c>
      <c r="BQ11" s="13">
        <v>3.5388127853881297E-2</v>
      </c>
      <c r="BR11" s="13"/>
      <c r="BS11" s="13">
        <v>3.3936651583710398E-2</v>
      </c>
      <c r="BT11" s="13">
        <v>4.6153846153846198E-2</v>
      </c>
      <c r="BU11" s="13"/>
      <c r="BV11" s="13">
        <v>4.6979865771812103E-2</v>
      </c>
      <c r="BW11" s="13">
        <v>2.7303754266211601E-2</v>
      </c>
      <c r="BX11" s="13"/>
      <c r="BY11" s="13">
        <v>9.7902097902097904E-2</v>
      </c>
      <c r="BZ11" s="13">
        <v>2.4141132776230301E-2</v>
      </c>
      <c r="CA11" s="13"/>
      <c r="CB11" s="13">
        <v>3.8917089678510999E-2</v>
      </c>
      <c r="CC11" s="13">
        <v>3.0546623794212201E-2</v>
      </c>
    </row>
    <row r="12" spans="2:81" x14ac:dyDescent="0.3">
      <c r="B12" s="14" t="s">
        <v>106</v>
      </c>
      <c r="C12" s="22">
        <v>2.7530364372469598E-2</v>
      </c>
      <c r="D12" s="22">
        <v>2.8892455858748001E-2</v>
      </c>
      <c r="E12" s="22">
        <v>2.63591433278418E-2</v>
      </c>
      <c r="F12" s="22"/>
      <c r="G12" s="22">
        <v>2.8571428571428598E-2</v>
      </c>
      <c r="H12" s="22">
        <v>2.7607361963190202E-2</v>
      </c>
      <c r="I12" s="22">
        <v>1.6949152542372899E-2</v>
      </c>
      <c r="J12" s="22">
        <v>1.99004975124378E-2</v>
      </c>
      <c r="K12" s="22">
        <v>3.4965034965035002E-2</v>
      </c>
      <c r="L12" s="22">
        <v>4.5454545454545497E-2</v>
      </c>
      <c r="M12" s="22"/>
      <c r="N12" s="22">
        <v>2.92887029288703E-2</v>
      </c>
      <c r="O12" s="22">
        <v>2.06185567010309E-2</v>
      </c>
      <c r="P12" s="22">
        <v>3.4825870646766198E-2</v>
      </c>
      <c r="Q12" s="22">
        <v>2.7559055118110201E-2</v>
      </c>
      <c r="R12" s="22"/>
      <c r="S12" s="22">
        <v>2.8806584362139901E-2</v>
      </c>
      <c r="T12" s="22">
        <v>3.00751879699248E-2</v>
      </c>
      <c r="U12" s="22">
        <v>0</v>
      </c>
      <c r="V12" s="22">
        <v>3.8834951456310697E-2</v>
      </c>
      <c r="W12" s="22">
        <v>2.8846153846153799E-2</v>
      </c>
      <c r="X12" s="22">
        <v>2.8571428571428598E-2</v>
      </c>
      <c r="Y12" s="22">
        <v>0.04</v>
      </c>
      <c r="Z12" s="22">
        <v>2.2222222222222199E-2</v>
      </c>
      <c r="AA12" s="22">
        <v>1.9108280254777101E-2</v>
      </c>
      <c r="AB12" s="22">
        <v>2.0833333333333301E-2</v>
      </c>
      <c r="AC12" s="22">
        <v>5.2631578947368397E-2</v>
      </c>
      <c r="AD12" s="22">
        <v>0</v>
      </c>
      <c r="AE12" s="22"/>
      <c r="AF12" s="22">
        <v>1.7543859649122799E-2</v>
      </c>
      <c r="AG12" s="22">
        <v>0.01</v>
      </c>
      <c r="AH12" s="22">
        <v>7.8125E-3</v>
      </c>
      <c r="AI12" s="22">
        <v>1.8633540372670801E-2</v>
      </c>
      <c r="AJ12" s="22">
        <v>4.0650406504064998E-2</v>
      </c>
      <c r="AK12" s="22">
        <v>4.7619047619047603E-2</v>
      </c>
      <c r="AL12" s="22"/>
      <c r="AM12" s="22">
        <v>3.2967032967033003E-2</v>
      </c>
      <c r="AN12" s="22">
        <v>4.4444444444444398E-2</v>
      </c>
      <c r="AO12" s="22">
        <v>2.3017902813299199E-2</v>
      </c>
      <c r="AP12" s="22">
        <v>1.26582278481013E-2</v>
      </c>
      <c r="AQ12" s="22">
        <v>4.5454545454545497E-2</v>
      </c>
      <c r="AR12" s="22"/>
      <c r="AS12" s="22">
        <v>2.7530364372469598E-2</v>
      </c>
      <c r="AT12" s="22" t="s">
        <v>97</v>
      </c>
      <c r="AU12" s="22"/>
      <c r="AV12" s="22">
        <v>2.2499999999999999E-2</v>
      </c>
      <c r="AW12" s="22">
        <v>1.0638297872340399E-2</v>
      </c>
      <c r="AX12" s="22">
        <v>3.05927342256214E-2</v>
      </c>
      <c r="AY12" s="22"/>
      <c r="AZ12" s="22">
        <v>9.1743119266055103E-3</v>
      </c>
      <c r="BA12" s="22">
        <v>1.1111111111111099E-2</v>
      </c>
      <c r="BB12" s="22">
        <v>3.0837004405286299E-2</v>
      </c>
      <c r="BC12" s="22"/>
      <c r="BD12" s="22">
        <v>2.5062656641604002E-2</v>
      </c>
      <c r="BE12" s="22">
        <v>3.2482598607888602E-2</v>
      </c>
      <c r="BF12" s="22"/>
      <c r="BG12" s="22">
        <v>2.17917675544794E-2</v>
      </c>
      <c r="BH12" s="22">
        <v>3.0487804878048801E-2</v>
      </c>
      <c r="BI12" s="22"/>
      <c r="BJ12" s="22">
        <v>2.6315789473684199E-2</v>
      </c>
      <c r="BK12" s="22">
        <v>2.8459273797840998E-2</v>
      </c>
      <c r="BL12" s="22"/>
      <c r="BM12" s="22">
        <v>2.8806584362139901E-2</v>
      </c>
      <c r="BN12" s="22">
        <v>2.7663934426229501E-2</v>
      </c>
      <c r="BO12" s="22"/>
      <c r="BP12" s="22">
        <v>3.2640949554896097E-2</v>
      </c>
      <c r="BQ12" s="22">
        <v>2.3972602739725998E-2</v>
      </c>
      <c r="BR12" s="22"/>
      <c r="BS12" s="22">
        <v>1.58371040723982E-2</v>
      </c>
      <c r="BT12" s="22">
        <v>3.2967032967033003E-2</v>
      </c>
      <c r="BU12" s="22"/>
      <c r="BV12" s="22">
        <v>2.01342281879195E-2</v>
      </c>
      <c r="BW12" s="22">
        <v>1.36518771331058E-2</v>
      </c>
      <c r="BX12" s="22"/>
      <c r="BY12" s="22">
        <v>3.4965034965035002E-2</v>
      </c>
      <c r="BZ12" s="22">
        <v>2.5069637883008401E-2</v>
      </c>
      <c r="CA12" s="22"/>
      <c r="CB12" s="22">
        <v>2.8764805414551599E-2</v>
      </c>
      <c r="CC12" s="22">
        <v>2.57234726688103E-2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0.33279352226720599</v>
      </c>
      <c r="D8" s="13">
        <v>0.31621187800963102</v>
      </c>
      <c r="E8" s="13">
        <v>0.350906095551895</v>
      </c>
      <c r="F8" s="13"/>
      <c r="G8" s="13">
        <v>0.29142857142857098</v>
      </c>
      <c r="H8" s="13">
        <v>0.438650306748466</v>
      </c>
      <c r="I8" s="13">
        <v>0.355932203389831</v>
      </c>
      <c r="J8" s="13">
        <v>0.29353233830845799</v>
      </c>
      <c r="K8" s="13">
        <v>0.25874125874125897</v>
      </c>
      <c r="L8" s="13">
        <v>0.24025974025974001</v>
      </c>
      <c r="M8" s="13"/>
      <c r="N8" s="13">
        <v>0.38493723849372402</v>
      </c>
      <c r="O8" s="13">
        <v>0.27147766323024097</v>
      </c>
      <c r="P8" s="13">
        <v>0.33830845771144302</v>
      </c>
      <c r="Q8" s="13">
        <v>0.28740157480314998</v>
      </c>
      <c r="R8" s="13"/>
      <c r="S8" s="13">
        <v>0.44032921810699599</v>
      </c>
      <c r="T8" s="13">
        <v>0.28571428571428598</v>
      </c>
      <c r="U8" s="13">
        <v>0.34246575342465801</v>
      </c>
      <c r="V8" s="13">
        <v>0.35922330097087402</v>
      </c>
      <c r="W8" s="13">
        <v>0.27884615384615402</v>
      </c>
      <c r="X8" s="13">
        <v>0.28571428571428598</v>
      </c>
      <c r="Y8" s="13">
        <v>0.32</v>
      </c>
      <c r="Z8" s="13">
        <v>0.17777777777777801</v>
      </c>
      <c r="AA8" s="13">
        <v>0.29299363057324801</v>
      </c>
      <c r="AB8" s="13">
        <v>0.32291666666666702</v>
      </c>
      <c r="AC8" s="13">
        <v>0.38596491228070201</v>
      </c>
      <c r="AD8" s="13">
        <v>0.31578947368421101</v>
      </c>
      <c r="AE8" s="13"/>
      <c r="AF8" s="13">
        <v>0.418546365914787</v>
      </c>
      <c r="AG8" s="13">
        <v>0.29499999999999998</v>
      </c>
      <c r="AH8" s="13">
        <v>0.3828125</v>
      </c>
      <c r="AI8" s="13">
        <v>0.229813664596273</v>
      </c>
      <c r="AJ8" s="13">
        <v>0.35772357723577197</v>
      </c>
      <c r="AK8" s="13">
        <v>0.24761904761904799</v>
      </c>
      <c r="AL8" s="13"/>
      <c r="AM8" s="13">
        <v>0.23626373626373601</v>
      </c>
      <c r="AN8" s="13">
        <v>0.21333333333333299</v>
      </c>
      <c r="AO8" s="13">
        <v>0.355498721227621</v>
      </c>
      <c r="AP8" s="13">
        <v>0.45147679324894502</v>
      </c>
      <c r="AQ8" s="13">
        <v>0.54545454545454497</v>
      </c>
      <c r="AR8" s="13"/>
      <c r="AS8" s="13">
        <v>0.33279352226720599</v>
      </c>
      <c r="AT8" s="13" t="s">
        <v>97</v>
      </c>
      <c r="AU8" s="13"/>
      <c r="AV8" s="13">
        <v>0.33</v>
      </c>
      <c r="AW8" s="13">
        <v>0.42553191489361702</v>
      </c>
      <c r="AX8" s="13">
        <v>0.26195028680688298</v>
      </c>
      <c r="AY8" s="13"/>
      <c r="AZ8" s="13">
        <v>0.47706422018348599</v>
      </c>
      <c r="BA8" s="13">
        <v>0.344444444444444</v>
      </c>
      <c r="BB8" s="13">
        <v>0.23788546255506601</v>
      </c>
      <c r="BC8" s="13"/>
      <c r="BD8" s="13">
        <v>0.37844611528822097</v>
      </c>
      <c r="BE8" s="13">
        <v>0.25058004640371201</v>
      </c>
      <c r="BF8" s="13"/>
      <c r="BG8" s="13">
        <v>0.445520581113801</v>
      </c>
      <c r="BH8" s="13">
        <v>0.275609756097561</v>
      </c>
      <c r="BI8" s="13"/>
      <c r="BJ8" s="13">
        <v>0.44736842105263203</v>
      </c>
      <c r="BK8" s="13">
        <v>0.310107948969578</v>
      </c>
      <c r="BL8" s="13"/>
      <c r="BM8" s="13">
        <v>0.33744855967078202</v>
      </c>
      <c r="BN8" s="13">
        <v>0.33401639344262302</v>
      </c>
      <c r="BO8" s="13"/>
      <c r="BP8" s="13">
        <v>0.29376854599406499</v>
      </c>
      <c r="BQ8" s="13">
        <v>0.34931506849315103</v>
      </c>
      <c r="BR8" s="13"/>
      <c r="BS8" s="13">
        <v>0.35746606334841602</v>
      </c>
      <c r="BT8" s="13">
        <v>0.28351648351648401</v>
      </c>
      <c r="BU8" s="13"/>
      <c r="BV8" s="13">
        <v>0.456375838926175</v>
      </c>
      <c r="BW8" s="13">
        <v>0.30716723549488101</v>
      </c>
      <c r="BX8" s="13"/>
      <c r="BY8" s="13">
        <v>0.31468531468531502</v>
      </c>
      <c r="BZ8" s="13">
        <v>0.33704735376044598</v>
      </c>
      <c r="CA8" s="13"/>
      <c r="CB8" s="13">
        <v>0.294416243654822</v>
      </c>
      <c r="CC8" s="13">
        <v>0.37459807073954998</v>
      </c>
    </row>
    <row r="9" spans="2:81" x14ac:dyDescent="0.3">
      <c r="B9" s="14" t="s">
        <v>103</v>
      </c>
      <c r="C9" s="13">
        <v>0.32469635627530402</v>
      </c>
      <c r="D9" s="13">
        <v>0.31139646869984</v>
      </c>
      <c r="E9" s="13">
        <v>0.336079077429984</v>
      </c>
      <c r="F9" s="13"/>
      <c r="G9" s="13">
        <v>0.41142857142857098</v>
      </c>
      <c r="H9" s="13">
        <v>0.30061349693251499</v>
      </c>
      <c r="I9" s="13">
        <v>0.34322033898305099</v>
      </c>
      <c r="J9" s="13">
        <v>0.31343283582089598</v>
      </c>
      <c r="K9" s="13">
        <v>0.30769230769230799</v>
      </c>
      <c r="L9" s="13">
        <v>0.27922077922077898</v>
      </c>
      <c r="M9" s="13"/>
      <c r="N9" s="13">
        <v>0.28033472803347298</v>
      </c>
      <c r="O9" s="13">
        <v>0.38144329896907198</v>
      </c>
      <c r="P9" s="13">
        <v>0.33333333333333298</v>
      </c>
      <c r="Q9" s="13">
        <v>0.34251968503937003</v>
      </c>
      <c r="R9" s="13"/>
      <c r="S9" s="13">
        <v>0.28806584362139898</v>
      </c>
      <c r="T9" s="13">
        <v>0.37593984962406002</v>
      </c>
      <c r="U9" s="13">
        <v>0.301369863013699</v>
      </c>
      <c r="V9" s="13">
        <v>0.27184466019417503</v>
      </c>
      <c r="W9" s="13">
        <v>0.355769230769231</v>
      </c>
      <c r="X9" s="13">
        <v>0.34285714285714303</v>
      </c>
      <c r="Y9" s="13">
        <v>0.33</v>
      </c>
      <c r="Z9" s="13">
        <v>0.28888888888888897</v>
      </c>
      <c r="AA9" s="13">
        <v>0.38216560509554098</v>
      </c>
      <c r="AB9" s="13">
        <v>0.32291666666666702</v>
      </c>
      <c r="AC9" s="13">
        <v>0.24561403508771901</v>
      </c>
      <c r="AD9" s="13">
        <v>0.36842105263157898</v>
      </c>
      <c r="AE9" s="13"/>
      <c r="AF9" s="13">
        <v>0.31829573934837102</v>
      </c>
      <c r="AG9" s="13">
        <v>0.38</v>
      </c>
      <c r="AH9" s="13">
        <v>0.375</v>
      </c>
      <c r="AI9" s="13">
        <v>0.29192546583850898</v>
      </c>
      <c r="AJ9" s="13">
        <v>0.34959349593495898</v>
      </c>
      <c r="AK9" s="13">
        <v>0.30476190476190501</v>
      </c>
      <c r="AL9" s="13"/>
      <c r="AM9" s="13">
        <v>0.31318681318681302</v>
      </c>
      <c r="AN9" s="13">
        <v>0.35555555555555601</v>
      </c>
      <c r="AO9" s="13">
        <v>0.33503836317135499</v>
      </c>
      <c r="AP9" s="13">
        <v>0.29957805907173002</v>
      </c>
      <c r="AQ9" s="13">
        <v>0.29545454545454503</v>
      </c>
      <c r="AR9" s="13"/>
      <c r="AS9" s="13">
        <v>0.32469635627530402</v>
      </c>
      <c r="AT9" s="13" t="s">
        <v>97</v>
      </c>
      <c r="AU9" s="13"/>
      <c r="AV9" s="13">
        <v>0.33250000000000002</v>
      </c>
      <c r="AW9" s="13">
        <v>0.340425531914894</v>
      </c>
      <c r="AX9" s="13">
        <v>0.34608030592734201</v>
      </c>
      <c r="AY9" s="13"/>
      <c r="AZ9" s="13">
        <v>0.31192660550458701</v>
      </c>
      <c r="BA9" s="13">
        <v>0.422222222222222</v>
      </c>
      <c r="BB9" s="13">
        <v>0.32599118942731298</v>
      </c>
      <c r="BC9" s="13"/>
      <c r="BD9" s="13">
        <v>0.324561403508772</v>
      </c>
      <c r="BE9" s="13">
        <v>0.32482598607888602</v>
      </c>
      <c r="BF9" s="13"/>
      <c r="BG9" s="13">
        <v>0.314769975786925</v>
      </c>
      <c r="BH9" s="13">
        <v>0.32926829268292701</v>
      </c>
      <c r="BI9" s="13"/>
      <c r="BJ9" s="13">
        <v>0.326315789473684</v>
      </c>
      <c r="BK9" s="13">
        <v>0.32384690873405297</v>
      </c>
      <c r="BL9" s="13"/>
      <c r="BM9" s="13">
        <v>0.329218106995885</v>
      </c>
      <c r="BN9" s="13">
        <v>0.32172131147541</v>
      </c>
      <c r="BO9" s="13"/>
      <c r="BP9" s="13">
        <v>0.32047477744807101</v>
      </c>
      <c r="BQ9" s="13">
        <v>0.32762557077625598</v>
      </c>
      <c r="BR9" s="13"/>
      <c r="BS9" s="13">
        <v>0.34615384615384598</v>
      </c>
      <c r="BT9" s="13">
        <v>0.33406593406593399</v>
      </c>
      <c r="BU9" s="13"/>
      <c r="BV9" s="13">
        <v>0.288590604026846</v>
      </c>
      <c r="BW9" s="13">
        <v>0.37542662116040998</v>
      </c>
      <c r="BX9" s="13"/>
      <c r="BY9" s="13">
        <v>0.30069930069930101</v>
      </c>
      <c r="BZ9" s="13">
        <v>0.33054781801299898</v>
      </c>
      <c r="CA9" s="13"/>
      <c r="CB9" s="13">
        <v>0.32148900169204703</v>
      </c>
      <c r="CC9" s="13">
        <v>0.32315112540192897</v>
      </c>
    </row>
    <row r="10" spans="2:81" x14ac:dyDescent="0.3">
      <c r="B10" s="14" t="s">
        <v>433</v>
      </c>
      <c r="C10" s="13">
        <v>0.20161943319838099</v>
      </c>
      <c r="D10" s="13">
        <v>0.22311396468699801</v>
      </c>
      <c r="E10" s="13">
        <v>0.179571663920923</v>
      </c>
      <c r="F10" s="13"/>
      <c r="G10" s="13">
        <v>0.188571428571429</v>
      </c>
      <c r="H10" s="13">
        <v>0.13803680981595101</v>
      </c>
      <c r="I10" s="13">
        <v>0.16525423728813601</v>
      </c>
      <c r="J10" s="13">
        <v>0.238805970149254</v>
      </c>
      <c r="K10" s="13">
        <v>0.286713286713287</v>
      </c>
      <c r="L10" s="13">
        <v>0.27922077922077898</v>
      </c>
      <c r="M10" s="13"/>
      <c r="N10" s="13">
        <v>0.19456066945606701</v>
      </c>
      <c r="O10" s="13">
        <v>0.219931271477663</v>
      </c>
      <c r="P10" s="13">
        <v>0.20398009950248799</v>
      </c>
      <c r="Q10" s="13">
        <v>0.20078740157480299</v>
      </c>
      <c r="R10" s="13"/>
      <c r="S10" s="13">
        <v>0.156378600823045</v>
      </c>
      <c r="T10" s="13">
        <v>0.21052631578947401</v>
      </c>
      <c r="U10" s="13">
        <v>0.27397260273972601</v>
      </c>
      <c r="V10" s="13">
        <v>0.20388349514563101</v>
      </c>
      <c r="W10" s="13">
        <v>0.22115384615384601</v>
      </c>
      <c r="X10" s="13">
        <v>0.2</v>
      </c>
      <c r="Y10" s="13">
        <v>0.19</v>
      </c>
      <c r="Z10" s="13">
        <v>0.28888888888888897</v>
      </c>
      <c r="AA10" s="13">
        <v>0.19745222929936301</v>
      </c>
      <c r="AB10" s="13">
        <v>0.1875</v>
      </c>
      <c r="AC10" s="13">
        <v>0.21052631578947401</v>
      </c>
      <c r="AD10" s="13">
        <v>0.26315789473684198</v>
      </c>
      <c r="AE10" s="13"/>
      <c r="AF10" s="13">
        <v>0.180451127819549</v>
      </c>
      <c r="AG10" s="13">
        <v>0.20499999999999999</v>
      </c>
      <c r="AH10" s="13">
        <v>0.1171875</v>
      </c>
      <c r="AI10" s="13">
        <v>0.24223602484472101</v>
      </c>
      <c r="AJ10" s="13">
        <v>0.18699186991869901</v>
      </c>
      <c r="AK10" s="13">
        <v>0.29523809523809502</v>
      </c>
      <c r="AL10" s="13"/>
      <c r="AM10" s="13">
        <v>0.23626373626373601</v>
      </c>
      <c r="AN10" s="13">
        <v>0.25777777777777799</v>
      </c>
      <c r="AO10" s="13">
        <v>0.19437340153452701</v>
      </c>
      <c r="AP10" s="13">
        <v>0.16033755274261599</v>
      </c>
      <c r="AQ10" s="13">
        <v>6.8181818181818205E-2</v>
      </c>
      <c r="AR10" s="13"/>
      <c r="AS10" s="13">
        <v>0.20161943319838099</v>
      </c>
      <c r="AT10" s="13" t="s">
        <v>97</v>
      </c>
      <c r="AU10" s="13"/>
      <c r="AV10" s="13">
        <v>0.17249999999999999</v>
      </c>
      <c r="AW10" s="13">
        <v>0.13829787234042601</v>
      </c>
      <c r="AX10" s="13">
        <v>0.23900573613766701</v>
      </c>
      <c r="AY10" s="13"/>
      <c r="AZ10" s="13">
        <v>0.119266055045872</v>
      </c>
      <c r="BA10" s="13">
        <v>0.122222222222222</v>
      </c>
      <c r="BB10" s="13">
        <v>0.23788546255506601</v>
      </c>
      <c r="BC10" s="13"/>
      <c r="BD10" s="13">
        <v>0.167919799498747</v>
      </c>
      <c r="BE10" s="13">
        <v>0.26218097447795802</v>
      </c>
      <c r="BF10" s="13"/>
      <c r="BG10" s="13">
        <v>0.152542372881356</v>
      </c>
      <c r="BH10" s="13">
        <v>0.22682926829268299</v>
      </c>
      <c r="BI10" s="13"/>
      <c r="BJ10" s="13">
        <v>0.1</v>
      </c>
      <c r="BK10" s="13">
        <v>0.220804710500491</v>
      </c>
      <c r="BL10" s="13"/>
      <c r="BM10" s="13">
        <v>0.209876543209877</v>
      </c>
      <c r="BN10" s="13">
        <v>0.19979508196721299</v>
      </c>
      <c r="BO10" s="13"/>
      <c r="BP10" s="13">
        <v>0.19584569732937701</v>
      </c>
      <c r="BQ10" s="13">
        <v>0.204337899543379</v>
      </c>
      <c r="BR10" s="13"/>
      <c r="BS10" s="13">
        <v>0.16515837104072401</v>
      </c>
      <c r="BT10" s="13">
        <v>0.22857142857142901</v>
      </c>
      <c r="BU10" s="13"/>
      <c r="BV10" s="13">
        <v>0.14765100671140899</v>
      </c>
      <c r="BW10" s="13">
        <v>0.17406143344709901</v>
      </c>
      <c r="BX10" s="13"/>
      <c r="BY10" s="13">
        <v>0.160839160839161</v>
      </c>
      <c r="BZ10" s="13">
        <v>0.20612813370473501</v>
      </c>
      <c r="CA10" s="13"/>
      <c r="CB10" s="13">
        <v>0.23688663282571901</v>
      </c>
      <c r="CC10" s="13">
        <v>0.168810289389068</v>
      </c>
    </row>
    <row r="11" spans="2:81" x14ac:dyDescent="0.3">
      <c r="B11" s="14" t="s">
        <v>434</v>
      </c>
      <c r="C11" s="13">
        <v>0.106882591093117</v>
      </c>
      <c r="D11" s="13">
        <v>0.12199036918138</v>
      </c>
      <c r="E11" s="13">
        <v>9.2257001647446504E-2</v>
      </c>
      <c r="F11" s="13"/>
      <c r="G11" s="13">
        <v>0.08</v>
      </c>
      <c r="H11" s="13">
        <v>9.8159509202454004E-2</v>
      </c>
      <c r="I11" s="13">
        <v>0.105932203389831</v>
      </c>
      <c r="J11" s="13">
        <v>0.109452736318408</v>
      </c>
      <c r="K11" s="13">
        <v>0.111888111888112</v>
      </c>
      <c r="L11" s="13">
        <v>0.14935064935064901</v>
      </c>
      <c r="M11" s="13"/>
      <c r="N11" s="13">
        <v>9.6234309623431005E-2</v>
      </c>
      <c r="O11" s="13">
        <v>0.109965635738832</v>
      </c>
      <c r="P11" s="13">
        <v>8.45771144278607E-2</v>
      </c>
      <c r="Q11" s="13">
        <v>0.13779527559055099</v>
      </c>
      <c r="R11" s="13"/>
      <c r="S11" s="13">
        <v>7.8189300411522597E-2</v>
      </c>
      <c r="T11" s="13">
        <v>9.0225563909774403E-2</v>
      </c>
      <c r="U11" s="13">
        <v>6.8493150684931503E-2</v>
      </c>
      <c r="V11" s="13">
        <v>0.12621359223301001</v>
      </c>
      <c r="W11" s="13">
        <v>0.125</v>
      </c>
      <c r="X11" s="13">
        <v>0.114285714285714</v>
      </c>
      <c r="Y11" s="13">
        <v>0.14000000000000001</v>
      </c>
      <c r="Z11" s="13">
        <v>0.2</v>
      </c>
      <c r="AA11" s="13">
        <v>9.5541401273885398E-2</v>
      </c>
      <c r="AB11" s="13">
        <v>0.125</v>
      </c>
      <c r="AC11" s="13">
        <v>0.12280701754386</v>
      </c>
      <c r="AD11" s="13">
        <v>5.2631578947368397E-2</v>
      </c>
      <c r="AE11" s="13"/>
      <c r="AF11" s="13">
        <v>5.5137844611528798E-2</v>
      </c>
      <c r="AG11" s="13">
        <v>9.5000000000000001E-2</v>
      </c>
      <c r="AH11" s="13">
        <v>0.1015625</v>
      </c>
      <c r="AI11" s="13">
        <v>0.229813664596273</v>
      </c>
      <c r="AJ11" s="13">
        <v>7.3170731707317097E-2</v>
      </c>
      <c r="AK11" s="13">
        <v>0.114285714285714</v>
      </c>
      <c r="AL11" s="13"/>
      <c r="AM11" s="13">
        <v>0.17032967032967</v>
      </c>
      <c r="AN11" s="13">
        <v>0.133333333333333</v>
      </c>
      <c r="AO11" s="13">
        <v>7.6726342710997403E-2</v>
      </c>
      <c r="AP11" s="13">
        <v>7.1729957805907199E-2</v>
      </c>
      <c r="AQ11" s="13">
        <v>4.5454545454545497E-2</v>
      </c>
      <c r="AR11" s="13"/>
      <c r="AS11" s="13">
        <v>0.106882591093117</v>
      </c>
      <c r="AT11" s="13" t="s">
        <v>97</v>
      </c>
      <c r="AU11" s="13"/>
      <c r="AV11" s="13">
        <v>0.13250000000000001</v>
      </c>
      <c r="AW11" s="13">
        <v>8.5106382978723402E-2</v>
      </c>
      <c r="AX11" s="13">
        <v>0.108986615678776</v>
      </c>
      <c r="AY11" s="13"/>
      <c r="AZ11" s="13">
        <v>8.2568807339449504E-2</v>
      </c>
      <c r="BA11" s="13">
        <v>8.8888888888888906E-2</v>
      </c>
      <c r="BB11" s="13">
        <v>0.154185022026432</v>
      </c>
      <c r="BC11" s="13"/>
      <c r="BD11" s="13">
        <v>9.8997493734335806E-2</v>
      </c>
      <c r="BE11" s="13">
        <v>0.122969837587007</v>
      </c>
      <c r="BF11" s="13"/>
      <c r="BG11" s="13">
        <v>5.32687651331719E-2</v>
      </c>
      <c r="BH11" s="13">
        <v>0.134146341463415</v>
      </c>
      <c r="BI11" s="13"/>
      <c r="BJ11" s="13">
        <v>8.9473684210526302E-2</v>
      </c>
      <c r="BK11" s="13">
        <v>0.111874386653582</v>
      </c>
      <c r="BL11" s="13"/>
      <c r="BM11" s="13">
        <v>8.6419753086419707E-2</v>
      </c>
      <c r="BN11" s="13">
        <v>0.110655737704918</v>
      </c>
      <c r="BO11" s="13"/>
      <c r="BP11" s="13">
        <v>0.15430267062314501</v>
      </c>
      <c r="BQ11" s="13">
        <v>8.6757990867579904E-2</v>
      </c>
      <c r="BR11" s="13"/>
      <c r="BS11" s="13">
        <v>0.113122171945701</v>
      </c>
      <c r="BT11" s="13">
        <v>0.10549450549450499</v>
      </c>
      <c r="BU11" s="13"/>
      <c r="BV11" s="13">
        <v>8.7248322147651006E-2</v>
      </c>
      <c r="BW11" s="13">
        <v>0.12627986348122899</v>
      </c>
      <c r="BX11" s="13"/>
      <c r="BY11" s="13">
        <v>0.195804195804196</v>
      </c>
      <c r="BZ11" s="13">
        <v>9.2850510677808695E-2</v>
      </c>
      <c r="CA11" s="13"/>
      <c r="CB11" s="13">
        <v>0.11844331641286</v>
      </c>
      <c r="CC11" s="13">
        <v>9.6463022508038607E-2</v>
      </c>
    </row>
    <row r="12" spans="2:81" x14ac:dyDescent="0.3">
      <c r="B12" s="14" t="s">
        <v>106</v>
      </c>
      <c r="C12" s="22">
        <v>3.4008097165991902E-2</v>
      </c>
      <c r="D12" s="22">
        <v>2.7287319422150898E-2</v>
      </c>
      <c r="E12" s="22">
        <v>4.11861614497529E-2</v>
      </c>
      <c r="F12" s="22"/>
      <c r="G12" s="22">
        <v>2.8571428571428598E-2</v>
      </c>
      <c r="H12" s="22">
        <v>2.4539877300613501E-2</v>
      </c>
      <c r="I12" s="22">
        <v>2.9661016949152502E-2</v>
      </c>
      <c r="J12" s="22">
        <v>4.47761194029851E-2</v>
      </c>
      <c r="K12" s="22">
        <v>3.4965034965035002E-2</v>
      </c>
      <c r="L12" s="22">
        <v>5.1948051948052E-2</v>
      </c>
      <c r="M12" s="22"/>
      <c r="N12" s="22">
        <v>4.3933054393305401E-2</v>
      </c>
      <c r="O12" s="22">
        <v>1.71821305841924E-2</v>
      </c>
      <c r="P12" s="22">
        <v>3.98009950248756E-2</v>
      </c>
      <c r="Q12" s="22">
        <v>3.1496062992125998E-2</v>
      </c>
      <c r="R12" s="22"/>
      <c r="S12" s="22">
        <v>3.7037037037037E-2</v>
      </c>
      <c r="T12" s="22">
        <v>3.7593984962405999E-2</v>
      </c>
      <c r="U12" s="22">
        <v>1.3698630136986301E-2</v>
      </c>
      <c r="V12" s="22">
        <v>3.8834951456310697E-2</v>
      </c>
      <c r="W12" s="22">
        <v>1.9230769230769201E-2</v>
      </c>
      <c r="X12" s="22">
        <v>5.7142857142857099E-2</v>
      </c>
      <c r="Y12" s="22">
        <v>0.02</v>
      </c>
      <c r="Z12" s="22">
        <v>4.4444444444444398E-2</v>
      </c>
      <c r="AA12" s="22">
        <v>3.1847133757961797E-2</v>
      </c>
      <c r="AB12" s="22">
        <v>4.1666666666666699E-2</v>
      </c>
      <c r="AC12" s="22">
        <v>3.5087719298245598E-2</v>
      </c>
      <c r="AD12" s="22">
        <v>0</v>
      </c>
      <c r="AE12" s="22"/>
      <c r="AF12" s="22">
        <v>2.7568922305764399E-2</v>
      </c>
      <c r="AG12" s="22">
        <v>2.5000000000000001E-2</v>
      </c>
      <c r="AH12" s="22">
        <v>2.34375E-2</v>
      </c>
      <c r="AI12" s="22">
        <v>6.2111801242236003E-3</v>
      </c>
      <c r="AJ12" s="22">
        <v>3.2520325203252001E-2</v>
      </c>
      <c r="AK12" s="22">
        <v>3.8095238095238099E-2</v>
      </c>
      <c r="AL12" s="22"/>
      <c r="AM12" s="22">
        <v>4.3956043956044001E-2</v>
      </c>
      <c r="AN12" s="22">
        <v>0.04</v>
      </c>
      <c r="AO12" s="22">
        <v>3.8363171355498701E-2</v>
      </c>
      <c r="AP12" s="22">
        <v>1.68776371308017E-2</v>
      </c>
      <c r="AQ12" s="22">
        <v>4.5454545454545497E-2</v>
      </c>
      <c r="AR12" s="22"/>
      <c r="AS12" s="22">
        <v>3.4008097165991902E-2</v>
      </c>
      <c r="AT12" s="22" t="s">
        <v>97</v>
      </c>
      <c r="AU12" s="22"/>
      <c r="AV12" s="22">
        <v>3.2500000000000001E-2</v>
      </c>
      <c r="AW12" s="22">
        <v>1.0638297872340399E-2</v>
      </c>
      <c r="AX12" s="22">
        <v>4.3977055449330803E-2</v>
      </c>
      <c r="AY12" s="22"/>
      <c r="AZ12" s="22">
        <v>9.1743119266055103E-3</v>
      </c>
      <c r="BA12" s="22">
        <v>2.2222222222222199E-2</v>
      </c>
      <c r="BB12" s="22">
        <v>4.4052863436123399E-2</v>
      </c>
      <c r="BC12" s="22"/>
      <c r="BD12" s="22">
        <v>3.00751879699248E-2</v>
      </c>
      <c r="BE12" s="22">
        <v>3.94431554524362E-2</v>
      </c>
      <c r="BF12" s="22"/>
      <c r="BG12" s="22">
        <v>3.3898305084745797E-2</v>
      </c>
      <c r="BH12" s="22">
        <v>3.4146341463414602E-2</v>
      </c>
      <c r="BI12" s="22"/>
      <c r="BJ12" s="22">
        <v>3.6842105263157898E-2</v>
      </c>
      <c r="BK12" s="22">
        <v>3.3366045142296401E-2</v>
      </c>
      <c r="BL12" s="22"/>
      <c r="BM12" s="22">
        <v>3.7037037037037E-2</v>
      </c>
      <c r="BN12" s="22">
        <v>3.3811475409836103E-2</v>
      </c>
      <c r="BO12" s="22"/>
      <c r="BP12" s="22">
        <v>3.5608308605341199E-2</v>
      </c>
      <c r="BQ12" s="22">
        <v>3.1963470319634701E-2</v>
      </c>
      <c r="BR12" s="22"/>
      <c r="BS12" s="22">
        <v>1.8099547511312201E-2</v>
      </c>
      <c r="BT12" s="22">
        <v>4.8351648351648402E-2</v>
      </c>
      <c r="BU12" s="22"/>
      <c r="BV12" s="22">
        <v>2.01342281879195E-2</v>
      </c>
      <c r="BW12" s="22">
        <v>1.7064846416382298E-2</v>
      </c>
      <c r="BX12" s="22"/>
      <c r="BY12" s="22">
        <v>2.7972027972028E-2</v>
      </c>
      <c r="BZ12" s="22">
        <v>3.3426183844011102E-2</v>
      </c>
      <c r="CA12" s="22"/>
      <c r="CB12" s="22">
        <v>2.8764805414551599E-2</v>
      </c>
      <c r="CC12" s="22">
        <v>3.6977491961414803E-2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0.29959514170040502</v>
      </c>
      <c r="D8" s="13">
        <v>0.29052969502407699</v>
      </c>
      <c r="E8" s="13">
        <v>0.30971993410214199</v>
      </c>
      <c r="F8" s="13"/>
      <c r="G8" s="13">
        <v>0.251428571428571</v>
      </c>
      <c r="H8" s="13">
        <v>0.35582822085889598</v>
      </c>
      <c r="I8" s="13">
        <v>0.34745762711864397</v>
      </c>
      <c r="J8" s="13">
        <v>0.24378109452736299</v>
      </c>
      <c r="K8" s="13">
        <v>0.25874125874125897</v>
      </c>
      <c r="L8" s="13">
        <v>0.27272727272727298</v>
      </c>
      <c r="M8" s="13"/>
      <c r="N8" s="13">
        <v>0.35564853556485398</v>
      </c>
      <c r="O8" s="13">
        <v>0.240549828178694</v>
      </c>
      <c r="P8" s="13">
        <v>0.27860696517412897</v>
      </c>
      <c r="Q8" s="13">
        <v>0.267716535433071</v>
      </c>
      <c r="R8" s="13"/>
      <c r="S8" s="13">
        <v>0.34156378600823001</v>
      </c>
      <c r="T8" s="13">
        <v>0.233082706766917</v>
      </c>
      <c r="U8" s="13">
        <v>0.26027397260273999</v>
      </c>
      <c r="V8" s="13">
        <v>0.26213592233009703</v>
      </c>
      <c r="W8" s="13">
        <v>0.32692307692307698</v>
      </c>
      <c r="X8" s="13">
        <v>0.29523809523809502</v>
      </c>
      <c r="Y8" s="13">
        <v>0.3</v>
      </c>
      <c r="Z8" s="13">
        <v>0.17777777777777801</v>
      </c>
      <c r="AA8" s="13">
        <v>0.31210191082802502</v>
      </c>
      <c r="AB8" s="13">
        <v>0.375</v>
      </c>
      <c r="AC8" s="13">
        <v>0.29824561403508798</v>
      </c>
      <c r="AD8" s="13">
        <v>0.26315789473684198</v>
      </c>
      <c r="AE8" s="13"/>
      <c r="AF8" s="13">
        <v>0.33333333333333298</v>
      </c>
      <c r="AG8" s="13">
        <v>0.36499999999999999</v>
      </c>
      <c r="AH8" s="13">
        <v>0.296875</v>
      </c>
      <c r="AI8" s="13">
        <v>0.26708074534161502</v>
      </c>
      <c r="AJ8" s="13">
        <v>0.284552845528455</v>
      </c>
      <c r="AK8" s="13">
        <v>0.180952380952381</v>
      </c>
      <c r="AL8" s="13"/>
      <c r="AM8" s="13">
        <v>0.26373626373626402</v>
      </c>
      <c r="AN8" s="13">
        <v>0.21333333333333299</v>
      </c>
      <c r="AO8" s="13">
        <v>0.28132992327365702</v>
      </c>
      <c r="AP8" s="13">
        <v>0.39662447257383998</v>
      </c>
      <c r="AQ8" s="13">
        <v>0.45454545454545497</v>
      </c>
      <c r="AR8" s="13"/>
      <c r="AS8" s="13">
        <v>0.29959514170040502</v>
      </c>
      <c r="AT8" s="13" t="s">
        <v>97</v>
      </c>
      <c r="AU8" s="13"/>
      <c r="AV8" s="13">
        <v>0.3</v>
      </c>
      <c r="AW8" s="13">
        <v>0.39361702127659598</v>
      </c>
      <c r="AX8" s="13">
        <v>0.240917782026769</v>
      </c>
      <c r="AY8" s="13"/>
      <c r="AZ8" s="13">
        <v>0.43119266055045902</v>
      </c>
      <c r="BA8" s="13">
        <v>0.344444444444444</v>
      </c>
      <c r="BB8" s="13">
        <v>0.25110132158590298</v>
      </c>
      <c r="BC8" s="13"/>
      <c r="BD8" s="13">
        <v>0.30576441102756902</v>
      </c>
      <c r="BE8" s="13">
        <v>0.28770301624129901</v>
      </c>
      <c r="BF8" s="13"/>
      <c r="BG8" s="13">
        <v>0.355932203389831</v>
      </c>
      <c r="BH8" s="13">
        <v>0.27195121951219497</v>
      </c>
      <c r="BI8" s="13"/>
      <c r="BJ8" s="13">
        <v>0.336842105263158</v>
      </c>
      <c r="BK8" s="13">
        <v>0.29244357212953898</v>
      </c>
      <c r="BL8" s="13"/>
      <c r="BM8" s="13">
        <v>0.242798353909465</v>
      </c>
      <c r="BN8" s="13">
        <v>0.31557377049180302</v>
      </c>
      <c r="BO8" s="13"/>
      <c r="BP8" s="13">
        <v>0.270029673590504</v>
      </c>
      <c r="BQ8" s="13">
        <v>0.31506849315068503</v>
      </c>
      <c r="BR8" s="13"/>
      <c r="BS8" s="13">
        <v>0.28733031674208098</v>
      </c>
      <c r="BT8" s="13">
        <v>0.27032967032966998</v>
      </c>
      <c r="BU8" s="13"/>
      <c r="BV8" s="13">
        <v>0.26845637583892601</v>
      </c>
      <c r="BW8" s="13">
        <v>0.296928327645051</v>
      </c>
      <c r="BX8" s="13"/>
      <c r="BY8" s="13">
        <v>0.30069930069930101</v>
      </c>
      <c r="BZ8" s="13">
        <v>0.29990714948932201</v>
      </c>
      <c r="CA8" s="13"/>
      <c r="CB8" s="13">
        <v>0.285956006768189</v>
      </c>
      <c r="CC8" s="13">
        <v>0.31189710610932497</v>
      </c>
    </row>
    <row r="9" spans="2:81" x14ac:dyDescent="0.3">
      <c r="B9" s="14" t="s">
        <v>103</v>
      </c>
      <c r="C9" s="13">
        <v>0.36518218623481802</v>
      </c>
      <c r="D9" s="13">
        <v>0.377207062600321</v>
      </c>
      <c r="E9" s="13">
        <v>0.35255354200988498</v>
      </c>
      <c r="F9" s="13"/>
      <c r="G9" s="13">
        <v>0.35428571428571398</v>
      </c>
      <c r="H9" s="13">
        <v>0.34049079754601203</v>
      </c>
      <c r="I9" s="13">
        <v>0.36440677966101698</v>
      </c>
      <c r="J9" s="13">
        <v>0.39303482587064698</v>
      </c>
      <c r="K9" s="13">
        <v>0.39860139860139898</v>
      </c>
      <c r="L9" s="13">
        <v>0.36363636363636398</v>
      </c>
      <c r="M9" s="13"/>
      <c r="N9" s="13">
        <v>0.34937238493723799</v>
      </c>
      <c r="O9" s="13">
        <v>0.33676975945017201</v>
      </c>
      <c r="P9" s="13">
        <v>0.42786069651741299</v>
      </c>
      <c r="Q9" s="13">
        <v>0.38582677165354301</v>
      </c>
      <c r="R9" s="13"/>
      <c r="S9" s="13">
        <v>0.38271604938271597</v>
      </c>
      <c r="T9" s="13">
        <v>0.35338345864661702</v>
      </c>
      <c r="U9" s="13">
        <v>0.45205479452054798</v>
      </c>
      <c r="V9" s="13">
        <v>0.37864077669902901</v>
      </c>
      <c r="W9" s="13">
        <v>0.38461538461538503</v>
      </c>
      <c r="X9" s="13">
        <v>0.30476190476190501</v>
      </c>
      <c r="Y9" s="13">
        <v>0.35</v>
      </c>
      <c r="Z9" s="13">
        <v>0.422222222222222</v>
      </c>
      <c r="AA9" s="13">
        <v>0.36942675159235699</v>
      </c>
      <c r="AB9" s="13">
        <v>0.30208333333333298</v>
      </c>
      <c r="AC9" s="13">
        <v>0.33333333333333298</v>
      </c>
      <c r="AD9" s="13">
        <v>0.36842105263157898</v>
      </c>
      <c r="AE9" s="13"/>
      <c r="AF9" s="13">
        <v>0.406015037593985</v>
      </c>
      <c r="AG9" s="13">
        <v>0.33</v>
      </c>
      <c r="AH9" s="13">
        <v>0.375</v>
      </c>
      <c r="AI9" s="13">
        <v>0.329192546583851</v>
      </c>
      <c r="AJ9" s="13">
        <v>0.31707317073170699</v>
      </c>
      <c r="AK9" s="13">
        <v>0.4</v>
      </c>
      <c r="AL9" s="13"/>
      <c r="AM9" s="13">
        <v>0.31868131868131899</v>
      </c>
      <c r="AN9" s="13">
        <v>0.36</v>
      </c>
      <c r="AO9" s="13">
        <v>0.38363171355498699</v>
      </c>
      <c r="AP9" s="13">
        <v>0.36286919831223602</v>
      </c>
      <c r="AQ9" s="13">
        <v>0.36363636363636398</v>
      </c>
      <c r="AR9" s="13"/>
      <c r="AS9" s="13">
        <v>0.36518218623481802</v>
      </c>
      <c r="AT9" s="13" t="s">
        <v>97</v>
      </c>
      <c r="AU9" s="13"/>
      <c r="AV9" s="13">
        <v>0.36249999999999999</v>
      </c>
      <c r="AW9" s="13">
        <v>0.340425531914894</v>
      </c>
      <c r="AX9" s="13">
        <v>0.39388145315487599</v>
      </c>
      <c r="AY9" s="13"/>
      <c r="AZ9" s="13">
        <v>0.32110091743119301</v>
      </c>
      <c r="BA9" s="13">
        <v>0.33333333333333298</v>
      </c>
      <c r="BB9" s="13">
        <v>0.36563876651982402</v>
      </c>
      <c r="BC9" s="13"/>
      <c r="BD9" s="13">
        <v>0.36466165413533802</v>
      </c>
      <c r="BE9" s="13">
        <v>0.36658932714617198</v>
      </c>
      <c r="BF9" s="13"/>
      <c r="BG9" s="13">
        <v>0.36319612590799</v>
      </c>
      <c r="BH9" s="13">
        <v>0.36707317073170698</v>
      </c>
      <c r="BI9" s="13"/>
      <c r="BJ9" s="13">
        <v>0.36842105263157898</v>
      </c>
      <c r="BK9" s="13">
        <v>0.36506378802747802</v>
      </c>
      <c r="BL9" s="13"/>
      <c r="BM9" s="13">
        <v>0.40329218106995901</v>
      </c>
      <c r="BN9" s="13">
        <v>0.35553278688524598</v>
      </c>
      <c r="BO9" s="13"/>
      <c r="BP9" s="13">
        <v>0.33827893175074197</v>
      </c>
      <c r="BQ9" s="13">
        <v>0.37557077625570801</v>
      </c>
      <c r="BR9" s="13"/>
      <c r="BS9" s="13">
        <v>0.38687782805429899</v>
      </c>
      <c r="BT9" s="13">
        <v>0.37582417582417599</v>
      </c>
      <c r="BU9" s="13"/>
      <c r="BV9" s="13">
        <v>0.44966442953020103</v>
      </c>
      <c r="BW9" s="13">
        <v>0.35494880546075103</v>
      </c>
      <c r="BX9" s="13"/>
      <c r="BY9" s="13">
        <v>0.37062937062937101</v>
      </c>
      <c r="BZ9" s="13">
        <v>0.36583101207056601</v>
      </c>
      <c r="CA9" s="13"/>
      <c r="CB9" s="13">
        <v>0.37225042301184402</v>
      </c>
      <c r="CC9" s="13">
        <v>0.35852090032154299</v>
      </c>
    </row>
    <row r="10" spans="2:81" x14ac:dyDescent="0.3">
      <c r="B10" s="14" t="s">
        <v>433</v>
      </c>
      <c r="C10" s="13">
        <v>0.17975708502024301</v>
      </c>
      <c r="D10" s="13">
        <v>0.192616372391653</v>
      </c>
      <c r="E10" s="13">
        <v>0.16474464579901199</v>
      </c>
      <c r="F10" s="13"/>
      <c r="G10" s="13">
        <v>0.22857142857142901</v>
      </c>
      <c r="H10" s="13">
        <v>0.17484662576687099</v>
      </c>
      <c r="I10" s="13">
        <v>0.13135593220339001</v>
      </c>
      <c r="J10" s="13">
        <v>0.174129353233831</v>
      </c>
      <c r="K10" s="13">
        <v>0.195804195804196</v>
      </c>
      <c r="L10" s="13">
        <v>0.201298701298701</v>
      </c>
      <c r="M10" s="13"/>
      <c r="N10" s="13">
        <v>0.158995815899582</v>
      </c>
      <c r="O10" s="13">
        <v>0.25773195876288701</v>
      </c>
      <c r="P10" s="13">
        <v>0.12935323383084599</v>
      </c>
      <c r="Q10" s="13">
        <v>0.17322834645669299</v>
      </c>
      <c r="R10" s="13"/>
      <c r="S10" s="13">
        <v>0.14403292181069999</v>
      </c>
      <c r="T10" s="13">
        <v>0.19548872180451099</v>
      </c>
      <c r="U10" s="13">
        <v>0.20547945205479501</v>
      </c>
      <c r="V10" s="13">
        <v>0.20388349514563101</v>
      </c>
      <c r="W10" s="13">
        <v>0.125</v>
      </c>
      <c r="X10" s="13">
        <v>0.21904761904761899</v>
      </c>
      <c r="Y10" s="13">
        <v>0.19</v>
      </c>
      <c r="Z10" s="13">
        <v>0.266666666666667</v>
      </c>
      <c r="AA10" s="13">
        <v>0.16560509554140099</v>
      </c>
      <c r="AB10" s="13">
        <v>0.17708333333333301</v>
      </c>
      <c r="AC10" s="13">
        <v>0.175438596491228</v>
      </c>
      <c r="AD10" s="13">
        <v>0.26315789473684198</v>
      </c>
      <c r="AE10" s="13"/>
      <c r="AF10" s="13">
        <v>0.140350877192982</v>
      </c>
      <c r="AG10" s="13">
        <v>0.2</v>
      </c>
      <c r="AH10" s="13">
        <v>0.21875</v>
      </c>
      <c r="AI10" s="13">
        <v>0.18012422360248401</v>
      </c>
      <c r="AJ10" s="13">
        <v>0.219512195121951</v>
      </c>
      <c r="AK10" s="13">
        <v>0.19047619047618999</v>
      </c>
      <c r="AL10" s="13"/>
      <c r="AM10" s="13">
        <v>0.18681318681318701</v>
      </c>
      <c r="AN10" s="13">
        <v>0.22222222222222199</v>
      </c>
      <c r="AO10" s="13">
        <v>0.18414322250639401</v>
      </c>
      <c r="AP10" s="13">
        <v>0.139240506329114</v>
      </c>
      <c r="AQ10" s="13">
        <v>0.11363636363636399</v>
      </c>
      <c r="AR10" s="13"/>
      <c r="AS10" s="13">
        <v>0.17975708502024301</v>
      </c>
      <c r="AT10" s="13" t="s">
        <v>97</v>
      </c>
      <c r="AU10" s="13"/>
      <c r="AV10" s="13">
        <v>0.16</v>
      </c>
      <c r="AW10" s="13">
        <v>0.14893617021276601</v>
      </c>
      <c r="AX10" s="13">
        <v>0.21223709369024901</v>
      </c>
      <c r="AY10" s="13"/>
      <c r="AZ10" s="13">
        <v>0.13761467889908299</v>
      </c>
      <c r="BA10" s="13">
        <v>0.122222222222222</v>
      </c>
      <c r="BB10" s="13">
        <v>0.20264317180616701</v>
      </c>
      <c r="BC10" s="13"/>
      <c r="BD10" s="13">
        <v>0.17919799498746899</v>
      </c>
      <c r="BE10" s="13">
        <v>0.18097447795823701</v>
      </c>
      <c r="BF10" s="13"/>
      <c r="BG10" s="13">
        <v>0.164648910411622</v>
      </c>
      <c r="BH10" s="13">
        <v>0.185365853658537</v>
      </c>
      <c r="BI10" s="13"/>
      <c r="BJ10" s="13">
        <v>0.17894736842105299</v>
      </c>
      <c r="BK10" s="13">
        <v>0.17762512266928401</v>
      </c>
      <c r="BL10" s="13"/>
      <c r="BM10" s="13">
        <v>0.19341563786008201</v>
      </c>
      <c r="BN10" s="13">
        <v>0.177254098360656</v>
      </c>
      <c r="BO10" s="13"/>
      <c r="BP10" s="13">
        <v>0.186943620178042</v>
      </c>
      <c r="BQ10" s="13">
        <v>0.175799086757991</v>
      </c>
      <c r="BR10" s="13"/>
      <c r="BS10" s="13">
        <v>0.180995475113122</v>
      </c>
      <c r="BT10" s="13">
        <v>0.18681318681318701</v>
      </c>
      <c r="BU10" s="13"/>
      <c r="BV10" s="13">
        <v>0.14093959731543601</v>
      </c>
      <c r="BW10" s="13">
        <v>0.20136518771331099</v>
      </c>
      <c r="BX10" s="13"/>
      <c r="BY10" s="13">
        <v>0.125874125874126</v>
      </c>
      <c r="BZ10" s="13">
        <v>0.187558031569174</v>
      </c>
      <c r="CA10" s="13"/>
      <c r="CB10" s="13">
        <v>0.16920473773265701</v>
      </c>
      <c r="CC10" s="13">
        <v>0.18971061093247599</v>
      </c>
    </row>
    <row r="11" spans="2:81" x14ac:dyDescent="0.3">
      <c r="B11" s="14" t="s">
        <v>434</v>
      </c>
      <c r="C11" s="13">
        <v>8.5829959514169996E-2</v>
      </c>
      <c r="D11" s="13">
        <v>8.6677367576244002E-2</v>
      </c>
      <c r="E11" s="13">
        <v>8.5667215815486003E-2</v>
      </c>
      <c r="F11" s="13"/>
      <c r="G11" s="13">
        <v>0.114285714285714</v>
      </c>
      <c r="H11" s="13">
        <v>8.8957055214723899E-2</v>
      </c>
      <c r="I11" s="13">
        <v>8.0508474576271194E-2</v>
      </c>
      <c r="J11" s="13">
        <v>8.45771144278607E-2</v>
      </c>
      <c r="K11" s="13">
        <v>5.5944055944055902E-2</v>
      </c>
      <c r="L11" s="13">
        <v>8.4415584415584402E-2</v>
      </c>
      <c r="M11" s="13"/>
      <c r="N11" s="13">
        <v>6.9037656903765704E-2</v>
      </c>
      <c r="O11" s="13">
        <v>0.10309278350515499</v>
      </c>
      <c r="P11" s="13">
        <v>8.9552238805970102E-2</v>
      </c>
      <c r="Q11" s="13">
        <v>9.0551181102362197E-2</v>
      </c>
      <c r="R11" s="13"/>
      <c r="S11" s="13">
        <v>6.5843621399177002E-2</v>
      </c>
      <c r="T11" s="13">
        <v>0.105263157894737</v>
      </c>
      <c r="U11" s="13">
        <v>4.1095890410958902E-2</v>
      </c>
      <c r="V11" s="13">
        <v>5.8252427184466E-2</v>
      </c>
      <c r="W11" s="13">
        <v>0.115384615384615</v>
      </c>
      <c r="X11" s="13">
        <v>9.5238095238095205E-2</v>
      </c>
      <c r="Y11" s="13">
        <v>0.08</v>
      </c>
      <c r="Z11" s="13">
        <v>0.11111111111111099</v>
      </c>
      <c r="AA11" s="13">
        <v>5.7324840764331197E-2</v>
      </c>
      <c r="AB11" s="13">
        <v>0.13541666666666699</v>
      </c>
      <c r="AC11" s="13">
        <v>0.140350877192982</v>
      </c>
      <c r="AD11" s="13">
        <v>0.105263157894737</v>
      </c>
      <c r="AE11" s="13"/>
      <c r="AF11" s="13">
        <v>7.5187969924811998E-2</v>
      </c>
      <c r="AG11" s="13">
        <v>0.06</v>
      </c>
      <c r="AH11" s="13">
        <v>7.8125E-2</v>
      </c>
      <c r="AI11" s="13">
        <v>0.14285714285714299</v>
      </c>
      <c r="AJ11" s="13">
        <v>8.1300813008130093E-2</v>
      </c>
      <c r="AK11" s="13">
        <v>8.5714285714285701E-2</v>
      </c>
      <c r="AL11" s="13"/>
      <c r="AM11" s="13">
        <v>0.104395604395604</v>
      </c>
      <c r="AN11" s="13">
        <v>0.10666666666666701</v>
      </c>
      <c r="AO11" s="13">
        <v>8.4398976982097196E-2</v>
      </c>
      <c r="AP11" s="13">
        <v>8.0168776371307995E-2</v>
      </c>
      <c r="AQ11" s="13">
        <v>2.27272727272727E-2</v>
      </c>
      <c r="AR11" s="13"/>
      <c r="AS11" s="13">
        <v>8.5829959514169996E-2</v>
      </c>
      <c r="AT11" s="13" t="s">
        <v>97</v>
      </c>
      <c r="AU11" s="13"/>
      <c r="AV11" s="13">
        <v>9.2499999999999999E-2</v>
      </c>
      <c r="AW11" s="13">
        <v>8.5106382978723402E-2</v>
      </c>
      <c r="AX11" s="13">
        <v>8.4130019120458893E-2</v>
      </c>
      <c r="AY11" s="13"/>
      <c r="AZ11" s="13">
        <v>8.2568807339449504E-2</v>
      </c>
      <c r="BA11" s="13">
        <v>0.133333333333333</v>
      </c>
      <c r="BB11" s="13">
        <v>6.6079295154184994E-2</v>
      </c>
      <c r="BC11" s="13"/>
      <c r="BD11" s="13">
        <v>8.1453634085213E-2</v>
      </c>
      <c r="BE11" s="13">
        <v>9.5127610208816701E-2</v>
      </c>
      <c r="BF11" s="13"/>
      <c r="BG11" s="13">
        <v>6.5375302663438301E-2</v>
      </c>
      <c r="BH11" s="13">
        <v>9.6341463414634093E-2</v>
      </c>
      <c r="BI11" s="13"/>
      <c r="BJ11" s="13">
        <v>7.3684210526315796E-2</v>
      </c>
      <c r="BK11" s="13">
        <v>8.9303238469087304E-2</v>
      </c>
      <c r="BL11" s="13"/>
      <c r="BM11" s="13">
        <v>9.8765432098765399E-2</v>
      </c>
      <c r="BN11" s="13">
        <v>8.1967213114754106E-2</v>
      </c>
      <c r="BO11" s="13"/>
      <c r="BP11" s="13">
        <v>0.103857566765579</v>
      </c>
      <c r="BQ11" s="13">
        <v>7.9908675799086795E-2</v>
      </c>
      <c r="BR11" s="13"/>
      <c r="BS11" s="13">
        <v>9.0497737556561098E-2</v>
      </c>
      <c r="BT11" s="13">
        <v>8.7912087912087905E-2</v>
      </c>
      <c r="BU11" s="13"/>
      <c r="BV11" s="13">
        <v>9.3959731543624206E-2</v>
      </c>
      <c r="BW11" s="13">
        <v>8.8737201365187701E-2</v>
      </c>
      <c r="BX11" s="13"/>
      <c r="BY11" s="13">
        <v>0.15384615384615399</v>
      </c>
      <c r="BZ11" s="13">
        <v>7.6137418755803196E-2</v>
      </c>
      <c r="CA11" s="13"/>
      <c r="CB11" s="13">
        <v>8.9678510998307995E-2</v>
      </c>
      <c r="CC11" s="13">
        <v>8.3601286173633396E-2</v>
      </c>
    </row>
    <row r="12" spans="2:81" x14ac:dyDescent="0.3">
      <c r="B12" s="14" t="s">
        <v>106</v>
      </c>
      <c r="C12" s="22">
        <v>6.9635627530364397E-2</v>
      </c>
      <c r="D12" s="22">
        <v>5.2969502407704698E-2</v>
      </c>
      <c r="E12" s="22">
        <v>8.7314662273476104E-2</v>
      </c>
      <c r="F12" s="22"/>
      <c r="G12" s="22">
        <v>5.14285714285714E-2</v>
      </c>
      <c r="H12" s="22">
        <v>3.9877300613496897E-2</v>
      </c>
      <c r="I12" s="22">
        <v>7.6271186440677999E-2</v>
      </c>
      <c r="J12" s="22">
        <v>0.104477611940299</v>
      </c>
      <c r="K12" s="22">
        <v>9.0909090909090898E-2</v>
      </c>
      <c r="L12" s="22">
        <v>7.7922077922077906E-2</v>
      </c>
      <c r="M12" s="22"/>
      <c r="N12" s="22">
        <v>6.6945606694560705E-2</v>
      </c>
      <c r="O12" s="22">
        <v>6.18556701030928E-2</v>
      </c>
      <c r="P12" s="22">
        <v>7.4626865671641798E-2</v>
      </c>
      <c r="Q12" s="22">
        <v>8.2677165354330701E-2</v>
      </c>
      <c r="R12" s="22"/>
      <c r="S12" s="22">
        <v>6.5843621399177002E-2</v>
      </c>
      <c r="T12" s="22">
        <v>0.112781954887218</v>
      </c>
      <c r="U12" s="22">
        <v>4.1095890410958902E-2</v>
      </c>
      <c r="V12" s="22">
        <v>9.7087378640776698E-2</v>
      </c>
      <c r="W12" s="22">
        <v>4.80769230769231E-2</v>
      </c>
      <c r="X12" s="22">
        <v>8.5714285714285701E-2</v>
      </c>
      <c r="Y12" s="22">
        <v>0.08</v>
      </c>
      <c r="Z12" s="22">
        <v>2.2222222222222199E-2</v>
      </c>
      <c r="AA12" s="22">
        <v>9.5541401273885398E-2</v>
      </c>
      <c r="AB12" s="22">
        <v>1.0416666666666701E-2</v>
      </c>
      <c r="AC12" s="22">
        <v>5.2631578947368397E-2</v>
      </c>
      <c r="AD12" s="22">
        <v>0</v>
      </c>
      <c r="AE12" s="22"/>
      <c r="AF12" s="22">
        <v>4.5112781954887202E-2</v>
      </c>
      <c r="AG12" s="22">
        <v>4.4999999999999998E-2</v>
      </c>
      <c r="AH12" s="22">
        <v>3.125E-2</v>
      </c>
      <c r="AI12" s="22">
        <v>8.0745341614906804E-2</v>
      </c>
      <c r="AJ12" s="22">
        <v>9.7560975609756101E-2</v>
      </c>
      <c r="AK12" s="22">
        <v>0.14285714285714299</v>
      </c>
      <c r="AL12" s="22"/>
      <c r="AM12" s="22">
        <v>0.12637362637362601</v>
      </c>
      <c r="AN12" s="22">
        <v>9.7777777777777797E-2</v>
      </c>
      <c r="AO12" s="22">
        <v>6.6496163682864498E-2</v>
      </c>
      <c r="AP12" s="22">
        <v>2.1097046413502098E-2</v>
      </c>
      <c r="AQ12" s="22">
        <v>4.5454545454545497E-2</v>
      </c>
      <c r="AR12" s="22"/>
      <c r="AS12" s="22">
        <v>6.9635627530364397E-2</v>
      </c>
      <c r="AT12" s="22" t="s">
        <v>97</v>
      </c>
      <c r="AU12" s="22"/>
      <c r="AV12" s="22">
        <v>8.5000000000000006E-2</v>
      </c>
      <c r="AW12" s="22">
        <v>3.1914893617021302E-2</v>
      </c>
      <c r="AX12" s="22">
        <v>6.8833652007648197E-2</v>
      </c>
      <c r="AY12" s="22"/>
      <c r="AZ12" s="22">
        <v>2.7522935779816501E-2</v>
      </c>
      <c r="BA12" s="22">
        <v>6.6666666666666693E-2</v>
      </c>
      <c r="BB12" s="22">
        <v>0.114537444933921</v>
      </c>
      <c r="BC12" s="22"/>
      <c r="BD12" s="22">
        <v>6.8922305764410996E-2</v>
      </c>
      <c r="BE12" s="22">
        <v>6.9605568445475594E-2</v>
      </c>
      <c r="BF12" s="22"/>
      <c r="BG12" s="22">
        <v>5.0847457627118599E-2</v>
      </c>
      <c r="BH12" s="22">
        <v>7.9268292682926803E-2</v>
      </c>
      <c r="BI12" s="22"/>
      <c r="BJ12" s="22">
        <v>4.2105263157894701E-2</v>
      </c>
      <c r="BK12" s="22">
        <v>7.5564278704612395E-2</v>
      </c>
      <c r="BL12" s="22"/>
      <c r="BM12" s="22">
        <v>6.1728395061728399E-2</v>
      </c>
      <c r="BN12" s="22">
        <v>6.9672131147541005E-2</v>
      </c>
      <c r="BO12" s="22"/>
      <c r="BP12" s="22">
        <v>0.100890207715134</v>
      </c>
      <c r="BQ12" s="22">
        <v>5.3652968036529698E-2</v>
      </c>
      <c r="BR12" s="22"/>
      <c r="BS12" s="22">
        <v>5.4298642533936702E-2</v>
      </c>
      <c r="BT12" s="22">
        <v>7.9120879120879103E-2</v>
      </c>
      <c r="BU12" s="22"/>
      <c r="BV12" s="22">
        <v>4.6979865771812103E-2</v>
      </c>
      <c r="BW12" s="22">
        <v>5.8020477815699703E-2</v>
      </c>
      <c r="BX12" s="22"/>
      <c r="BY12" s="22">
        <v>4.8951048951049E-2</v>
      </c>
      <c r="BZ12" s="22">
        <v>7.0566388115134604E-2</v>
      </c>
      <c r="CA12" s="22"/>
      <c r="CB12" s="22">
        <v>8.2910321489001695E-2</v>
      </c>
      <c r="CC12" s="22">
        <v>5.6270096463022501E-2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0.39271255060728699</v>
      </c>
      <c r="D8" s="13">
        <v>0.35634028892455899</v>
      </c>
      <c r="E8" s="13">
        <v>0.42998352553542002</v>
      </c>
      <c r="F8" s="13"/>
      <c r="G8" s="13">
        <v>0.33714285714285702</v>
      </c>
      <c r="H8" s="13">
        <v>0.51226993865030701</v>
      </c>
      <c r="I8" s="13">
        <v>0.41949152542372897</v>
      </c>
      <c r="J8" s="13">
        <v>0.35820895522388102</v>
      </c>
      <c r="K8" s="13">
        <v>0.27972027972028002</v>
      </c>
      <c r="L8" s="13">
        <v>0.31168831168831201</v>
      </c>
      <c r="M8" s="13"/>
      <c r="N8" s="13">
        <v>0.43305439330543899</v>
      </c>
      <c r="O8" s="13">
        <v>0.37113402061855699</v>
      </c>
      <c r="P8" s="13">
        <v>0.36318407960199001</v>
      </c>
      <c r="Q8" s="13">
        <v>0.35433070866141703</v>
      </c>
      <c r="R8" s="13"/>
      <c r="S8" s="13">
        <v>0.44032921810699599</v>
      </c>
      <c r="T8" s="13">
        <v>0.39097744360902298</v>
      </c>
      <c r="U8" s="13">
        <v>0.42465753424657499</v>
      </c>
      <c r="V8" s="13">
        <v>0.43689320388349501</v>
      </c>
      <c r="W8" s="13">
        <v>0.34615384615384598</v>
      </c>
      <c r="X8" s="13">
        <v>0.34285714285714303</v>
      </c>
      <c r="Y8" s="13">
        <v>0.36</v>
      </c>
      <c r="Z8" s="13">
        <v>0.24444444444444399</v>
      </c>
      <c r="AA8" s="13">
        <v>0.38216560509554098</v>
      </c>
      <c r="AB8" s="13">
        <v>0.42708333333333298</v>
      </c>
      <c r="AC8" s="13">
        <v>0.40350877192982498</v>
      </c>
      <c r="AD8" s="13">
        <v>0.36842105263157898</v>
      </c>
      <c r="AE8" s="13"/>
      <c r="AF8" s="13">
        <v>0.466165413533835</v>
      </c>
      <c r="AG8" s="13">
        <v>0.375</v>
      </c>
      <c r="AH8" s="13">
        <v>0.4140625</v>
      </c>
      <c r="AI8" s="13">
        <v>0.29192546583850898</v>
      </c>
      <c r="AJ8" s="13">
        <v>0.45528455284552799</v>
      </c>
      <c r="AK8" s="13">
        <v>0.34285714285714303</v>
      </c>
      <c r="AL8" s="13"/>
      <c r="AM8" s="13">
        <v>0.29670329670329698</v>
      </c>
      <c r="AN8" s="13">
        <v>0.28888888888888897</v>
      </c>
      <c r="AO8" s="13">
        <v>0.43222506393861898</v>
      </c>
      <c r="AP8" s="13">
        <v>0.481012658227848</v>
      </c>
      <c r="AQ8" s="13">
        <v>0.56818181818181801</v>
      </c>
      <c r="AR8" s="13"/>
      <c r="AS8" s="13">
        <v>0.39271255060728699</v>
      </c>
      <c r="AT8" s="13" t="s">
        <v>97</v>
      </c>
      <c r="AU8" s="13"/>
      <c r="AV8" s="13">
        <v>0.39</v>
      </c>
      <c r="AW8" s="13">
        <v>0.43617021276595702</v>
      </c>
      <c r="AX8" s="13">
        <v>0.35946462715105199</v>
      </c>
      <c r="AY8" s="13"/>
      <c r="AZ8" s="13">
        <v>0.47706422018348599</v>
      </c>
      <c r="BA8" s="13">
        <v>0.35555555555555601</v>
      </c>
      <c r="BB8" s="13">
        <v>0.33480176211453699</v>
      </c>
      <c r="BC8" s="13"/>
      <c r="BD8" s="13">
        <v>0.44862155388471198</v>
      </c>
      <c r="BE8" s="13">
        <v>0.29002320185614799</v>
      </c>
      <c r="BF8" s="13"/>
      <c r="BG8" s="13">
        <v>0.50847457627118597</v>
      </c>
      <c r="BH8" s="13">
        <v>0.33414634146341499</v>
      </c>
      <c r="BI8" s="13"/>
      <c r="BJ8" s="13">
        <v>0.49473684210526298</v>
      </c>
      <c r="BK8" s="13">
        <v>0.37095191364082403</v>
      </c>
      <c r="BL8" s="13"/>
      <c r="BM8" s="13">
        <v>0.41563786008230502</v>
      </c>
      <c r="BN8" s="13">
        <v>0.38934426229508201</v>
      </c>
      <c r="BO8" s="13"/>
      <c r="BP8" s="13">
        <v>0.37091988130563802</v>
      </c>
      <c r="BQ8" s="13">
        <v>0.40182648401826498</v>
      </c>
      <c r="BR8" s="13"/>
      <c r="BS8" s="13">
        <v>0.42307692307692302</v>
      </c>
      <c r="BT8" s="13">
        <v>0.34505494505494499</v>
      </c>
      <c r="BU8" s="13"/>
      <c r="BV8" s="13">
        <v>0.48322147651006703</v>
      </c>
      <c r="BW8" s="13">
        <v>0.39249146757679199</v>
      </c>
      <c r="BX8" s="13"/>
      <c r="BY8" s="13">
        <v>0.33566433566433601</v>
      </c>
      <c r="BZ8" s="13">
        <v>0.40297121634168998</v>
      </c>
      <c r="CA8" s="13"/>
      <c r="CB8" s="13">
        <v>0.37225042301184402</v>
      </c>
      <c r="CC8" s="13">
        <v>0.41479099678456599</v>
      </c>
    </row>
    <row r="9" spans="2:81" x14ac:dyDescent="0.3">
      <c r="B9" s="14" t="s">
        <v>103</v>
      </c>
      <c r="C9" s="13">
        <v>0.39028340080971702</v>
      </c>
      <c r="D9" s="13">
        <v>0.40770465489566599</v>
      </c>
      <c r="E9" s="13">
        <v>0.37232289950576603</v>
      </c>
      <c r="F9" s="13"/>
      <c r="G9" s="13">
        <v>0.44</v>
      </c>
      <c r="H9" s="13">
        <v>0.27607361963190202</v>
      </c>
      <c r="I9" s="13">
        <v>0.394067796610169</v>
      </c>
      <c r="J9" s="13">
        <v>0.41293532338308497</v>
      </c>
      <c r="K9" s="13">
        <v>0.51048951048951097</v>
      </c>
      <c r="L9" s="13">
        <v>0.42857142857142899</v>
      </c>
      <c r="M9" s="13"/>
      <c r="N9" s="13">
        <v>0.36820083682008398</v>
      </c>
      <c r="O9" s="13">
        <v>0.42268041237113402</v>
      </c>
      <c r="P9" s="13">
        <v>0.43283582089552203</v>
      </c>
      <c r="Q9" s="13">
        <v>0.37007874015747999</v>
      </c>
      <c r="R9" s="13"/>
      <c r="S9" s="13">
        <v>0.374485596707819</v>
      </c>
      <c r="T9" s="13">
        <v>0.39849624060150401</v>
      </c>
      <c r="U9" s="13">
        <v>0.41095890410958902</v>
      </c>
      <c r="V9" s="13">
        <v>0.33009708737864102</v>
      </c>
      <c r="W9" s="13">
        <v>0.44230769230769201</v>
      </c>
      <c r="X9" s="13">
        <v>0.39047619047618998</v>
      </c>
      <c r="Y9" s="13">
        <v>0.39</v>
      </c>
      <c r="Z9" s="13">
        <v>0.46666666666666701</v>
      </c>
      <c r="AA9" s="13">
        <v>0.40764331210191102</v>
      </c>
      <c r="AB9" s="13">
        <v>0.39583333333333298</v>
      </c>
      <c r="AC9" s="13">
        <v>0.26315789473684198</v>
      </c>
      <c r="AD9" s="13">
        <v>0.52631578947368396</v>
      </c>
      <c r="AE9" s="13"/>
      <c r="AF9" s="13">
        <v>0.37844611528822097</v>
      </c>
      <c r="AG9" s="13">
        <v>0.41499999999999998</v>
      </c>
      <c r="AH9" s="13">
        <v>0.390625</v>
      </c>
      <c r="AI9" s="13">
        <v>0.36645962732919302</v>
      </c>
      <c r="AJ9" s="13">
        <v>0.36585365853658502</v>
      </c>
      <c r="AK9" s="13">
        <v>0.43809523809523798</v>
      </c>
      <c r="AL9" s="13"/>
      <c r="AM9" s="13">
        <v>0.42857142857142899</v>
      </c>
      <c r="AN9" s="13">
        <v>0.45777777777777801</v>
      </c>
      <c r="AO9" s="13">
        <v>0.36828644501278801</v>
      </c>
      <c r="AP9" s="13">
        <v>0.354430379746835</v>
      </c>
      <c r="AQ9" s="13">
        <v>0.22727272727272699</v>
      </c>
      <c r="AR9" s="13"/>
      <c r="AS9" s="13">
        <v>0.39028340080971702</v>
      </c>
      <c r="AT9" s="13" t="s">
        <v>97</v>
      </c>
      <c r="AU9" s="13"/>
      <c r="AV9" s="13">
        <v>0.39250000000000002</v>
      </c>
      <c r="AW9" s="13">
        <v>0.39361702127659598</v>
      </c>
      <c r="AX9" s="13">
        <v>0.40344168260038199</v>
      </c>
      <c r="AY9" s="13"/>
      <c r="AZ9" s="13">
        <v>0.38532110091743099</v>
      </c>
      <c r="BA9" s="13">
        <v>0.45555555555555599</v>
      </c>
      <c r="BB9" s="13">
        <v>0.40528634361233501</v>
      </c>
      <c r="BC9" s="13"/>
      <c r="BD9" s="13">
        <v>0.35714285714285698</v>
      </c>
      <c r="BE9" s="13">
        <v>0.452436194895592</v>
      </c>
      <c r="BF9" s="13"/>
      <c r="BG9" s="13">
        <v>0.34624697336561699</v>
      </c>
      <c r="BH9" s="13">
        <v>0.413414634146341</v>
      </c>
      <c r="BI9" s="13"/>
      <c r="BJ9" s="13">
        <v>0.34736842105263199</v>
      </c>
      <c r="BK9" s="13">
        <v>0.40137389597644801</v>
      </c>
      <c r="BL9" s="13"/>
      <c r="BM9" s="13">
        <v>0.35390946502057602</v>
      </c>
      <c r="BN9" s="13">
        <v>0.39856557377049201</v>
      </c>
      <c r="BO9" s="13"/>
      <c r="BP9" s="13">
        <v>0.38872403560830898</v>
      </c>
      <c r="BQ9" s="13">
        <v>0.391552511415525</v>
      </c>
      <c r="BR9" s="13"/>
      <c r="BS9" s="13">
        <v>0.36651583710407198</v>
      </c>
      <c r="BT9" s="13">
        <v>0.41538461538461502</v>
      </c>
      <c r="BU9" s="13"/>
      <c r="BV9" s="13">
        <v>0.34228187919463099</v>
      </c>
      <c r="BW9" s="13">
        <v>0.37883959044368598</v>
      </c>
      <c r="BX9" s="13"/>
      <c r="BY9" s="13">
        <v>0.38461538461538503</v>
      </c>
      <c r="BZ9" s="13">
        <v>0.39090064995357499</v>
      </c>
      <c r="CA9" s="13"/>
      <c r="CB9" s="13">
        <v>0.39593908629441599</v>
      </c>
      <c r="CC9" s="13">
        <v>0.38585209003215398</v>
      </c>
    </row>
    <row r="10" spans="2:81" x14ac:dyDescent="0.3">
      <c r="B10" s="14" t="s">
        <v>433</v>
      </c>
      <c r="C10" s="13">
        <v>0.130364372469636</v>
      </c>
      <c r="D10" s="13">
        <v>0.138041733547352</v>
      </c>
      <c r="E10" s="13">
        <v>0.121911037891269</v>
      </c>
      <c r="F10" s="13"/>
      <c r="G10" s="13">
        <v>0.13714285714285701</v>
      </c>
      <c r="H10" s="13">
        <v>0.13803680981595101</v>
      </c>
      <c r="I10" s="13">
        <v>0.105932203389831</v>
      </c>
      <c r="J10" s="13">
        <v>0.12935323383084599</v>
      </c>
      <c r="K10" s="13">
        <v>0.10489510489510501</v>
      </c>
      <c r="L10" s="13">
        <v>0.168831168831169</v>
      </c>
      <c r="M10" s="13"/>
      <c r="N10" s="13">
        <v>0.123430962343096</v>
      </c>
      <c r="O10" s="13">
        <v>0.11683848797250899</v>
      </c>
      <c r="P10" s="13">
        <v>0.12935323383084599</v>
      </c>
      <c r="Q10" s="13">
        <v>0.16141732283464599</v>
      </c>
      <c r="R10" s="13"/>
      <c r="S10" s="13">
        <v>0.11934156378600801</v>
      </c>
      <c r="T10" s="13">
        <v>9.7744360902255606E-2</v>
      </c>
      <c r="U10" s="13">
        <v>0.123287671232877</v>
      </c>
      <c r="V10" s="13">
        <v>0.13592233009708701</v>
      </c>
      <c r="W10" s="13">
        <v>9.6153846153846201E-2</v>
      </c>
      <c r="X10" s="13">
        <v>0.161904761904762</v>
      </c>
      <c r="Y10" s="13">
        <v>0.13</v>
      </c>
      <c r="Z10" s="13">
        <v>0.22222222222222199</v>
      </c>
      <c r="AA10" s="13">
        <v>0.13375796178343899</v>
      </c>
      <c r="AB10" s="13">
        <v>0.114583333333333</v>
      </c>
      <c r="AC10" s="13">
        <v>0.24561403508771901</v>
      </c>
      <c r="AD10" s="13">
        <v>0</v>
      </c>
      <c r="AE10" s="13"/>
      <c r="AF10" s="13">
        <v>0.110275689223058</v>
      </c>
      <c r="AG10" s="13">
        <v>0.125</v>
      </c>
      <c r="AH10" s="13">
        <v>0.1328125</v>
      </c>
      <c r="AI10" s="13">
        <v>0.173913043478261</v>
      </c>
      <c r="AJ10" s="13">
        <v>0.105691056910569</v>
      </c>
      <c r="AK10" s="13">
        <v>0.15238095238095201</v>
      </c>
      <c r="AL10" s="13"/>
      <c r="AM10" s="13">
        <v>0.115384615384615</v>
      </c>
      <c r="AN10" s="13">
        <v>0.133333333333333</v>
      </c>
      <c r="AO10" s="13">
        <v>0.13043478260869601</v>
      </c>
      <c r="AP10" s="13">
        <v>0.13080168776371301</v>
      </c>
      <c r="AQ10" s="13">
        <v>0.13636363636363599</v>
      </c>
      <c r="AR10" s="13"/>
      <c r="AS10" s="13">
        <v>0.130364372469636</v>
      </c>
      <c r="AT10" s="13" t="s">
        <v>97</v>
      </c>
      <c r="AU10" s="13"/>
      <c r="AV10" s="13">
        <v>0.1275</v>
      </c>
      <c r="AW10" s="13">
        <v>0.10638297872340401</v>
      </c>
      <c r="AX10" s="13">
        <v>0.147227533460803</v>
      </c>
      <c r="AY10" s="13"/>
      <c r="AZ10" s="13">
        <v>0.11009174311926601</v>
      </c>
      <c r="BA10" s="13">
        <v>0.1</v>
      </c>
      <c r="BB10" s="13">
        <v>0.14977973568281899</v>
      </c>
      <c r="BC10" s="13"/>
      <c r="BD10" s="13">
        <v>0.115288220551378</v>
      </c>
      <c r="BE10" s="13">
        <v>0.15545243619489599</v>
      </c>
      <c r="BF10" s="13"/>
      <c r="BG10" s="13">
        <v>8.9588377723970894E-2</v>
      </c>
      <c r="BH10" s="13">
        <v>0.15</v>
      </c>
      <c r="BI10" s="13"/>
      <c r="BJ10" s="13">
        <v>0.110526315789474</v>
      </c>
      <c r="BK10" s="13">
        <v>0.13248282630029401</v>
      </c>
      <c r="BL10" s="13"/>
      <c r="BM10" s="13">
        <v>0.14403292181069999</v>
      </c>
      <c r="BN10" s="13">
        <v>0.123975409836066</v>
      </c>
      <c r="BO10" s="13"/>
      <c r="BP10" s="13">
        <v>0.121661721068249</v>
      </c>
      <c r="BQ10" s="13">
        <v>0.13127853881278501</v>
      </c>
      <c r="BR10" s="13"/>
      <c r="BS10" s="13">
        <v>0.131221719457014</v>
      </c>
      <c r="BT10" s="13">
        <v>0.14285714285714299</v>
      </c>
      <c r="BU10" s="13"/>
      <c r="BV10" s="13">
        <v>0.100671140939597</v>
      </c>
      <c r="BW10" s="13">
        <v>0.146757679180887</v>
      </c>
      <c r="BX10" s="13"/>
      <c r="BY10" s="13">
        <v>0.13986013986014001</v>
      </c>
      <c r="BZ10" s="13">
        <v>0.129062209842154</v>
      </c>
      <c r="CA10" s="13"/>
      <c r="CB10" s="13">
        <v>0.13705583756345199</v>
      </c>
      <c r="CC10" s="13">
        <v>0.120578778135048</v>
      </c>
    </row>
    <row r="11" spans="2:81" x14ac:dyDescent="0.3">
      <c r="B11" s="14" t="s">
        <v>434</v>
      </c>
      <c r="C11" s="13">
        <v>5.4251012145748997E-2</v>
      </c>
      <c r="D11" s="13">
        <v>6.7415730337078594E-2</v>
      </c>
      <c r="E11" s="13">
        <v>4.11861614497529E-2</v>
      </c>
      <c r="F11" s="13"/>
      <c r="G11" s="13">
        <v>5.7142857142857099E-2</v>
      </c>
      <c r="H11" s="13">
        <v>4.9079754601227002E-2</v>
      </c>
      <c r="I11" s="13">
        <v>4.6610169491525397E-2</v>
      </c>
      <c r="J11" s="13">
        <v>6.4676616915422896E-2</v>
      </c>
      <c r="K11" s="13">
        <v>6.2937062937062901E-2</v>
      </c>
      <c r="L11" s="13">
        <v>5.1948051948052E-2</v>
      </c>
      <c r="M11" s="13"/>
      <c r="N11" s="13">
        <v>4.3933054393305401E-2</v>
      </c>
      <c r="O11" s="13">
        <v>7.5601374570446703E-2</v>
      </c>
      <c r="P11" s="13">
        <v>2.48756218905473E-2</v>
      </c>
      <c r="Q11" s="13">
        <v>7.0866141732283505E-2</v>
      </c>
      <c r="R11" s="13"/>
      <c r="S11" s="13">
        <v>3.7037037037037E-2</v>
      </c>
      <c r="T11" s="13">
        <v>5.2631578947368397E-2</v>
      </c>
      <c r="U11" s="13">
        <v>2.7397260273972601E-2</v>
      </c>
      <c r="V11" s="13">
        <v>5.8252427184466E-2</v>
      </c>
      <c r="W11" s="13">
        <v>9.6153846153846201E-2</v>
      </c>
      <c r="X11" s="13">
        <v>5.7142857142857099E-2</v>
      </c>
      <c r="Y11" s="13">
        <v>7.0000000000000007E-2</v>
      </c>
      <c r="Z11" s="13">
        <v>4.4444444444444398E-2</v>
      </c>
      <c r="AA11" s="13">
        <v>5.0955414012738898E-2</v>
      </c>
      <c r="AB11" s="13">
        <v>5.2083333333333301E-2</v>
      </c>
      <c r="AC11" s="13">
        <v>5.2631578947368397E-2</v>
      </c>
      <c r="AD11" s="13">
        <v>0.105263157894737</v>
      </c>
      <c r="AE11" s="13"/>
      <c r="AF11" s="13">
        <v>2.7568922305764399E-2</v>
      </c>
      <c r="AG11" s="13">
        <v>0.06</v>
      </c>
      <c r="AH11" s="13">
        <v>4.6875E-2</v>
      </c>
      <c r="AI11" s="13">
        <v>0.13664596273291901</v>
      </c>
      <c r="AJ11" s="13">
        <v>3.2520325203252001E-2</v>
      </c>
      <c r="AK11" s="13">
        <v>2.8571428571428598E-2</v>
      </c>
      <c r="AL11" s="13"/>
      <c r="AM11" s="13">
        <v>9.3406593406593394E-2</v>
      </c>
      <c r="AN11" s="13">
        <v>8.4444444444444405E-2</v>
      </c>
      <c r="AO11" s="13">
        <v>4.0920716112532E-2</v>
      </c>
      <c r="AP11" s="13">
        <v>2.53164556962025E-2</v>
      </c>
      <c r="AQ11" s="13">
        <v>2.27272727272727E-2</v>
      </c>
      <c r="AR11" s="13"/>
      <c r="AS11" s="13">
        <v>5.4251012145748997E-2</v>
      </c>
      <c r="AT11" s="13" t="s">
        <v>97</v>
      </c>
      <c r="AU11" s="13"/>
      <c r="AV11" s="13">
        <v>7.0000000000000007E-2</v>
      </c>
      <c r="AW11" s="13">
        <v>3.1914893617021302E-2</v>
      </c>
      <c r="AX11" s="13">
        <v>5.5449330783938801E-2</v>
      </c>
      <c r="AY11" s="13"/>
      <c r="AZ11" s="13">
        <v>1.8348623853211E-2</v>
      </c>
      <c r="BA11" s="13">
        <v>6.6666666666666693E-2</v>
      </c>
      <c r="BB11" s="13">
        <v>7.9295154185022004E-2</v>
      </c>
      <c r="BC11" s="13"/>
      <c r="BD11" s="13">
        <v>4.7619047619047603E-2</v>
      </c>
      <c r="BE11" s="13">
        <v>6.7285382830626406E-2</v>
      </c>
      <c r="BF11" s="13"/>
      <c r="BG11" s="13">
        <v>2.6634382566585998E-2</v>
      </c>
      <c r="BH11" s="13">
        <v>6.8292682926829301E-2</v>
      </c>
      <c r="BI11" s="13"/>
      <c r="BJ11" s="13">
        <v>2.1052631578947399E-2</v>
      </c>
      <c r="BK11" s="13">
        <v>6.0843964671246302E-2</v>
      </c>
      <c r="BL11" s="13"/>
      <c r="BM11" s="13">
        <v>4.9382716049382699E-2</v>
      </c>
      <c r="BN11" s="13">
        <v>5.6352459016393401E-2</v>
      </c>
      <c r="BO11" s="13"/>
      <c r="BP11" s="13">
        <v>7.4183976261127604E-2</v>
      </c>
      <c r="BQ11" s="13">
        <v>4.6803652968036499E-2</v>
      </c>
      <c r="BR11" s="13"/>
      <c r="BS11" s="13">
        <v>5.8823529411764698E-2</v>
      </c>
      <c r="BT11" s="13">
        <v>5.2747252747252699E-2</v>
      </c>
      <c r="BU11" s="13"/>
      <c r="BV11" s="13">
        <v>5.3691275167785199E-2</v>
      </c>
      <c r="BW11" s="13">
        <v>6.14334470989761E-2</v>
      </c>
      <c r="BX11" s="13"/>
      <c r="BY11" s="13">
        <v>9.7902097902097904E-2</v>
      </c>
      <c r="BZ11" s="13">
        <v>4.6425255338904403E-2</v>
      </c>
      <c r="CA11" s="13"/>
      <c r="CB11" s="13">
        <v>6.5989847715736002E-2</v>
      </c>
      <c r="CC11" s="13">
        <v>4.5016077170418001E-2</v>
      </c>
    </row>
    <row r="12" spans="2:81" x14ac:dyDescent="0.3">
      <c r="B12" s="14" t="s">
        <v>106</v>
      </c>
      <c r="C12" s="22">
        <v>3.2388663967611302E-2</v>
      </c>
      <c r="D12" s="22">
        <v>3.04975922953451E-2</v>
      </c>
      <c r="E12" s="22">
        <v>3.4596375617792399E-2</v>
      </c>
      <c r="F12" s="22"/>
      <c r="G12" s="22">
        <v>2.8571428571428598E-2</v>
      </c>
      <c r="H12" s="22">
        <v>2.4539877300613501E-2</v>
      </c>
      <c r="I12" s="22">
        <v>3.3898305084745797E-2</v>
      </c>
      <c r="J12" s="22">
        <v>3.4825870646766198E-2</v>
      </c>
      <c r="K12" s="22">
        <v>4.1958041958042001E-2</v>
      </c>
      <c r="L12" s="22">
        <v>3.8961038961039002E-2</v>
      </c>
      <c r="M12" s="22"/>
      <c r="N12" s="22">
        <v>3.1380753138075299E-2</v>
      </c>
      <c r="O12" s="22">
        <v>1.3745704467354E-2</v>
      </c>
      <c r="P12" s="22">
        <v>4.9751243781094502E-2</v>
      </c>
      <c r="Q12" s="22">
        <v>4.33070866141732E-2</v>
      </c>
      <c r="R12" s="22"/>
      <c r="S12" s="22">
        <v>2.8806584362139901E-2</v>
      </c>
      <c r="T12" s="22">
        <v>6.01503759398496E-2</v>
      </c>
      <c r="U12" s="22">
        <v>1.3698630136986301E-2</v>
      </c>
      <c r="V12" s="22">
        <v>3.8834951456310697E-2</v>
      </c>
      <c r="W12" s="22">
        <v>1.9230769230769201E-2</v>
      </c>
      <c r="X12" s="22">
        <v>4.7619047619047603E-2</v>
      </c>
      <c r="Y12" s="22">
        <v>0.05</v>
      </c>
      <c r="Z12" s="22">
        <v>2.2222222222222199E-2</v>
      </c>
      <c r="AA12" s="22">
        <v>2.54777070063694E-2</v>
      </c>
      <c r="AB12" s="22">
        <v>1.0416666666666701E-2</v>
      </c>
      <c r="AC12" s="22">
        <v>3.5087719298245598E-2</v>
      </c>
      <c r="AD12" s="22">
        <v>0</v>
      </c>
      <c r="AE12" s="22"/>
      <c r="AF12" s="22">
        <v>1.7543859649122799E-2</v>
      </c>
      <c r="AG12" s="22">
        <v>2.5000000000000001E-2</v>
      </c>
      <c r="AH12" s="22">
        <v>1.5625E-2</v>
      </c>
      <c r="AI12" s="22">
        <v>3.1055900621118002E-2</v>
      </c>
      <c r="AJ12" s="22">
        <v>4.0650406504064998E-2</v>
      </c>
      <c r="AK12" s="22">
        <v>3.8095238095238099E-2</v>
      </c>
      <c r="AL12" s="22"/>
      <c r="AM12" s="22">
        <v>6.5934065934065894E-2</v>
      </c>
      <c r="AN12" s="22">
        <v>3.5555555555555597E-2</v>
      </c>
      <c r="AO12" s="22">
        <v>2.81329923273657E-2</v>
      </c>
      <c r="AP12" s="22">
        <v>8.4388185654008397E-3</v>
      </c>
      <c r="AQ12" s="22">
        <v>4.5454545454545497E-2</v>
      </c>
      <c r="AR12" s="22"/>
      <c r="AS12" s="22">
        <v>3.2388663967611302E-2</v>
      </c>
      <c r="AT12" s="22" t="s">
        <v>97</v>
      </c>
      <c r="AU12" s="22"/>
      <c r="AV12" s="22">
        <v>0.02</v>
      </c>
      <c r="AW12" s="22">
        <v>3.1914893617021302E-2</v>
      </c>
      <c r="AX12" s="22">
        <v>3.4416826003824098E-2</v>
      </c>
      <c r="AY12" s="22"/>
      <c r="AZ12" s="22">
        <v>9.1743119266055103E-3</v>
      </c>
      <c r="BA12" s="22">
        <v>2.2222222222222199E-2</v>
      </c>
      <c r="BB12" s="22">
        <v>3.0837004405286299E-2</v>
      </c>
      <c r="BC12" s="22"/>
      <c r="BD12" s="22">
        <v>3.1328320802004997E-2</v>
      </c>
      <c r="BE12" s="22">
        <v>3.4802784222737797E-2</v>
      </c>
      <c r="BF12" s="22"/>
      <c r="BG12" s="22">
        <v>2.9055690072639199E-2</v>
      </c>
      <c r="BH12" s="22">
        <v>3.4146341463414602E-2</v>
      </c>
      <c r="BI12" s="22"/>
      <c r="BJ12" s="22">
        <v>2.6315789473684199E-2</v>
      </c>
      <c r="BK12" s="22">
        <v>3.4347399411187397E-2</v>
      </c>
      <c r="BL12" s="22"/>
      <c r="BM12" s="22">
        <v>3.7037037037037E-2</v>
      </c>
      <c r="BN12" s="22">
        <v>3.17622950819672E-2</v>
      </c>
      <c r="BO12" s="22"/>
      <c r="BP12" s="22">
        <v>4.4510385756676603E-2</v>
      </c>
      <c r="BQ12" s="22">
        <v>2.8538812785388099E-2</v>
      </c>
      <c r="BR12" s="22"/>
      <c r="BS12" s="22">
        <v>2.03619909502262E-2</v>
      </c>
      <c r="BT12" s="22">
        <v>4.3956043956044001E-2</v>
      </c>
      <c r="BU12" s="22"/>
      <c r="BV12" s="22">
        <v>2.01342281879195E-2</v>
      </c>
      <c r="BW12" s="22">
        <v>2.0477815699658699E-2</v>
      </c>
      <c r="BX12" s="22"/>
      <c r="BY12" s="22">
        <v>4.1958041958042001E-2</v>
      </c>
      <c r="BZ12" s="22">
        <v>3.06406685236769E-2</v>
      </c>
      <c r="CA12" s="22"/>
      <c r="CB12" s="22">
        <v>2.8764805414551599E-2</v>
      </c>
      <c r="CC12" s="22">
        <v>3.3762057877813501E-2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0.40809716599190299</v>
      </c>
      <c r="D8" s="13">
        <v>0.38202247191011202</v>
      </c>
      <c r="E8" s="13">
        <v>0.43163097199341</v>
      </c>
      <c r="F8" s="13"/>
      <c r="G8" s="13">
        <v>0.41714285714285698</v>
      </c>
      <c r="H8" s="13">
        <v>0.5</v>
      </c>
      <c r="I8" s="13">
        <v>0.44915254237288099</v>
      </c>
      <c r="J8" s="13">
        <v>0.32338308457711401</v>
      </c>
      <c r="K8" s="13">
        <v>0.31468531468531502</v>
      </c>
      <c r="L8" s="13">
        <v>0.337662337662338</v>
      </c>
      <c r="M8" s="13"/>
      <c r="N8" s="13">
        <v>0.420502092050209</v>
      </c>
      <c r="O8" s="13">
        <v>0.39175257731958801</v>
      </c>
      <c r="P8" s="13">
        <v>0.41293532338308497</v>
      </c>
      <c r="Q8" s="13">
        <v>0.38976377952755897</v>
      </c>
      <c r="R8" s="13"/>
      <c r="S8" s="13">
        <v>0.46090534979423903</v>
      </c>
      <c r="T8" s="13">
        <v>0.39097744360902298</v>
      </c>
      <c r="U8" s="13">
        <v>0.38356164383561597</v>
      </c>
      <c r="V8" s="13">
        <v>0.43689320388349501</v>
      </c>
      <c r="W8" s="13">
        <v>0.34615384615384598</v>
      </c>
      <c r="X8" s="13">
        <v>0.40952380952381001</v>
      </c>
      <c r="Y8" s="13">
        <v>0.44</v>
      </c>
      <c r="Z8" s="13">
        <v>0.22222222222222199</v>
      </c>
      <c r="AA8" s="13">
        <v>0.36942675159235699</v>
      </c>
      <c r="AB8" s="13">
        <v>0.4375</v>
      </c>
      <c r="AC8" s="13">
        <v>0.42105263157894701</v>
      </c>
      <c r="AD8" s="13">
        <v>0.52631578947368396</v>
      </c>
      <c r="AE8" s="13"/>
      <c r="AF8" s="13">
        <v>0.476190476190476</v>
      </c>
      <c r="AG8" s="13">
        <v>0.375</v>
      </c>
      <c r="AH8" s="13">
        <v>0.4453125</v>
      </c>
      <c r="AI8" s="13">
        <v>0.28571428571428598</v>
      </c>
      <c r="AJ8" s="13">
        <v>0.50406504065040603</v>
      </c>
      <c r="AK8" s="13">
        <v>0.33333333333333298</v>
      </c>
      <c r="AL8" s="13"/>
      <c r="AM8" s="13">
        <v>0.34615384615384598</v>
      </c>
      <c r="AN8" s="13">
        <v>0.29777777777777797</v>
      </c>
      <c r="AO8" s="13">
        <v>0.43222506393861898</v>
      </c>
      <c r="AP8" s="13">
        <v>0.51476793248945196</v>
      </c>
      <c r="AQ8" s="13">
        <v>0.54545454545454497</v>
      </c>
      <c r="AR8" s="13"/>
      <c r="AS8" s="13">
        <v>0.40809716599190299</v>
      </c>
      <c r="AT8" s="13" t="s">
        <v>97</v>
      </c>
      <c r="AU8" s="13"/>
      <c r="AV8" s="13">
        <v>0.40500000000000003</v>
      </c>
      <c r="AW8" s="13">
        <v>0.52127659574468099</v>
      </c>
      <c r="AX8" s="13">
        <v>0.34990439770554499</v>
      </c>
      <c r="AY8" s="13"/>
      <c r="AZ8" s="13">
        <v>0.52293577981651396</v>
      </c>
      <c r="BA8" s="13">
        <v>0.4</v>
      </c>
      <c r="BB8" s="13">
        <v>0.34361233480176201</v>
      </c>
      <c r="BC8" s="13"/>
      <c r="BD8" s="13">
        <v>0.45614035087719301</v>
      </c>
      <c r="BE8" s="13">
        <v>0.320185614849188</v>
      </c>
      <c r="BF8" s="13"/>
      <c r="BG8" s="13">
        <v>0.49878934624697302</v>
      </c>
      <c r="BH8" s="13">
        <v>0.36219512195122</v>
      </c>
      <c r="BI8" s="13"/>
      <c r="BJ8" s="13">
        <v>0.48421052631578898</v>
      </c>
      <c r="BK8" s="13">
        <v>0.39156035328753702</v>
      </c>
      <c r="BL8" s="13"/>
      <c r="BM8" s="13">
        <v>0.43209876543209902</v>
      </c>
      <c r="BN8" s="13">
        <v>0.40368852459016402</v>
      </c>
      <c r="BO8" s="13"/>
      <c r="BP8" s="13">
        <v>0.38872403560830898</v>
      </c>
      <c r="BQ8" s="13">
        <v>0.41666666666666702</v>
      </c>
      <c r="BR8" s="13"/>
      <c r="BS8" s="13">
        <v>0.43212669683257898</v>
      </c>
      <c r="BT8" s="13">
        <v>0.35384615384615398</v>
      </c>
      <c r="BU8" s="13"/>
      <c r="BV8" s="13">
        <v>0.44966442953020103</v>
      </c>
      <c r="BW8" s="13">
        <v>0.42320819112628</v>
      </c>
      <c r="BX8" s="13"/>
      <c r="BY8" s="13">
        <v>0.38461538461538503</v>
      </c>
      <c r="BZ8" s="13">
        <v>0.41411327762302702</v>
      </c>
      <c r="CA8" s="13"/>
      <c r="CB8" s="13">
        <v>0.40609137055837602</v>
      </c>
      <c r="CC8" s="13">
        <v>0.41318327974276498</v>
      </c>
    </row>
    <row r="9" spans="2:81" x14ac:dyDescent="0.3">
      <c r="B9" s="14" t="s">
        <v>103</v>
      </c>
      <c r="C9" s="13">
        <v>0.361943319838057</v>
      </c>
      <c r="D9" s="13">
        <v>0.35152487961476703</v>
      </c>
      <c r="E9" s="13">
        <v>0.373970345963756</v>
      </c>
      <c r="F9" s="13"/>
      <c r="G9" s="13">
        <v>0.38285714285714301</v>
      </c>
      <c r="H9" s="13">
        <v>0.309815950920245</v>
      </c>
      <c r="I9" s="13">
        <v>0.31779661016949201</v>
      </c>
      <c r="J9" s="13">
        <v>0.40796019900497499</v>
      </c>
      <c r="K9" s="13">
        <v>0.41958041958042003</v>
      </c>
      <c r="L9" s="13">
        <v>0.40259740259740301</v>
      </c>
      <c r="M9" s="13"/>
      <c r="N9" s="13">
        <v>0.34937238493723799</v>
      </c>
      <c r="O9" s="13">
        <v>0.36426116838487999</v>
      </c>
      <c r="P9" s="13">
        <v>0.37810945273631802</v>
      </c>
      <c r="Q9" s="13">
        <v>0.37795275590551197</v>
      </c>
      <c r="R9" s="13"/>
      <c r="S9" s="13">
        <v>0.34567901234567899</v>
      </c>
      <c r="T9" s="13">
        <v>0.37593984962406002</v>
      </c>
      <c r="U9" s="13">
        <v>0.43835616438356201</v>
      </c>
      <c r="V9" s="13">
        <v>0.25242718446601897</v>
      </c>
      <c r="W9" s="13">
        <v>0.40384615384615402</v>
      </c>
      <c r="X9" s="13">
        <v>0.33333333333333298</v>
      </c>
      <c r="Y9" s="13">
        <v>0.35</v>
      </c>
      <c r="Z9" s="13">
        <v>0.44444444444444398</v>
      </c>
      <c r="AA9" s="13">
        <v>0.39490445859872603</v>
      </c>
      <c r="AB9" s="13">
        <v>0.33333333333333298</v>
      </c>
      <c r="AC9" s="13">
        <v>0.38596491228070201</v>
      </c>
      <c r="AD9" s="13">
        <v>0.36842105263157898</v>
      </c>
      <c r="AE9" s="13"/>
      <c r="AF9" s="13">
        <v>0.36340852130325801</v>
      </c>
      <c r="AG9" s="13">
        <v>0.38</v>
      </c>
      <c r="AH9" s="13">
        <v>0.3828125</v>
      </c>
      <c r="AI9" s="13">
        <v>0.38509316770186303</v>
      </c>
      <c r="AJ9" s="13">
        <v>0.31707317073170699</v>
      </c>
      <c r="AK9" s="13">
        <v>0.40952380952381001</v>
      </c>
      <c r="AL9" s="13"/>
      <c r="AM9" s="13">
        <v>0.379120879120879</v>
      </c>
      <c r="AN9" s="13">
        <v>0.41777777777777803</v>
      </c>
      <c r="AO9" s="13">
        <v>0.375959079283887</v>
      </c>
      <c r="AP9" s="13">
        <v>0.29957805907173002</v>
      </c>
      <c r="AQ9" s="13">
        <v>0.27272727272727298</v>
      </c>
      <c r="AR9" s="13"/>
      <c r="AS9" s="13">
        <v>0.361943319838057</v>
      </c>
      <c r="AT9" s="13" t="s">
        <v>97</v>
      </c>
      <c r="AU9" s="13"/>
      <c r="AV9" s="13">
        <v>0.36499999999999999</v>
      </c>
      <c r="AW9" s="13">
        <v>0.28723404255319201</v>
      </c>
      <c r="AX9" s="13">
        <v>0.39388145315487599</v>
      </c>
      <c r="AY9" s="13"/>
      <c r="AZ9" s="13">
        <v>0.34862385321100903</v>
      </c>
      <c r="BA9" s="13">
        <v>0.4</v>
      </c>
      <c r="BB9" s="13">
        <v>0.36123348017621099</v>
      </c>
      <c r="BC9" s="13"/>
      <c r="BD9" s="13">
        <v>0.349624060150376</v>
      </c>
      <c r="BE9" s="13">
        <v>0.38747099767981402</v>
      </c>
      <c r="BF9" s="13"/>
      <c r="BG9" s="13">
        <v>0.33656174334140398</v>
      </c>
      <c r="BH9" s="13">
        <v>0.37560975609756098</v>
      </c>
      <c r="BI9" s="13"/>
      <c r="BJ9" s="13">
        <v>0.34210526315789502</v>
      </c>
      <c r="BK9" s="13">
        <v>0.36604514229636897</v>
      </c>
      <c r="BL9" s="13"/>
      <c r="BM9" s="13">
        <v>0.34979423868312798</v>
      </c>
      <c r="BN9" s="13">
        <v>0.36577868852459</v>
      </c>
      <c r="BO9" s="13"/>
      <c r="BP9" s="13">
        <v>0.39762611275964399</v>
      </c>
      <c r="BQ9" s="13">
        <v>0.35045662100456598</v>
      </c>
      <c r="BR9" s="13"/>
      <c r="BS9" s="13">
        <v>0.37104072398190002</v>
      </c>
      <c r="BT9" s="13">
        <v>0.382417582417582</v>
      </c>
      <c r="BU9" s="13"/>
      <c r="BV9" s="13">
        <v>0.34228187919463099</v>
      </c>
      <c r="BW9" s="13">
        <v>0.38566552901023898</v>
      </c>
      <c r="BX9" s="13"/>
      <c r="BY9" s="13">
        <v>0.37762237762237799</v>
      </c>
      <c r="BZ9" s="13">
        <v>0.36304549675023201</v>
      </c>
      <c r="CA9" s="13"/>
      <c r="CB9" s="13">
        <v>0.357021996615905</v>
      </c>
      <c r="CC9" s="13">
        <v>0.36655948553054701</v>
      </c>
    </row>
    <row r="10" spans="2:81" x14ac:dyDescent="0.3">
      <c r="B10" s="14" t="s">
        <v>433</v>
      </c>
      <c r="C10" s="13">
        <v>0.123076923076923</v>
      </c>
      <c r="D10" s="13">
        <v>0.14446227929374</v>
      </c>
      <c r="E10" s="13">
        <v>0.102141680395387</v>
      </c>
      <c r="F10" s="13"/>
      <c r="G10" s="13">
        <v>0.12</v>
      </c>
      <c r="H10" s="13">
        <v>9.2024539877300596E-2</v>
      </c>
      <c r="I10" s="13">
        <v>0.11864406779661001</v>
      </c>
      <c r="J10" s="13">
        <v>0.13930348258706499</v>
      </c>
      <c r="K10" s="13">
        <v>0.16783216783216801</v>
      </c>
      <c r="L10" s="13">
        <v>0.13636363636363599</v>
      </c>
      <c r="M10" s="13"/>
      <c r="N10" s="13">
        <v>0.125523012552301</v>
      </c>
      <c r="O10" s="13">
        <v>0.123711340206186</v>
      </c>
      <c r="P10" s="13">
        <v>0.124378109452736</v>
      </c>
      <c r="Q10" s="13">
        <v>0.118110236220472</v>
      </c>
      <c r="R10" s="13"/>
      <c r="S10" s="13">
        <v>9.8765432098765399E-2</v>
      </c>
      <c r="T10" s="13">
        <v>0.12781954887218</v>
      </c>
      <c r="U10" s="13">
        <v>0.123287671232877</v>
      </c>
      <c r="V10" s="13">
        <v>0.213592233009709</v>
      </c>
      <c r="W10" s="13">
        <v>0.115384615384615</v>
      </c>
      <c r="X10" s="13">
        <v>0.114285714285714</v>
      </c>
      <c r="Y10" s="13">
        <v>0.11</v>
      </c>
      <c r="Z10" s="13">
        <v>0.22222222222222199</v>
      </c>
      <c r="AA10" s="13">
        <v>0.11464968152866201</v>
      </c>
      <c r="AB10" s="13">
        <v>0.125</v>
      </c>
      <c r="AC10" s="13">
        <v>7.0175438596491196E-2</v>
      </c>
      <c r="AD10" s="13">
        <v>5.2631578947368397E-2</v>
      </c>
      <c r="AE10" s="13"/>
      <c r="AF10" s="13">
        <v>9.5238095238095205E-2</v>
      </c>
      <c r="AG10" s="13">
        <v>0.11</v>
      </c>
      <c r="AH10" s="13">
        <v>0.109375</v>
      </c>
      <c r="AI10" s="13">
        <v>0.14285714285714299</v>
      </c>
      <c r="AJ10" s="13">
        <v>0.113821138211382</v>
      </c>
      <c r="AK10" s="13">
        <v>0.17142857142857101</v>
      </c>
      <c r="AL10" s="13"/>
      <c r="AM10" s="13">
        <v>0.120879120879121</v>
      </c>
      <c r="AN10" s="13">
        <v>0.137777777777778</v>
      </c>
      <c r="AO10" s="13">
        <v>0.10485933503836301</v>
      </c>
      <c r="AP10" s="13">
        <v>0.109704641350211</v>
      </c>
      <c r="AQ10" s="13">
        <v>9.0909090909090898E-2</v>
      </c>
      <c r="AR10" s="13"/>
      <c r="AS10" s="13">
        <v>0.123076923076923</v>
      </c>
      <c r="AT10" s="13" t="s">
        <v>97</v>
      </c>
      <c r="AU10" s="13"/>
      <c r="AV10" s="13">
        <v>0.115</v>
      </c>
      <c r="AW10" s="13">
        <v>0.117021276595745</v>
      </c>
      <c r="AX10" s="13">
        <v>0.13957934990439799</v>
      </c>
      <c r="AY10" s="13"/>
      <c r="AZ10" s="13">
        <v>9.1743119266055106E-2</v>
      </c>
      <c r="BA10" s="13">
        <v>0.1</v>
      </c>
      <c r="BB10" s="13">
        <v>0.14537444933920701</v>
      </c>
      <c r="BC10" s="13"/>
      <c r="BD10" s="13">
        <v>0.10025062656641601</v>
      </c>
      <c r="BE10" s="13">
        <v>0.160092807424594</v>
      </c>
      <c r="BF10" s="13"/>
      <c r="BG10" s="13">
        <v>9.4430992736077496E-2</v>
      </c>
      <c r="BH10" s="13">
        <v>0.13658536585365899</v>
      </c>
      <c r="BI10" s="13"/>
      <c r="BJ10" s="13">
        <v>0.1</v>
      </c>
      <c r="BK10" s="13">
        <v>0.12855740922473</v>
      </c>
      <c r="BL10" s="13"/>
      <c r="BM10" s="13">
        <v>0.10699588477366299</v>
      </c>
      <c r="BN10" s="13">
        <v>0.126024590163934</v>
      </c>
      <c r="BO10" s="13"/>
      <c r="BP10" s="13">
        <v>8.9020771513353095E-2</v>
      </c>
      <c r="BQ10" s="13">
        <v>0.133561643835616</v>
      </c>
      <c r="BR10" s="13"/>
      <c r="BS10" s="13">
        <v>0.108597285067873</v>
      </c>
      <c r="BT10" s="13">
        <v>0.136263736263736</v>
      </c>
      <c r="BU10" s="13"/>
      <c r="BV10" s="13">
        <v>0.114093959731544</v>
      </c>
      <c r="BW10" s="13">
        <v>0.10580204778157</v>
      </c>
      <c r="BX10" s="13"/>
      <c r="BY10" s="13">
        <v>0.111888111888112</v>
      </c>
      <c r="BZ10" s="13">
        <v>0.123491179201486</v>
      </c>
      <c r="CA10" s="13"/>
      <c r="CB10" s="13">
        <v>0.13367174280879901</v>
      </c>
      <c r="CC10" s="13">
        <v>0.112540192926045</v>
      </c>
    </row>
    <row r="11" spans="2:81" x14ac:dyDescent="0.3">
      <c r="B11" s="14" t="s">
        <v>434</v>
      </c>
      <c r="C11" s="13">
        <v>6.3967611336032404E-2</v>
      </c>
      <c r="D11" s="13">
        <v>7.8651685393258397E-2</v>
      </c>
      <c r="E11" s="13">
        <v>4.9423393739703503E-2</v>
      </c>
      <c r="F11" s="13"/>
      <c r="G11" s="13">
        <v>4.57142857142857E-2</v>
      </c>
      <c r="H11" s="13">
        <v>6.13496932515337E-2</v>
      </c>
      <c r="I11" s="13">
        <v>6.7796610169491497E-2</v>
      </c>
      <c r="J11" s="13">
        <v>7.9601990049751201E-2</v>
      </c>
      <c r="K11" s="13">
        <v>5.5944055944055902E-2</v>
      </c>
      <c r="L11" s="13">
        <v>7.1428571428571397E-2</v>
      </c>
      <c r="M11" s="13"/>
      <c r="N11" s="13">
        <v>6.2761506276150597E-2</v>
      </c>
      <c r="O11" s="13">
        <v>7.9037800687285206E-2</v>
      </c>
      <c r="P11" s="13">
        <v>2.9850746268656699E-2</v>
      </c>
      <c r="Q11" s="13">
        <v>7.4803149606299205E-2</v>
      </c>
      <c r="R11" s="13"/>
      <c r="S11" s="13">
        <v>5.7613168724279802E-2</v>
      </c>
      <c r="T11" s="13">
        <v>4.5112781954887202E-2</v>
      </c>
      <c r="U11" s="13">
        <v>4.1095890410958902E-2</v>
      </c>
      <c r="V11" s="13">
        <v>3.8834951456310697E-2</v>
      </c>
      <c r="W11" s="13">
        <v>9.6153846153846201E-2</v>
      </c>
      <c r="X11" s="13">
        <v>6.6666666666666693E-2</v>
      </c>
      <c r="Y11" s="13">
        <v>7.0000000000000007E-2</v>
      </c>
      <c r="Z11" s="13">
        <v>4.4444444444444398E-2</v>
      </c>
      <c r="AA11" s="13">
        <v>8.2802547770700605E-2</v>
      </c>
      <c r="AB11" s="13">
        <v>7.2916666666666699E-2</v>
      </c>
      <c r="AC11" s="13">
        <v>8.7719298245614002E-2</v>
      </c>
      <c r="AD11" s="13">
        <v>5.2631578947368397E-2</v>
      </c>
      <c r="AE11" s="13"/>
      <c r="AF11" s="13">
        <v>4.01002506265664E-2</v>
      </c>
      <c r="AG11" s="13">
        <v>0.1</v>
      </c>
      <c r="AH11" s="13">
        <v>3.125E-2</v>
      </c>
      <c r="AI11" s="13">
        <v>0.14906832298136599</v>
      </c>
      <c r="AJ11" s="13">
        <v>3.2520325203252001E-2</v>
      </c>
      <c r="AK11" s="13">
        <v>3.8095238095238099E-2</v>
      </c>
      <c r="AL11" s="13"/>
      <c r="AM11" s="13">
        <v>8.7912087912087905E-2</v>
      </c>
      <c r="AN11" s="13">
        <v>8.8888888888888906E-2</v>
      </c>
      <c r="AO11" s="13">
        <v>5.6265984654731503E-2</v>
      </c>
      <c r="AP11" s="13">
        <v>5.4852320675105502E-2</v>
      </c>
      <c r="AQ11" s="13">
        <v>2.27272727272727E-2</v>
      </c>
      <c r="AR11" s="13"/>
      <c r="AS11" s="13">
        <v>6.3967611336032404E-2</v>
      </c>
      <c r="AT11" s="13" t="s">
        <v>97</v>
      </c>
      <c r="AU11" s="13"/>
      <c r="AV11" s="13">
        <v>7.0000000000000007E-2</v>
      </c>
      <c r="AW11" s="13">
        <v>5.31914893617021E-2</v>
      </c>
      <c r="AX11" s="13">
        <v>6.5009560229445498E-2</v>
      </c>
      <c r="AY11" s="13"/>
      <c r="AZ11" s="13">
        <v>1.8348623853211E-2</v>
      </c>
      <c r="BA11" s="13">
        <v>8.8888888888888906E-2</v>
      </c>
      <c r="BB11" s="13">
        <v>8.3700440528634401E-2</v>
      </c>
      <c r="BC11" s="13"/>
      <c r="BD11" s="13">
        <v>5.3884711779448598E-2</v>
      </c>
      <c r="BE11" s="13">
        <v>8.3526682134570804E-2</v>
      </c>
      <c r="BF11" s="13"/>
      <c r="BG11" s="13">
        <v>4.1162227602905603E-2</v>
      </c>
      <c r="BH11" s="13">
        <v>7.5609756097561001E-2</v>
      </c>
      <c r="BI11" s="13"/>
      <c r="BJ11" s="13">
        <v>4.7368421052631601E-2</v>
      </c>
      <c r="BK11" s="13">
        <v>6.7713444553483798E-2</v>
      </c>
      <c r="BL11" s="13"/>
      <c r="BM11" s="13">
        <v>5.7613168724279802E-2</v>
      </c>
      <c r="BN11" s="13">
        <v>6.5573770491803296E-2</v>
      </c>
      <c r="BO11" s="13"/>
      <c r="BP11" s="13">
        <v>6.82492581602374E-2</v>
      </c>
      <c r="BQ11" s="13">
        <v>6.2785388127853906E-2</v>
      </c>
      <c r="BR11" s="13"/>
      <c r="BS11" s="13">
        <v>5.8823529411764698E-2</v>
      </c>
      <c r="BT11" s="13">
        <v>6.3736263736263704E-2</v>
      </c>
      <c r="BU11" s="13"/>
      <c r="BV11" s="13">
        <v>6.0402684563758399E-2</v>
      </c>
      <c r="BW11" s="13">
        <v>5.8020477815699703E-2</v>
      </c>
      <c r="BX11" s="13"/>
      <c r="BY11" s="13">
        <v>7.69230769230769E-2</v>
      </c>
      <c r="BZ11" s="13">
        <v>5.8495821727019497E-2</v>
      </c>
      <c r="CA11" s="13"/>
      <c r="CB11" s="13">
        <v>6.2605752961082894E-2</v>
      </c>
      <c r="CC11" s="13">
        <v>6.2700964630225106E-2</v>
      </c>
    </row>
    <row r="12" spans="2:81" x14ac:dyDescent="0.3">
      <c r="B12" s="14" t="s">
        <v>106</v>
      </c>
      <c r="C12" s="22">
        <v>4.2914979757084998E-2</v>
      </c>
      <c r="D12" s="22">
        <v>4.3338683788122001E-2</v>
      </c>
      <c r="E12" s="22">
        <v>4.2833607907743002E-2</v>
      </c>
      <c r="F12" s="22"/>
      <c r="G12" s="22">
        <v>3.4285714285714301E-2</v>
      </c>
      <c r="H12" s="22">
        <v>3.6809815950920199E-2</v>
      </c>
      <c r="I12" s="22">
        <v>4.6610169491525397E-2</v>
      </c>
      <c r="J12" s="22">
        <v>4.9751243781094502E-2</v>
      </c>
      <c r="K12" s="22">
        <v>4.1958041958042001E-2</v>
      </c>
      <c r="L12" s="22">
        <v>5.1948051948052E-2</v>
      </c>
      <c r="M12" s="22"/>
      <c r="N12" s="22">
        <v>4.1841004184100403E-2</v>
      </c>
      <c r="O12" s="22">
        <v>4.1237113402061903E-2</v>
      </c>
      <c r="P12" s="22">
        <v>5.4726368159204002E-2</v>
      </c>
      <c r="Q12" s="22">
        <v>3.9370078740157501E-2</v>
      </c>
      <c r="R12" s="22"/>
      <c r="S12" s="22">
        <v>3.7037037037037E-2</v>
      </c>
      <c r="T12" s="22">
        <v>6.01503759398496E-2</v>
      </c>
      <c r="U12" s="22">
        <v>1.3698630136986301E-2</v>
      </c>
      <c r="V12" s="22">
        <v>5.8252427184466E-2</v>
      </c>
      <c r="W12" s="22">
        <v>3.8461538461538498E-2</v>
      </c>
      <c r="X12" s="22">
        <v>7.6190476190476197E-2</v>
      </c>
      <c r="Y12" s="22">
        <v>0.03</v>
      </c>
      <c r="Z12" s="22">
        <v>6.6666666666666693E-2</v>
      </c>
      <c r="AA12" s="22">
        <v>3.8216560509554097E-2</v>
      </c>
      <c r="AB12" s="22">
        <v>3.125E-2</v>
      </c>
      <c r="AC12" s="22">
        <v>3.5087719298245598E-2</v>
      </c>
      <c r="AD12" s="22">
        <v>0</v>
      </c>
      <c r="AE12" s="22"/>
      <c r="AF12" s="22">
        <v>2.5062656641604002E-2</v>
      </c>
      <c r="AG12" s="22">
        <v>3.5000000000000003E-2</v>
      </c>
      <c r="AH12" s="22">
        <v>3.125E-2</v>
      </c>
      <c r="AI12" s="22">
        <v>3.7267080745341602E-2</v>
      </c>
      <c r="AJ12" s="22">
        <v>3.2520325203252001E-2</v>
      </c>
      <c r="AK12" s="22">
        <v>4.7619047619047603E-2</v>
      </c>
      <c r="AL12" s="22"/>
      <c r="AM12" s="22">
        <v>6.5934065934065894E-2</v>
      </c>
      <c r="AN12" s="22">
        <v>5.7777777777777803E-2</v>
      </c>
      <c r="AO12" s="22">
        <v>3.0690537084398999E-2</v>
      </c>
      <c r="AP12" s="22">
        <v>2.1097046413502098E-2</v>
      </c>
      <c r="AQ12" s="22">
        <v>6.8181818181818205E-2</v>
      </c>
      <c r="AR12" s="22"/>
      <c r="AS12" s="22">
        <v>4.2914979757084998E-2</v>
      </c>
      <c r="AT12" s="22" t="s">
        <v>97</v>
      </c>
      <c r="AU12" s="22"/>
      <c r="AV12" s="22">
        <v>4.4999999999999998E-2</v>
      </c>
      <c r="AW12" s="22">
        <v>2.1276595744680899E-2</v>
      </c>
      <c r="AX12" s="22">
        <v>5.1625239005736102E-2</v>
      </c>
      <c r="AY12" s="22"/>
      <c r="AZ12" s="22">
        <v>1.8348623853211E-2</v>
      </c>
      <c r="BA12" s="22">
        <v>1.1111111111111099E-2</v>
      </c>
      <c r="BB12" s="22">
        <v>6.6079295154184994E-2</v>
      </c>
      <c r="BC12" s="22"/>
      <c r="BD12" s="22">
        <v>4.01002506265664E-2</v>
      </c>
      <c r="BE12" s="22">
        <v>4.8723897911832903E-2</v>
      </c>
      <c r="BF12" s="22"/>
      <c r="BG12" s="22">
        <v>2.9055690072639199E-2</v>
      </c>
      <c r="BH12" s="22">
        <v>0.05</v>
      </c>
      <c r="BI12" s="22"/>
      <c r="BJ12" s="22">
        <v>2.6315789473684199E-2</v>
      </c>
      <c r="BK12" s="22">
        <v>4.6123650637880299E-2</v>
      </c>
      <c r="BL12" s="22"/>
      <c r="BM12" s="22">
        <v>5.3497942386831303E-2</v>
      </c>
      <c r="BN12" s="22">
        <v>3.8934426229508198E-2</v>
      </c>
      <c r="BO12" s="22"/>
      <c r="BP12" s="22">
        <v>5.6379821958456998E-2</v>
      </c>
      <c r="BQ12" s="22">
        <v>3.6529680365296802E-2</v>
      </c>
      <c r="BR12" s="22"/>
      <c r="BS12" s="22">
        <v>2.9411764705882401E-2</v>
      </c>
      <c r="BT12" s="22">
        <v>6.3736263736263704E-2</v>
      </c>
      <c r="BU12" s="22"/>
      <c r="BV12" s="22">
        <v>3.35570469798658E-2</v>
      </c>
      <c r="BW12" s="22">
        <v>2.7303754266211601E-2</v>
      </c>
      <c r="BX12" s="22"/>
      <c r="BY12" s="22">
        <v>4.8951048951049E-2</v>
      </c>
      <c r="BZ12" s="22">
        <v>4.0854224698235797E-2</v>
      </c>
      <c r="CA12" s="22"/>
      <c r="CB12" s="22">
        <v>4.0609137055837602E-2</v>
      </c>
      <c r="CC12" s="22">
        <v>4.5016077170418001E-2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0.43076923076923102</v>
      </c>
      <c r="D8" s="13">
        <v>0.40128410914927798</v>
      </c>
      <c r="E8" s="13">
        <v>0.45963756177924198</v>
      </c>
      <c r="F8" s="13"/>
      <c r="G8" s="13">
        <v>0.45142857142857101</v>
      </c>
      <c r="H8" s="13">
        <v>0.46319018404908002</v>
      </c>
      <c r="I8" s="13">
        <v>0.47457627118644102</v>
      </c>
      <c r="J8" s="13">
        <v>0.41791044776119401</v>
      </c>
      <c r="K8" s="13">
        <v>0.356643356643357</v>
      </c>
      <c r="L8" s="13">
        <v>0.35714285714285698</v>
      </c>
      <c r="M8" s="13"/>
      <c r="N8" s="13">
        <v>0.45397489539748997</v>
      </c>
      <c r="O8" s="13">
        <v>0.402061855670103</v>
      </c>
      <c r="P8" s="13">
        <v>0.44776119402985098</v>
      </c>
      <c r="Q8" s="13">
        <v>0.40157480314960597</v>
      </c>
      <c r="R8" s="13"/>
      <c r="S8" s="13">
        <v>0.43209876543209902</v>
      </c>
      <c r="T8" s="13">
        <v>0.48120300751879702</v>
      </c>
      <c r="U8" s="13">
        <v>0.50684931506849296</v>
      </c>
      <c r="V8" s="13">
        <v>0.42718446601941701</v>
      </c>
      <c r="W8" s="13">
        <v>0.375</v>
      </c>
      <c r="X8" s="13">
        <v>0.45714285714285702</v>
      </c>
      <c r="Y8" s="13">
        <v>0.44</v>
      </c>
      <c r="Z8" s="13">
        <v>0.266666666666667</v>
      </c>
      <c r="AA8" s="13">
        <v>0.41401273885350298</v>
      </c>
      <c r="AB8" s="13">
        <v>0.4375</v>
      </c>
      <c r="AC8" s="13">
        <v>0.40350877192982498</v>
      </c>
      <c r="AD8" s="13">
        <v>0.47368421052631599</v>
      </c>
      <c r="AE8" s="13"/>
      <c r="AF8" s="13">
        <v>0.47368421052631599</v>
      </c>
      <c r="AG8" s="13">
        <v>0.36</v>
      </c>
      <c r="AH8" s="13">
        <v>0.46875</v>
      </c>
      <c r="AI8" s="13">
        <v>0.341614906832298</v>
      </c>
      <c r="AJ8" s="13">
        <v>0.57723577235772405</v>
      </c>
      <c r="AK8" s="13">
        <v>0.419047619047619</v>
      </c>
      <c r="AL8" s="13"/>
      <c r="AM8" s="13">
        <v>0.37362637362637402</v>
      </c>
      <c r="AN8" s="13">
        <v>0.34666666666666701</v>
      </c>
      <c r="AO8" s="13">
        <v>0.455242966751918</v>
      </c>
      <c r="AP8" s="13">
        <v>0.51054852320675104</v>
      </c>
      <c r="AQ8" s="13">
        <v>0.5</v>
      </c>
      <c r="AR8" s="13"/>
      <c r="AS8" s="13">
        <v>0.43076923076923102</v>
      </c>
      <c r="AT8" s="13" t="s">
        <v>97</v>
      </c>
      <c r="AU8" s="13"/>
      <c r="AV8" s="13">
        <v>0.4</v>
      </c>
      <c r="AW8" s="13">
        <v>0.53191489361702105</v>
      </c>
      <c r="AX8" s="13">
        <v>0.40535372848948398</v>
      </c>
      <c r="AY8" s="13"/>
      <c r="AZ8" s="13">
        <v>0.55045871559632997</v>
      </c>
      <c r="BA8" s="13">
        <v>0.41111111111111098</v>
      </c>
      <c r="BB8" s="13">
        <v>0.34801762114537399</v>
      </c>
      <c r="BC8" s="13"/>
      <c r="BD8" s="13">
        <v>0.46741854636591501</v>
      </c>
      <c r="BE8" s="13">
        <v>0.36194895591647303</v>
      </c>
      <c r="BF8" s="13"/>
      <c r="BG8" s="13">
        <v>0.47699757869249398</v>
      </c>
      <c r="BH8" s="13">
        <v>0.40731707317073201</v>
      </c>
      <c r="BI8" s="13"/>
      <c r="BJ8" s="13">
        <v>0.51052631578947405</v>
      </c>
      <c r="BK8" s="13">
        <v>0.41413150147203098</v>
      </c>
      <c r="BL8" s="13"/>
      <c r="BM8" s="13">
        <v>0.46090534979423903</v>
      </c>
      <c r="BN8" s="13">
        <v>0.42315573770491799</v>
      </c>
      <c r="BO8" s="13"/>
      <c r="BP8" s="13">
        <v>0.448071216617211</v>
      </c>
      <c r="BQ8" s="13">
        <v>0.42808219178082202</v>
      </c>
      <c r="BR8" s="13"/>
      <c r="BS8" s="13">
        <v>0.43665158371040702</v>
      </c>
      <c r="BT8" s="13">
        <v>0.371428571428571</v>
      </c>
      <c r="BU8" s="13"/>
      <c r="BV8" s="13">
        <v>0.456375838926175</v>
      </c>
      <c r="BW8" s="13">
        <v>0.426621160409556</v>
      </c>
      <c r="BX8" s="13"/>
      <c r="BY8" s="13">
        <v>0.41258741258741299</v>
      </c>
      <c r="BZ8" s="13">
        <v>0.435468895078923</v>
      </c>
      <c r="CA8" s="13"/>
      <c r="CB8" s="13">
        <v>0.42131979695431498</v>
      </c>
      <c r="CC8" s="13">
        <v>0.44694533762057898</v>
      </c>
    </row>
    <row r="9" spans="2:81" x14ac:dyDescent="0.3">
      <c r="B9" s="14" t="s">
        <v>103</v>
      </c>
      <c r="C9" s="13">
        <v>0.39595141700404901</v>
      </c>
      <c r="D9" s="13">
        <v>0.39646869983948602</v>
      </c>
      <c r="E9" s="13">
        <v>0.39538714991762802</v>
      </c>
      <c r="F9" s="13"/>
      <c r="G9" s="13">
        <v>0.38285714285714301</v>
      </c>
      <c r="H9" s="13">
        <v>0.36809815950920199</v>
      </c>
      <c r="I9" s="13">
        <v>0.36440677966101698</v>
      </c>
      <c r="J9" s="13">
        <v>0.36815920398009899</v>
      </c>
      <c r="K9" s="13">
        <v>0.47552447552447602</v>
      </c>
      <c r="L9" s="13">
        <v>0.48051948051948101</v>
      </c>
      <c r="M9" s="13"/>
      <c r="N9" s="13">
        <v>0.37866108786610903</v>
      </c>
      <c r="O9" s="13">
        <v>0.41580756013745701</v>
      </c>
      <c r="P9" s="13">
        <v>0.383084577114428</v>
      </c>
      <c r="Q9" s="13">
        <v>0.42125984251968501</v>
      </c>
      <c r="R9" s="13"/>
      <c r="S9" s="13">
        <v>0.436213991769547</v>
      </c>
      <c r="T9" s="13">
        <v>0.383458646616541</v>
      </c>
      <c r="U9" s="13">
        <v>0.38356164383561597</v>
      </c>
      <c r="V9" s="13">
        <v>0.33980582524271802</v>
      </c>
      <c r="W9" s="13">
        <v>0.46153846153846201</v>
      </c>
      <c r="X9" s="13">
        <v>0.266666666666667</v>
      </c>
      <c r="Y9" s="13">
        <v>0.38</v>
      </c>
      <c r="Z9" s="13">
        <v>0.53333333333333299</v>
      </c>
      <c r="AA9" s="13">
        <v>0.43312101910827999</v>
      </c>
      <c r="AB9" s="13">
        <v>0.39583333333333298</v>
      </c>
      <c r="AC9" s="13">
        <v>0.31578947368421101</v>
      </c>
      <c r="AD9" s="13">
        <v>0.36842105263157898</v>
      </c>
      <c r="AE9" s="13"/>
      <c r="AF9" s="13">
        <v>0.40100250626566403</v>
      </c>
      <c r="AG9" s="13">
        <v>0.44</v>
      </c>
      <c r="AH9" s="13">
        <v>0.3359375</v>
      </c>
      <c r="AI9" s="13">
        <v>0.40993788819875798</v>
      </c>
      <c r="AJ9" s="13">
        <v>0.31707317073170699</v>
      </c>
      <c r="AK9" s="13">
        <v>0.45714285714285702</v>
      </c>
      <c r="AL9" s="13"/>
      <c r="AM9" s="13">
        <v>0.41208791208791201</v>
      </c>
      <c r="AN9" s="13">
        <v>0.448888888888889</v>
      </c>
      <c r="AO9" s="13">
        <v>0.41432225063938599</v>
      </c>
      <c r="AP9" s="13">
        <v>0.33755274261603402</v>
      </c>
      <c r="AQ9" s="13">
        <v>0.25</v>
      </c>
      <c r="AR9" s="13"/>
      <c r="AS9" s="13">
        <v>0.39595141700404901</v>
      </c>
      <c r="AT9" s="13" t="s">
        <v>97</v>
      </c>
      <c r="AU9" s="13"/>
      <c r="AV9" s="13">
        <v>0.42749999999999999</v>
      </c>
      <c r="AW9" s="13">
        <v>0.29787234042553201</v>
      </c>
      <c r="AX9" s="13">
        <v>0.411089866156788</v>
      </c>
      <c r="AY9" s="13"/>
      <c r="AZ9" s="13">
        <v>0.33944954128440402</v>
      </c>
      <c r="BA9" s="13">
        <v>0.344444444444444</v>
      </c>
      <c r="BB9" s="13">
        <v>0.45814977973568299</v>
      </c>
      <c r="BC9" s="13"/>
      <c r="BD9" s="13">
        <v>0.38847117794486202</v>
      </c>
      <c r="BE9" s="13">
        <v>0.408352668213457</v>
      </c>
      <c r="BF9" s="13"/>
      <c r="BG9" s="13">
        <v>0.38256658595641602</v>
      </c>
      <c r="BH9" s="13">
        <v>0.40365853658536599</v>
      </c>
      <c r="BI9" s="13"/>
      <c r="BJ9" s="13">
        <v>0.34210526315789502</v>
      </c>
      <c r="BK9" s="13">
        <v>0.40628066732090301</v>
      </c>
      <c r="BL9" s="13"/>
      <c r="BM9" s="13">
        <v>0.37860082304526699</v>
      </c>
      <c r="BN9" s="13">
        <v>0.402663934426229</v>
      </c>
      <c r="BO9" s="13"/>
      <c r="BP9" s="13">
        <v>0.40356083086053401</v>
      </c>
      <c r="BQ9" s="13">
        <v>0.391552511415525</v>
      </c>
      <c r="BR9" s="13"/>
      <c r="BS9" s="13">
        <v>0.40271493212669701</v>
      </c>
      <c r="BT9" s="13">
        <v>0.424175824175824</v>
      </c>
      <c r="BU9" s="13"/>
      <c r="BV9" s="13">
        <v>0.41610738255033602</v>
      </c>
      <c r="BW9" s="13">
        <v>0.39590443686006799</v>
      </c>
      <c r="BX9" s="13"/>
      <c r="BY9" s="13">
        <v>0.36363636363636398</v>
      </c>
      <c r="BZ9" s="13">
        <v>0.40297121634168998</v>
      </c>
      <c r="CA9" s="13"/>
      <c r="CB9" s="13">
        <v>0.41455160744500802</v>
      </c>
      <c r="CC9" s="13">
        <v>0.38102893890675199</v>
      </c>
    </row>
    <row r="10" spans="2:81" x14ac:dyDescent="0.3">
      <c r="B10" s="14" t="s">
        <v>433</v>
      </c>
      <c r="C10" s="13">
        <v>0.106882591093117</v>
      </c>
      <c r="D10" s="13">
        <v>0.12841091492776899</v>
      </c>
      <c r="E10" s="13">
        <v>8.5667215815486003E-2</v>
      </c>
      <c r="F10" s="13"/>
      <c r="G10" s="13">
        <v>0.108571428571429</v>
      </c>
      <c r="H10" s="13">
        <v>0.10122699386503101</v>
      </c>
      <c r="I10" s="13">
        <v>0.11440677966101701</v>
      </c>
      <c r="J10" s="13">
        <v>0.134328358208955</v>
      </c>
      <c r="K10" s="13">
        <v>8.3916083916083906E-2</v>
      </c>
      <c r="L10" s="13">
        <v>9.0909090909090898E-2</v>
      </c>
      <c r="M10" s="13"/>
      <c r="N10" s="13">
        <v>0.106694560669456</v>
      </c>
      <c r="O10" s="13">
        <v>0.11340206185567001</v>
      </c>
      <c r="P10" s="13">
        <v>9.4527363184079602E-2</v>
      </c>
      <c r="Q10" s="13">
        <v>0.110236220472441</v>
      </c>
      <c r="R10" s="13"/>
      <c r="S10" s="13">
        <v>9.46502057613169E-2</v>
      </c>
      <c r="T10" s="13">
        <v>8.2706766917293201E-2</v>
      </c>
      <c r="U10" s="13">
        <v>5.4794520547945202E-2</v>
      </c>
      <c r="V10" s="13">
        <v>0.13592233009708701</v>
      </c>
      <c r="W10" s="13">
        <v>7.69230769230769E-2</v>
      </c>
      <c r="X10" s="13">
        <v>0.161904761904762</v>
      </c>
      <c r="Y10" s="13">
        <v>0.13</v>
      </c>
      <c r="Z10" s="13">
        <v>0.133333333333333</v>
      </c>
      <c r="AA10" s="13">
        <v>8.9171974522293002E-2</v>
      </c>
      <c r="AB10" s="13">
        <v>0.125</v>
      </c>
      <c r="AC10" s="13">
        <v>0.157894736842105</v>
      </c>
      <c r="AD10" s="13">
        <v>5.2631578947368397E-2</v>
      </c>
      <c r="AE10" s="13"/>
      <c r="AF10" s="13">
        <v>7.7694235588972399E-2</v>
      </c>
      <c r="AG10" s="13">
        <v>0.13500000000000001</v>
      </c>
      <c r="AH10" s="13">
        <v>0.1484375</v>
      </c>
      <c r="AI10" s="13">
        <v>0.13043478260869601</v>
      </c>
      <c r="AJ10" s="13">
        <v>6.50406504065041E-2</v>
      </c>
      <c r="AK10" s="13">
        <v>9.5238095238095205E-2</v>
      </c>
      <c r="AL10" s="13"/>
      <c r="AM10" s="13">
        <v>0.104395604395604</v>
      </c>
      <c r="AN10" s="13">
        <v>0.128888888888889</v>
      </c>
      <c r="AO10" s="13">
        <v>7.6726342710997403E-2</v>
      </c>
      <c r="AP10" s="13">
        <v>0.105485232067511</v>
      </c>
      <c r="AQ10" s="13">
        <v>0.13636363636363599</v>
      </c>
      <c r="AR10" s="13"/>
      <c r="AS10" s="13">
        <v>0.106882591093117</v>
      </c>
      <c r="AT10" s="13" t="s">
        <v>97</v>
      </c>
      <c r="AU10" s="13"/>
      <c r="AV10" s="13">
        <v>0.11</v>
      </c>
      <c r="AW10" s="13">
        <v>0.10638297872340401</v>
      </c>
      <c r="AX10" s="13">
        <v>0.11472275334607999</v>
      </c>
      <c r="AY10" s="13"/>
      <c r="AZ10" s="13">
        <v>0.11009174311926601</v>
      </c>
      <c r="BA10" s="13">
        <v>0.17777777777777801</v>
      </c>
      <c r="BB10" s="13">
        <v>0.101321585903084</v>
      </c>
      <c r="BC10" s="13"/>
      <c r="BD10" s="13">
        <v>8.7719298245614002E-2</v>
      </c>
      <c r="BE10" s="13">
        <v>0.14385150812065001</v>
      </c>
      <c r="BF10" s="13"/>
      <c r="BG10" s="13">
        <v>9.2009685230024202E-2</v>
      </c>
      <c r="BH10" s="13">
        <v>0.113414634146341</v>
      </c>
      <c r="BI10" s="13"/>
      <c r="BJ10" s="13">
        <v>0.105263157894737</v>
      </c>
      <c r="BK10" s="13">
        <v>0.107948969578018</v>
      </c>
      <c r="BL10" s="13"/>
      <c r="BM10" s="13">
        <v>8.2304526748971193E-2</v>
      </c>
      <c r="BN10" s="13">
        <v>0.111680327868852</v>
      </c>
      <c r="BO10" s="13"/>
      <c r="BP10" s="13">
        <v>8.0118694362017795E-2</v>
      </c>
      <c r="BQ10" s="13">
        <v>0.116438356164384</v>
      </c>
      <c r="BR10" s="13"/>
      <c r="BS10" s="13">
        <v>0.108597285067873</v>
      </c>
      <c r="BT10" s="13">
        <v>0.116483516483516</v>
      </c>
      <c r="BU10" s="13"/>
      <c r="BV10" s="13">
        <v>7.3825503355704702E-2</v>
      </c>
      <c r="BW10" s="13">
        <v>0.12627986348122899</v>
      </c>
      <c r="BX10" s="13"/>
      <c r="BY10" s="13">
        <v>0.125874125874126</v>
      </c>
      <c r="BZ10" s="13">
        <v>0.10120705663881201</v>
      </c>
      <c r="CA10" s="13"/>
      <c r="CB10" s="13">
        <v>0.10321489001692</v>
      </c>
      <c r="CC10" s="13">
        <v>0.101286173633441</v>
      </c>
    </row>
    <row r="11" spans="2:81" x14ac:dyDescent="0.3">
      <c r="B11" s="14" t="s">
        <v>434</v>
      </c>
      <c r="C11" s="13">
        <v>3.5627530364372502E-2</v>
      </c>
      <c r="D11" s="13">
        <v>4.8154093097913298E-2</v>
      </c>
      <c r="E11" s="13">
        <v>2.3064250411861598E-2</v>
      </c>
      <c r="F11" s="13"/>
      <c r="G11" s="13">
        <v>2.8571428571428598E-2</v>
      </c>
      <c r="H11" s="13">
        <v>3.6809815950920199E-2</v>
      </c>
      <c r="I11" s="13">
        <v>2.1186440677966101E-2</v>
      </c>
      <c r="J11" s="13">
        <v>5.4726368159204002E-2</v>
      </c>
      <c r="K11" s="13">
        <v>2.7972027972028E-2</v>
      </c>
      <c r="L11" s="13">
        <v>4.5454545454545497E-2</v>
      </c>
      <c r="M11" s="13"/>
      <c r="N11" s="13">
        <v>2.92887029288703E-2</v>
      </c>
      <c r="O11" s="13">
        <v>4.8109965635738799E-2</v>
      </c>
      <c r="P11" s="13">
        <v>2.9850746268656699E-2</v>
      </c>
      <c r="Q11" s="13">
        <v>3.5433070866141697E-2</v>
      </c>
      <c r="R11" s="13"/>
      <c r="S11" s="13">
        <v>2.0576131687242798E-2</v>
      </c>
      <c r="T11" s="13">
        <v>2.2556390977443601E-2</v>
      </c>
      <c r="U11" s="13">
        <v>2.7397260273972601E-2</v>
      </c>
      <c r="V11" s="13">
        <v>4.85436893203883E-2</v>
      </c>
      <c r="W11" s="13">
        <v>6.7307692307692304E-2</v>
      </c>
      <c r="X11" s="13">
        <v>6.6666666666666693E-2</v>
      </c>
      <c r="Y11" s="13">
        <v>0.01</v>
      </c>
      <c r="Z11" s="13">
        <v>4.4444444444444398E-2</v>
      </c>
      <c r="AA11" s="13">
        <v>3.1847133757961797E-2</v>
      </c>
      <c r="AB11" s="13">
        <v>2.0833333333333301E-2</v>
      </c>
      <c r="AC11" s="13">
        <v>5.2631578947368397E-2</v>
      </c>
      <c r="AD11" s="13">
        <v>0.105263157894737</v>
      </c>
      <c r="AE11" s="13"/>
      <c r="AF11" s="13">
        <v>2.7568922305764399E-2</v>
      </c>
      <c r="AG11" s="13">
        <v>0.05</v>
      </c>
      <c r="AH11" s="13">
        <v>2.34375E-2</v>
      </c>
      <c r="AI11" s="13">
        <v>9.3167701863354005E-2</v>
      </c>
      <c r="AJ11" s="13">
        <v>0</v>
      </c>
      <c r="AK11" s="13">
        <v>0</v>
      </c>
      <c r="AL11" s="13"/>
      <c r="AM11" s="13">
        <v>5.4945054945054903E-2</v>
      </c>
      <c r="AN11" s="13">
        <v>0.04</v>
      </c>
      <c r="AO11" s="13">
        <v>3.32480818414322E-2</v>
      </c>
      <c r="AP11" s="13">
        <v>2.9535864978902999E-2</v>
      </c>
      <c r="AQ11" s="13">
        <v>4.5454545454545497E-2</v>
      </c>
      <c r="AR11" s="13"/>
      <c r="AS11" s="13">
        <v>3.5627530364372502E-2</v>
      </c>
      <c r="AT11" s="13" t="s">
        <v>97</v>
      </c>
      <c r="AU11" s="13"/>
      <c r="AV11" s="13">
        <v>4.2500000000000003E-2</v>
      </c>
      <c r="AW11" s="13">
        <v>5.31914893617021E-2</v>
      </c>
      <c r="AX11" s="13">
        <v>3.05927342256214E-2</v>
      </c>
      <c r="AY11" s="13"/>
      <c r="AZ11" s="13">
        <v>0</v>
      </c>
      <c r="BA11" s="13">
        <v>5.5555555555555601E-2</v>
      </c>
      <c r="BB11" s="13">
        <v>6.1674008810572702E-2</v>
      </c>
      <c r="BC11" s="13"/>
      <c r="BD11" s="13">
        <v>2.6315789473684199E-2</v>
      </c>
      <c r="BE11" s="13">
        <v>5.3364269141531299E-2</v>
      </c>
      <c r="BF11" s="13"/>
      <c r="BG11" s="13">
        <v>2.17917675544794E-2</v>
      </c>
      <c r="BH11" s="13">
        <v>4.2682926829268303E-2</v>
      </c>
      <c r="BI11" s="13"/>
      <c r="BJ11" s="13">
        <v>3.1578947368421102E-2</v>
      </c>
      <c r="BK11" s="13">
        <v>3.6310107948969599E-2</v>
      </c>
      <c r="BL11" s="13"/>
      <c r="BM11" s="13">
        <v>4.52674897119342E-2</v>
      </c>
      <c r="BN11" s="13">
        <v>3.2786885245901599E-2</v>
      </c>
      <c r="BO11" s="13"/>
      <c r="BP11" s="13">
        <v>2.9673590504451001E-2</v>
      </c>
      <c r="BQ11" s="13">
        <v>3.88127853881279E-2</v>
      </c>
      <c r="BR11" s="13"/>
      <c r="BS11" s="13">
        <v>3.1674208144796399E-2</v>
      </c>
      <c r="BT11" s="13">
        <v>4.6153846153846198E-2</v>
      </c>
      <c r="BU11" s="13"/>
      <c r="BV11" s="13">
        <v>3.35570469798658E-2</v>
      </c>
      <c r="BW11" s="13">
        <v>3.0716723549488099E-2</v>
      </c>
      <c r="BX11" s="13"/>
      <c r="BY11" s="13">
        <v>7.69230769230769E-2</v>
      </c>
      <c r="BZ11" s="13">
        <v>2.97121634168988E-2</v>
      </c>
      <c r="CA11" s="13"/>
      <c r="CB11" s="13">
        <v>3.7225042301184397E-2</v>
      </c>
      <c r="CC11" s="13">
        <v>3.3762057877813501E-2</v>
      </c>
    </row>
    <row r="12" spans="2:81" x14ac:dyDescent="0.3">
      <c r="B12" s="14" t="s">
        <v>106</v>
      </c>
      <c r="C12" s="22">
        <v>3.0769230769230799E-2</v>
      </c>
      <c r="D12" s="22">
        <v>2.56821829855538E-2</v>
      </c>
      <c r="E12" s="22">
        <v>3.62438220757825E-2</v>
      </c>
      <c r="F12" s="22"/>
      <c r="G12" s="22">
        <v>2.8571428571428598E-2</v>
      </c>
      <c r="H12" s="22">
        <v>3.0674846625766899E-2</v>
      </c>
      <c r="I12" s="22">
        <v>2.5423728813559299E-2</v>
      </c>
      <c r="J12" s="22">
        <v>2.48756218905473E-2</v>
      </c>
      <c r="K12" s="22">
        <v>5.5944055944055902E-2</v>
      </c>
      <c r="L12" s="22">
        <v>2.5974025974026E-2</v>
      </c>
      <c r="M12" s="22"/>
      <c r="N12" s="22">
        <v>3.1380753138075299E-2</v>
      </c>
      <c r="O12" s="22">
        <v>2.06185567010309E-2</v>
      </c>
      <c r="P12" s="22">
        <v>4.47761194029851E-2</v>
      </c>
      <c r="Q12" s="22">
        <v>3.1496062992125998E-2</v>
      </c>
      <c r="R12" s="22"/>
      <c r="S12" s="22">
        <v>1.6460905349794198E-2</v>
      </c>
      <c r="T12" s="22">
        <v>3.00751879699248E-2</v>
      </c>
      <c r="U12" s="22">
        <v>2.7397260273972601E-2</v>
      </c>
      <c r="V12" s="22">
        <v>4.85436893203883E-2</v>
      </c>
      <c r="W12" s="22">
        <v>1.9230769230769201E-2</v>
      </c>
      <c r="X12" s="22">
        <v>4.7619047619047603E-2</v>
      </c>
      <c r="Y12" s="22">
        <v>0.04</v>
      </c>
      <c r="Z12" s="22">
        <v>2.2222222222222199E-2</v>
      </c>
      <c r="AA12" s="22">
        <v>3.1847133757961797E-2</v>
      </c>
      <c r="AB12" s="22">
        <v>2.0833333333333301E-2</v>
      </c>
      <c r="AC12" s="22">
        <v>7.0175438596491196E-2</v>
      </c>
      <c r="AD12" s="22">
        <v>0</v>
      </c>
      <c r="AE12" s="22"/>
      <c r="AF12" s="22">
        <v>2.00501253132832E-2</v>
      </c>
      <c r="AG12" s="22">
        <v>1.4999999999999999E-2</v>
      </c>
      <c r="AH12" s="22">
        <v>2.34375E-2</v>
      </c>
      <c r="AI12" s="22">
        <v>2.4844720496894401E-2</v>
      </c>
      <c r="AJ12" s="22">
        <v>4.0650406504064998E-2</v>
      </c>
      <c r="AK12" s="22">
        <v>2.8571428571428598E-2</v>
      </c>
      <c r="AL12" s="22"/>
      <c r="AM12" s="22">
        <v>5.4945054945054903E-2</v>
      </c>
      <c r="AN12" s="22">
        <v>3.5555555555555597E-2</v>
      </c>
      <c r="AO12" s="22">
        <v>2.0460358056266E-2</v>
      </c>
      <c r="AP12" s="22">
        <v>1.68776371308017E-2</v>
      </c>
      <c r="AQ12" s="22">
        <v>6.8181818181818205E-2</v>
      </c>
      <c r="AR12" s="22"/>
      <c r="AS12" s="22">
        <v>3.0769230769230799E-2</v>
      </c>
      <c r="AT12" s="22" t="s">
        <v>97</v>
      </c>
      <c r="AU12" s="22"/>
      <c r="AV12" s="22">
        <v>0.02</v>
      </c>
      <c r="AW12" s="22">
        <v>1.0638297872340399E-2</v>
      </c>
      <c r="AX12" s="22">
        <v>3.8240917782026797E-2</v>
      </c>
      <c r="AY12" s="22"/>
      <c r="AZ12" s="22">
        <v>0</v>
      </c>
      <c r="BA12" s="22">
        <v>1.1111111111111099E-2</v>
      </c>
      <c r="BB12" s="22">
        <v>3.0837004405286299E-2</v>
      </c>
      <c r="BC12" s="22"/>
      <c r="BD12" s="22">
        <v>3.00751879699248E-2</v>
      </c>
      <c r="BE12" s="22">
        <v>3.2482598607888602E-2</v>
      </c>
      <c r="BF12" s="22"/>
      <c r="BG12" s="22">
        <v>2.6634382566585998E-2</v>
      </c>
      <c r="BH12" s="22">
        <v>3.2926829268292698E-2</v>
      </c>
      <c r="BI12" s="22"/>
      <c r="BJ12" s="22">
        <v>1.05263157894737E-2</v>
      </c>
      <c r="BK12" s="22">
        <v>3.5328753680078498E-2</v>
      </c>
      <c r="BL12" s="22"/>
      <c r="BM12" s="22">
        <v>3.2921810699588501E-2</v>
      </c>
      <c r="BN12" s="22">
        <v>2.9713114754098401E-2</v>
      </c>
      <c r="BO12" s="22"/>
      <c r="BP12" s="22">
        <v>3.8575667655786301E-2</v>
      </c>
      <c r="BQ12" s="22">
        <v>2.51141552511416E-2</v>
      </c>
      <c r="BR12" s="22"/>
      <c r="BS12" s="22">
        <v>2.03619909502262E-2</v>
      </c>
      <c r="BT12" s="22">
        <v>4.1758241758241797E-2</v>
      </c>
      <c r="BU12" s="22"/>
      <c r="BV12" s="22">
        <v>2.01342281879195E-2</v>
      </c>
      <c r="BW12" s="22">
        <v>2.0477815699658699E-2</v>
      </c>
      <c r="BX12" s="22"/>
      <c r="BY12" s="22">
        <v>2.0979020979021001E-2</v>
      </c>
      <c r="BZ12" s="22">
        <v>3.06406685236769E-2</v>
      </c>
      <c r="CA12" s="22"/>
      <c r="CB12" s="22">
        <v>2.3688663282571899E-2</v>
      </c>
      <c r="CC12" s="22">
        <v>3.6977491961414803E-2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0.446963562753036</v>
      </c>
      <c r="D8" s="13">
        <v>0.40128410914927798</v>
      </c>
      <c r="E8" s="13">
        <v>0.49423393739703497</v>
      </c>
      <c r="F8" s="13"/>
      <c r="G8" s="13">
        <v>0.45714285714285702</v>
      </c>
      <c r="H8" s="13">
        <v>0.50613496932515301</v>
      </c>
      <c r="I8" s="13">
        <v>0.45762711864406802</v>
      </c>
      <c r="J8" s="13">
        <v>0.43283582089552203</v>
      </c>
      <c r="K8" s="13">
        <v>0.38461538461538503</v>
      </c>
      <c r="L8" s="13">
        <v>0.37012987012986998</v>
      </c>
      <c r="M8" s="13"/>
      <c r="N8" s="13">
        <v>0.47071129707113002</v>
      </c>
      <c r="O8" s="13">
        <v>0.44673539518900302</v>
      </c>
      <c r="P8" s="13">
        <v>0.44776119402985098</v>
      </c>
      <c r="Q8" s="13">
        <v>0.38976377952755897</v>
      </c>
      <c r="R8" s="13"/>
      <c r="S8" s="13">
        <v>0.51440329218106995</v>
      </c>
      <c r="T8" s="13">
        <v>0.42105263157894701</v>
      </c>
      <c r="U8" s="13">
        <v>0.43835616438356201</v>
      </c>
      <c r="V8" s="13">
        <v>0.41747572815534001</v>
      </c>
      <c r="W8" s="13">
        <v>0.375</v>
      </c>
      <c r="X8" s="13">
        <v>0.42857142857142899</v>
      </c>
      <c r="Y8" s="13">
        <v>0.42</v>
      </c>
      <c r="Z8" s="13">
        <v>0.33333333333333298</v>
      </c>
      <c r="AA8" s="13">
        <v>0.452229299363057</v>
      </c>
      <c r="AB8" s="13">
        <v>0.45833333333333298</v>
      </c>
      <c r="AC8" s="13">
        <v>0.56140350877193002</v>
      </c>
      <c r="AD8" s="13">
        <v>0.42105263157894701</v>
      </c>
      <c r="AE8" s="13"/>
      <c r="AF8" s="13">
        <v>0.50626566416040097</v>
      </c>
      <c r="AG8" s="13">
        <v>0.45500000000000002</v>
      </c>
      <c r="AH8" s="13">
        <v>0.453125</v>
      </c>
      <c r="AI8" s="13">
        <v>0.31677018633540399</v>
      </c>
      <c r="AJ8" s="13">
        <v>0.569105691056911</v>
      </c>
      <c r="AK8" s="13">
        <v>0.43809523809523798</v>
      </c>
      <c r="AL8" s="13"/>
      <c r="AM8" s="13">
        <v>0.35714285714285698</v>
      </c>
      <c r="AN8" s="13">
        <v>0.36888888888888899</v>
      </c>
      <c r="AO8" s="13">
        <v>0.49872122762148302</v>
      </c>
      <c r="AP8" s="13">
        <v>0.52320675105485204</v>
      </c>
      <c r="AQ8" s="13">
        <v>0.47727272727272702</v>
      </c>
      <c r="AR8" s="13"/>
      <c r="AS8" s="13">
        <v>0.446963562753036</v>
      </c>
      <c r="AT8" s="13" t="s">
        <v>97</v>
      </c>
      <c r="AU8" s="13"/>
      <c r="AV8" s="13">
        <v>0.43</v>
      </c>
      <c r="AW8" s="13">
        <v>0.44680851063829802</v>
      </c>
      <c r="AX8" s="13">
        <v>0.42065009560229399</v>
      </c>
      <c r="AY8" s="13"/>
      <c r="AZ8" s="13">
        <v>0.56880733944954098</v>
      </c>
      <c r="BA8" s="13">
        <v>0.36666666666666697</v>
      </c>
      <c r="BB8" s="13">
        <v>0.37444933920704798</v>
      </c>
      <c r="BC8" s="13"/>
      <c r="BD8" s="13">
        <v>0.50125313283207995</v>
      </c>
      <c r="BE8" s="13">
        <v>0.35034802784222702</v>
      </c>
      <c r="BF8" s="13"/>
      <c r="BG8" s="13">
        <v>0.54237288135593198</v>
      </c>
      <c r="BH8" s="13">
        <v>0.4</v>
      </c>
      <c r="BI8" s="13"/>
      <c r="BJ8" s="13">
        <v>0.5</v>
      </c>
      <c r="BK8" s="13">
        <v>0.436702649656526</v>
      </c>
      <c r="BL8" s="13"/>
      <c r="BM8" s="13">
        <v>0.49794238683127601</v>
      </c>
      <c r="BN8" s="13">
        <v>0.43647540983606598</v>
      </c>
      <c r="BO8" s="13"/>
      <c r="BP8" s="13">
        <v>0.47477744807121702</v>
      </c>
      <c r="BQ8" s="13">
        <v>0.43607305936073099</v>
      </c>
      <c r="BR8" s="13"/>
      <c r="BS8" s="13">
        <v>0.47285067873303199</v>
      </c>
      <c r="BT8" s="13">
        <v>0.37582417582417599</v>
      </c>
      <c r="BU8" s="13"/>
      <c r="BV8" s="13">
        <v>0.46979865771812102</v>
      </c>
      <c r="BW8" s="13">
        <v>0.47440273037542702</v>
      </c>
      <c r="BX8" s="13"/>
      <c r="BY8" s="13">
        <v>0.356643356643357</v>
      </c>
      <c r="BZ8" s="13">
        <v>0.46332404828226598</v>
      </c>
      <c r="CA8" s="13"/>
      <c r="CB8" s="13">
        <v>0.46023688663282603</v>
      </c>
      <c r="CC8" s="13">
        <v>0.44212218649517698</v>
      </c>
    </row>
    <row r="9" spans="2:81" x14ac:dyDescent="0.3">
      <c r="B9" s="14" t="s">
        <v>103</v>
      </c>
      <c r="C9" s="13">
        <v>0.39109311740890701</v>
      </c>
      <c r="D9" s="13">
        <v>0.41091492776886002</v>
      </c>
      <c r="E9" s="13">
        <v>0.36902800658978602</v>
      </c>
      <c r="F9" s="13"/>
      <c r="G9" s="13">
        <v>0.4</v>
      </c>
      <c r="H9" s="13">
        <v>0.36503067484662599</v>
      </c>
      <c r="I9" s="13">
        <v>0.36440677966101698</v>
      </c>
      <c r="J9" s="13">
        <v>0.39800995024875602</v>
      </c>
      <c r="K9" s="13">
        <v>0.42657342657342701</v>
      </c>
      <c r="L9" s="13">
        <v>0.43506493506493499</v>
      </c>
      <c r="M9" s="13"/>
      <c r="N9" s="13">
        <v>0.38284518828451902</v>
      </c>
      <c r="O9" s="13">
        <v>0.39862542955326502</v>
      </c>
      <c r="P9" s="13">
        <v>0.36815920398009899</v>
      </c>
      <c r="Q9" s="13">
        <v>0.42913385826771699</v>
      </c>
      <c r="R9" s="13"/>
      <c r="S9" s="13">
        <v>0.35390946502057602</v>
      </c>
      <c r="T9" s="13">
        <v>0.39097744360902298</v>
      </c>
      <c r="U9" s="13">
        <v>0.465753424657534</v>
      </c>
      <c r="V9" s="13">
        <v>0.34951456310679602</v>
      </c>
      <c r="W9" s="13">
        <v>0.44230769230769201</v>
      </c>
      <c r="X9" s="13">
        <v>0.371428571428571</v>
      </c>
      <c r="Y9" s="13">
        <v>0.42</v>
      </c>
      <c r="Z9" s="13">
        <v>0.51111111111111096</v>
      </c>
      <c r="AA9" s="13">
        <v>0.40127388535031799</v>
      </c>
      <c r="AB9" s="13">
        <v>0.39583333333333298</v>
      </c>
      <c r="AC9" s="13">
        <v>0.26315789473684198</v>
      </c>
      <c r="AD9" s="13">
        <v>0.47368421052631599</v>
      </c>
      <c r="AE9" s="13"/>
      <c r="AF9" s="13">
        <v>0.37593984962406002</v>
      </c>
      <c r="AG9" s="13">
        <v>0.38</v>
      </c>
      <c r="AH9" s="13">
        <v>0.453125</v>
      </c>
      <c r="AI9" s="13">
        <v>0.40993788819875798</v>
      </c>
      <c r="AJ9" s="13">
        <v>0.30894308943089399</v>
      </c>
      <c r="AK9" s="13">
        <v>0.44761904761904803</v>
      </c>
      <c r="AL9" s="13"/>
      <c r="AM9" s="13">
        <v>0.41208791208791201</v>
      </c>
      <c r="AN9" s="13">
        <v>0.448888888888889</v>
      </c>
      <c r="AO9" s="13">
        <v>0.38874680306905401</v>
      </c>
      <c r="AP9" s="13">
        <v>0.316455696202532</v>
      </c>
      <c r="AQ9" s="13">
        <v>0.40909090909090901</v>
      </c>
      <c r="AR9" s="13"/>
      <c r="AS9" s="13">
        <v>0.39109311740890701</v>
      </c>
      <c r="AT9" s="13" t="s">
        <v>97</v>
      </c>
      <c r="AU9" s="13"/>
      <c r="AV9" s="13">
        <v>0.40749999999999997</v>
      </c>
      <c r="AW9" s="13">
        <v>0.36170212765957399</v>
      </c>
      <c r="AX9" s="13">
        <v>0.42256214149139598</v>
      </c>
      <c r="AY9" s="13"/>
      <c r="AZ9" s="13">
        <v>0.34862385321100903</v>
      </c>
      <c r="BA9" s="13">
        <v>0.44444444444444398</v>
      </c>
      <c r="BB9" s="13">
        <v>0.40088105726872197</v>
      </c>
      <c r="BC9" s="13"/>
      <c r="BD9" s="13">
        <v>0.35588972431077698</v>
      </c>
      <c r="BE9" s="13">
        <v>0.452436194895592</v>
      </c>
      <c r="BF9" s="13"/>
      <c r="BG9" s="13">
        <v>0.34866828087167101</v>
      </c>
      <c r="BH9" s="13">
        <v>0.41219512195121899</v>
      </c>
      <c r="BI9" s="13"/>
      <c r="BJ9" s="13">
        <v>0.38947368421052603</v>
      </c>
      <c r="BK9" s="13">
        <v>0.39156035328753702</v>
      </c>
      <c r="BL9" s="13"/>
      <c r="BM9" s="13">
        <v>0.35390946502057602</v>
      </c>
      <c r="BN9" s="13">
        <v>0.39959016393442598</v>
      </c>
      <c r="BO9" s="13"/>
      <c r="BP9" s="13">
        <v>0.35311572700296701</v>
      </c>
      <c r="BQ9" s="13">
        <v>0.40753424657534199</v>
      </c>
      <c r="BR9" s="13"/>
      <c r="BS9" s="13">
        <v>0.40723981900452499</v>
      </c>
      <c r="BT9" s="13">
        <v>0.42637362637362602</v>
      </c>
      <c r="BU9" s="13"/>
      <c r="BV9" s="13">
        <v>0.42953020134228198</v>
      </c>
      <c r="BW9" s="13">
        <v>0.39590443686006799</v>
      </c>
      <c r="BX9" s="13"/>
      <c r="BY9" s="13">
        <v>0.39860139860139898</v>
      </c>
      <c r="BZ9" s="13">
        <v>0.39182915506035298</v>
      </c>
      <c r="CA9" s="13"/>
      <c r="CB9" s="13">
        <v>0.36717428087986498</v>
      </c>
      <c r="CC9" s="13">
        <v>0.41318327974276498</v>
      </c>
    </row>
    <row r="10" spans="2:81" x14ac:dyDescent="0.3">
      <c r="B10" s="14" t="s">
        <v>433</v>
      </c>
      <c r="C10" s="13">
        <v>9.5546558704453402E-2</v>
      </c>
      <c r="D10" s="13">
        <v>0.115569823434992</v>
      </c>
      <c r="E10" s="13">
        <v>7.57825370675453E-2</v>
      </c>
      <c r="F10" s="13"/>
      <c r="G10" s="13">
        <v>6.8571428571428603E-2</v>
      </c>
      <c r="H10" s="13">
        <v>7.9754601226993904E-2</v>
      </c>
      <c r="I10" s="13">
        <v>0.12288135593220301</v>
      </c>
      <c r="J10" s="13">
        <v>8.9552238805970102E-2</v>
      </c>
      <c r="K10" s="13">
        <v>0.11888111888111901</v>
      </c>
      <c r="L10" s="13">
        <v>0.103896103896104</v>
      </c>
      <c r="M10" s="13"/>
      <c r="N10" s="13">
        <v>9.6234309623431005E-2</v>
      </c>
      <c r="O10" s="13">
        <v>9.6219931271477696E-2</v>
      </c>
      <c r="P10" s="13">
        <v>8.9552238805970102E-2</v>
      </c>
      <c r="Q10" s="13">
        <v>9.8425196850393706E-2</v>
      </c>
      <c r="R10" s="13"/>
      <c r="S10" s="13">
        <v>6.9958847736625501E-2</v>
      </c>
      <c r="T10" s="13">
        <v>0.105263157894737</v>
      </c>
      <c r="U10" s="13">
        <v>6.8493150684931503E-2</v>
      </c>
      <c r="V10" s="13">
        <v>0.13592233009708701</v>
      </c>
      <c r="W10" s="13">
        <v>0.115384615384615</v>
      </c>
      <c r="X10" s="13">
        <v>0.114285714285714</v>
      </c>
      <c r="Y10" s="13">
        <v>0.08</v>
      </c>
      <c r="Z10" s="13">
        <v>8.8888888888888906E-2</v>
      </c>
      <c r="AA10" s="13">
        <v>8.9171974522293002E-2</v>
      </c>
      <c r="AB10" s="13">
        <v>0.104166666666667</v>
      </c>
      <c r="AC10" s="13">
        <v>0.105263157894737</v>
      </c>
      <c r="AD10" s="13">
        <v>0.105263157894737</v>
      </c>
      <c r="AE10" s="13"/>
      <c r="AF10" s="13">
        <v>7.2681704260651597E-2</v>
      </c>
      <c r="AG10" s="13">
        <v>0.105</v>
      </c>
      <c r="AH10" s="13">
        <v>6.25E-2</v>
      </c>
      <c r="AI10" s="13">
        <v>0.161490683229814</v>
      </c>
      <c r="AJ10" s="13">
        <v>6.50406504065041E-2</v>
      </c>
      <c r="AK10" s="13">
        <v>7.6190476190476197E-2</v>
      </c>
      <c r="AL10" s="13"/>
      <c r="AM10" s="13">
        <v>8.7912087912087905E-2</v>
      </c>
      <c r="AN10" s="13">
        <v>0.10222222222222201</v>
      </c>
      <c r="AO10" s="13">
        <v>6.9053708439897707E-2</v>
      </c>
      <c r="AP10" s="13">
        <v>0.109704641350211</v>
      </c>
      <c r="AQ10" s="13">
        <v>6.8181818181818205E-2</v>
      </c>
      <c r="AR10" s="13"/>
      <c r="AS10" s="13">
        <v>9.5546558704453402E-2</v>
      </c>
      <c r="AT10" s="13" t="s">
        <v>97</v>
      </c>
      <c r="AU10" s="13"/>
      <c r="AV10" s="13">
        <v>9.2499999999999999E-2</v>
      </c>
      <c r="AW10" s="13">
        <v>0.13829787234042601</v>
      </c>
      <c r="AX10" s="13">
        <v>8.6042065009560201E-2</v>
      </c>
      <c r="AY10" s="13"/>
      <c r="AZ10" s="13">
        <v>7.3394495412843999E-2</v>
      </c>
      <c r="BA10" s="13">
        <v>0.133333333333333</v>
      </c>
      <c r="BB10" s="13">
        <v>0.12775330396475801</v>
      </c>
      <c r="BC10" s="13"/>
      <c r="BD10" s="13">
        <v>8.3959899749373401E-2</v>
      </c>
      <c r="BE10" s="13">
        <v>0.116009280742459</v>
      </c>
      <c r="BF10" s="13"/>
      <c r="BG10" s="13">
        <v>6.0532687651331699E-2</v>
      </c>
      <c r="BH10" s="13">
        <v>0.11219512195122</v>
      </c>
      <c r="BI10" s="13"/>
      <c r="BJ10" s="13">
        <v>5.7894736842105297E-2</v>
      </c>
      <c r="BK10" s="13">
        <v>0.103042198233562</v>
      </c>
      <c r="BL10" s="13"/>
      <c r="BM10" s="13">
        <v>9.46502057613169E-2</v>
      </c>
      <c r="BN10" s="13">
        <v>9.4262295081967207E-2</v>
      </c>
      <c r="BO10" s="13"/>
      <c r="BP10" s="13">
        <v>8.6053412462907999E-2</v>
      </c>
      <c r="BQ10" s="13">
        <v>9.7031963470319602E-2</v>
      </c>
      <c r="BR10" s="13"/>
      <c r="BS10" s="13">
        <v>6.3348416289592799E-2</v>
      </c>
      <c r="BT10" s="13">
        <v>0.116483516483516</v>
      </c>
      <c r="BU10" s="13"/>
      <c r="BV10" s="13">
        <v>4.0268456375838903E-2</v>
      </c>
      <c r="BW10" s="13">
        <v>7.5085324232081904E-2</v>
      </c>
      <c r="BX10" s="13"/>
      <c r="BY10" s="13">
        <v>0.14685314685314699</v>
      </c>
      <c r="BZ10" s="13">
        <v>8.6350974930362104E-2</v>
      </c>
      <c r="CA10" s="13"/>
      <c r="CB10" s="13">
        <v>9.81387478849408E-2</v>
      </c>
      <c r="CC10" s="13">
        <v>9.0032154340836001E-2</v>
      </c>
    </row>
    <row r="11" spans="2:81" x14ac:dyDescent="0.3">
      <c r="B11" s="14" t="s">
        <v>434</v>
      </c>
      <c r="C11" s="13">
        <v>3.9676113360323902E-2</v>
      </c>
      <c r="D11" s="13">
        <v>5.2969502407704698E-2</v>
      </c>
      <c r="E11" s="13">
        <v>2.63591433278418E-2</v>
      </c>
      <c r="F11" s="13"/>
      <c r="G11" s="13">
        <v>0.04</v>
      </c>
      <c r="H11" s="13">
        <v>3.0674846625766899E-2</v>
      </c>
      <c r="I11" s="13">
        <v>3.8135593220338999E-2</v>
      </c>
      <c r="J11" s="13">
        <v>5.9701492537313397E-2</v>
      </c>
      <c r="K11" s="13">
        <v>2.7972027972028E-2</v>
      </c>
      <c r="L11" s="13">
        <v>4.5454545454545497E-2</v>
      </c>
      <c r="M11" s="13"/>
      <c r="N11" s="13">
        <v>2.7196652719665301E-2</v>
      </c>
      <c r="O11" s="13">
        <v>4.1237113402061903E-2</v>
      </c>
      <c r="P11" s="13">
        <v>4.9751243781094502E-2</v>
      </c>
      <c r="Q11" s="13">
        <v>5.1181102362204703E-2</v>
      </c>
      <c r="R11" s="13"/>
      <c r="S11" s="13">
        <v>2.8806584362139901E-2</v>
      </c>
      <c r="T11" s="13">
        <v>5.2631578947368397E-2</v>
      </c>
      <c r="U11" s="13">
        <v>1.3698630136986301E-2</v>
      </c>
      <c r="V11" s="13">
        <v>5.8252427184466E-2</v>
      </c>
      <c r="W11" s="13">
        <v>4.80769230769231E-2</v>
      </c>
      <c r="X11" s="13">
        <v>6.6666666666666693E-2</v>
      </c>
      <c r="Y11" s="13">
        <v>0.06</v>
      </c>
      <c r="Z11" s="13">
        <v>4.4444444444444398E-2</v>
      </c>
      <c r="AA11" s="13">
        <v>1.9108280254777101E-2</v>
      </c>
      <c r="AB11" s="13">
        <v>3.125E-2</v>
      </c>
      <c r="AC11" s="13">
        <v>3.5087719298245598E-2</v>
      </c>
      <c r="AD11" s="13">
        <v>0</v>
      </c>
      <c r="AE11" s="13"/>
      <c r="AF11" s="13">
        <v>2.7568922305764399E-2</v>
      </c>
      <c r="AG11" s="13">
        <v>4.4999999999999998E-2</v>
      </c>
      <c r="AH11" s="13">
        <v>2.34375E-2</v>
      </c>
      <c r="AI11" s="13">
        <v>9.9378881987577605E-2</v>
      </c>
      <c r="AJ11" s="13">
        <v>1.6260162601626001E-2</v>
      </c>
      <c r="AK11" s="13">
        <v>9.5238095238095195E-3</v>
      </c>
      <c r="AL11" s="13"/>
      <c r="AM11" s="13">
        <v>9.3406593406593394E-2</v>
      </c>
      <c r="AN11" s="13">
        <v>4.4444444444444398E-2</v>
      </c>
      <c r="AO11" s="13">
        <v>2.3017902813299199E-2</v>
      </c>
      <c r="AP11" s="13">
        <v>3.7974683544303799E-2</v>
      </c>
      <c r="AQ11" s="13">
        <v>2.27272727272727E-2</v>
      </c>
      <c r="AR11" s="13"/>
      <c r="AS11" s="13">
        <v>3.9676113360323902E-2</v>
      </c>
      <c r="AT11" s="13" t="s">
        <v>97</v>
      </c>
      <c r="AU11" s="13"/>
      <c r="AV11" s="13">
        <v>0.05</v>
      </c>
      <c r="AW11" s="13">
        <v>3.1914893617021302E-2</v>
      </c>
      <c r="AX11" s="13">
        <v>3.8240917782026797E-2</v>
      </c>
      <c r="AY11" s="13"/>
      <c r="AZ11" s="13">
        <v>9.1743119266055103E-3</v>
      </c>
      <c r="BA11" s="13">
        <v>2.2222222222222199E-2</v>
      </c>
      <c r="BB11" s="13">
        <v>7.4889867841409705E-2</v>
      </c>
      <c r="BC11" s="13"/>
      <c r="BD11" s="13">
        <v>3.1328320802004997E-2</v>
      </c>
      <c r="BE11" s="13">
        <v>5.5684454756380501E-2</v>
      </c>
      <c r="BF11" s="13"/>
      <c r="BG11" s="13">
        <v>2.6634382566585998E-2</v>
      </c>
      <c r="BH11" s="13">
        <v>4.6341463414634097E-2</v>
      </c>
      <c r="BI11" s="13"/>
      <c r="BJ11" s="13">
        <v>3.1578947368421102E-2</v>
      </c>
      <c r="BK11" s="13">
        <v>4.12168792934249E-2</v>
      </c>
      <c r="BL11" s="13"/>
      <c r="BM11" s="13">
        <v>2.8806584362139901E-2</v>
      </c>
      <c r="BN11" s="13">
        <v>4.3032786885245901E-2</v>
      </c>
      <c r="BO11" s="13"/>
      <c r="BP11" s="13">
        <v>4.1543026706231501E-2</v>
      </c>
      <c r="BQ11" s="13">
        <v>3.9954337899543398E-2</v>
      </c>
      <c r="BR11" s="13"/>
      <c r="BS11" s="13">
        <v>3.3936651583710398E-2</v>
      </c>
      <c r="BT11" s="13">
        <v>4.8351648351648402E-2</v>
      </c>
      <c r="BU11" s="13"/>
      <c r="BV11" s="13">
        <v>3.35570469798658E-2</v>
      </c>
      <c r="BW11" s="13">
        <v>3.4129692832764499E-2</v>
      </c>
      <c r="BX11" s="13"/>
      <c r="BY11" s="13">
        <v>7.69230769230769E-2</v>
      </c>
      <c r="BZ11" s="13">
        <v>3.2497678737233103E-2</v>
      </c>
      <c r="CA11" s="13"/>
      <c r="CB11" s="13">
        <v>5.0761421319797002E-2</v>
      </c>
      <c r="CC11" s="13">
        <v>2.7331189710610899E-2</v>
      </c>
    </row>
    <row r="12" spans="2:81" x14ac:dyDescent="0.3">
      <c r="B12" s="14" t="s">
        <v>106</v>
      </c>
      <c r="C12" s="22">
        <v>2.6720647773279399E-2</v>
      </c>
      <c r="D12" s="22">
        <v>1.92616372391653E-2</v>
      </c>
      <c r="E12" s="22">
        <v>3.4596375617792399E-2</v>
      </c>
      <c r="F12" s="22"/>
      <c r="G12" s="22">
        <v>3.4285714285714301E-2</v>
      </c>
      <c r="H12" s="22">
        <v>1.84049079754601E-2</v>
      </c>
      <c r="I12" s="22">
        <v>1.6949152542372899E-2</v>
      </c>
      <c r="J12" s="22">
        <v>1.99004975124378E-2</v>
      </c>
      <c r="K12" s="22">
        <v>4.1958041958042001E-2</v>
      </c>
      <c r="L12" s="22">
        <v>4.5454545454545497E-2</v>
      </c>
      <c r="M12" s="22"/>
      <c r="N12" s="22">
        <v>2.30125523012552E-2</v>
      </c>
      <c r="O12" s="22">
        <v>1.71821305841924E-2</v>
      </c>
      <c r="P12" s="22">
        <v>4.47761194029851E-2</v>
      </c>
      <c r="Q12" s="22">
        <v>3.1496062992125998E-2</v>
      </c>
      <c r="R12" s="22"/>
      <c r="S12" s="22">
        <v>3.2921810699588501E-2</v>
      </c>
      <c r="T12" s="22">
        <v>3.00751879699248E-2</v>
      </c>
      <c r="U12" s="22">
        <v>1.3698630136986301E-2</v>
      </c>
      <c r="V12" s="22">
        <v>3.8834951456310697E-2</v>
      </c>
      <c r="W12" s="22">
        <v>1.9230769230769201E-2</v>
      </c>
      <c r="X12" s="22">
        <v>1.9047619047619001E-2</v>
      </c>
      <c r="Y12" s="22">
        <v>0.02</v>
      </c>
      <c r="Z12" s="22">
        <v>2.2222222222222199E-2</v>
      </c>
      <c r="AA12" s="22">
        <v>3.8216560509554097E-2</v>
      </c>
      <c r="AB12" s="22">
        <v>1.0416666666666701E-2</v>
      </c>
      <c r="AC12" s="22">
        <v>3.5087719298245598E-2</v>
      </c>
      <c r="AD12" s="22">
        <v>0</v>
      </c>
      <c r="AE12" s="22"/>
      <c r="AF12" s="22">
        <v>1.7543859649122799E-2</v>
      </c>
      <c r="AG12" s="22">
        <v>1.4999999999999999E-2</v>
      </c>
      <c r="AH12" s="22">
        <v>7.8125E-3</v>
      </c>
      <c r="AI12" s="22">
        <v>1.2422360248447201E-2</v>
      </c>
      <c r="AJ12" s="22">
        <v>4.0650406504064998E-2</v>
      </c>
      <c r="AK12" s="22">
        <v>2.8571428571428598E-2</v>
      </c>
      <c r="AL12" s="22"/>
      <c r="AM12" s="22">
        <v>4.94505494505494E-2</v>
      </c>
      <c r="AN12" s="22">
        <v>3.5555555555555597E-2</v>
      </c>
      <c r="AO12" s="22">
        <v>2.0460358056266E-2</v>
      </c>
      <c r="AP12" s="22">
        <v>1.26582278481013E-2</v>
      </c>
      <c r="AQ12" s="22">
        <v>2.27272727272727E-2</v>
      </c>
      <c r="AR12" s="22"/>
      <c r="AS12" s="22">
        <v>2.6720647773279399E-2</v>
      </c>
      <c r="AT12" s="22" t="s">
        <v>97</v>
      </c>
      <c r="AU12" s="22"/>
      <c r="AV12" s="22">
        <v>0.02</v>
      </c>
      <c r="AW12" s="22">
        <v>2.1276595744680899E-2</v>
      </c>
      <c r="AX12" s="22">
        <v>3.2504780114722798E-2</v>
      </c>
      <c r="AY12" s="22"/>
      <c r="AZ12" s="22">
        <v>0</v>
      </c>
      <c r="BA12" s="22">
        <v>3.3333333333333298E-2</v>
      </c>
      <c r="BB12" s="22">
        <v>2.2026431718061699E-2</v>
      </c>
      <c r="BC12" s="22"/>
      <c r="BD12" s="22">
        <v>2.7568922305764399E-2</v>
      </c>
      <c r="BE12" s="22">
        <v>2.5522041763341101E-2</v>
      </c>
      <c r="BF12" s="22"/>
      <c r="BG12" s="22">
        <v>2.17917675544794E-2</v>
      </c>
      <c r="BH12" s="22">
        <v>2.92682926829268E-2</v>
      </c>
      <c r="BI12" s="22"/>
      <c r="BJ12" s="22">
        <v>2.1052631578947399E-2</v>
      </c>
      <c r="BK12" s="22">
        <v>2.7477919528949901E-2</v>
      </c>
      <c r="BL12" s="22"/>
      <c r="BM12" s="22">
        <v>2.4691358024691398E-2</v>
      </c>
      <c r="BN12" s="22">
        <v>2.6639344262295101E-2</v>
      </c>
      <c r="BO12" s="22"/>
      <c r="BP12" s="22">
        <v>4.4510385756676603E-2</v>
      </c>
      <c r="BQ12" s="22">
        <v>1.9406392694063902E-2</v>
      </c>
      <c r="BR12" s="22"/>
      <c r="BS12" s="22">
        <v>2.2624434389140299E-2</v>
      </c>
      <c r="BT12" s="22">
        <v>3.2967032967033003E-2</v>
      </c>
      <c r="BU12" s="22"/>
      <c r="BV12" s="22">
        <v>2.68456375838926E-2</v>
      </c>
      <c r="BW12" s="22">
        <v>2.0477815699658699E-2</v>
      </c>
      <c r="BX12" s="22"/>
      <c r="BY12" s="22">
        <v>2.0979020979021001E-2</v>
      </c>
      <c r="BZ12" s="22">
        <v>2.5998142989786401E-2</v>
      </c>
      <c r="CA12" s="22"/>
      <c r="CB12" s="22">
        <v>2.3688663282571899E-2</v>
      </c>
      <c r="CC12" s="22">
        <v>2.7331189710610899E-2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0.45020242914979802</v>
      </c>
      <c r="D8" s="13">
        <v>0.43980738362760802</v>
      </c>
      <c r="E8" s="13">
        <v>0.46293245469522198</v>
      </c>
      <c r="F8" s="13"/>
      <c r="G8" s="13">
        <v>0.34285714285714303</v>
      </c>
      <c r="H8" s="13">
        <v>0.48466257668711699</v>
      </c>
      <c r="I8" s="13">
        <v>0.46186440677966101</v>
      </c>
      <c r="J8" s="13">
        <v>0.422885572139304</v>
      </c>
      <c r="K8" s="13">
        <v>0.48951048951048998</v>
      </c>
      <c r="L8" s="13">
        <v>0.48051948051948101</v>
      </c>
      <c r="M8" s="13"/>
      <c r="N8" s="13">
        <v>0.493723849372385</v>
      </c>
      <c r="O8" s="13">
        <v>0.44673539518900302</v>
      </c>
      <c r="P8" s="13">
        <v>0.41293532338308497</v>
      </c>
      <c r="Q8" s="13">
        <v>0.39763779527559101</v>
      </c>
      <c r="R8" s="13"/>
      <c r="S8" s="13">
        <v>0.52263374485596703</v>
      </c>
      <c r="T8" s="13">
        <v>0.44360902255639101</v>
      </c>
      <c r="U8" s="13">
        <v>0.47945205479452102</v>
      </c>
      <c r="V8" s="13">
        <v>0.50485436893203905</v>
      </c>
      <c r="W8" s="13">
        <v>0.41346153846153799</v>
      </c>
      <c r="X8" s="13">
        <v>0.40952380952381001</v>
      </c>
      <c r="Y8" s="13">
        <v>0.43</v>
      </c>
      <c r="Z8" s="13">
        <v>0.266666666666667</v>
      </c>
      <c r="AA8" s="13">
        <v>0.42675159235668803</v>
      </c>
      <c r="AB8" s="13">
        <v>0.44791666666666702</v>
      </c>
      <c r="AC8" s="13">
        <v>0.43859649122806998</v>
      </c>
      <c r="AD8" s="13">
        <v>0.36842105263157898</v>
      </c>
      <c r="AE8" s="13"/>
      <c r="AF8" s="13">
        <v>0.50375939849624096</v>
      </c>
      <c r="AG8" s="13">
        <v>0.435</v>
      </c>
      <c r="AH8" s="13">
        <v>0.5546875</v>
      </c>
      <c r="AI8" s="13">
        <v>0.37888198757764002</v>
      </c>
      <c r="AJ8" s="13">
        <v>0.47154471544715398</v>
      </c>
      <c r="AK8" s="13">
        <v>0.371428571428571</v>
      </c>
      <c r="AL8" s="13"/>
      <c r="AM8" s="13">
        <v>0.40659340659340698</v>
      </c>
      <c r="AN8" s="13">
        <v>0.34222222222222198</v>
      </c>
      <c r="AO8" s="13">
        <v>0.47058823529411797</v>
      </c>
      <c r="AP8" s="13">
        <v>0.531645569620253</v>
      </c>
      <c r="AQ8" s="13">
        <v>0.56818181818181801</v>
      </c>
      <c r="AR8" s="13"/>
      <c r="AS8" s="13">
        <v>0.45020242914979802</v>
      </c>
      <c r="AT8" s="13" t="s">
        <v>97</v>
      </c>
      <c r="AU8" s="13"/>
      <c r="AV8" s="13">
        <v>0.4375</v>
      </c>
      <c r="AW8" s="13">
        <v>0.48936170212766</v>
      </c>
      <c r="AX8" s="13">
        <v>0.42065009560229399</v>
      </c>
      <c r="AY8" s="13"/>
      <c r="AZ8" s="13">
        <v>0.495412844036697</v>
      </c>
      <c r="BA8" s="13">
        <v>0.45555555555555599</v>
      </c>
      <c r="BB8" s="13">
        <v>0.38766519823788498</v>
      </c>
      <c r="BC8" s="13"/>
      <c r="BD8" s="13">
        <v>0.47243107769423598</v>
      </c>
      <c r="BE8" s="13">
        <v>0.41299303944315502</v>
      </c>
      <c r="BF8" s="13"/>
      <c r="BG8" s="13">
        <v>0.520581113801453</v>
      </c>
      <c r="BH8" s="13">
        <v>0.41585365853658501</v>
      </c>
      <c r="BI8" s="13"/>
      <c r="BJ8" s="13">
        <v>0.51052631578947405</v>
      </c>
      <c r="BK8" s="13">
        <v>0.43964671246319897</v>
      </c>
      <c r="BL8" s="13"/>
      <c r="BM8" s="13">
        <v>0.39506172839506198</v>
      </c>
      <c r="BN8" s="13">
        <v>0.46721311475409799</v>
      </c>
      <c r="BO8" s="13"/>
      <c r="BP8" s="13">
        <v>0.43620178041543001</v>
      </c>
      <c r="BQ8" s="13">
        <v>0.45776255707762598</v>
      </c>
      <c r="BR8" s="13"/>
      <c r="BS8" s="13">
        <v>0.45927601809954699</v>
      </c>
      <c r="BT8" s="13">
        <v>0.42197802197802198</v>
      </c>
      <c r="BU8" s="13"/>
      <c r="BV8" s="13">
        <v>0.48322147651006703</v>
      </c>
      <c r="BW8" s="13">
        <v>0.44709897610921501</v>
      </c>
      <c r="BX8" s="13"/>
      <c r="BY8" s="13">
        <v>0.36363636363636398</v>
      </c>
      <c r="BZ8" s="13">
        <v>0.46239554317548698</v>
      </c>
      <c r="CA8" s="13"/>
      <c r="CB8" s="13">
        <v>0.41455160744500802</v>
      </c>
      <c r="CC8" s="13">
        <v>0.48553054662379402</v>
      </c>
    </row>
    <row r="9" spans="2:81" x14ac:dyDescent="0.3">
      <c r="B9" s="14" t="s">
        <v>103</v>
      </c>
      <c r="C9" s="13">
        <v>0.30445344129554702</v>
      </c>
      <c r="D9" s="13">
        <v>0.28089887640449401</v>
      </c>
      <c r="E9" s="13">
        <v>0.32784184514003301</v>
      </c>
      <c r="F9" s="13"/>
      <c r="G9" s="13">
        <v>0.33714285714285702</v>
      </c>
      <c r="H9" s="13">
        <v>0.28527607361963198</v>
      </c>
      <c r="I9" s="13">
        <v>0.30084745762711901</v>
      </c>
      <c r="J9" s="13">
        <v>0.32338308457711401</v>
      </c>
      <c r="K9" s="13">
        <v>0.286713286713287</v>
      </c>
      <c r="L9" s="13">
        <v>0.30519480519480502</v>
      </c>
      <c r="M9" s="13"/>
      <c r="N9" s="13">
        <v>0.26987447698744799</v>
      </c>
      <c r="O9" s="13">
        <v>0.30584192439862501</v>
      </c>
      <c r="P9" s="13">
        <v>0.34825870646766199</v>
      </c>
      <c r="Q9" s="13">
        <v>0.33464566929133899</v>
      </c>
      <c r="R9" s="13"/>
      <c r="S9" s="13">
        <v>0.26748971193415599</v>
      </c>
      <c r="T9" s="13">
        <v>0.278195488721804</v>
      </c>
      <c r="U9" s="13">
        <v>0.36986301369863001</v>
      </c>
      <c r="V9" s="13">
        <v>0.233009708737864</v>
      </c>
      <c r="W9" s="13">
        <v>0.34615384615384598</v>
      </c>
      <c r="X9" s="13">
        <v>0.266666666666667</v>
      </c>
      <c r="Y9" s="13">
        <v>0.32</v>
      </c>
      <c r="Z9" s="13">
        <v>0.37777777777777799</v>
      </c>
      <c r="AA9" s="13">
        <v>0.34394904458598702</v>
      </c>
      <c r="AB9" s="13">
        <v>0.30208333333333298</v>
      </c>
      <c r="AC9" s="13">
        <v>0.31578947368421101</v>
      </c>
      <c r="AD9" s="13">
        <v>0.47368421052631599</v>
      </c>
      <c r="AE9" s="13"/>
      <c r="AF9" s="13">
        <v>0.30075187969924799</v>
      </c>
      <c r="AG9" s="13">
        <v>0.30499999999999999</v>
      </c>
      <c r="AH9" s="13">
        <v>0.3046875</v>
      </c>
      <c r="AI9" s="13">
        <v>0.31677018633540399</v>
      </c>
      <c r="AJ9" s="13">
        <v>0.284552845528455</v>
      </c>
      <c r="AK9" s="13">
        <v>0.36190476190476201</v>
      </c>
      <c r="AL9" s="13"/>
      <c r="AM9" s="13">
        <v>0.31318681318681302</v>
      </c>
      <c r="AN9" s="13">
        <v>0.34666666666666701</v>
      </c>
      <c r="AO9" s="13">
        <v>0.30690537084399</v>
      </c>
      <c r="AP9" s="13">
        <v>0.27004219409282698</v>
      </c>
      <c r="AQ9" s="13">
        <v>0.25</v>
      </c>
      <c r="AR9" s="13"/>
      <c r="AS9" s="13">
        <v>0.30445344129554702</v>
      </c>
      <c r="AT9" s="13" t="s">
        <v>97</v>
      </c>
      <c r="AU9" s="13"/>
      <c r="AV9" s="13">
        <v>0.3125</v>
      </c>
      <c r="AW9" s="13">
        <v>0.319148936170213</v>
      </c>
      <c r="AX9" s="13">
        <v>0.30783938814531497</v>
      </c>
      <c r="AY9" s="13"/>
      <c r="AZ9" s="13">
        <v>0.26605504587155998</v>
      </c>
      <c r="BA9" s="13">
        <v>0.32222222222222202</v>
      </c>
      <c r="BB9" s="13">
        <v>0.34361233480176201</v>
      </c>
      <c r="BC9" s="13"/>
      <c r="BD9" s="13">
        <v>0.29949874686716799</v>
      </c>
      <c r="BE9" s="13">
        <v>0.31322505800464001</v>
      </c>
      <c r="BF9" s="13"/>
      <c r="BG9" s="13">
        <v>0.27360774818401901</v>
      </c>
      <c r="BH9" s="13">
        <v>0.319512195121951</v>
      </c>
      <c r="BI9" s="13"/>
      <c r="BJ9" s="13">
        <v>0.29473684210526302</v>
      </c>
      <c r="BK9" s="13">
        <v>0.30618253189401401</v>
      </c>
      <c r="BL9" s="13"/>
      <c r="BM9" s="13">
        <v>0.34156378600823001</v>
      </c>
      <c r="BN9" s="13">
        <v>0.29508196721311503</v>
      </c>
      <c r="BO9" s="13"/>
      <c r="BP9" s="13">
        <v>0.32937685459940702</v>
      </c>
      <c r="BQ9" s="13">
        <v>0.29908675799086798</v>
      </c>
      <c r="BR9" s="13"/>
      <c r="BS9" s="13">
        <v>0.31674208144796401</v>
      </c>
      <c r="BT9" s="13">
        <v>0.30989010989011001</v>
      </c>
      <c r="BU9" s="13"/>
      <c r="BV9" s="13">
        <v>0.29530201342281898</v>
      </c>
      <c r="BW9" s="13">
        <v>0.32764505119453902</v>
      </c>
      <c r="BX9" s="13"/>
      <c r="BY9" s="13">
        <v>0.31468531468531502</v>
      </c>
      <c r="BZ9" s="13">
        <v>0.30454967502321301</v>
      </c>
      <c r="CA9" s="13"/>
      <c r="CB9" s="13">
        <v>0.30964467005076102</v>
      </c>
      <c r="CC9" s="13">
        <v>0.297427652733119</v>
      </c>
    </row>
    <row r="10" spans="2:81" x14ac:dyDescent="0.3">
      <c r="B10" s="14" t="s">
        <v>433</v>
      </c>
      <c r="C10" s="13">
        <v>0.12955465587044501</v>
      </c>
      <c r="D10" s="13">
        <v>0.14285714285714299</v>
      </c>
      <c r="E10" s="13">
        <v>0.113673805601318</v>
      </c>
      <c r="F10" s="13"/>
      <c r="G10" s="13">
        <v>0.20571428571428599</v>
      </c>
      <c r="H10" s="13">
        <v>0.119631901840491</v>
      </c>
      <c r="I10" s="13">
        <v>0.12711864406779699</v>
      </c>
      <c r="J10" s="13">
        <v>0.109452736318408</v>
      </c>
      <c r="K10" s="13">
        <v>0.11888111888111901</v>
      </c>
      <c r="L10" s="13">
        <v>0.103896103896104</v>
      </c>
      <c r="M10" s="13"/>
      <c r="N10" s="13">
        <v>0.129707112970711</v>
      </c>
      <c r="O10" s="13">
        <v>0.134020618556701</v>
      </c>
      <c r="P10" s="13">
        <v>0.109452736318408</v>
      </c>
      <c r="Q10" s="13">
        <v>0.14173228346456701</v>
      </c>
      <c r="R10" s="13"/>
      <c r="S10" s="13">
        <v>0.131687242798354</v>
      </c>
      <c r="T10" s="13">
        <v>9.7744360902255606E-2</v>
      </c>
      <c r="U10" s="13">
        <v>9.5890410958904104E-2</v>
      </c>
      <c r="V10" s="13">
        <v>0.15533980582524301</v>
      </c>
      <c r="W10" s="13">
        <v>0.144230769230769</v>
      </c>
      <c r="X10" s="13">
        <v>0.180952380952381</v>
      </c>
      <c r="Y10" s="13">
        <v>7.0000000000000007E-2</v>
      </c>
      <c r="Z10" s="13">
        <v>0.24444444444444399</v>
      </c>
      <c r="AA10" s="13">
        <v>9.5541401273885398E-2</v>
      </c>
      <c r="AB10" s="13">
        <v>0.15625</v>
      </c>
      <c r="AC10" s="13">
        <v>0.140350877192982</v>
      </c>
      <c r="AD10" s="13">
        <v>0.105263157894737</v>
      </c>
      <c r="AE10" s="13"/>
      <c r="AF10" s="13">
        <v>0.12280701754386</v>
      </c>
      <c r="AG10" s="13">
        <v>0.14000000000000001</v>
      </c>
      <c r="AH10" s="13">
        <v>8.59375E-2</v>
      </c>
      <c r="AI10" s="13">
        <v>9.9378881987577605E-2</v>
      </c>
      <c r="AJ10" s="13">
        <v>0.154471544715447</v>
      </c>
      <c r="AK10" s="13">
        <v>0.104761904761905</v>
      </c>
      <c r="AL10" s="13"/>
      <c r="AM10" s="13">
        <v>0.10989010989011</v>
      </c>
      <c r="AN10" s="13">
        <v>0.18666666666666701</v>
      </c>
      <c r="AO10" s="13">
        <v>0.12276214833759599</v>
      </c>
      <c r="AP10" s="13">
        <v>0.109704641350211</v>
      </c>
      <c r="AQ10" s="13">
        <v>4.5454545454545497E-2</v>
      </c>
      <c r="AR10" s="13"/>
      <c r="AS10" s="13">
        <v>0.12955465587044501</v>
      </c>
      <c r="AT10" s="13" t="s">
        <v>97</v>
      </c>
      <c r="AU10" s="13"/>
      <c r="AV10" s="13">
        <v>0.1275</v>
      </c>
      <c r="AW10" s="13">
        <v>0.12765957446808501</v>
      </c>
      <c r="AX10" s="13">
        <v>0.14531548757170201</v>
      </c>
      <c r="AY10" s="13"/>
      <c r="AZ10" s="13">
        <v>0.12844036697247699</v>
      </c>
      <c r="BA10" s="13">
        <v>0.122222222222222</v>
      </c>
      <c r="BB10" s="13">
        <v>0.14537444933920701</v>
      </c>
      <c r="BC10" s="13"/>
      <c r="BD10" s="13">
        <v>0.12531328320801999</v>
      </c>
      <c r="BE10" s="13">
        <v>0.13921113689095099</v>
      </c>
      <c r="BF10" s="13"/>
      <c r="BG10" s="13">
        <v>0.14043583535109</v>
      </c>
      <c r="BH10" s="13">
        <v>0.123170731707317</v>
      </c>
      <c r="BI10" s="13"/>
      <c r="BJ10" s="13">
        <v>0.13157894736842099</v>
      </c>
      <c r="BK10" s="13">
        <v>0.126594700686948</v>
      </c>
      <c r="BL10" s="13"/>
      <c r="BM10" s="13">
        <v>0.15226337448559699</v>
      </c>
      <c r="BN10" s="13">
        <v>0.123975409836066</v>
      </c>
      <c r="BO10" s="13"/>
      <c r="BP10" s="13">
        <v>0.103857566765579</v>
      </c>
      <c r="BQ10" s="13">
        <v>0.139269406392694</v>
      </c>
      <c r="BR10" s="13"/>
      <c r="BS10" s="13">
        <v>0.12669683257918599</v>
      </c>
      <c r="BT10" s="13">
        <v>0.14285714285714299</v>
      </c>
      <c r="BU10" s="13"/>
      <c r="BV10" s="13">
        <v>9.3959731543624206E-2</v>
      </c>
      <c r="BW10" s="13">
        <v>0.143344709897611</v>
      </c>
      <c r="BX10" s="13"/>
      <c r="BY10" s="13">
        <v>0.11888111888111901</v>
      </c>
      <c r="BZ10" s="13">
        <v>0.129990714948932</v>
      </c>
      <c r="CA10" s="13"/>
      <c r="CB10" s="13">
        <v>0.14213197969543101</v>
      </c>
      <c r="CC10" s="13">
        <v>0.11736334405144699</v>
      </c>
    </row>
    <row r="11" spans="2:81" x14ac:dyDescent="0.3">
      <c r="B11" s="14" t="s">
        <v>434</v>
      </c>
      <c r="C11" s="13">
        <v>7.69230769230769E-2</v>
      </c>
      <c r="D11" s="13">
        <v>0.107544141252006</v>
      </c>
      <c r="E11" s="13">
        <v>4.6128500823723197E-2</v>
      </c>
      <c r="F11" s="13"/>
      <c r="G11" s="13">
        <v>7.4285714285714302E-2</v>
      </c>
      <c r="H11" s="13">
        <v>7.9754601226993904E-2</v>
      </c>
      <c r="I11" s="13">
        <v>7.6271186440677999E-2</v>
      </c>
      <c r="J11" s="13">
        <v>0.104477611940299</v>
      </c>
      <c r="K11" s="13">
        <v>6.9930069930069894E-2</v>
      </c>
      <c r="L11" s="13">
        <v>4.5454545454545497E-2</v>
      </c>
      <c r="M11" s="13"/>
      <c r="N11" s="13">
        <v>6.9037656903765704E-2</v>
      </c>
      <c r="O11" s="13">
        <v>7.9037800687285206E-2</v>
      </c>
      <c r="P11" s="13">
        <v>6.4676616915422896E-2</v>
      </c>
      <c r="Q11" s="13">
        <v>9.8425196850393706E-2</v>
      </c>
      <c r="R11" s="13"/>
      <c r="S11" s="13">
        <v>4.9382716049382699E-2</v>
      </c>
      <c r="T11" s="13">
        <v>0.112781954887218</v>
      </c>
      <c r="U11" s="13">
        <v>5.4794520547945202E-2</v>
      </c>
      <c r="V11" s="13">
        <v>6.7961165048543701E-2</v>
      </c>
      <c r="W11" s="13">
        <v>7.69230769230769E-2</v>
      </c>
      <c r="X11" s="13">
        <v>9.5238095238095205E-2</v>
      </c>
      <c r="Y11" s="13">
        <v>0.12</v>
      </c>
      <c r="Z11" s="13">
        <v>8.8888888888888906E-2</v>
      </c>
      <c r="AA11" s="13">
        <v>7.6433121019108305E-2</v>
      </c>
      <c r="AB11" s="13">
        <v>7.2916666666666699E-2</v>
      </c>
      <c r="AC11" s="13">
        <v>5.2631578947368397E-2</v>
      </c>
      <c r="AD11" s="13">
        <v>5.2631578947368397E-2</v>
      </c>
      <c r="AE11" s="13"/>
      <c r="AF11" s="13">
        <v>5.0125313283208003E-2</v>
      </c>
      <c r="AG11" s="13">
        <v>7.4999999999999997E-2</v>
      </c>
      <c r="AH11" s="13">
        <v>3.125E-2</v>
      </c>
      <c r="AI11" s="13">
        <v>0.18633540372670801</v>
      </c>
      <c r="AJ11" s="13">
        <v>4.8780487804878099E-2</v>
      </c>
      <c r="AK11" s="13">
        <v>5.7142857142857099E-2</v>
      </c>
      <c r="AL11" s="13"/>
      <c r="AM11" s="13">
        <v>0.104395604395604</v>
      </c>
      <c r="AN11" s="13">
        <v>7.5555555555555598E-2</v>
      </c>
      <c r="AO11" s="13">
        <v>6.6496163682864498E-2</v>
      </c>
      <c r="AP11" s="13">
        <v>7.1729957805907199E-2</v>
      </c>
      <c r="AQ11" s="13">
        <v>9.0909090909090898E-2</v>
      </c>
      <c r="AR11" s="13"/>
      <c r="AS11" s="13">
        <v>7.69230769230769E-2</v>
      </c>
      <c r="AT11" s="13" t="s">
        <v>97</v>
      </c>
      <c r="AU11" s="13"/>
      <c r="AV11" s="13">
        <v>8.2500000000000004E-2</v>
      </c>
      <c r="AW11" s="13">
        <v>4.2553191489361701E-2</v>
      </c>
      <c r="AX11" s="13">
        <v>8.4130019120458893E-2</v>
      </c>
      <c r="AY11" s="13"/>
      <c r="AZ11" s="13">
        <v>8.2568807339449504E-2</v>
      </c>
      <c r="BA11" s="13">
        <v>6.6666666666666693E-2</v>
      </c>
      <c r="BB11" s="13">
        <v>7.9295154185022004E-2</v>
      </c>
      <c r="BC11" s="13"/>
      <c r="BD11" s="13">
        <v>6.5162907268170395E-2</v>
      </c>
      <c r="BE11" s="13">
        <v>9.7447795823665903E-2</v>
      </c>
      <c r="BF11" s="13"/>
      <c r="BG11" s="13">
        <v>4.35835351089588E-2</v>
      </c>
      <c r="BH11" s="13">
        <v>9.3902439024390202E-2</v>
      </c>
      <c r="BI11" s="13"/>
      <c r="BJ11" s="13">
        <v>3.6842105263157898E-2</v>
      </c>
      <c r="BK11" s="13">
        <v>8.5377821393523096E-2</v>
      </c>
      <c r="BL11" s="13"/>
      <c r="BM11" s="13">
        <v>7.4074074074074098E-2</v>
      </c>
      <c r="BN11" s="13">
        <v>7.6844262295081997E-2</v>
      </c>
      <c r="BO11" s="13"/>
      <c r="BP11" s="13">
        <v>7.1216617210682495E-2</v>
      </c>
      <c r="BQ11" s="13">
        <v>7.6484018264840206E-2</v>
      </c>
      <c r="BR11" s="13"/>
      <c r="BS11" s="13">
        <v>6.7873303167420795E-2</v>
      </c>
      <c r="BT11" s="13">
        <v>8.3516483516483497E-2</v>
      </c>
      <c r="BU11" s="13"/>
      <c r="BV11" s="13">
        <v>9.3959731543624206E-2</v>
      </c>
      <c r="BW11" s="13">
        <v>5.4607508532423202E-2</v>
      </c>
      <c r="BX11" s="13"/>
      <c r="BY11" s="13">
        <v>0.14685314685314699</v>
      </c>
      <c r="BZ11" s="13">
        <v>6.7780872794800398E-2</v>
      </c>
      <c r="CA11" s="13"/>
      <c r="CB11" s="13">
        <v>9.13705583756345E-2</v>
      </c>
      <c r="CC11" s="13">
        <v>6.5916398713826402E-2</v>
      </c>
    </row>
    <row r="12" spans="2:81" x14ac:dyDescent="0.3">
      <c r="B12" s="14" t="s">
        <v>106</v>
      </c>
      <c r="C12" s="22">
        <v>3.8866396761133598E-2</v>
      </c>
      <c r="D12" s="22">
        <v>2.8892455858748001E-2</v>
      </c>
      <c r="E12" s="22">
        <v>4.9423393739703503E-2</v>
      </c>
      <c r="F12" s="22"/>
      <c r="G12" s="22">
        <v>0.04</v>
      </c>
      <c r="H12" s="22">
        <v>3.0674846625766899E-2</v>
      </c>
      <c r="I12" s="22">
        <v>3.3898305084745797E-2</v>
      </c>
      <c r="J12" s="22">
        <v>3.98009950248756E-2</v>
      </c>
      <c r="K12" s="22">
        <v>3.4965034965035002E-2</v>
      </c>
      <c r="L12" s="22">
        <v>6.4935064935064901E-2</v>
      </c>
      <c r="M12" s="22"/>
      <c r="N12" s="22">
        <v>3.7656903765690398E-2</v>
      </c>
      <c r="O12" s="22">
        <v>3.4364261168384903E-2</v>
      </c>
      <c r="P12" s="22">
        <v>6.4676616915422896E-2</v>
      </c>
      <c r="Q12" s="22">
        <v>2.7559055118110201E-2</v>
      </c>
      <c r="R12" s="22"/>
      <c r="S12" s="22">
        <v>2.8806584362139901E-2</v>
      </c>
      <c r="T12" s="22">
        <v>6.7669172932330796E-2</v>
      </c>
      <c r="U12" s="22">
        <v>0</v>
      </c>
      <c r="V12" s="22">
        <v>3.8834951456310697E-2</v>
      </c>
      <c r="W12" s="22">
        <v>1.9230769230769201E-2</v>
      </c>
      <c r="X12" s="22">
        <v>4.7619047619047603E-2</v>
      </c>
      <c r="Y12" s="22">
        <v>0.06</v>
      </c>
      <c r="Z12" s="22">
        <v>2.2222222222222199E-2</v>
      </c>
      <c r="AA12" s="22">
        <v>5.7324840764331197E-2</v>
      </c>
      <c r="AB12" s="22">
        <v>2.0833333333333301E-2</v>
      </c>
      <c r="AC12" s="22">
        <v>5.2631578947368397E-2</v>
      </c>
      <c r="AD12" s="22">
        <v>0</v>
      </c>
      <c r="AE12" s="22"/>
      <c r="AF12" s="22">
        <v>2.2556390977443601E-2</v>
      </c>
      <c r="AG12" s="22">
        <v>4.4999999999999998E-2</v>
      </c>
      <c r="AH12" s="22">
        <v>2.34375E-2</v>
      </c>
      <c r="AI12" s="22">
        <v>1.8633540372670801E-2</v>
      </c>
      <c r="AJ12" s="22">
        <v>4.0650406504064998E-2</v>
      </c>
      <c r="AK12" s="22">
        <v>0.104761904761905</v>
      </c>
      <c r="AL12" s="22"/>
      <c r="AM12" s="22">
        <v>6.5934065934065894E-2</v>
      </c>
      <c r="AN12" s="22">
        <v>4.8888888888888898E-2</v>
      </c>
      <c r="AO12" s="22">
        <v>3.32480818414322E-2</v>
      </c>
      <c r="AP12" s="22">
        <v>1.68776371308017E-2</v>
      </c>
      <c r="AQ12" s="22">
        <v>4.5454545454545497E-2</v>
      </c>
      <c r="AR12" s="22"/>
      <c r="AS12" s="22">
        <v>3.8866396761133598E-2</v>
      </c>
      <c r="AT12" s="22" t="s">
        <v>97</v>
      </c>
      <c r="AU12" s="22"/>
      <c r="AV12" s="22">
        <v>0.04</v>
      </c>
      <c r="AW12" s="22">
        <v>2.1276595744680899E-2</v>
      </c>
      <c r="AX12" s="22">
        <v>4.2065009560229398E-2</v>
      </c>
      <c r="AY12" s="22"/>
      <c r="AZ12" s="22">
        <v>2.7522935779816501E-2</v>
      </c>
      <c r="BA12" s="22">
        <v>3.3333333333333298E-2</v>
      </c>
      <c r="BB12" s="22">
        <v>4.4052863436123399E-2</v>
      </c>
      <c r="BC12" s="22"/>
      <c r="BD12" s="22">
        <v>3.7593984962405999E-2</v>
      </c>
      <c r="BE12" s="22">
        <v>3.7122969837586998E-2</v>
      </c>
      <c r="BF12" s="22"/>
      <c r="BG12" s="22">
        <v>2.17917675544794E-2</v>
      </c>
      <c r="BH12" s="22">
        <v>4.7560975609756098E-2</v>
      </c>
      <c r="BI12" s="22"/>
      <c r="BJ12" s="22">
        <v>2.6315789473684199E-2</v>
      </c>
      <c r="BK12" s="22">
        <v>4.2198233562316001E-2</v>
      </c>
      <c r="BL12" s="22"/>
      <c r="BM12" s="22">
        <v>3.7037037037037E-2</v>
      </c>
      <c r="BN12" s="22">
        <v>3.6885245901639302E-2</v>
      </c>
      <c r="BO12" s="22"/>
      <c r="BP12" s="22">
        <v>5.93471810089021E-2</v>
      </c>
      <c r="BQ12" s="22">
        <v>2.7397260273972601E-2</v>
      </c>
      <c r="BR12" s="22"/>
      <c r="BS12" s="22">
        <v>2.9411764705882401E-2</v>
      </c>
      <c r="BT12" s="22">
        <v>4.1758241758241797E-2</v>
      </c>
      <c r="BU12" s="22"/>
      <c r="BV12" s="22">
        <v>3.35570469798658E-2</v>
      </c>
      <c r="BW12" s="22">
        <v>2.7303754266211601E-2</v>
      </c>
      <c r="BX12" s="22"/>
      <c r="BY12" s="22">
        <v>5.5944055944055902E-2</v>
      </c>
      <c r="BZ12" s="22">
        <v>3.5283194057567302E-2</v>
      </c>
      <c r="CA12" s="22"/>
      <c r="CB12" s="22">
        <v>4.23011844331641E-2</v>
      </c>
      <c r="CC12" s="22">
        <v>3.3762057877813501E-2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C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459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102</v>
      </c>
      <c r="C8" s="13">
        <v>0.40566801619433202</v>
      </c>
      <c r="D8" s="13">
        <v>0.35794542536115598</v>
      </c>
      <c r="E8" s="13">
        <v>0.45304777594728202</v>
      </c>
      <c r="F8" s="13"/>
      <c r="G8" s="13">
        <v>0.38285714285714301</v>
      </c>
      <c r="H8" s="13">
        <v>0.45398773006135001</v>
      </c>
      <c r="I8" s="13">
        <v>0.44915254237288099</v>
      </c>
      <c r="J8" s="13">
        <v>0.33333333333333298</v>
      </c>
      <c r="K8" s="13">
        <v>0.356643356643357</v>
      </c>
      <c r="L8" s="13">
        <v>0.40259740259740301</v>
      </c>
      <c r="M8" s="13"/>
      <c r="N8" s="13">
        <v>0.418410041841004</v>
      </c>
      <c r="O8" s="13">
        <v>0.39175257731958801</v>
      </c>
      <c r="P8" s="13">
        <v>0.422885572139304</v>
      </c>
      <c r="Q8" s="13">
        <v>0.38188976377952799</v>
      </c>
      <c r="R8" s="13"/>
      <c r="S8" s="13">
        <v>0.41563786008230502</v>
      </c>
      <c r="T8" s="13">
        <v>0.41353383458646598</v>
      </c>
      <c r="U8" s="13">
        <v>0.47945205479452102</v>
      </c>
      <c r="V8" s="13">
        <v>0.42718446601941701</v>
      </c>
      <c r="W8" s="13">
        <v>0.36538461538461497</v>
      </c>
      <c r="X8" s="13">
        <v>0.38095238095238099</v>
      </c>
      <c r="Y8" s="13">
        <v>0.47</v>
      </c>
      <c r="Z8" s="13">
        <v>0.266666666666667</v>
      </c>
      <c r="AA8" s="13">
        <v>0.36942675159235699</v>
      </c>
      <c r="AB8" s="13">
        <v>0.42708333333333298</v>
      </c>
      <c r="AC8" s="13">
        <v>0.38596491228070201</v>
      </c>
      <c r="AD8" s="13">
        <v>0.42105263157894701</v>
      </c>
      <c r="AE8" s="13"/>
      <c r="AF8" s="13">
        <v>0.42857142857142899</v>
      </c>
      <c r="AG8" s="13">
        <v>0.39</v>
      </c>
      <c r="AH8" s="13">
        <v>0.453125</v>
      </c>
      <c r="AI8" s="13">
        <v>0.335403726708075</v>
      </c>
      <c r="AJ8" s="13">
        <v>0.53658536585365901</v>
      </c>
      <c r="AK8" s="13">
        <v>0.40952380952381001</v>
      </c>
      <c r="AL8" s="13"/>
      <c r="AM8" s="13">
        <v>0.35164835164835201</v>
      </c>
      <c r="AN8" s="13">
        <v>0.34666666666666701</v>
      </c>
      <c r="AO8" s="13">
        <v>0.41176470588235298</v>
      </c>
      <c r="AP8" s="13">
        <v>0.45147679324894502</v>
      </c>
      <c r="AQ8" s="13">
        <v>0.59090909090909105</v>
      </c>
      <c r="AR8" s="13"/>
      <c r="AS8" s="13">
        <v>0.40566801619433202</v>
      </c>
      <c r="AT8" s="13" t="s">
        <v>97</v>
      </c>
      <c r="AU8" s="13"/>
      <c r="AV8" s="13">
        <v>0.38750000000000001</v>
      </c>
      <c r="AW8" s="13">
        <v>0.38297872340425498</v>
      </c>
      <c r="AX8" s="13">
        <v>0.38814531548757197</v>
      </c>
      <c r="AY8" s="13"/>
      <c r="AZ8" s="13">
        <v>0.50458715596330295</v>
      </c>
      <c r="BA8" s="13">
        <v>0.344444444444444</v>
      </c>
      <c r="BB8" s="13">
        <v>0.31718061674008802</v>
      </c>
      <c r="BC8" s="13"/>
      <c r="BD8" s="13">
        <v>0.442355889724311</v>
      </c>
      <c r="BE8" s="13">
        <v>0.33642691415313197</v>
      </c>
      <c r="BF8" s="13"/>
      <c r="BG8" s="13">
        <v>0.46004842615012098</v>
      </c>
      <c r="BH8" s="13">
        <v>0.37804878048780499</v>
      </c>
      <c r="BI8" s="13"/>
      <c r="BJ8" s="13">
        <v>0.43684210526315798</v>
      </c>
      <c r="BK8" s="13">
        <v>0.39941118743866499</v>
      </c>
      <c r="BL8" s="13"/>
      <c r="BM8" s="13">
        <v>0.407407407407407</v>
      </c>
      <c r="BN8" s="13">
        <v>0.40471311475409799</v>
      </c>
      <c r="BO8" s="13"/>
      <c r="BP8" s="13">
        <v>0.41543026706231501</v>
      </c>
      <c r="BQ8" s="13">
        <v>0.40296803652968</v>
      </c>
      <c r="BR8" s="13"/>
      <c r="BS8" s="13">
        <v>0.40950226244343901</v>
      </c>
      <c r="BT8" s="13">
        <v>0.36703296703296701</v>
      </c>
      <c r="BU8" s="13"/>
      <c r="BV8" s="13">
        <v>0.47651006711409399</v>
      </c>
      <c r="BW8" s="13">
        <v>0.37542662116040998</v>
      </c>
      <c r="BX8" s="13"/>
      <c r="BY8" s="13">
        <v>0.37762237762237799</v>
      </c>
      <c r="BZ8" s="13">
        <v>0.41132776230269302</v>
      </c>
      <c r="CA8" s="13"/>
      <c r="CB8" s="13">
        <v>0.38578680203045701</v>
      </c>
      <c r="CC8" s="13">
        <v>0.42926045016077202</v>
      </c>
    </row>
    <row r="9" spans="2:81" x14ac:dyDescent="0.3">
      <c r="B9" s="14" t="s">
        <v>103</v>
      </c>
      <c r="C9" s="13">
        <v>0.4</v>
      </c>
      <c r="D9" s="13">
        <v>0.40930979133226297</v>
      </c>
      <c r="E9" s="13">
        <v>0.39044481054365698</v>
      </c>
      <c r="F9" s="13"/>
      <c r="G9" s="13">
        <v>0.42285714285714299</v>
      </c>
      <c r="H9" s="13">
        <v>0.38343558282208601</v>
      </c>
      <c r="I9" s="13">
        <v>0.36440677966101698</v>
      </c>
      <c r="J9" s="13">
        <v>0.42786069651741299</v>
      </c>
      <c r="K9" s="13">
        <v>0.42657342657342701</v>
      </c>
      <c r="L9" s="13">
        <v>0.40259740259740301</v>
      </c>
      <c r="M9" s="13"/>
      <c r="N9" s="13">
        <v>0.38493723849372402</v>
      </c>
      <c r="O9" s="13">
        <v>0.42268041237113402</v>
      </c>
      <c r="P9" s="13">
        <v>0.41293532338308497</v>
      </c>
      <c r="Q9" s="13">
        <v>0.38976377952755897</v>
      </c>
      <c r="R9" s="13"/>
      <c r="S9" s="13">
        <v>0.407407407407407</v>
      </c>
      <c r="T9" s="13">
        <v>0.39097744360902298</v>
      </c>
      <c r="U9" s="13">
        <v>0.397260273972603</v>
      </c>
      <c r="V9" s="13">
        <v>0.39805825242718401</v>
      </c>
      <c r="W9" s="13">
        <v>0.41346153846153799</v>
      </c>
      <c r="X9" s="13">
        <v>0.371428571428571</v>
      </c>
      <c r="Y9" s="13">
        <v>0.34</v>
      </c>
      <c r="Z9" s="13">
        <v>0.46666666666666701</v>
      </c>
      <c r="AA9" s="13">
        <v>0.46496815286624199</v>
      </c>
      <c r="AB9" s="13">
        <v>0.34375</v>
      </c>
      <c r="AC9" s="13">
        <v>0.36842105263157898</v>
      </c>
      <c r="AD9" s="13">
        <v>0.47368421052631599</v>
      </c>
      <c r="AE9" s="13"/>
      <c r="AF9" s="13">
        <v>0.40852130325814501</v>
      </c>
      <c r="AG9" s="13">
        <v>0.42</v>
      </c>
      <c r="AH9" s="13">
        <v>0.3984375</v>
      </c>
      <c r="AI9" s="13">
        <v>0.40993788819875798</v>
      </c>
      <c r="AJ9" s="13">
        <v>0.34959349593495898</v>
      </c>
      <c r="AK9" s="13">
        <v>0.38095238095238099</v>
      </c>
      <c r="AL9" s="13"/>
      <c r="AM9" s="13">
        <v>0.39560439560439598</v>
      </c>
      <c r="AN9" s="13">
        <v>0.43555555555555597</v>
      </c>
      <c r="AO9" s="13">
        <v>0.41943734015345302</v>
      </c>
      <c r="AP9" s="13">
        <v>0.354430379746835</v>
      </c>
      <c r="AQ9" s="13">
        <v>0.29545454545454503</v>
      </c>
      <c r="AR9" s="13"/>
      <c r="AS9" s="13">
        <v>0.4</v>
      </c>
      <c r="AT9" s="13" t="s">
        <v>97</v>
      </c>
      <c r="AU9" s="13"/>
      <c r="AV9" s="13">
        <v>0.41</v>
      </c>
      <c r="AW9" s="13">
        <v>0.38297872340425498</v>
      </c>
      <c r="AX9" s="13">
        <v>0.41873804971319301</v>
      </c>
      <c r="AY9" s="13"/>
      <c r="AZ9" s="13">
        <v>0.38532110091743099</v>
      </c>
      <c r="BA9" s="13">
        <v>0.422222222222222</v>
      </c>
      <c r="BB9" s="13">
        <v>0.41409691629955903</v>
      </c>
      <c r="BC9" s="13"/>
      <c r="BD9" s="13">
        <v>0.38095238095238099</v>
      </c>
      <c r="BE9" s="13">
        <v>0.43619489559164698</v>
      </c>
      <c r="BF9" s="13"/>
      <c r="BG9" s="13">
        <v>0.38983050847457601</v>
      </c>
      <c r="BH9" s="13">
        <v>0.40609756097561001</v>
      </c>
      <c r="BI9" s="13"/>
      <c r="BJ9" s="13">
        <v>0.41578947368421099</v>
      </c>
      <c r="BK9" s="13">
        <v>0.39842983316977398</v>
      </c>
      <c r="BL9" s="13"/>
      <c r="BM9" s="13">
        <v>0.34979423868312798</v>
      </c>
      <c r="BN9" s="13">
        <v>0.41290983606557402</v>
      </c>
      <c r="BO9" s="13"/>
      <c r="BP9" s="13">
        <v>0.39169139465875402</v>
      </c>
      <c r="BQ9" s="13">
        <v>0.40296803652968</v>
      </c>
      <c r="BR9" s="13"/>
      <c r="BS9" s="13">
        <v>0.40271493212669701</v>
      </c>
      <c r="BT9" s="13">
        <v>0.408791208791209</v>
      </c>
      <c r="BU9" s="13"/>
      <c r="BV9" s="13">
        <v>0.36241610738254998</v>
      </c>
      <c r="BW9" s="13">
        <v>0.42320819112628</v>
      </c>
      <c r="BX9" s="13"/>
      <c r="BY9" s="13">
        <v>0.356643356643357</v>
      </c>
      <c r="BZ9" s="13">
        <v>0.40761374187558003</v>
      </c>
      <c r="CA9" s="13"/>
      <c r="CB9" s="13">
        <v>0.41793570219966197</v>
      </c>
      <c r="CC9" s="13">
        <v>0.38424437299035402</v>
      </c>
    </row>
    <row r="10" spans="2:81" x14ac:dyDescent="0.3">
      <c r="B10" s="14" t="s">
        <v>433</v>
      </c>
      <c r="C10" s="13">
        <v>0.11336032388664</v>
      </c>
      <c r="D10" s="13">
        <v>0.12841091492776899</v>
      </c>
      <c r="E10" s="13">
        <v>9.8846787479406895E-2</v>
      </c>
      <c r="F10" s="13"/>
      <c r="G10" s="13">
        <v>0.108571428571429</v>
      </c>
      <c r="H10" s="13">
        <v>7.9754601226993904E-2</v>
      </c>
      <c r="I10" s="13">
        <v>0.11864406779661001</v>
      </c>
      <c r="J10" s="13">
        <v>0.13930348258706499</v>
      </c>
      <c r="K10" s="13">
        <v>0.13986013986014001</v>
      </c>
      <c r="L10" s="13">
        <v>0.123376623376623</v>
      </c>
      <c r="M10" s="13"/>
      <c r="N10" s="13">
        <v>0.119246861924686</v>
      </c>
      <c r="O10" s="13">
        <v>0.123711340206186</v>
      </c>
      <c r="P10" s="13">
        <v>7.4626865671641798E-2</v>
      </c>
      <c r="Q10" s="13">
        <v>0.12598425196850399</v>
      </c>
      <c r="R10" s="13"/>
      <c r="S10" s="13">
        <v>9.46502057613169E-2</v>
      </c>
      <c r="T10" s="13">
        <v>0.12030075187969901</v>
      </c>
      <c r="U10" s="13">
        <v>8.2191780821917804E-2</v>
      </c>
      <c r="V10" s="13">
        <v>9.7087378640776698E-2</v>
      </c>
      <c r="W10" s="13">
        <v>0.15384615384615399</v>
      </c>
      <c r="X10" s="13">
        <v>0.133333333333333</v>
      </c>
      <c r="Y10" s="13">
        <v>0.11</v>
      </c>
      <c r="Z10" s="13">
        <v>0.133333333333333</v>
      </c>
      <c r="AA10" s="13">
        <v>8.9171974522293002E-2</v>
      </c>
      <c r="AB10" s="13">
        <v>0.1875</v>
      </c>
      <c r="AC10" s="13">
        <v>0.105263157894737</v>
      </c>
      <c r="AD10" s="13">
        <v>0</v>
      </c>
      <c r="AE10" s="13"/>
      <c r="AF10" s="13">
        <v>9.2731829573934804E-2</v>
      </c>
      <c r="AG10" s="13">
        <v>0.13</v>
      </c>
      <c r="AH10" s="13">
        <v>0.109375</v>
      </c>
      <c r="AI10" s="13">
        <v>0.12422360248447201</v>
      </c>
      <c r="AJ10" s="13">
        <v>7.3170731707317097E-2</v>
      </c>
      <c r="AK10" s="13">
        <v>0.133333333333333</v>
      </c>
      <c r="AL10" s="13"/>
      <c r="AM10" s="13">
        <v>0.13186813186813201</v>
      </c>
      <c r="AN10" s="13">
        <v>0.11111111111111099</v>
      </c>
      <c r="AO10" s="13">
        <v>9.4629156010230198E-2</v>
      </c>
      <c r="AP10" s="13">
        <v>0.14767932489451499</v>
      </c>
      <c r="AQ10" s="13">
        <v>4.5454545454545497E-2</v>
      </c>
      <c r="AR10" s="13"/>
      <c r="AS10" s="13">
        <v>0.11336032388664</v>
      </c>
      <c r="AT10" s="13" t="s">
        <v>97</v>
      </c>
      <c r="AU10" s="13"/>
      <c r="AV10" s="13">
        <v>0.11749999999999999</v>
      </c>
      <c r="AW10" s="13">
        <v>0.159574468085106</v>
      </c>
      <c r="AX10" s="13">
        <v>0.108986615678776</v>
      </c>
      <c r="AY10" s="13"/>
      <c r="AZ10" s="13">
        <v>8.2568807339449504E-2</v>
      </c>
      <c r="BA10" s="13">
        <v>0.133333333333333</v>
      </c>
      <c r="BB10" s="13">
        <v>0.154185022026432</v>
      </c>
      <c r="BC10" s="13"/>
      <c r="BD10" s="13">
        <v>9.8997493734335806E-2</v>
      </c>
      <c r="BE10" s="13">
        <v>0.1415313225058</v>
      </c>
      <c r="BF10" s="13"/>
      <c r="BG10" s="13">
        <v>8.7167070217917697E-2</v>
      </c>
      <c r="BH10" s="13">
        <v>0.125609756097561</v>
      </c>
      <c r="BI10" s="13"/>
      <c r="BJ10" s="13">
        <v>0.1</v>
      </c>
      <c r="BK10" s="13">
        <v>0.115799803729146</v>
      </c>
      <c r="BL10" s="13"/>
      <c r="BM10" s="13">
        <v>0.13580246913580199</v>
      </c>
      <c r="BN10" s="13">
        <v>0.108606557377049</v>
      </c>
      <c r="BO10" s="13"/>
      <c r="BP10" s="13">
        <v>9.4955489614243299E-2</v>
      </c>
      <c r="BQ10" s="13">
        <v>0.121004566210046</v>
      </c>
      <c r="BR10" s="13"/>
      <c r="BS10" s="13">
        <v>0.11764705882352899</v>
      </c>
      <c r="BT10" s="13">
        <v>0.125274725274725</v>
      </c>
      <c r="BU10" s="13"/>
      <c r="BV10" s="13">
        <v>7.3825503355704702E-2</v>
      </c>
      <c r="BW10" s="13">
        <v>0.139931740614334</v>
      </c>
      <c r="BX10" s="13"/>
      <c r="BY10" s="13">
        <v>0.125874125874126</v>
      </c>
      <c r="BZ10" s="13">
        <v>0.110492107706592</v>
      </c>
      <c r="CA10" s="13"/>
      <c r="CB10" s="13">
        <v>0.11336717428088</v>
      </c>
      <c r="CC10" s="13">
        <v>0.107717041800643</v>
      </c>
    </row>
    <row r="11" spans="2:81" x14ac:dyDescent="0.3">
      <c r="B11" s="14" t="s">
        <v>434</v>
      </c>
      <c r="C11" s="13">
        <v>4.2105263157894701E-2</v>
      </c>
      <c r="D11" s="13">
        <v>6.5810593900481495E-2</v>
      </c>
      <c r="E11" s="13">
        <v>1.8121911037891299E-2</v>
      </c>
      <c r="F11" s="13"/>
      <c r="G11" s="13">
        <v>3.4285714285714301E-2</v>
      </c>
      <c r="H11" s="13">
        <v>4.6012269938650298E-2</v>
      </c>
      <c r="I11" s="13">
        <v>3.3898305084745797E-2</v>
      </c>
      <c r="J11" s="13">
        <v>6.4676616915422896E-2</v>
      </c>
      <c r="K11" s="13">
        <v>2.7972027972028E-2</v>
      </c>
      <c r="L11" s="13">
        <v>3.8961038961039002E-2</v>
      </c>
      <c r="M11" s="13"/>
      <c r="N11" s="13">
        <v>3.7656903765690398E-2</v>
      </c>
      <c r="O11" s="13">
        <v>3.4364261168384903E-2</v>
      </c>
      <c r="P11" s="13">
        <v>4.47761194029851E-2</v>
      </c>
      <c r="Q11" s="13">
        <v>5.5118110236220499E-2</v>
      </c>
      <c r="R11" s="13"/>
      <c r="S11" s="13">
        <v>3.7037037037037E-2</v>
      </c>
      <c r="T11" s="13">
        <v>3.00751879699248E-2</v>
      </c>
      <c r="U11" s="13">
        <v>2.7397260273972601E-2</v>
      </c>
      <c r="V11" s="13">
        <v>2.9126213592233E-2</v>
      </c>
      <c r="W11" s="13">
        <v>2.8846153846153799E-2</v>
      </c>
      <c r="X11" s="13">
        <v>5.7142857142857099E-2</v>
      </c>
      <c r="Y11" s="13">
        <v>0.04</v>
      </c>
      <c r="Z11" s="13">
        <v>8.8888888888888906E-2</v>
      </c>
      <c r="AA11" s="13">
        <v>4.4585987261146501E-2</v>
      </c>
      <c r="AB11" s="13">
        <v>3.125E-2</v>
      </c>
      <c r="AC11" s="13">
        <v>8.7719298245614002E-2</v>
      </c>
      <c r="AD11" s="13">
        <v>0.105263157894737</v>
      </c>
      <c r="AE11" s="13"/>
      <c r="AF11" s="13">
        <v>3.7593984962405999E-2</v>
      </c>
      <c r="AG11" s="13">
        <v>0.05</v>
      </c>
      <c r="AH11" s="13">
        <v>2.34375E-2</v>
      </c>
      <c r="AI11" s="13">
        <v>9.9378881987577605E-2</v>
      </c>
      <c r="AJ11" s="13">
        <v>8.1300813008130107E-3</v>
      </c>
      <c r="AK11" s="13">
        <v>0</v>
      </c>
      <c r="AL11" s="13"/>
      <c r="AM11" s="13">
        <v>6.5934065934065894E-2</v>
      </c>
      <c r="AN11" s="13">
        <v>4.8888888888888898E-2</v>
      </c>
      <c r="AO11" s="13">
        <v>3.8363171355498701E-2</v>
      </c>
      <c r="AP11" s="13">
        <v>2.9535864978902999E-2</v>
      </c>
      <c r="AQ11" s="13">
        <v>2.27272727272727E-2</v>
      </c>
      <c r="AR11" s="13"/>
      <c r="AS11" s="13">
        <v>4.2105263157894701E-2</v>
      </c>
      <c r="AT11" s="13" t="s">
        <v>97</v>
      </c>
      <c r="AU11" s="13"/>
      <c r="AV11" s="13">
        <v>4.4999999999999998E-2</v>
      </c>
      <c r="AW11" s="13">
        <v>4.2553191489361701E-2</v>
      </c>
      <c r="AX11" s="13">
        <v>4.0152963671128097E-2</v>
      </c>
      <c r="AY11" s="13"/>
      <c r="AZ11" s="13">
        <v>1.8348623853211E-2</v>
      </c>
      <c r="BA11" s="13">
        <v>6.6666666666666693E-2</v>
      </c>
      <c r="BB11" s="13">
        <v>5.2863436123347998E-2</v>
      </c>
      <c r="BC11" s="13"/>
      <c r="BD11" s="13">
        <v>4.01002506265664E-2</v>
      </c>
      <c r="BE11" s="13">
        <v>4.4083526682134597E-2</v>
      </c>
      <c r="BF11" s="13"/>
      <c r="BG11" s="13">
        <v>2.9055690072639199E-2</v>
      </c>
      <c r="BH11" s="13">
        <v>4.8780487804878099E-2</v>
      </c>
      <c r="BI11" s="13"/>
      <c r="BJ11" s="13">
        <v>2.6315789473684199E-2</v>
      </c>
      <c r="BK11" s="13">
        <v>4.5142296368989199E-2</v>
      </c>
      <c r="BL11" s="13"/>
      <c r="BM11" s="13">
        <v>3.2921810699588501E-2</v>
      </c>
      <c r="BN11" s="13">
        <v>4.3032786885245901E-2</v>
      </c>
      <c r="BO11" s="13"/>
      <c r="BP11" s="13">
        <v>5.04451038575668E-2</v>
      </c>
      <c r="BQ11" s="13">
        <v>3.7671232876712299E-2</v>
      </c>
      <c r="BR11" s="13"/>
      <c r="BS11" s="13">
        <v>3.3936651583710398E-2</v>
      </c>
      <c r="BT11" s="13">
        <v>4.8351648351648402E-2</v>
      </c>
      <c r="BU11" s="13"/>
      <c r="BV11" s="13">
        <v>6.0402684563758399E-2</v>
      </c>
      <c r="BW11" s="13">
        <v>2.0477815699658699E-2</v>
      </c>
      <c r="BX11" s="13"/>
      <c r="BY11" s="13">
        <v>9.7902097902097904E-2</v>
      </c>
      <c r="BZ11" s="13">
        <v>3.2497678737233103E-2</v>
      </c>
      <c r="CA11" s="13"/>
      <c r="CB11" s="13">
        <v>4.3993231810490703E-2</v>
      </c>
      <c r="CC11" s="13">
        <v>4.0192926045016099E-2</v>
      </c>
    </row>
    <row r="12" spans="2:81" x14ac:dyDescent="0.3">
      <c r="B12" s="14" t="s">
        <v>106</v>
      </c>
      <c r="C12" s="22">
        <v>3.8866396761133598E-2</v>
      </c>
      <c r="D12" s="22">
        <v>3.8523274478330698E-2</v>
      </c>
      <c r="E12" s="22">
        <v>3.9538714991762799E-2</v>
      </c>
      <c r="F12" s="22"/>
      <c r="G12" s="22">
        <v>5.14285714285714E-2</v>
      </c>
      <c r="H12" s="22">
        <v>3.6809815950920199E-2</v>
      </c>
      <c r="I12" s="22">
        <v>3.3898305084745797E-2</v>
      </c>
      <c r="J12" s="22">
        <v>3.4825870646766198E-2</v>
      </c>
      <c r="K12" s="22">
        <v>4.8951048951049E-2</v>
      </c>
      <c r="L12" s="22">
        <v>3.2467532467532499E-2</v>
      </c>
      <c r="M12" s="22"/>
      <c r="N12" s="22">
        <v>3.9748953974895397E-2</v>
      </c>
      <c r="O12" s="22">
        <v>2.74914089347079E-2</v>
      </c>
      <c r="P12" s="22">
        <v>4.47761194029851E-2</v>
      </c>
      <c r="Q12" s="22">
        <v>4.7244094488188997E-2</v>
      </c>
      <c r="R12" s="22"/>
      <c r="S12" s="22">
        <v>4.52674897119342E-2</v>
      </c>
      <c r="T12" s="22">
        <v>4.5112781954887202E-2</v>
      </c>
      <c r="U12" s="22">
        <v>1.3698630136986301E-2</v>
      </c>
      <c r="V12" s="22">
        <v>4.85436893203883E-2</v>
      </c>
      <c r="W12" s="22">
        <v>3.8461538461538498E-2</v>
      </c>
      <c r="X12" s="22">
        <v>5.7142857142857099E-2</v>
      </c>
      <c r="Y12" s="22">
        <v>0.04</v>
      </c>
      <c r="Z12" s="22">
        <v>4.4444444444444398E-2</v>
      </c>
      <c r="AA12" s="22">
        <v>3.1847133757961797E-2</v>
      </c>
      <c r="AB12" s="22">
        <v>1.0416666666666701E-2</v>
      </c>
      <c r="AC12" s="22">
        <v>5.2631578947368397E-2</v>
      </c>
      <c r="AD12" s="22">
        <v>0</v>
      </c>
      <c r="AE12" s="22"/>
      <c r="AF12" s="22">
        <v>3.2581453634085197E-2</v>
      </c>
      <c r="AG12" s="22">
        <v>0.01</v>
      </c>
      <c r="AH12" s="22">
        <v>1.5625E-2</v>
      </c>
      <c r="AI12" s="22">
        <v>3.1055900621118002E-2</v>
      </c>
      <c r="AJ12" s="22">
        <v>3.2520325203252001E-2</v>
      </c>
      <c r="AK12" s="22">
        <v>7.6190476190476197E-2</v>
      </c>
      <c r="AL12" s="22"/>
      <c r="AM12" s="22">
        <v>5.4945054945054903E-2</v>
      </c>
      <c r="AN12" s="22">
        <v>5.7777777777777803E-2</v>
      </c>
      <c r="AO12" s="22">
        <v>3.5805626598465499E-2</v>
      </c>
      <c r="AP12" s="22">
        <v>1.68776371308017E-2</v>
      </c>
      <c r="AQ12" s="22">
        <v>4.5454545454545497E-2</v>
      </c>
      <c r="AR12" s="22"/>
      <c r="AS12" s="22">
        <v>3.8866396761133598E-2</v>
      </c>
      <c r="AT12" s="22" t="s">
        <v>97</v>
      </c>
      <c r="AU12" s="22"/>
      <c r="AV12" s="22">
        <v>0.04</v>
      </c>
      <c r="AW12" s="22">
        <v>3.1914893617021302E-2</v>
      </c>
      <c r="AX12" s="22">
        <v>4.3977055449330803E-2</v>
      </c>
      <c r="AY12" s="22"/>
      <c r="AZ12" s="22">
        <v>9.1743119266055103E-3</v>
      </c>
      <c r="BA12" s="22">
        <v>3.3333333333333298E-2</v>
      </c>
      <c r="BB12" s="22">
        <v>6.1674008810572702E-2</v>
      </c>
      <c r="BC12" s="22"/>
      <c r="BD12" s="22">
        <v>3.7593984962405999E-2</v>
      </c>
      <c r="BE12" s="22">
        <v>4.1763341067285402E-2</v>
      </c>
      <c r="BF12" s="22"/>
      <c r="BG12" s="22">
        <v>3.3898305084745797E-2</v>
      </c>
      <c r="BH12" s="22">
        <v>4.1463414634146302E-2</v>
      </c>
      <c r="BI12" s="22"/>
      <c r="BJ12" s="22">
        <v>2.1052631578947399E-2</v>
      </c>
      <c r="BK12" s="22">
        <v>4.12168792934249E-2</v>
      </c>
      <c r="BL12" s="22"/>
      <c r="BM12" s="22">
        <v>7.4074074074074098E-2</v>
      </c>
      <c r="BN12" s="22">
        <v>3.07377049180328E-2</v>
      </c>
      <c r="BO12" s="22"/>
      <c r="BP12" s="22">
        <v>4.7477744807121698E-2</v>
      </c>
      <c r="BQ12" s="22">
        <v>3.5388127853881297E-2</v>
      </c>
      <c r="BR12" s="22"/>
      <c r="BS12" s="22">
        <v>3.6199095022624403E-2</v>
      </c>
      <c r="BT12" s="22">
        <v>5.0549450549450599E-2</v>
      </c>
      <c r="BU12" s="22"/>
      <c r="BV12" s="22">
        <v>2.68456375838926E-2</v>
      </c>
      <c r="BW12" s="22">
        <v>4.0955631399317398E-2</v>
      </c>
      <c r="BX12" s="22"/>
      <c r="BY12" s="22">
        <v>4.1958041958042001E-2</v>
      </c>
      <c r="BZ12" s="22">
        <v>3.8068709377901598E-2</v>
      </c>
      <c r="CA12" s="22"/>
      <c r="CB12" s="22">
        <v>3.8917089678510999E-2</v>
      </c>
      <c r="CC12" s="22">
        <v>3.8585209003215402E-2</v>
      </c>
    </row>
    <row r="13" spans="2:81" x14ac:dyDescent="0.3">
      <c r="B13" s="15"/>
    </row>
    <row r="14" spans="2:81" x14ac:dyDescent="0.3">
      <c r="B14" t="s">
        <v>93</v>
      </c>
    </row>
    <row r="15" spans="2:81" x14ac:dyDescent="0.3">
      <c r="B15" t="s">
        <v>94</v>
      </c>
    </row>
    <row r="17" spans="2:2" x14ac:dyDescent="0.3">
      <c r="B17"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G22"/>
  <sheetViews>
    <sheetView showGridLines="0" workbookViewId="0">
      <pane xSplit="2" topLeftCell="C1" activePane="topRight" state="frozen"/>
      <selection pane="topRight" activeCell="B34" sqref="B34"/>
    </sheetView>
  </sheetViews>
  <sheetFormatPr defaultColWidth="10.88671875" defaultRowHeight="14.4" x14ac:dyDescent="0.3"/>
  <cols>
    <col min="2" max="2" width="25.77734375" customWidth="1"/>
    <col min="3" max="7" width="20.77734375" customWidth="1"/>
  </cols>
  <sheetData>
    <row r="2" spans="2:7" ht="40.049999999999997" customHeight="1" x14ac:dyDescent="0.3">
      <c r="D2" s="38" t="s">
        <v>464</v>
      </c>
      <c r="E2" s="35"/>
      <c r="F2" s="35"/>
      <c r="G2" s="35"/>
    </row>
    <row r="6" spans="2:7" ht="49.95" customHeight="1" x14ac:dyDescent="0.3">
      <c r="B6" s="16" t="s">
        <v>6</v>
      </c>
      <c r="C6" s="16" t="s">
        <v>460</v>
      </c>
      <c r="D6" s="16" t="s">
        <v>461</v>
      </c>
      <c r="E6" s="16" t="s">
        <v>462</v>
      </c>
      <c r="F6" s="16" t="s">
        <v>463</v>
      </c>
    </row>
    <row r="7" spans="2:7" x14ac:dyDescent="0.3">
      <c r="B7" s="14" t="s">
        <v>413</v>
      </c>
      <c r="C7" s="13">
        <v>0.31189710610932497</v>
      </c>
      <c r="D7" s="13">
        <v>0.24276527331189701</v>
      </c>
      <c r="E7" s="13">
        <v>0.19774919614147901</v>
      </c>
      <c r="F7" s="13">
        <v>0.19292604501607699</v>
      </c>
    </row>
    <row r="8" spans="2:7" x14ac:dyDescent="0.3">
      <c r="B8" s="14" t="s">
        <v>84</v>
      </c>
      <c r="C8" s="13">
        <v>0.32315112540192897</v>
      </c>
      <c r="D8" s="13">
        <v>0.26688102893890697</v>
      </c>
      <c r="E8" s="13">
        <v>0.303858520900322</v>
      </c>
      <c r="F8" s="13">
        <v>0.26848874598070699</v>
      </c>
    </row>
    <row r="9" spans="2:7" x14ac:dyDescent="0.3">
      <c r="B9" s="14" t="s">
        <v>414</v>
      </c>
      <c r="C9" s="13">
        <v>0.17041800643086799</v>
      </c>
      <c r="D9" s="13">
        <v>0.19935691318328</v>
      </c>
      <c r="E9" s="13">
        <v>0.18167202572347299</v>
      </c>
      <c r="F9" s="13">
        <v>0.12540192926044999</v>
      </c>
    </row>
    <row r="10" spans="2:7" x14ac:dyDescent="0.3">
      <c r="B10" s="14" t="s">
        <v>86</v>
      </c>
      <c r="C10" s="13">
        <v>0.109324758842444</v>
      </c>
      <c r="D10" s="13">
        <v>0.14790996784565899</v>
      </c>
      <c r="E10" s="13">
        <v>0.17524115755627001</v>
      </c>
      <c r="F10" s="13">
        <v>0.20900321543408401</v>
      </c>
    </row>
    <row r="11" spans="2:7" x14ac:dyDescent="0.3">
      <c r="B11" s="14" t="s">
        <v>415</v>
      </c>
      <c r="C11" s="13">
        <v>6.4308681672025705E-2</v>
      </c>
      <c r="D11" s="13">
        <v>0.122186495176849</v>
      </c>
      <c r="E11" s="13">
        <v>0.12379421221865</v>
      </c>
      <c r="F11" s="13">
        <v>0.191318327974277</v>
      </c>
    </row>
    <row r="12" spans="2:7" x14ac:dyDescent="0.3">
      <c r="B12" s="14" t="s">
        <v>106</v>
      </c>
      <c r="C12" s="13">
        <v>2.0900321543408401E-2</v>
      </c>
      <c r="D12" s="13">
        <v>2.0900321543408401E-2</v>
      </c>
      <c r="E12" s="13">
        <v>1.7684887459807098E-2</v>
      </c>
      <c r="F12" s="13">
        <v>1.2861736334405099E-2</v>
      </c>
    </row>
    <row r="13" spans="2:7" x14ac:dyDescent="0.3">
      <c r="B13" s="19" t="s">
        <v>89</v>
      </c>
      <c r="C13" s="17">
        <v>0.635048231511254</v>
      </c>
      <c r="D13" s="17">
        <v>0.50964630225080398</v>
      </c>
      <c r="E13" s="17">
        <v>0.50160771704180096</v>
      </c>
      <c r="F13" s="17">
        <v>0.46141479099678501</v>
      </c>
    </row>
    <row r="14" spans="2:7" x14ac:dyDescent="0.3">
      <c r="B14" s="19" t="s">
        <v>90</v>
      </c>
      <c r="C14" s="17">
        <v>0.173633440514469</v>
      </c>
      <c r="D14" s="17">
        <v>0.270096463022508</v>
      </c>
      <c r="E14" s="17">
        <v>0.29903536977492001</v>
      </c>
      <c r="F14" s="17">
        <v>0.40032154340836001</v>
      </c>
    </row>
    <row r="15" spans="2:7" x14ac:dyDescent="0.3">
      <c r="B15" s="19" t="s">
        <v>91</v>
      </c>
      <c r="C15" s="18">
        <v>0.46141479099678501</v>
      </c>
      <c r="D15" s="18">
        <v>0.23954983922829601</v>
      </c>
      <c r="E15" s="18">
        <v>0.202572347266881</v>
      </c>
      <c r="F15" s="18">
        <v>6.1093247588424403E-2</v>
      </c>
    </row>
    <row r="16" spans="2:7" x14ac:dyDescent="0.3">
      <c r="B16" s="15" t="s">
        <v>196</v>
      </c>
      <c r="C16" s="15"/>
      <c r="D16" s="15"/>
      <c r="E16" s="15"/>
      <c r="F16" s="15"/>
    </row>
    <row r="17" spans="2:2" x14ac:dyDescent="0.3">
      <c r="B17" t="s">
        <v>93</v>
      </c>
    </row>
    <row r="18" spans="2:2" x14ac:dyDescent="0.3">
      <c r="B18" t="s">
        <v>94</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C21"/>
  <sheetViews>
    <sheetView showGridLines="0" workbookViewId="0">
      <pane xSplit="2" topLeftCell="C1" activePane="topRight" state="frozen"/>
      <selection pane="topRight" activeCell="B31" sqref="B3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465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622</v>
      </c>
      <c r="D7" s="10">
        <v>327</v>
      </c>
      <c r="E7" s="10">
        <v>294</v>
      </c>
      <c r="F7" s="10"/>
      <c r="G7" s="10">
        <v>84</v>
      </c>
      <c r="H7" s="10">
        <v>145</v>
      </c>
      <c r="I7" s="10">
        <v>123</v>
      </c>
      <c r="J7" s="10">
        <v>112</v>
      </c>
      <c r="K7" s="10">
        <v>74</v>
      </c>
      <c r="L7" s="10">
        <v>84</v>
      </c>
      <c r="M7" s="10"/>
      <c r="N7" s="10">
        <v>235</v>
      </c>
      <c r="O7" s="10">
        <v>148</v>
      </c>
      <c r="P7" s="10">
        <v>108</v>
      </c>
      <c r="Q7" s="10">
        <v>128</v>
      </c>
      <c r="R7" s="10"/>
      <c r="S7" s="10">
        <v>117</v>
      </c>
      <c r="T7" s="10">
        <v>72</v>
      </c>
      <c r="U7" s="10">
        <v>43</v>
      </c>
      <c r="V7" s="10">
        <v>56</v>
      </c>
      <c r="W7" s="10">
        <v>51</v>
      </c>
      <c r="X7" s="10">
        <v>46</v>
      </c>
      <c r="Y7" s="10">
        <v>46</v>
      </c>
      <c r="Z7" s="10">
        <v>27</v>
      </c>
      <c r="AA7" s="10">
        <v>84</v>
      </c>
      <c r="AB7" s="10">
        <v>43</v>
      </c>
      <c r="AC7" s="10">
        <v>28</v>
      </c>
      <c r="AD7" s="10">
        <v>9</v>
      </c>
      <c r="AE7" s="10"/>
      <c r="AF7" s="10">
        <v>202</v>
      </c>
      <c r="AG7" s="10">
        <v>101</v>
      </c>
      <c r="AH7" s="10">
        <v>62</v>
      </c>
      <c r="AI7" s="10">
        <v>81</v>
      </c>
      <c r="AJ7" s="10">
        <v>68</v>
      </c>
      <c r="AK7" s="10">
        <v>54</v>
      </c>
      <c r="AL7" s="10"/>
      <c r="AM7" s="10">
        <v>95</v>
      </c>
      <c r="AN7" s="10">
        <v>106</v>
      </c>
      <c r="AO7" s="10">
        <v>195</v>
      </c>
      <c r="AP7" s="10">
        <v>112</v>
      </c>
      <c r="AQ7" s="10">
        <v>27</v>
      </c>
      <c r="AR7" s="10"/>
      <c r="AS7" s="10">
        <v>622</v>
      </c>
      <c r="AT7" s="10" t="s">
        <v>96</v>
      </c>
      <c r="AU7" s="10"/>
      <c r="AV7" s="10">
        <v>204</v>
      </c>
      <c r="AW7" s="10">
        <v>48</v>
      </c>
      <c r="AX7" s="10">
        <v>264</v>
      </c>
      <c r="AY7" s="10"/>
      <c r="AZ7" s="10">
        <v>59</v>
      </c>
      <c r="BA7" s="10">
        <v>48</v>
      </c>
      <c r="BB7" s="10">
        <v>110</v>
      </c>
      <c r="BC7" s="10"/>
      <c r="BD7" s="10">
        <v>394</v>
      </c>
      <c r="BE7" s="10">
        <v>224</v>
      </c>
      <c r="BF7" s="10"/>
      <c r="BG7" s="10">
        <v>197</v>
      </c>
      <c r="BH7" s="10">
        <v>424</v>
      </c>
      <c r="BI7" s="10"/>
      <c r="BJ7" s="10">
        <v>95</v>
      </c>
      <c r="BK7" s="10">
        <v>517</v>
      </c>
      <c r="BL7" s="10"/>
      <c r="BM7" s="10">
        <v>116</v>
      </c>
      <c r="BN7" s="10">
        <v>498</v>
      </c>
      <c r="BO7" s="10"/>
      <c r="BP7" s="10">
        <v>160</v>
      </c>
      <c r="BQ7" s="10">
        <v>449</v>
      </c>
      <c r="BR7" s="10"/>
      <c r="BS7" s="10">
        <v>209</v>
      </c>
      <c r="BT7" s="10">
        <v>244</v>
      </c>
      <c r="BU7" s="10"/>
      <c r="BV7" s="10">
        <v>72</v>
      </c>
      <c r="BW7" s="10">
        <v>137</v>
      </c>
      <c r="BX7" s="10"/>
      <c r="BY7" s="10">
        <v>69</v>
      </c>
      <c r="BZ7" s="10">
        <v>548</v>
      </c>
      <c r="CA7" s="10"/>
      <c r="CB7" s="10">
        <v>296</v>
      </c>
      <c r="CC7" s="10">
        <v>316</v>
      </c>
    </row>
    <row r="8" spans="2:81" x14ac:dyDescent="0.3">
      <c r="B8" s="14" t="s">
        <v>413</v>
      </c>
      <c r="C8" s="13">
        <v>0.31189710610932497</v>
      </c>
      <c r="D8" s="13">
        <v>0.31498470948012203</v>
      </c>
      <c r="E8" s="13">
        <v>0.30952380952380998</v>
      </c>
      <c r="F8" s="13"/>
      <c r="G8" s="13">
        <v>0.273809523809524</v>
      </c>
      <c r="H8" s="13">
        <v>0.29655172413793102</v>
      </c>
      <c r="I8" s="13">
        <v>0.31707317073170699</v>
      </c>
      <c r="J8" s="13">
        <v>0.32142857142857101</v>
      </c>
      <c r="K8" s="13">
        <v>0.25675675675675702</v>
      </c>
      <c r="L8" s="13">
        <v>0.40476190476190499</v>
      </c>
      <c r="M8" s="13"/>
      <c r="N8" s="13">
        <v>0.30638297872340398</v>
      </c>
      <c r="O8" s="13">
        <v>0.25675675675675702</v>
      </c>
      <c r="P8" s="13">
        <v>0.36111111111111099</v>
      </c>
      <c r="Q8" s="13">
        <v>0.34375</v>
      </c>
      <c r="R8" s="13"/>
      <c r="S8" s="13">
        <v>0.256410256410256</v>
      </c>
      <c r="T8" s="13">
        <v>0.40277777777777801</v>
      </c>
      <c r="U8" s="13">
        <v>0.27906976744186002</v>
      </c>
      <c r="V8" s="13">
        <v>0.33928571428571402</v>
      </c>
      <c r="W8" s="13">
        <v>0.33333333333333298</v>
      </c>
      <c r="X8" s="13">
        <v>0.282608695652174</v>
      </c>
      <c r="Y8" s="13">
        <v>0.282608695652174</v>
      </c>
      <c r="Z8" s="13">
        <v>0.407407407407407</v>
      </c>
      <c r="AA8" s="13">
        <v>0.33333333333333298</v>
      </c>
      <c r="AB8" s="13">
        <v>0.27906976744186002</v>
      </c>
      <c r="AC8" s="13">
        <v>0.28571428571428598</v>
      </c>
      <c r="AD8" s="13">
        <v>0.22222222222222199</v>
      </c>
      <c r="AE8" s="13"/>
      <c r="AF8" s="13">
        <v>0.287128712871287</v>
      </c>
      <c r="AG8" s="13">
        <v>0.475247524752475</v>
      </c>
      <c r="AH8" s="13">
        <v>0.225806451612903</v>
      </c>
      <c r="AI8" s="13">
        <v>0.34567901234567899</v>
      </c>
      <c r="AJ8" s="13">
        <v>0.27941176470588203</v>
      </c>
      <c r="AK8" s="13">
        <v>0.33333333333333298</v>
      </c>
      <c r="AL8" s="13"/>
      <c r="AM8" s="13">
        <v>0.30526315789473701</v>
      </c>
      <c r="AN8" s="13">
        <v>0.339622641509434</v>
      </c>
      <c r="AO8" s="13">
        <v>0.31282051282051299</v>
      </c>
      <c r="AP8" s="13">
        <v>0.27678571428571402</v>
      </c>
      <c r="AQ8" s="13">
        <v>0.37037037037037002</v>
      </c>
      <c r="AR8" s="13"/>
      <c r="AS8" s="13">
        <v>0.31189710610932497</v>
      </c>
      <c r="AT8" s="13" t="s">
        <v>97</v>
      </c>
      <c r="AU8" s="13"/>
      <c r="AV8" s="13">
        <v>0.25980392156862703</v>
      </c>
      <c r="AW8" s="13">
        <v>0.39583333333333298</v>
      </c>
      <c r="AX8" s="13">
        <v>0.32196969696969702</v>
      </c>
      <c r="AY8" s="13"/>
      <c r="AZ8" s="13">
        <v>0.305084745762712</v>
      </c>
      <c r="BA8" s="13">
        <v>0.29166666666666702</v>
      </c>
      <c r="BB8" s="13">
        <v>0.22727272727272699</v>
      </c>
      <c r="BC8" s="13"/>
      <c r="BD8" s="13">
        <v>0.31218274111675098</v>
      </c>
      <c r="BE8" s="13">
        <v>0.3125</v>
      </c>
      <c r="BF8" s="13"/>
      <c r="BG8" s="13">
        <v>0.35532994923857902</v>
      </c>
      <c r="BH8" s="13">
        <v>0.29245283018867901</v>
      </c>
      <c r="BI8" s="13"/>
      <c r="BJ8" s="13">
        <v>0.35789473684210499</v>
      </c>
      <c r="BK8" s="13">
        <v>0.30754352030947801</v>
      </c>
      <c r="BL8" s="13"/>
      <c r="BM8" s="13">
        <v>0.28448275862069</v>
      </c>
      <c r="BN8" s="13">
        <v>0.32329317269076302</v>
      </c>
      <c r="BO8" s="13"/>
      <c r="BP8" s="13">
        <v>0.26874999999999999</v>
      </c>
      <c r="BQ8" s="13">
        <v>0.32739420935412</v>
      </c>
      <c r="BR8" s="13"/>
      <c r="BS8" s="13">
        <v>0.30622009569378</v>
      </c>
      <c r="BT8" s="13">
        <v>0.33196721311475402</v>
      </c>
      <c r="BU8" s="13"/>
      <c r="BV8" s="13">
        <v>0.33333333333333298</v>
      </c>
      <c r="BW8" s="13">
        <v>0.29197080291970801</v>
      </c>
      <c r="BX8" s="13"/>
      <c r="BY8" s="13">
        <v>0.27536231884057999</v>
      </c>
      <c r="BZ8" s="13">
        <v>0.315693430656934</v>
      </c>
      <c r="CA8" s="13"/>
      <c r="CB8" s="13">
        <v>0.23648648648648599</v>
      </c>
      <c r="CC8" s="13">
        <v>0.386075949367089</v>
      </c>
    </row>
    <row r="9" spans="2:81" x14ac:dyDescent="0.3">
      <c r="B9" s="14" t="s">
        <v>84</v>
      </c>
      <c r="C9" s="13">
        <v>0.32315112540192897</v>
      </c>
      <c r="D9" s="13">
        <v>0.33333333333333298</v>
      </c>
      <c r="E9" s="13">
        <v>0.312925170068027</v>
      </c>
      <c r="F9" s="13"/>
      <c r="G9" s="13">
        <v>0.297619047619048</v>
      </c>
      <c r="H9" s="13">
        <v>0.33793103448275902</v>
      </c>
      <c r="I9" s="13">
        <v>0.292682926829268</v>
      </c>
      <c r="J9" s="13">
        <v>0.28571428571428598</v>
      </c>
      <c r="K9" s="13">
        <v>0.40540540540540498</v>
      </c>
      <c r="L9" s="13">
        <v>0.34523809523809501</v>
      </c>
      <c r="M9" s="13"/>
      <c r="N9" s="13">
        <v>0.293617021276596</v>
      </c>
      <c r="O9" s="13">
        <v>0.337837837837838</v>
      </c>
      <c r="P9" s="13">
        <v>0.31481481481481499</v>
      </c>
      <c r="Q9" s="13">
        <v>0.3671875</v>
      </c>
      <c r="R9" s="13"/>
      <c r="S9" s="13">
        <v>0.39316239316239299</v>
      </c>
      <c r="T9" s="13">
        <v>0.27777777777777801</v>
      </c>
      <c r="U9" s="13">
        <v>0.27906976744186002</v>
      </c>
      <c r="V9" s="13">
        <v>0.35714285714285698</v>
      </c>
      <c r="W9" s="13">
        <v>0.25490196078431399</v>
      </c>
      <c r="X9" s="13">
        <v>0.26086956521739102</v>
      </c>
      <c r="Y9" s="13">
        <v>0.39130434782608697</v>
      </c>
      <c r="Z9" s="13">
        <v>0.25925925925925902</v>
      </c>
      <c r="AA9" s="13">
        <v>0.35714285714285698</v>
      </c>
      <c r="AB9" s="13">
        <v>0.25581395348837199</v>
      </c>
      <c r="AC9" s="13">
        <v>0.25</v>
      </c>
      <c r="AD9" s="13">
        <v>0.55555555555555602</v>
      </c>
      <c r="AE9" s="13"/>
      <c r="AF9" s="13">
        <v>0.316831683168317</v>
      </c>
      <c r="AG9" s="13">
        <v>0.34653465346534701</v>
      </c>
      <c r="AH9" s="13">
        <v>0.33870967741935498</v>
      </c>
      <c r="AI9" s="13">
        <v>0.34567901234567899</v>
      </c>
      <c r="AJ9" s="13">
        <v>0.23529411764705899</v>
      </c>
      <c r="AK9" s="13">
        <v>0.31481481481481499</v>
      </c>
      <c r="AL9" s="13"/>
      <c r="AM9" s="13">
        <v>0.41052631578947402</v>
      </c>
      <c r="AN9" s="13">
        <v>0.28301886792452802</v>
      </c>
      <c r="AO9" s="13">
        <v>0.31282051282051299</v>
      </c>
      <c r="AP9" s="13">
        <v>0.3125</v>
      </c>
      <c r="AQ9" s="13">
        <v>0.37037037037037002</v>
      </c>
      <c r="AR9" s="13"/>
      <c r="AS9" s="13">
        <v>0.32315112540192897</v>
      </c>
      <c r="AT9" s="13" t="s">
        <v>97</v>
      </c>
      <c r="AU9" s="13"/>
      <c r="AV9" s="13">
        <v>0.37254901960784298</v>
      </c>
      <c r="AW9" s="13">
        <v>0.27083333333333298</v>
      </c>
      <c r="AX9" s="13">
        <v>0.28030303030303</v>
      </c>
      <c r="AY9" s="13"/>
      <c r="AZ9" s="13">
        <v>0.37288135593220301</v>
      </c>
      <c r="BA9" s="13">
        <v>0.375</v>
      </c>
      <c r="BB9" s="13">
        <v>0.381818181818182</v>
      </c>
      <c r="BC9" s="13"/>
      <c r="BD9" s="13">
        <v>0.31218274111675098</v>
      </c>
      <c r="BE9" s="13">
        <v>0.34821428571428598</v>
      </c>
      <c r="BF9" s="13"/>
      <c r="BG9" s="13">
        <v>0.31979695431472099</v>
      </c>
      <c r="BH9" s="13">
        <v>0.32547169811320797</v>
      </c>
      <c r="BI9" s="13"/>
      <c r="BJ9" s="13">
        <v>0.30526315789473701</v>
      </c>
      <c r="BK9" s="13">
        <v>0.32688588007736902</v>
      </c>
      <c r="BL9" s="13"/>
      <c r="BM9" s="13">
        <v>0.25862068965517199</v>
      </c>
      <c r="BN9" s="13">
        <v>0.339357429718876</v>
      </c>
      <c r="BO9" s="13"/>
      <c r="BP9" s="13">
        <v>0.32500000000000001</v>
      </c>
      <c r="BQ9" s="13">
        <v>0.32739420935412</v>
      </c>
      <c r="BR9" s="13"/>
      <c r="BS9" s="13">
        <v>0.31578947368421101</v>
      </c>
      <c r="BT9" s="13">
        <v>0.34426229508196698</v>
      </c>
      <c r="BU9" s="13"/>
      <c r="BV9" s="13">
        <v>0.27777777777777801</v>
      </c>
      <c r="BW9" s="13">
        <v>0.33576642335766399</v>
      </c>
      <c r="BX9" s="13"/>
      <c r="BY9" s="13">
        <v>0.376811594202899</v>
      </c>
      <c r="BZ9" s="13">
        <v>0.31934306569343102</v>
      </c>
      <c r="CA9" s="13"/>
      <c r="CB9" s="13">
        <v>0.358108108108108</v>
      </c>
      <c r="CC9" s="13">
        <v>0.284810126582278</v>
      </c>
    </row>
    <row r="10" spans="2:81" x14ac:dyDescent="0.3">
      <c r="B10" s="14" t="s">
        <v>414</v>
      </c>
      <c r="C10" s="13">
        <v>0.17041800643086799</v>
      </c>
      <c r="D10" s="13">
        <v>0.17125382262996899</v>
      </c>
      <c r="E10" s="13">
        <v>0.16666666666666699</v>
      </c>
      <c r="F10" s="13"/>
      <c r="G10" s="13">
        <v>0.238095238095238</v>
      </c>
      <c r="H10" s="13">
        <v>0.17241379310344801</v>
      </c>
      <c r="I10" s="13">
        <v>0.17886178861788599</v>
      </c>
      <c r="J10" s="13">
        <v>0.19642857142857101</v>
      </c>
      <c r="K10" s="13">
        <v>0.135135135135135</v>
      </c>
      <c r="L10" s="13">
        <v>8.3333333333333301E-2</v>
      </c>
      <c r="M10" s="13"/>
      <c r="N10" s="13">
        <v>0.2</v>
      </c>
      <c r="O10" s="13">
        <v>0.141891891891892</v>
      </c>
      <c r="P10" s="13">
        <v>0.16666666666666699</v>
      </c>
      <c r="Q10" s="13">
        <v>0.15625</v>
      </c>
      <c r="R10" s="13"/>
      <c r="S10" s="13">
        <v>0.17948717948717899</v>
      </c>
      <c r="T10" s="13">
        <v>0.15277777777777801</v>
      </c>
      <c r="U10" s="13">
        <v>0.232558139534884</v>
      </c>
      <c r="V10" s="13">
        <v>0.107142857142857</v>
      </c>
      <c r="W10" s="13">
        <v>0.23529411764705899</v>
      </c>
      <c r="X10" s="13">
        <v>0.23913043478260901</v>
      </c>
      <c r="Y10" s="13">
        <v>0.108695652173913</v>
      </c>
      <c r="Z10" s="13">
        <v>0.11111111111111099</v>
      </c>
      <c r="AA10" s="13">
        <v>0.119047619047619</v>
      </c>
      <c r="AB10" s="13">
        <v>0.186046511627907</v>
      </c>
      <c r="AC10" s="13">
        <v>0.32142857142857101</v>
      </c>
      <c r="AD10" s="13">
        <v>0</v>
      </c>
      <c r="AE10" s="13"/>
      <c r="AF10" s="13">
        <v>0.183168316831683</v>
      </c>
      <c r="AG10" s="13">
        <v>9.9009900990099001E-2</v>
      </c>
      <c r="AH10" s="13">
        <v>0.27419354838709697</v>
      </c>
      <c r="AI10" s="13">
        <v>0.11111111111111099</v>
      </c>
      <c r="AJ10" s="13">
        <v>0.23529411764705899</v>
      </c>
      <c r="AK10" s="13">
        <v>7.4074074074074098E-2</v>
      </c>
      <c r="AL10" s="13"/>
      <c r="AM10" s="13">
        <v>0.17894736842105299</v>
      </c>
      <c r="AN10" s="13">
        <v>0.15094339622641501</v>
      </c>
      <c r="AO10" s="13">
        <v>0.17435897435897399</v>
      </c>
      <c r="AP10" s="13">
        <v>0.16964285714285701</v>
      </c>
      <c r="AQ10" s="13">
        <v>3.7037037037037E-2</v>
      </c>
      <c r="AR10" s="13"/>
      <c r="AS10" s="13">
        <v>0.17041800643086799</v>
      </c>
      <c r="AT10" s="13" t="s">
        <v>97</v>
      </c>
      <c r="AU10" s="13"/>
      <c r="AV10" s="13">
        <v>0.18627450980392199</v>
      </c>
      <c r="AW10" s="13">
        <v>0.25</v>
      </c>
      <c r="AX10" s="13">
        <v>0.15530303030303</v>
      </c>
      <c r="AY10" s="13"/>
      <c r="AZ10" s="13">
        <v>0.20338983050847501</v>
      </c>
      <c r="BA10" s="13">
        <v>0.1875</v>
      </c>
      <c r="BB10" s="13">
        <v>0.190909090909091</v>
      </c>
      <c r="BC10" s="13"/>
      <c r="BD10" s="13">
        <v>0.17512690355329899</v>
      </c>
      <c r="BE10" s="13">
        <v>0.160714285714286</v>
      </c>
      <c r="BF10" s="13"/>
      <c r="BG10" s="13">
        <v>0.16243654822334999</v>
      </c>
      <c r="BH10" s="13">
        <v>0.17216981132075501</v>
      </c>
      <c r="BI10" s="13"/>
      <c r="BJ10" s="13">
        <v>0.14736842105263201</v>
      </c>
      <c r="BK10" s="13">
        <v>0.17408123791102501</v>
      </c>
      <c r="BL10" s="13"/>
      <c r="BM10" s="13">
        <v>0.24137931034482801</v>
      </c>
      <c r="BN10" s="13">
        <v>0.15261044176706801</v>
      </c>
      <c r="BO10" s="13"/>
      <c r="BP10" s="13">
        <v>0.13750000000000001</v>
      </c>
      <c r="BQ10" s="13">
        <v>0.18262806236080201</v>
      </c>
      <c r="BR10" s="13"/>
      <c r="BS10" s="13">
        <v>0.148325358851675</v>
      </c>
      <c r="BT10" s="13">
        <v>0.17213114754098399</v>
      </c>
      <c r="BU10" s="13"/>
      <c r="BV10" s="13">
        <v>0.180555555555556</v>
      </c>
      <c r="BW10" s="13">
        <v>0.13138686131386901</v>
      </c>
      <c r="BX10" s="13"/>
      <c r="BY10" s="13">
        <v>0.14492753623188401</v>
      </c>
      <c r="BZ10" s="13">
        <v>0.17335766423357701</v>
      </c>
      <c r="CA10" s="13"/>
      <c r="CB10" s="13">
        <v>0.179054054054054</v>
      </c>
      <c r="CC10" s="13">
        <v>0.161392405063291</v>
      </c>
    </row>
    <row r="11" spans="2:81" x14ac:dyDescent="0.3">
      <c r="B11" s="14" t="s">
        <v>86</v>
      </c>
      <c r="C11" s="13">
        <v>0.109324758842444</v>
      </c>
      <c r="D11" s="13">
        <v>0.10397553516819601</v>
      </c>
      <c r="E11" s="13">
        <v>0.115646258503401</v>
      </c>
      <c r="F11" s="13"/>
      <c r="G11" s="13">
        <v>0.107142857142857</v>
      </c>
      <c r="H11" s="13">
        <v>0.11034482758620701</v>
      </c>
      <c r="I11" s="13">
        <v>0.12195121951219499</v>
      </c>
      <c r="J11" s="13">
        <v>0.11607142857142901</v>
      </c>
      <c r="K11" s="13">
        <v>9.45945945945946E-2</v>
      </c>
      <c r="L11" s="13">
        <v>9.5238095238095205E-2</v>
      </c>
      <c r="M11" s="13"/>
      <c r="N11" s="13">
        <v>0.10638297872340401</v>
      </c>
      <c r="O11" s="13">
        <v>0.135135135135135</v>
      </c>
      <c r="P11" s="13">
        <v>0.12037037037037</v>
      </c>
      <c r="Q11" s="13">
        <v>7.8125E-2</v>
      </c>
      <c r="R11" s="13"/>
      <c r="S11" s="13">
        <v>7.69230769230769E-2</v>
      </c>
      <c r="T11" s="13">
        <v>9.7222222222222196E-2</v>
      </c>
      <c r="U11" s="13">
        <v>0.186046511627907</v>
      </c>
      <c r="V11" s="13">
        <v>0.160714285714286</v>
      </c>
      <c r="W11" s="13">
        <v>3.9215686274509803E-2</v>
      </c>
      <c r="X11" s="13">
        <v>0.108695652173913</v>
      </c>
      <c r="Y11" s="13">
        <v>0.15217391304347799</v>
      </c>
      <c r="Z11" s="13">
        <v>0.11111111111111099</v>
      </c>
      <c r="AA11" s="13">
        <v>8.3333333333333301E-2</v>
      </c>
      <c r="AB11" s="13">
        <v>0.209302325581395</v>
      </c>
      <c r="AC11" s="13">
        <v>3.5714285714285698E-2</v>
      </c>
      <c r="AD11" s="13">
        <v>0.11111111111111099</v>
      </c>
      <c r="AE11" s="13"/>
      <c r="AF11" s="13">
        <v>0.113861386138614</v>
      </c>
      <c r="AG11" s="13">
        <v>3.9603960396039598E-2</v>
      </c>
      <c r="AH11" s="13">
        <v>4.8387096774193498E-2</v>
      </c>
      <c r="AI11" s="13">
        <v>0.13580246913580199</v>
      </c>
      <c r="AJ11" s="13">
        <v>0.17647058823529399</v>
      </c>
      <c r="AK11" s="13">
        <v>0.148148148148148</v>
      </c>
      <c r="AL11" s="13"/>
      <c r="AM11" s="13">
        <v>6.3157894736842093E-2</v>
      </c>
      <c r="AN11" s="13">
        <v>0.122641509433962</v>
      </c>
      <c r="AO11" s="13">
        <v>0.102564102564103</v>
      </c>
      <c r="AP11" s="13">
        <v>0.14285714285714299</v>
      </c>
      <c r="AQ11" s="13">
        <v>0.11111111111111099</v>
      </c>
      <c r="AR11" s="13"/>
      <c r="AS11" s="13">
        <v>0.109324758842444</v>
      </c>
      <c r="AT11" s="13" t="s">
        <v>97</v>
      </c>
      <c r="AU11" s="13"/>
      <c r="AV11" s="13">
        <v>9.8039215686274495E-2</v>
      </c>
      <c r="AW11" s="13">
        <v>6.25E-2</v>
      </c>
      <c r="AX11" s="13">
        <v>0.140151515151515</v>
      </c>
      <c r="AY11" s="13"/>
      <c r="AZ11" s="13">
        <v>6.7796610169491497E-2</v>
      </c>
      <c r="BA11" s="13">
        <v>0.104166666666667</v>
      </c>
      <c r="BB11" s="13">
        <v>0.1</v>
      </c>
      <c r="BC11" s="13"/>
      <c r="BD11" s="13">
        <v>0.109137055837563</v>
      </c>
      <c r="BE11" s="13">
        <v>0.107142857142857</v>
      </c>
      <c r="BF11" s="13"/>
      <c r="BG11" s="13">
        <v>6.5989847715736002E-2</v>
      </c>
      <c r="BH11" s="13">
        <v>0.129716981132075</v>
      </c>
      <c r="BI11" s="13"/>
      <c r="BJ11" s="13">
        <v>8.42105263157895E-2</v>
      </c>
      <c r="BK11" s="13">
        <v>0.112185686653772</v>
      </c>
      <c r="BL11" s="13"/>
      <c r="BM11" s="13">
        <v>0.11206896551724101</v>
      </c>
      <c r="BN11" s="13">
        <v>0.104417670682731</v>
      </c>
      <c r="BO11" s="13"/>
      <c r="BP11" s="13">
        <v>0.16250000000000001</v>
      </c>
      <c r="BQ11" s="13">
        <v>9.1314031180400906E-2</v>
      </c>
      <c r="BR11" s="13"/>
      <c r="BS11" s="13">
        <v>0.105263157894737</v>
      </c>
      <c r="BT11" s="13">
        <v>9.8360655737704902E-2</v>
      </c>
      <c r="BU11" s="13"/>
      <c r="BV11" s="13">
        <v>8.3333333333333301E-2</v>
      </c>
      <c r="BW11" s="13">
        <v>0.116788321167883</v>
      </c>
      <c r="BX11" s="13"/>
      <c r="BY11" s="13">
        <v>0.115942028985507</v>
      </c>
      <c r="BZ11" s="13">
        <v>0.109489051094891</v>
      </c>
      <c r="CA11" s="13"/>
      <c r="CB11" s="13">
        <v>0.121621621621622</v>
      </c>
      <c r="CC11" s="13">
        <v>0.10126582278481</v>
      </c>
    </row>
    <row r="12" spans="2:81" x14ac:dyDescent="0.3">
      <c r="B12" s="14" t="s">
        <v>415</v>
      </c>
      <c r="C12" s="13">
        <v>6.4308681672025705E-2</v>
      </c>
      <c r="D12" s="13">
        <v>6.7278287461773695E-2</v>
      </c>
      <c r="E12" s="13">
        <v>6.1224489795918401E-2</v>
      </c>
      <c r="F12" s="13"/>
      <c r="G12" s="13">
        <v>5.95238095238095E-2</v>
      </c>
      <c r="H12" s="13">
        <v>7.5862068965517199E-2</v>
      </c>
      <c r="I12" s="13">
        <v>7.3170731707317097E-2</v>
      </c>
      <c r="J12" s="13">
        <v>6.25E-2</v>
      </c>
      <c r="K12" s="13">
        <v>8.1081081081081099E-2</v>
      </c>
      <c r="L12" s="13">
        <v>2.3809523809523801E-2</v>
      </c>
      <c r="M12" s="13"/>
      <c r="N12" s="13">
        <v>6.3829787234042507E-2</v>
      </c>
      <c r="O12" s="13">
        <v>0.101351351351351</v>
      </c>
      <c r="P12" s="13">
        <v>2.7777777777777801E-2</v>
      </c>
      <c r="Q12" s="13">
        <v>4.6875E-2</v>
      </c>
      <c r="R12" s="13"/>
      <c r="S12" s="13">
        <v>7.69230769230769E-2</v>
      </c>
      <c r="T12" s="13">
        <v>5.5555555555555601E-2</v>
      </c>
      <c r="U12" s="13">
        <v>2.32558139534884E-2</v>
      </c>
      <c r="V12" s="13">
        <v>1.7857142857142901E-2</v>
      </c>
      <c r="W12" s="13">
        <v>9.8039215686274495E-2</v>
      </c>
      <c r="X12" s="13">
        <v>6.5217391304347797E-2</v>
      </c>
      <c r="Y12" s="13">
        <v>4.3478260869565202E-2</v>
      </c>
      <c r="Z12" s="13">
        <v>3.7037037037037E-2</v>
      </c>
      <c r="AA12" s="13">
        <v>8.3333333333333301E-2</v>
      </c>
      <c r="AB12" s="13">
        <v>6.9767441860465101E-2</v>
      </c>
      <c r="AC12" s="13">
        <v>0.107142857142857</v>
      </c>
      <c r="AD12" s="13">
        <v>0.11111111111111099</v>
      </c>
      <c r="AE12" s="13"/>
      <c r="AF12" s="13">
        <v>9.4059405940594101E-2</v>
      </c>
      <c r="AG12" s="13">
        <v>2.9702970297029702E-2</v>
      </c>
      <c r="AH12" s="13">
        <v>9.6774193548387094E-2</v>
      </c>
      <c r="AI12" s="13">
        <v>6.1728395061728399E-2</v>
      </c>
      <c r="AJ12" s="13">
        <v>7.3529411764705899E-2</v>
      </c>
      <c r="AK12" s="13">
        <v>1.85185185185185E-2</v>
      </c>
      <c r="AL12" s="13"/>
      <c r="AM12" s="13">
        <v>2.1052631578947399E-2</v>
      </c>
      <c r="AN12" s="13">
        <v>7.5471698113207503E-2</v>
      </c>
      <c r="AO12" s="13">
        <v>7.69230769230769E-2</v>
      </c>
      <c r="AP12" s="13">
        <v>8.9285714285714302E-2</v>
      </c>
      <c r="AQ12" s="13">
        <v>7.4074074074074098E-2</v>
      </c>
      <c r="AR12" s="13"/>
      <c r="AS12" s="13">
        <v>6.4308681672025705E-2</v>
      </c>
      <c r="AT12" s="13" t="s">
        <v>97</v>
      </c>
      <c r="AU12" s="13"/>
      <c r="AV12" s="13">
        <v>6.3725490196078399E-2</v>
      </c>
      <c r="AW12" s="13">
        <v>2.0833333333333301E-2</v>
      </c>
      <c r="AX12" s="13">
        <v>6.8181818181818205E-2</v>
      </c>
      <c r="AY12" s="13"/>
      <c r="AZ12" s="13">
        <v>3.3898305084745797E-2</v>
      </c>
      <c r="BA12" s="13">
        <v>4.1666666666666699E-2</v>
      </c>
      <c r="BB12" s="13">
        <v>7.2727272727272696E-2</v>
      </c>
      <c r="BC12" s="13"/>
      <c r="BD12" s="13">
        <v>7.1065989847715699E-2</v>
      </c>
      <c r="BE12" s="13">
        <v>5.3571428571428603E-2</v>
      </c>
      <c r="BF12" s="13"/>
      <c r="BG12" s="13">
        <v>7.1065989847715699E-2</v>
      </c>
      <c r="BH12" s="13">
        <v>6.1320754716981098E-2</v>
      </c>
      <c r="BI12" s="13"/>
      <c r="BJ12" s="13">
        <v>5.2631578947368397E-2</v>
      </c>
      <c r="BK12" s="13">
        <v>6.3829787234042507E-2</v>
      </c>
      <c r="BL12" s="13"/>
      <c r="BM12" s="13">
        <v>9.4827586206896505E-2</v>
      </c>
      <c r="BN12" s="13">
        <v>5.62248995983936E-2</v>
      </c>
      <c r="BO12" s="13"/>
      <c r="BP12" s="13">
        <v>9.375E-2</v>
      </c>
      <c r="BQ12" s="13">
        <v>5.3452115812917603E-2</v>
      </c>
      <c r="BR12" s="13"/>
      <c r="BS12" s="13">
        <v>9.5693779904306206E-2</v>
      </c>
      <c r="BT12" s="13">
        <v>3.2786885245901599E-2</v>
      </c>
      <c r="BU12" s="13"/>
      <c r="BV12" s="13">
        <v>8.3333333333333301E-2</v>
      </c>
      <c r="BW12" s="13">
        <v>0.102189781021898</v>
      </c>
      <c r="BX12" s="13"/>
      <c r="BY12" s="13">
        <v>8.6956521739130405E-2</v>
      </c>
      <c r="BZ12" s="13">
        <v>5.8394160583941597E-2</v>
      </c>
      <c r="CA12" s="13"/>
      <c r="CB12" s="13">
        <v>8.7837837837837801E-2</v>
      </c>
      <c r="CC12" s="13">
        <v>4.4303797468354403E-2</v>
      </c>
    </row>
    <row r="13" spans="2:81" x14ac:dyDescent="0.3">
      <c r="B13" s="14" t="s">
        <v>106</v>
      </c>
      <c r="C13" s="13">
        <v>2.0900321543408401E-2</v>
      </c>
      <c r="D13" s="13">
        <v>9.1743119266055103E-3</v>
      </c>
      <c r="E13" s="13">
        <v>3.4013605442176902E-2</v>
      </c>
      <c r="F13" s="13"/>
      <c r="G13" s="13">
        <v>2.3809523809523801E-2</v>
      </c>
      <c r="H13" s="13">
        <v>6.8965517241379301E-3</v>
      </c>
      <c r="I13" s="13">
        <v>1.6260162601626001E-2</v>
      </c>
      <c r="J13" s="13">
        <v>1.7857142857142901E-2</v>
      </c>
      <c r="K13" s="13">
        <v>2.7027027027027001E-2</v>
      </c>
      <c r="L13" s="13">
        <v>4.7619047619047603E-2</v>
      </c>
      <c r="M13" s="13"/>
      <c r="N13" s="13">
        <v>2.97872340425532E-2</v>
      </c>
      <c r="O13" s="13">
        <v>2.7027027027027001E-2</v>
      </c>
      <c r="P13" s="13">
        <v>9.2592592592592605E-3</v>
      </c>
      <c r="Q13" s="13">
        <v>7.8125E-3</v>
      </c>
      <c r="R13" s="13"/>
      <c r="S13" s="13">
        <v>1.7094017094017099E-2</v>
      </c>
      <c r="T13" s="13">
        <v>1.38888888888889E-2</v>
      </c>
      <c r="U13" s="13">
        <v>0</v>
      </c>
      <c r="V13" s="13">
        <v>1.7857142857142901E-2</v>
      </c>
      <c r="W13" s="13">
        <v>3.9215686274509803E-2</v>
      </c>
      <c r="X13" s="13">
        <v>4.3478260869565202E-2</v>
      </c>
      <c r="Y13" s="13">
        <v>2.1739130434782601E-2</v>
      </c>
      <c r="Z13" s="13">
        <v>7.4074074074074098E-2</v>
      </c>
      <c r="AA13" s="13">
        <v>2.3809523809523801E-2</v>
      </c>
      <c r="AB13" s="13">
        <v>0</v>
      </c>
      <c r="AC13" s="13">
        <v>0</v>
      </c>
      <c r="AD13" s="13">
        <v>0</v>
      </c>
      <c r="AE13" s="13"/>
      <c r="AF13" s="13">
        <v>4.9504950495049497E-3</v>
      </c>
      <c r="AG13" s="13">
        <v>9.9009900990098994E-3</v>
      </c>
      <c r="AH13" s="13">
        <v>1.6129032258064498E-2</v>
      </c>
      <c r="AI13" s="13">
        <v>0</v>
      </c>
      <c r="AJ13" s="13">
        <v>0</v>
      </c>
      <c r="AK13" s="13">
        <v>0.11111111111111099</v>
      </c>
      <c r="AL13" s="13"/>
      <c r="AM13" s="13">
        <v>2.1052631578947399E-2</v>
      </c>
      <c r="AN13" s="13">
        <v>2.83018867924528E-2</v>
      </c>
      <c r="AO13" s="13">
        <v>2.0512820512820499E-2</v>
      </c>
      <c r="AP13" s="13">
        <v>8.9285714285714298E-3</v>
      </c>
      <c r="AQ13" s="13">
        <v>3.7037037037037E-2</v>
      </c>
      <c r="AR13" s="13"/>
      <c r="AS13" s="13">
        <v>2.0900321543408401E-2</v>
      </c>
      <c r="AT13" s="13" t="s">
        <v>97</v>
      </c>
      <c r="AU13" s="13"/>
      <c r="AV13" s="13">
        <v>1.9607843137254902E-2</v>
      </c>
      <c r="AW13" s="13">
        <v>0</v>
      </c>
      <c r="AX13" s="13">
        <v>3.4090909090909102E-2</v>
      </c>
      <c r="AY13" s="13"/>
      <c r="AZ13" s="13">
        <v>1.6949152542372899E-2</v>
      </c>
      <c r="BA13" s="13">
        <v>0</v>
      </c>
      <c r="BB13" s="13">
        <v>2.7272727272727299E-2</v>
      </c>
      <c r="BC13" s="13"/>
      <c r="BD13" s="13">
        <v>2.0304568527918801E-2</v>
      </c>
      <c r="BE13" s="13">
        <v>1.7857142857142901E-2</v>
      </c>
      <c r="BF13" s="13"/>
      <c r="BG13" s="13">
        <v>2.5380710659898501E-2</v>
      </c>
      <c r="BH13" s="13">
        <v>1.88679245283019E-2</v>
      </c>
      <c r="BI13" s="13"/>
      <c r="BJ13" s="13">
        <v>5.2631578947368397E-2</v>
      </c>
      <c r="BK13" s="13">
        <v>1.5473887814313299E-2</v>
      </c>
      <c r="BL13" s="13"/>
      <c r="BM13" s="13">
        <v>8.6206896551724102E-3</v>
      </c>
      <c r="BN13" s="13">
        <v>2.40963855421687E-2</v>
      </c>
      <c r="BO13" s="13"/>
      <c r="BP13" s="13">
        <v>1.2500000000000001E-2</v>
      </c>
      <c r="BQ13" s="13">
        <v>1.7817371937639201E-2</v>
      </c>
      <c r="BR13" s="13"/>
      <c r="BS13" s="13">
        <v>2.8708133971291901E-2</v>
      </c>
      <c r="BT13" s="13">
        <v>2.0491803278688499E-2</v>
      </c>
      <c r="BU13" s="13"/>
      <c r="BV13" s="13">
        <v>4.1666666666666699E-2</v>
      </c>
      <c r="BW13" s="13">
        <v>2.18978102189781E-2</v>
      </c>
      <c r="BX13" s="13"/>
      <c r="BY13" s="13">
        <v>0</v>
      </c>
      <c r="BZ13" s="13">
        <v>2.37226277372263E-2</v>
      </c>
      <c r="CA13" s="13"/>
      <c r="CB13" s="13">
        <v>1.68918918918919E-2</v>
      </c>
      <c r="CC13" s="13">
        <v>2.2151898734177201E-2</v>
      </c>
    </row>
    <row r="14" spans="2:81" x14ac:dyDescent="0.3">
      <c r="B14" s="14" t="s">
        <v>89</v>
      </c>
      <c r="C14" s="17">
        <v>0.635048231511254</v>
      </c>
      <c r="D14" s="17">
        <v>0.64831804281345595</v>
      </c>
      <c r="E14" s="17">
        <v>0.62244897959183698</v>
      </c>
      <c r="F14" s="17"/>
      <c r="G14" s="17">
        <v>0.57142857142857095</v>
      </c>
      <c r="H14" s="17">
        <v>0.63448275862069003</v>
      </c>
      <c r="I14" s="17">
        <v>0.60975609756097604</v>
      </c>
      <c r="J14" s="17">
        <v>0.60714285714285698</v>
      </c>
      <c r="K14" s="17">
        <v>0.66216216216216195</v>
      </c>
      <c r="L14" s="17">
        <v>0.75</v>
      </c>
      <c r="M14" s="17"/>
      <c r="N14" s="17">
        <v>0.6</v>
      </c>
      <c r="O14" s="17">
        <v>0.59459459459459496</v>
      </c>
      <c r="P14" s="17">
        <v>0.67592592592592604</v>
      </c>
      <c r="Q14" s="17">
        <v>0.7109375</v>
      </c>
      <c r="R14" s="17"/>
      <c r="S14" s="17">
        <v>0.64957264957264904</v>
      </c>
      <c r="T14" s="17">
        <v>0.68055555555555602</v>
      </c>
      <c r="U14" s="17">
        <v>0.55813953488372103</v>
      </c>
      <c r="V14" s="17">
        <v>0.69642857142857095</v>
      </c>
      <c r="W14" s="17">
        <v>0.58823529411764697</v>
      </c>
      <c r="X14" s="17">
        <v>0.54347826086956497</v>
      </c>
      <c r="Y14" s="17">
        <v>0.67391304347826098</v>
      </c>
      <c r="Z14" s="17">
        <v>0.66666666666666696</v>
      </c>
      <c r="AA14" s="17">
        <v>0.69047619047619002</v>
      </c>
      <c r="AB14" s="17">
        <v>0.53488372093023295</v>
      </c>
      <c r="AC14" s="17">
        <v>0.53571428571428603</v>
      </c>
      <c r="AD14" s="17">
        <v>0.77777777777777801</v>
      </c>
      <c r="AE14" s="17"/>
      <c r="AF14" s="17">
        <v>0.60396039603960405</v>
      </c>
      <c r="AG14" s="17">
        <v>0.82178217821782196</v>
      </c>
      <c r="AH14" s="17">
        <v>0.56451612903225801</v>
      </c>
      <c r="AI14" s="17">
        <v>0.69135802469135799</v>
      </c>
      <c r="AJ14" s="17">
        <v>0.51470588235294101</v>
      </c>
      <c r="AK14" s="17">
        <v>0.64814814814814803</v>
      </c>
      <c r="AL14" s="17"/>
      <c r="AM14" s="17">
        <v>0.71578947368421098</v>
      </c>
      <c r="AN14" s="17">
        <v>0.62264150943396201</v>
      </c>
      <c r="AO14" s="17">
        <v>0.62564102564102597</v>
      </c>
      <c r="AP14" s="17">
        <v>0.58928571428571397</v>
      </c>
      <c r="AQ14" s="17">
        <v>0.74074074074074103</v>
      </c>
      <c r="AR14" s="17"/>
      <c r="AS14" s="17">
        <v>0.635048231511254</v>
      </c>
      <c r="AT14" s="17" t="s">
        <v>97</v>
      </c>
      <c r="AU14" s="17"/>
      <c r="AV14" s="17">
        <v>0.63235294117647101</v>
      </c>
      <c r="AW14" s="17">
        <v>0.66666666666666696</v>
      </c>
      <c r="AX14" s="17">
        <v>0.60227272727272696</v>
      </c>
      <c r="AY14" s="17"/>
      <c r="AZ14" s="17">
        <v>0.677966101694915</v>
      </c>
      <c r="BA14" s="17">
        <v>0.66666666666666696</v>
      </c>
      <c r="BB14" s="17">
        <v>0.60909090909090902</v>
      </c>
      <c r="BC14" s="17"/>
      <c r="BD14" s="17">
        <v>0.62436548223350297</v>
      </c>
      <c r="BE14" s="17">
        <v>0.66071428571428603</v>
      </c>
      <c r="BF14" s="17"/>
      <c r="BG14" s="17">
        <v>0.67512690355329996</v>
      </c>
      <c r="BH14" s="17">
        <v>0.61792452830188704</v>
      </c>
      <c r="BI14" s="17"/>
      <c r="BJ14" s="17">
        <v>0.66315789473684195</v>
      </c>
      <c r="BK14" s="17">
        <v>0.63442940038684703</v>
      </c>
      <c r="BL14" s="17"/>
      <c r="BM14" s="17">
        <v>0.54310344827586199</v>
      </c>
      <c r="BN14" s="17">
        <v>0.66265060240963902</v>
      </c>
      <c r="BO14" s="17"/>
      <c r="BP14" s="17">
        <v>0.59375</v>
      </c>
      <c r="BQ14" s="17">
        <v>0.654788418708241</v>
      </c>
      <c r="BR14" s="17"/>
      <c r="BS14" s="17">
        <v>0.62200956937799001</v>
      </c>
      <c r="BT14" s="17">
        <v>0.67622950819672101</v>
      </c>
      <c r="BU14" s="17"/>
      <c r="BV14" s="17">
        <v>0.61111111111111105</v>
      </c>
      <c r="BW14" s="17">
        <v>0.62773722627737205</v>
      </c>
      <c r="BX14" s="17"/>
      <c r="BY14" s="17">
        <v>0.65217391304347805</v>
      </c>
      <c r="BZ14" s="17">
        <v>0.63503649635036497</v>
      </c>
      <c r="CA14" s="17"/>
      <c r="CB14" s="17">
        <v>0.59459459459459496</v>
      </c>
      <c r="CC14" s="17">
        <v>0.670886075949367</v>
      </c>
    </row>
    <row r="15" spans="2:81" x14ac:dyDescent="0.3">
      <c r="B15" s="14" t="s">
        <v>90</v>
      </c>
      <c r="C15" s="17">
        <v>0.173633440514469</v>
      </c>
      <c r="D15" s="17">
        <v>0.17125382262996899</v>
      </c>
      <c r="E15" s="17">
        <v>0.17687074829932001</v>
      </c>
      <c r="F15" s="17"/>
      <c r="G15" s="17">
        <v>0.16666666666666699</v>
      </c>
      <c r="H15" s="17">
        <v>0.18620689655172401</v>
      </c>
      <c r="I15" s="17">
        <v>0.19512195121951201</v>
      </c>
      <c r="J15" s="17">
        <v>0.17857142857142899</v>
      </c>
      <c r="K15" s="17">
        <v>0.17567567567567599</v>
      </c>
      <c r="L15" s="17">
        <v>0.119047619047619</v>
      </c>
      <c r="M15" s="17"/>
      <c r="N15" s="17">
        <v>0.170212765957447</v>
      </c>
      <c r="O15" s="17">
        <v>0.23648648648648701</v>
      </c>
      <c r="P15" s="17">
        <v>0.148148148148148</v>
      </c>
      <c r="Q15" s="17">
        <v>0.125</v>
      </c>
      <c r="R15" s="17"/>
      <c r="S15" s="17">
        <v>0.15384615384615399</v>
      </c>
      <c r="T15" s="17">
        <v>0.15277777777777801</v>
      </c>
      <c r="U15" s="17">
        <v>0.209302325581395</v>
      </c>
      <c r="V15" s="17">
        <v>0.17857142857142899</v>
      </c>
      <c r="W15" s="17">
        <v>0.13725490196078399</v>
      </c>
      <c r="X15" s="17">
        <v>0.173913043478261</v>
      </c>
      <c r="Y15" s="17">
        <v>0.19565217391304299</v>
      </c>
      <c r="Z15" s="17">
        <v>0.148148148148148</v>
      </c>
      <c r="AA15" s="17">
        <v>0.16666666666666699</v>
      </c>
      <c r="AB15" s="17">
        <v>0.27906976744186002</v>
      </c>
      <c r="AC15" s="17">
        <v>0.14285714285714299</v>
      </c>
      <c r="AD15" s="17">
        <v>0.22222222222222199</v>
      </c>
      <c r="AE15" s="17"/>
      <c r="AF15" s="17">
        <v>0.20792079207920799</v>
      </c>
      <c r="AG15" s="17">
        <v>6.9306930693069299E-2</v>
      </c>
      <c r="AH15" s="17">
        <v>0.14516129032258099</v>
      </c>
      <c r="AI15" s="17">
        <v>0.19753086419753099</v>
      </c>
      <c r="AJ15" s="17">
        <v>0.25</v>
      </c>
      <c r="AK15" s="17">
        <v>0.16666666666666699</v>
      </c>
      <c r="AL15" s="17"/>
      <c r="AM15" s="17">
        <v>8.42105263157895E-2</v>
      </c>
      <c r="AN15" s="17">
        <v>0.19811320754716999</v>
      </c>
      <c r="AO15" s="17">
        <v>0.17948717948717899</v>
      </c>
      <c r="AP15" s="17">
        <v>0.23214285714285701</v>
      </c>
      <c r="AQ15" s="17">
        <v>0.18518518518518501</v>
      </c>
      <c r="AR15" s="17"/>
      <c r="AS15" s="17">
        <v>0.173633440514469</v>
      </c>
      <c r="AT15" s="17" t="s">
        <v>97</v>
      </c>
      <c r="AU15" s="17"/>
      <c r="AV15" s="17">
        <v>0.161764705882353</v>
      </c>
      <c r="AW15" s="17">
        <v>8.3333333333333301E-2</v>
      </c>
      <c r="AX15" s="17">
        <v>0.20833333333333301</v>
      </c>
      <c r="AY15" s="17"/>
      <c r="AZ15" s="17">
        <v>0.101694915254237</v>
      </c>
      <c r="BA15" s="17">
        <v>0.14583333333333301</v>
      </c>
      <c r="BB15" s="17">
        <v>0.17272727272727301</v>
      </c>
      <c r="BC15" s="17"/>
      <c r="BD15" s="17">
        <v>0.18020304568527901</v>
      </c>
      <c r="BE15" s="17">
        <v>0.160714285714286</v>
      </c>
      <c r="BF15" s="17"/>
      <c r="BG15" s="17">
        <v>0.13705583756345199</v>
      </c>
      <c r="BH15" s="17">
        <v>0.19103773584905701</v>
      </c>
      <c r="BI15" s="17"/>
      <c r="BJ15" s="17">
        <v>0.13684210526315799</v>
      </c>
      <c r="BK15" s="17">
        <v>0.17601547388781399</v>
      </c>
      <c r="BL15" s="17"/>
      <c r="BM15" s="17">
        <v>0.20689655172413801</v>
      </c>
      <c r="BN15" s="17">
        <v>0.160642570281124</v>
      </c>
      <c r="BO15" s="17"/>
      <c r="BP15" s="17">
        <v>0.25624999999999998</v>
      </c>
      <c r="BQ15" s="17">
        <v>0.144766146993318</v>
      </c>
      <c r="BR15" s="17"/>
      <c r="BS15" s="17">
        <v>0.200956937799043</v>
      </c>
      <c r="BT15" s="17">
        <v>0.13114754098360701</v>
      </c>
      <c r="BU15" s="17"/>
      <c r="BV15" s="17">
        <v>0.16666666666666699</v>
      </c>
      <c r="BW15" s="17">
        <v>0.218978102189781</v>
      </c>
      <c r="BX15" s="17"/>
      <c r="BY15" s="17">
        <v>0.202898550724638</v>
      </c>
      <c r="BZ15" s="17">
        <v>0.167883211678832</v>
      </c>
      <c r="CA15" s="17"/>
      <c r="CB15" s="17">
        <v>0.20945945945945901</v>
      </c>
      <c r="CC15" s="17">
        <v>0.145569620253165</v>
      </c>
    </row>
    <row r="16" spans="2:81" x14ac:dyDescent="0.3">
      <c r="B16" s="14" t="s">
        <v>91</v>
      </c>
      <c r="C16" s="18">
        <v>0.46141479099678501</v>
      </c>
      <c r="D16" s="18">
        <v>0.47706422018348599</v>
      </c>
      <c r="E16" s="18">
        <v>0.445578231292517</v>
      </c>
      <c r="F16" s="18"/>
      <c r="G16" s="18">
        <v>0.40476190476190499</v>
      </c>
      <c r="H16" s="18">
        <v>0.44827586206896503</v>
      </c>
      <c r="I16" s="18">
        <v>0.41463414634146301</v>
      </c>
      <c r="J16" s="18">
        <v>0.42857142857142899</v>
      </c>
      <c r="K16" s="18">
        <v>0.48648648648648701</v>
      </c>
      <c r="L16" s="18">
        <v>0.63095238095238104</v>
      </c>
      <c r="M16" s="18"/>
      <c r="N16" s="18">
        <v>0.42978723404255298</v>
      </c>
      <c r="O16" s="18">
        <v>0.358108108108108</v>
      </c>
      <c r="P16" s="18">
        <v>0.52777777777777801</v>
      </c>
      <c r="Q16" s="18">
        <v>0.5859375</v>
      </c>
      <c r="R16" s="18"/>
      <c r="S16" s="18">
        <v>0.49572649572649602</v>
      </c>
      <c r="T16" s="18">
        <v>0.52777777777777801</v>
      </c>
      <c r="U16" s="18">
        <v>0.34883720930232598</v>
      </c>
      <c r="V16" s="18">
        <v>0.51785714285714302</v>
      </c>
      <c r="W16" s="18">
        <v>0.45098039215686297</v>
      </c>
      <c r="X16" s="18">
        <v>0.36956521739130399</v>
      </c>
      <c r="Y16" s="18">
        <v>0.47826086956521702</v>
      </c>
      <c r="Z16" s="18">
        <v>0.51851851851851805</v>
      </c>
      <c r="AA16" s="18">
        <v>0.52380952380952395</v>
      </c>
      <c r="AB16" s="18">
        <v>0.25581395348837199</v>
      </c>
      <c r="AC16" s="18">
        <v>0.39285714285714302</v>
      </c>
      <c r="AD16" s="18">
        <v>0.55555555555555602</v>
      </c>
      <c r="AE16" s="18"/>
      <c r="AF16" s="18">
        <v>0.396039603960396</v>
      </c>
      <c r="AG16" s="18">
        <v>0.75247524752475203</v>
      </c>
      <c r="AH16" s="18">
        <v>0.41935483870967699</v>
      </c>
      <c r="AI16" s="18">
        <v>0.49382716049382702</v>
      </c>
      <c r="AJ16" s="18">
        <v>0.26470588235294101</v>
      </c>
      <c r="AK16" s="18">
        <v>0.48148148148148201</v>
      </c>
      <c r="AL16" s="18"/>
      <c r="AM16" s="18">
        <v>0.63157894736842102</v>
      </c>
      <c r="AN16" s="18">
        <v>0.42452830188679203</v>
      </c>
      <c r="AO16" s="18">
        <v>0.44615384615384601</v>
      </c>
      <c r="AP16" s="18">
        <v>0.35714285714285698</v>
      </c>
      <c r="AQ16" s="18">
        <v>0.55555555555555602</v>
      </c>
      <c r="AR16" s="18"/>
      <c r="AS16" s="18">
        <v>0.46141479099678501</v>
      </c>
      <c r="AT16" s="18" t="s">
        <v>97</v>
      </c>
      <c r="AU16" s="18"/>
      <c r="AV16" s="18">
        <v>0.47058823529411797</v>
      </c>
      <c r="AW16" s="18">
        <v>0.58333333333333304</v>
      </c>
      <c r="AX16" s="18">
        <v>0.39393939393939398</v>
      </c>
      <c r="AY16" s="18"/>
      <c r="AZ16" s="18">
        <v>0.57627118644067798</v>
      </c>
      <c r="BA16" s="18">
        <v>0.52083333333333304</v>
      </c>
      <c r="BB16" s="18">
        <v>0.43636363636363601</v>
      </c>
      <c r="BC16" s="18"/>
      <c r="BD16" s="18">
        <v>0.44416243654822302</v>
      </c>
      <c r="BE16" s="18">
        <v>0.5</v>
      </c>
      <c r="BF16" s="18"/>
      <c r="BG16" s="18">
        <v>0.538071065989848</v>
      </c>
      <c r="BH16" s="18">
        <v>0.42688679245283001</v>
      </c>
      <c r="BI16" s="18"/>
      <c r="BJ16" s="18">
        <v>0.52631578947368396</v>
      </c>
      <c r="BK16" s="18">
        <v>0.45841392649903301</v>
      </c>
      <c r="BL16" s="18"/>
      <c r="BM16" s="18">
        <v>0.33620689655172398</v>
      </c>
      <c r="BN16" s="18">
        <v>0.50200803212851397</v>
      </c>
      <c r="BO16" s="18"/>
      <c r="BP16" s="18">
        <v>0.33750000000000002</v>
      </c>
      <c r="BQ16" s="18">
        <v>0.51002227171492198</v>
      </c>
      <c r="BR16" s="18"/>
      <c r="BS16" s="18">
        <v>0.42105263157894701</v>
      </c>
      <c r="BT16" s="18">
        <v>0.54508196721311497</v>
      </c>
      <c r="BU16" s="18"/>
      <c r="BV16" s="18">
        <v>0.44444444444444497</v>
      </c>
      <c r="BW16" s="18">
        <v>0.40875912408759102</v>
      </c>
      <c r="BX16" s="18"/>
      <c r="BY16" s="18">
        <v>0.44927536231884102</v>
      </c>
      <c r="BZ16" s="18">
        <v>0.467153284671533</v>
      </c>
      <c r="CA16" s="18"/>
      <c r="CB16" s="18">
        <v>0.38513513513513498</v>
      </c>
      <c r="CC16" s="18">
        <v>0.525316455696203</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C21"/>
  <sheetViews>
    <sheetView showGridLines="0" workbookViewId="0">
      <pane xSplit="2" topLeftCell="C1" activePane="topRight" state="frozen"/>
      <selection pane="topRight" activeCell="B31" sqref="B3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466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622</v>
      </c>
      <c r="D7" s="10">
        <v>327</v>
      </c>
      <c r="E7" s="10">
        <v>294</v>
      </c>
      <c r="F7" s="10"/>
      <c r="G7" s="10">
        <v>84</v>
      </c>
      <c r="H7" s="10">
        <v>145</v>
      </c>
      <c r="I7" s="10">
        <v>123</v>
      </c>
      <c r="J7" s="10">
        <v>112</v>
      </c>
      <c r="K7" s="10">
        <v>74</v>
      </c>
      <c r="L7" s="10">
        <v>84</v>
      </c>
      <c r="M7" s="10"/>
      <c r="N7" s="10">
        <v>235</v>
      </c>
      <c r="O7" s="10">
        <v>148</v>
      </c>
      <c r="P7" s="10">
        <v>108</v>
      </c>
      <c r="Q7" s="10">
        <v>128</v>
      </c>
      <c r="R7" s="10"/>
      <c r="S7" s="10">
        <v>117</v>
      </c>
      <c r="T7" s="10">
        <v>72</v>
      </c>
      <c r="U7" s="10">
        <v>43</v>
      </c>
      <c r="V7" s="10">
        <v>56</v>
      </c>
      <c r="W7" s="10">
        <v>51</v>
      </c>
      <c r="X7" s="10">
        <v>46</v>
      </c>
      <c r="Y7" s="10">
        <v>46</v>
      </c>
      <c r="Z7" s="10">
        <v>27</v>
      </c>
      <c r="AA7" s="10">
        <v>84</v>
      </c>
      <c r="AB7" s="10">
        <v>43</v>
      </c>
      <c r="AC7" s="10">
        <v>28</v>
      </c>
      <c r="AD7" s="10">
        <v>9</v>
      </c>
      <c r="AE7" s="10"/>
      <c r="AF7" s="10">
        <v>202</v>
      </c>
      <c r="AG7" s="10">
        <v>101</v>
      </c>
      <c r="AH7" s="10">
        <v>62</v>
      </c>
      <c r="AI7" s="10">
        <v>81</v>
      </c>
      <c r="AJ7" s="10">
        <v>68</v>
      </c>
      <c r="AK7" s="10">
        <v>54</v>
      </c>
      <c r="AL7" s="10"/>
      <c r="AM7" s="10">
        <v>95</v>
      </c>
      <c r="AN7" s="10">
        <v>106</v>
      </c>
      <c r="AO7" s="10">
        <v>195</v>
      </c>
      <c r="AP7" s="10">
        <v>112</v>
      </c>
      <c r="AQ7" s="10">
        <v>27</v>
      </c>
      <c r="AR7" s="10"/>
      <c r="AS7" s="10">
        <v>622</v>
      </c>
      <c r="AT7" s="10" t="s">
        <v>96</v>
      </c>
      <c r="AU7" s="10"/>
      <c r="AV7" s="10">
        <v>204</v>
      </c>
      <c r="AW7" s="10">
        <v>48</v>
      </c>
      <c r="AX7" s="10">
        <v>264</v>
      </c>
      <c r="AY7" s="10"/>
      <c r="AZ7" s="10">
        <v>59</v>
      </c>
      <c r="BA7" s="10">
        <v>48</v>
      </c>
      <c r="BB7" s="10">
        <v>110</v>
      </c>
      <c r="BC7" s="10"/>
      <c r="BD7" s="10">
        <v>394</v>
      </c>
      <c r="BE7" s="10">
        <v>224</v>
      </c>
      <c r="BF7" s="10"/>
      <c r="BG7" s="10">
        <v>197</v>
      </c>
      <c r="BH7" s="10">
        <v>424</v>
      </c>
      <c r="BI7" s="10"/>
      <c r="BJ7" s="10">
        <v>95</v>
      </c>
      <c r="BK7" s="10">
        <v>517</v>
      </c>
      <c r="BL7" s="10"/>
      <c r="BM7" s="10">
        <v>116</v>
      </c>
      <c r="BN7" s="10">
        <v>498</v>
      </c>
      <c r="BO7" s="10"/>
      <c r="BP7" s="10">
        <v>160</v>
      </c>
      <c r="BQ7" s="10">
        <v>449</v>
      </c>
      <c r="BR7" s="10"/>
      <c r="BS7" s="10">
        <v>209</v>
      </c>
      <c r="BT7" s="10">
        <v>244</v>
      </c>
      <c r="BU7" s="10"/>
      <c r="BV7" s="10">
        <v>72</v>
      </c>
      <c r="BW7" s="10">
        <v>137</v>
      </c>
      <c r="BX7" s="10"/>
      <c r="BY7" s="10">
        <v>69</v>
      </c>
      <c r="BZ7" s="10">
        <v>548</v>
      </c>
      <c r="CA7" s="10"/>
      <c r="CB7" s="10">
        <v>296</v>
      </c>
      <c r="CC7" s="10">
        <v>316</v>
      </c>
    </row>
    <row r="8" spans="2:81" x14ac:dyDescent="0.3">
      <c r="B8" s="14" t="s">
        <v>413</v>
      </c>
      <c r="C8" s="13">
        <v>0.24276527331189701</v>
      </c>
      <c r="D8" s="13">
        <v>0.25076452599388399</v>
      </c>
      <c r="E8" s="13">
        <v>0.23469387755102</v>
      </c>
      <c r="F8" s="13"/>
      <c r="G8" s="13">
        <v>0.202380952380952</v>
      </c>
      <c r="H8" s="13">
        <v>0.31724137931034502</v>
      </c>
      <c r="I8" s="13">
        <v>0.30081300813008099</v>
      </c>
      <c r="J8" s="13">
        <v>0.17857142857142899</v>
      </c>
      <c r="K8" s="13">
        <v>0.18918918918918901</v>
      </c>
      <c r="L8" s="13">
        <v>0.202380952380952</v>
      </c>
      <c r="M8" s="13"/>
      <c r="N8" s="13">
        <v>0.23829787234042599</v>
      </c>
      <c r="O8" s="13">
        <v>0.20270270270270299</v>
      </c>
      <c r="P8" s="13">
        <v>0.25925925925925902</v>
      </c>
      <c r="Q8" s="13">
        <v>0.2890625</v>
      </c>
      <c r="R8" s="13"/>
      <c r="S8" s="13">
        <v>0.24786324786324801</v>
      </c>
      <c r="T8" s="13">
        <v>0.194444444444444</v>
      </c>
      <c r="U8" s="13">
        <v>0.186046511627907</v>
      </c>
      <c r="V8" s="13">
        <v>0.160714285714286</v>
      </c>
      <c r="W8" s="13">
        <v>0.23529411764705899</v>
      </c>
      <c r="X8" s="13">
        <v>0.34782608695652201</v>
      </c>
      <c r="Y8" s="13">
        <v>0.32608695652173902</v>
      </c>
      <c r="Z8" s="13">
        <v>0.296296296296296</v>
      </c>
      <c r="AA8" s="13">
        <v>0.26190476190476197</v>
      </c>
      <c r="AB8" s="13">
        <v>0.209302325581395</v>
      </c>
      <c r="AC8" s="13">
        <v>0.28571428571428598</v>
      </c>
      <c r="AD8" s="13">
        <v>0.11111111111111099</v>
      </c>
      <c r="AE8" s="13"/>
      <c r="AF8" s="13">
        <v>0.29207920792079201</v>
      </c>
      <c r="AG8" s="13">
        <v>0.30693069306930698</v>
      </c>
      <c r="AH8" s="13">
        <v>0.17741935483870999</v>
      </c>
      <c r="AI8" s="13">
        <v>0.22222222222222199</v>
      </c>
      <c r="AJ8" s="13">
        <v>0.17647058823529399</v>
      </c>
      <c r="AK8" s="13">
        <v>0.22222222222222199</v>
      </c>
      <c r="AL8" s="13"/>
      <c r="AM8" s="13">
        <v>0.231578947368421</v>
      </c>
      <c r="AN8" s="13">
        <v>0.14150943396226401</v>
      </c>
      <c r="AO8" s="13">
        <v>0.251282051282051</v>
      </c>
      <c r="AP8" s="13">
        <v>0.3125</v>
      </c>
      <c r="AQ8" s="13">
        <v>0.37037037037037002</v>
      </c>
      <c r="AR8" s="13"/>
      <c r="AS8" s="13">
        <v>0.24276527331189701</v>
      </c>
      <c r="AT8" s="13" t="s">
        <v>97</v>
      </c>
      <c r="AU8" s="13"/>
      <c r="AV8" s="13">
        <v>0.220588235294118</v>
      </c>
      <c r="AW8" s="13">
        <v>0.45833333333333298</v>
      </c>
      <c r="AX8" s="13">
        <v>0.21212121212121199</v>
      </c>
      <c r="AY8" s="13"/>
      <c r="AZ8" s="13">
        <v>0.37288135593220301</v>
      </c>
      <c r="BA8" s="13">
        <v>0.33333333333333298</v>
      </c>
      <c r="BB8" s="13">
        <v>0.163636363636364</v>
      </c>
      <c r="BC8" s="13"/>
      <c r="BD8" s="13">
        <v>0.26649746192893398</v>
      </c>
      <c r="BE8" s="13">
        <v>0.20535714285714299</v>
      </c>
      <c r="BF8" s="13"/>
      <c r="BG8" s="13">
        <v>0.34517766497461899</v>
      </c>
      <c r="BH8" s="13">
        <v>0.195754716981132</v>
      </c>
      <c r="BI8" s="13"/>
      <c r="BJ8" s="13">
        <v>0.27368421052631597</v>
      </c>
      <c r="BK8" s="13">
        <v>0.23791102514506801</v>
      </c>
      <c r="BL8" s="13"/>
      <c r="BM8" s="13">
        <v>0.198275862068966</v>
      </c>
      <c r="BN8" s="13">
        <v>0.25702811244979901</v>
      </c>
      <c r="BO8" s="13"/>
      <c r="BP8" s="13">
        <v>0.20624999999999999</v>
      </c>
      <c r="BQ8" s="13">
        <v>0.253897550111359</v>
      </c>
      <c r="BR8" s="13"/>
      <c r="BS8" s="13">
        <v>0.32535885167464101</v>
      </c>
      <c r="BT8" s="13">
        <v>0.20081967213114801</v>
      </c>
      <c r="BU8" s="13"/>
      <c r="BV8" s="13">
        <v>0.36111111111111099</v>
      </c>
      <c r="BW8" s="13">
        <v>0.306569343065693</v>
      </c>
      <c r="BX8" s="13"/>
      <c r="BY8" s="13">
        <v>0.26086956521739102</v>
      </c>
      <c r="BZ8" s="13">
        <v>0.242700729927007</v>
      </c>
      <c r="CA8" s="13"/>
      <c r="CB8" s="13">
        <v>0.19932432432432401</v>
      </c>
      <c r="CC8" s="13">
        <v>0.278481012658228</v>
      </c>
    </row>
    <row r="9" spans="2:81" x14ac:dyDescent="0.3">
      <c r="B9" s="14" t="s">
        <v>84</v>
      </c>
      <c r="C9" s="13">
        <v>0.26688102893890697</v>
      </c>
      <c r="D9" s="13">
        <v>0.25076452599388399</v>
      </c>
      <c r="E9" s="13">
        <v>0.28231292517006801</v>
      </c>
      <c r="F9" s="13"/>
      <c r="G9" s="13">
        <v>0.25</v>
      </c>
      <c r="H9" s="13">
        <v>0.23448275862069001</v>
      </c>
      <c r="I9" s="13">
        <v>0.26829268292682901</v>
      </c>
      <c r="J9" s="13">
        <v>0.28571428571428598</v>
      </c>
      <c r="K9" s="13">
        <v>0.24324324324324301</v>
      </c>
      <c r="L9" s="13">
        <v>0.33333333333333298</v>
      </c>
      <c r="M9" s="13"/>
      <c r="N9" s="13">
        <v>0.23829787234042599</v>
      </c>
      <c r="O9" s="13">
        <v>0.31081081081081102</v>
      </c>
      <c r="P9" s="13">
        <v>0.25925925925925902</v>
      </c>
      <c r="Q9" s="13">
        <v>0.28125</v>
      </c>
      <c r="R9" s="13"/>
      <c r="S9" s="13">
        <v>0.33333333333333298</v>
      </c>
      <c r="T9" s="13">
        <v>0.33333333333333298</v>
      </c>
      <c r="U9" s="13">
        <v>0.32558139534883701</v>
      </c>
      <c r="V9" s="13">
        <v>0.25</v>
      </c>
      <c r="W9" s="13">
        <v>0.23529411764705899</v>
      </c>
      <c r="X9" s="13">
        <v>0.173913043478261</v>
      </c>
      <c r="Y9" s="13">
        <v>0.217391304347826</v>
      </c>
      <c r="Z9" s="13">
        <v>0.33333333333333298</v>
      </c>
      <c r="AA9" s="13">
        <v>0.28571428571428598</v>
      </c>
      <c r="AB9" s="13">
        <v>0.162790697674419</v>
      </c>
      <c r="AC9" s="13">
        <v>0.14285714285714299</v>
      </c>
      <c r="AD9" s="13">
        <v>0.11111111111111099</v>
      </c>
      <c r="AE9" s="13"/>
      <c r="AF9" s="13">
        <v>0.21782178217821799</v>
      </c>
      <c r="AG9" s="13">
        <v>0.30693069306930698</v>
      </c>
      <c r="AH9" s="13">
        <v>0.38709677419354799</v>
      </c>
      <c r="AI9" s="13">
        <v>0.25925925925925902</v>
      </c>
      <c r="AJ9" s="13">
        <v>0.26470588235294101</v>
      </c>
      <c r="AK9" s="13">
        <v>0.35185185185185203</v>
      </c>
      <c r="AL9" s="13"/>
      <c r="AM9" s="13">
        <v>0.34736842105263199</v>
      </c>
      <c r="AN9" s="13">
        <v>0.27358490566037702</v>
      </c>
      <c r="AO9" s="13">
        <v>0.22051282051282101</v>
      </c>
      <c r="AP9" s="13">
        <v>0.24107142857142899</v>
      </c>
      <c r="AQ9" s="13">
        <v>0.25925925925925902</v>
      </c>
      <c r="AR9" s="13"/>
      <c r="AS9" s="13">
        <v>0.26688102893890697</v>
      </c>
      <c r="AT9" s="13" t="s">
        <v>97</v>
      </c>
      <c r="AU9" s="13"/>
      <c r="AV9" s="13">
        <v>0.28921568627451</v>
      </c>
      <c r="AW9" s="13">
        <v>0.27083333333333298</v>
      </c>
      <c r="AX9" s="13">
        <v>0.25757575757575801</v>
      </c>
      <c r="AY9" s="13"/>
      <c r="AZ9" s="13">
        <v>0.305084745762712</v>
      </c>
      <c r="BA9" s="13">
        <v>0.22916666666666699</v>
      </c>
      <c r="BB9" s="13">
        <v>0.3</v>
      </c>
      <c r="BC9" s="13"/>
      <c r="BD9" s="13">
        <v>0.23857868020304601</v>
      </c>
      <c r="BE9" s="13">
        <v>0.3125</v>
      </c>
      <c r="BF9" s="13"/>
      <c r="BG9" s="13">
        <v>0.22842639593908601</v>
      </c>
      <c r="BH9" s="13">
        <v>0.28301886792452802</v>
      </c>
      <c r="BI9" s="13"/>
      <c r="BJ9" s="13">
        <v>0.25263157894736799</v>
      </c>
      <c r="BK9" s="13">
        <v>0.26885880077369401</v>
      </c>
      <c r="BL9" s="13"/>
      <c r="BM9" s="13">
        <v>0.24137931034482801</v>
      </c>
      <c r="BN9" s="13">
        <v>0.26907630522088399</v>
      </c>
      <c r="BO9" s="13"/>
      <c r="BP9" s="13">
        <v>0.23125000000000001</v>
      </c>
      <c r="BQ9" s="13">
        <v>0.28285077951002202</v>
      </c>
      <c r="BR9" s="13"/>
      <c r="BS9" s="13">
        <v>0.22488038277512001</v>
      </c>
      <c r="BT9" s="13">
        <v>0.33196721311475402</v>
      </c>
      <c r="BU9" s="13"/>
      <c r="BV9" s="13">
        <v>0.23611111111111099</v>
      </c>
      <c r="BW9" s="13">
        <v>0.218978102189781</v>
      </c>
      <c r="BX9" s="13"/>
      <c r="BY9" s="13">
        <v>0.26086956521739102</v>
      </c>
      <c r="BZ9" s="13">
        <v>0.26824817518248201</v>
      </c>
      <c r="CA9" s="13"/>
      <c r="CB9" s="13">
        <v>0.25</v>
      </c>
      <c r="CC9" s="13">
        <v>0.278481012658228</v>
      </c>
    </row>
    <row r="10" spans="2:81" x14ac:dyDescent="0.3">
      <c r="B10" s="14" t="s">
        <v>414</v>
      </c>
      <c r="C10" s="13">
        <v>0.19935691318328</v>
      </c>
      <c r="D10" s="13">
        <v>0.23241590214067301</v>
      </c>
      <c r="E10" s="13">
        <v>0.16326530612244899</v>
      </c>
      <c r="F10" s="13"/>
      <c r="G10" s="13">
        <v>0.273809523809524</v>
      </c>
      <c r="H10" s="13">
        <v>0.18620689655172401</v>
      </c>
      <c r="I10" s="13">
        <v>0.13008130081300801</v>
      </c>
      <c r="J10" s="13">
        <v>0.25892857142857101</v>
      </c>
      <c r="K10" s="13">
        <v>0.18918918918918901</v>
      </c>
      <c r="L10" s="13">
        <v>0.17857142857142899</v>
      </c>
      <c r="M10" s="13"/>
      <c r="N10" s="13">
        <v>0.2</v>
      </c>
      <c r="O10" s="13">
        <v>0.168918918918919</v>
      </c>
      <c r="P10" s="13">
        <v>0.23148148148148101</v>
      </c>
      <c r="Q10" s="13">
        <v>0.1953125</v>
      </c>
      <c r="R10" s="13"/>
      <c r="S10" s="13">
        <v>0.188034188034188</v>
      </c>
      <c r="T10" s="13">
        <v>0.15277777777777801</v>
      </c>
      <c r="U10" s="13">
        <v>0.116279069767442</v>
      </c>
      <c r="V10" s="13">
        <v>0.32142857142857101</v>
      </c>
      <c r="W10" s="13">
        <v>0.15686274509803899</v>
      </c>
      <c r="X10" s="13">
        <v>0.26086956521739102</v>
      </c>
      <c r="Y10" s="13">
        <v>0.282608695652174</v>
      </c>
      <c r="Z10" s="13">
        <v>0.148148148148148</v>
      </c>
      <c r="AA10" s="13">
        <v>0.107142857142857</v>
      </c>
      <c r="AB10" s="13">
        <v>0.27906976744186002</v>
      </c>
      <c r="AC10" s="13">
        <v>0.25</v>
      </c>
      <c r="AD10" s="13">
        <v>0.33333333333333298</v>
      </c>
      <c r="AE10" s="13"/>
      <c r="AF10" s="13">
        <v>0.21782178217821799</v>
      </c>
      <c r="AG10" s="13">
        <v>0.16831683168316799</v>
      </c>
      <c r="AH10" s="13">
        <v>0.16129032258064499</v>
      </c>
      <c r="AI10" s="13">
        <v>0.148148148148148</v>
      </c>
      <c r="AJ10" s="13">
        <v>0.25</v>
      </c>
      <c r="AK10" s="13">
        <v>9.2592592592592601E-2</v>
      </c>
      <c r="AL10" s="13"/>
      <c r="AM10" s="13">
        <v>0.2</v>
      </c>
      <c r="AN10" s="13">
        <v>0.25471698113207503</v>
      </c>
      <c r="AO10" s="13">
        <v>0.18461538461538499</v>
      </c>
      <c r="AP10" s="13">
        <v>0.19642857142857101</v>
      </c>
      <c r="AQ10" s="13">
        <v>0.11111111111111099</v>
      </c>
      <c r="AR10" s="13"/>
      <c r="AS10" s="13">
        <v>0.19935691318328</v>
      </c>
      <c r="AT10" s="13" t="s">
        <v>97</v>
      </c>
      <c r="AU10" s="13"/>
      <c r="AV10" s="13">
        <v>0.22549019607843099</v>
      </c>
      <c r="AW10" s="13">
        <v>0.14583333333333301</v>
      </c>
      <c r="AX10" s="13">
        <v>0.19318181818181801</v>
      </c>
      <c r="AY10" s="13"/>
      <c r="AZ10" s="13">
        <v>0.152542372881356</v>
      </c>
      <c r="BA10" s="13">
        <v>0.20833333333333301</v>
      </c>
      <c r="BB10" s="13">
        <v>0.24545454545454501</v>
      </c>
      <c r="BC10" s="13"/>
      <c r="BD10" s="13">
        <v>0.220812182741117</v>
      </c>
      <c r="BE10" s="13">
        <v>0.160714285714286</v>
      </c>
      <c r="BF10" s="13"/>
      <c r="BG10" s="13">
        <v>0.19289340101522801</v>
      </c>
      <c r="BH10" s="13">
        <v>0.20283018867924499</v>
      </c>
      <c r="BI10" s="13"/>
      <c r="BJ10" s="13">
        <v>0.18947368421052599</v>
      </c>
      <c r="BK10" s="13">
        <v>0.20116054158607299</v>
      </c>
      <c r="BL10" s="13"/>
      <c r="BM10" s="13">
        <v>0.24137931034482801</v>
      </c>
      <c r="BN10" s="13">
        <v>0.186746987951807</v>
      </c>
      <c r="BO10" s="13"/>
      <c r="BP10" s="13">
        <v>0.22500000000000001</v>
      </c>
      <c r="BQ10" s="13">
        <v>0.191536748329621</v>
      </c>
      <c r="BR10" s="13"/>
      <c r="BS10" s="13">
        <v>0.17224880382775101</v>
      </c>
      <c r="BT10" s="13">
        <v>0.20081967213114801</v>
      </c>
      <c r="BU10" s="13"/>
      <c r="BV10" s="13">
        <v>0.180555555555556</v>
      </c>
      <c r="BW10" s="13">
        <v>0.167883211678832</v>
      </c>
      <c r="BX10" s="13"/>
      <c r="BY10" s="13">
        <v>0.15942028985507201</v>
      </c>
      <c r="BZ10" s="13">
        <v>0.20437956204379601</v>
      </c>
      <c r="CA10" s="13"/>
      <c r="CB10" s="13">
        <v>0.212837837837838</v>
      </c>
      <c r="CC10" s="13">
        <v>0.186708860759494</v>
      </c>
    </row>
    <row r="11" spans="2:81" x14ac:dyDescent="0.3">
      <c r="B11" s="14" t="s">
        <v>86</v>
      </c>
      <c r="C11" s="13">
        <v>0.14790996784565899</v>
      </c>
      <c r="D11" s="13">
        <v>0.14984709480122299</v>
      </c>
      <c r="E11" s="13">
        <v>0.14625850340136101</v>
      </c>
      <c r="F11" s="13"/>
      <c r="G11" s="13">
        <v>0.14285714285714299</v>
      </c>
      <c r="H11" s="13">
        <v>0.10344827586206901</v>
      </c>
      <c r="I11" s="13">
        <v>0.17073170731707299</v>
      </c>
      <c r="J11" s="13">
        <v>0.13392857142857101</v>
      </c>
      <c r="K11" s="13">
        <v>0.20270270270270299</v>
      </c>
      <c r="L11" s="13">
        <v>0.16666666666666699</v>
      </c>
      <c r="M11" s="13"/>
      <c r="N11" s="13">
        <v>0.17446808510638301</v>
      </c>
      <c r="O11" s="13">
        <v>0.12837837837837801</v>
      </c>
      <c r="P11" s="13">
        <v>0.12037037037037</v>
      </c>
      <c r="Q11" s="13">
        <v>0.140625</v>
      </c>
      <c r="R11" s="13"/>
      <c r="S11" s="13">
        <v>0.128205128205128</v>
      </c>
      <c r="T11" s="13">
        <v>0.13888888888888901</v>
      </c>
      <c r="U11" s="13">
        <v>0.162790697674419</v>
      </c>
      <c r="V11" s="13">
        <v>0.17857142857142899</v>
      </c>
      <c r="W11" s="13">
        <v>0.21568627450980399</v>
      </c>
      <c r="X11" s="13">
        <v>0.108695652173913</v>
      </c>
      <c r="Y11" s="13">
        <v>6.5217391304347797E-2</v>
      </c>
      <c r="Z11" s="13">
        <v>3.7037037037037E-2</v>
      </c>
      <c r="AA11" s="13">
        <v>0.19047619047618999</v>
      </c>
      <c r="AB11" s="13">
        <v>0.186046511627907</v>
      </c>
      <c r="AC11" s="13">
        <v>0.14285714285714299</v>
      </c>
      <c r="AD11" s="13">
        <v>0.22222222222222199</v>
      </c>
      <c r="AE11" s="13"/>
      <c r="AF11" s="13">
        <v>0.143564356435644</v>
      </c>
      <c r="AG11" s="13">
        <v>0.10891089108910899</v>
      </c>
      <c r="AH11" s="13">
        <v>9.6774193548387094E-2</v>
      </c>
      <c r="AI11" s="13">
        <v>0.22222222222222199</v>
      </c>
      <c r="AJ11" s="13">
        <v>0.10294117647058799</v>
      </c>
      <c r="AK11" s="13">
        <v>0.203703703703704</v>
      </c>
      <c r="AL11" s="13"/>
      <c r="AM11" s="13">
        <v>0.115789473684211</v>
      </c>
      <c r="AN11" s="13">
        <v>0.169811320754717</v>
      </c>
      <c r="AO11" s="13">
        <v>0.18461538461538499</v>
      </c>
      <c r="AP11" s="13">
        <v>8.9285714285714302E-2</v>
      </c>
      <c r="AQ11" s="13">
        <v>0.148148148148148</v>
      </c>
      <c r="AR11" s="13"/>
      <c r="AS11" s="13">
        <v>0.14790996784565899</v>
      </c>
      <c r="AT11" s="13" t="s">
        <v>97</v>
      </c>
      <c r="AU11" s="13"/>
      <c r="AV11" s="13">
        <v>0.14705882352941199</v>
      </c>
      <c r="AW11" s="13">
        <v>8.3333333333333301E-2</v>
      </c>
      <c r="AX11" s="13">
        <v>0.140151515151515</v>
      </c>
      <c r="AY11" s="13"/>
      <c r="AZ11" s="13">
        <v>6.7796610169491497E-2</v>
      </c>
      <c r="BA11" s="13">
        <v>0.125</v>
      </c>
      <c r="BB11" s="13">
        <v>0.18181818181818199</v>
      </c>
      <c r="BC11" s="13"/>
      <c r="BD11" s="13">
        <v>0.131979695431472</v>
      </c>
      <c r="BE11" s="13">
        <v>0.17857142857142899</v>
      </c>
      <c r="BF11" s="13"/>
      <c r="BG11" s="13">
        <v>0.14213197969543101</v>
      </c>
      <c r="BH11" s="13">
        <v>0.15094339622641501</v>
      </c>
      <c r="BI11" s="13"/>
      <c r="BJ11" s="13">
        <v>0.17894736842105299</v>
      </c>
      <c r="BK11" s="13">
        <v>0.14119922630560899</v>
      </c>
      <c r="BL11" s="13"/>
      <c r="BM11" s="13">
        <v>0.13793103448275901</v>
      </c>
      <c r="BN11" s="13">
        <v>0.15060240963855401</v>
      </c>
      <c r="BO11" s="13"/>
      <c r="BP11" s="13">
        <v>0.15625</v>
      </c>
      <c r="BQ11" s="13">
        <v>0.142538975501114</v>
      </c>
      <c r="BR11" s="13"/>
      <c r="BS11" s="13">
        <v>0.119617224880383</v>
      </c>
      <c r="BT11" s="13">
        <v>0.135245901639344</v>
      </c>
      <c r="BU11" s="13"/>
      <c r="BV11" s="13">
        <v>0.11111111111111099</v>
      </c>
      <c r="BW11" s="13">
        <v>0.124087591240876</v>
      </c>
      <c r="BX11" s="13"/>
      <c r="BY11" s="13">
        <v>0.15942028985507201</v>
      </c>
      <c r="BZ11" s="13">
        <v>0.14781021897810201</v>
      </c>
      <c r="CA11" s="13"/>
      <c r="CB11" s="13">
        <v>0.168918918918919</v>
      </c>
      <c r="CC11" s="13">
        <v>0.132911392405063</v>
      </c>
    </row>
    <row r="12" spans="2:81" x14ac:dyDescent="0.3">
      <c r="B12" s="14" t="s">
        <v>415</v>
      </c>
      <c r="C12" s="13">
        <v>0.122186495176849</v>
      </c>
      <c r="D12" s="13">
        <v>0.10397553516819601</v>
      </c>
      <c r="E12" s="13">
        <v>0.14285714285714299</v>
      </c>
      <c r="F12" s="13"/>
      <c r="G12" s="13">
        <v>0.119047619047619</v>
      </c>
      <c r="H12" s="13">
        <v>0.12413793103448301</v>
      </c>
      <c r="I12" s="13">
        <v>0.113821138211382</v>
      </c>
      <c r="J12" s="13">
        <v>0.13392857142857101</v>
      </c>
      <c r="K12" s="13">
        <v>0.14864864864864899</v>
      </c>
      <c r="L12" s="13">
        <v>9.5238095238095205E-2</v>
      </c>
      <c r="M12" s="13"/>
      <c r="N12" s="13">
        <v>0.131914893617021</v>
      </c>
      <c r="O12" s="13">
        <v>0.15540540540540501</v>
      </c>
      <c r="P12" s="13">
        <v>0.101851851851852</v>
      </c>
      <c r="Q12" s="13">
        <v>8.59375E-2</v>
      </c>
      <c r="R12" s="13"/>
      <c r="S12" s="13">
        <v>7.69230769230769E-2</v>
      </c>
      <c r="T12" s="13">
        <v>0.15277777777777801</v>
      </c>
      <c r="U12" s="13">
        <v>0.13953488372093001</v>
      </c>
      <c r="V12" s="13">
        <v>8.9285714285714302E-2</v>
      </c>
      <c r="W12" s="13">
        <v>0.11764705882352899</v>
      </c>
      <c r="X12" s="13">
        <v>6.5217391304347797E-2</v>
      </c>
      <c r="Y12" s="13">
        <v>0.108695652173913</v>
      </c>
      <c r="Z12" s="13">
        <v>0.18518518518518501</v>
      </c>
      <c r="AA12" s="13">
        <v>0.14285714285714299</v>
      </c>
      <c r="AB12" s="13">
        <v>0.162790697674419</v>
      </c>
      <c r="AC12" s="13">
        <v>0.17857142857142899</v>
      </c>
      <c r="AD12" s="13">
        <v>0.22222222222222199</v>
      </c>
      <c r="AE12" s="13"/>
      <c r="AF12" s="13">
        <v>0.12871287128712899</v>
      </c>
      <c r="AG12" s="13">
        <v>9.9009900990099001E-2</v>
      </c>
      <c r="AH12" s="13">
        <v>0.14516129032258099</v>
      </c>
      <c r="AI12" s="13">
        <v>0.148148148148148</v>
      </c>
      <c r="AJ12" s="13">
        <v>0.14705882352941199</v>
      </c>
      <c r="AK12" s="13">
        <v>7.4074074074074098E-2</v>
      </c>
      <c r="AL12" s="13"/>
      <c r="AM12" s="13">
        <v>6.3157894736842093E-2</v>
      </c>
      <c r="AN12" s="13">
        <v>0.15094339622641501</v>
      </c>
      <c r="AO12" s="13">
        <v>0.138461538461538</v>
      </c>
      <c r="AP12" s="13">
        <v>0.14285714285714299</v>
      </c>
      <c r="AQ12" s="13">
        <v>7.4074074074074098E-2</v>
      </c>
      <c r="AR12" s="13"/>
      <c r="AS12" s="13">
        <v>0.122186495176849</v>
      </c>
      <c r="AT12" s="13" t="s">
        <v>97</v>
      </c>
      <c r="AU12" s="13"/>
      <c r="AV12" s="13">
        <v>0.10784313725490199</v>
      </c>
      <c r="AW12" s="13">
        <v>4.1666666666666699E-2</v>
      </c>
      <c r="AX12" s="13">
        <v>0.15909090909090901</v>
      </c>
      <c r="AY12" s="13"/>
      <c r="AZ12" s="13">
        <v>0.101694915254237</v>
      </c>
      <c r="BA12" s="13">
        <v>0.104166666666667</v>
      </c>
      <c r="BB12" s="13">
        <v>9.0909090909090898E-2</v>
      </c>
      <c r="BC12" s="13"/>
      <c r="BD12" s="13">
        <v>0.116751269035533</v>
      </c>
      <c r="BE12" s="13">
        <v>0.129464285714286</v>
      </c>
      <c r="BF12" s="13"/>
      <c r="BG12" s="13">
        <v>7.6142131979695396E-2</v>
      </c>
      <c r="BH12" s="13">
        <v>0.14386792452830199</v>
      </c>
      <c r="BI12" s="13"/>
      <c r="BJ12" s="13">
        <v>6.3157894736842093E-2</v>
      </c>
      <c r="BK12" s="13">
        <v>0.13346228239845301</v>
      </c>
      <c r="BL12" s="13"/>
      <c r="BM12" s="13">
        <v>0.163793103448276</v>
      </c>
      <c r="BN12" s="13">
        <v>0.114457831325301</v>
      </c>
      <c r="BO12" s="13"/>
      <c r="BP12" s="13">
        <v>0.15625</v>
      </c>
      <c r="BQ12" s="13">
        <v>0.10913140311804</v>
      </c>
      <c r="BR12" s="13"/>
      <c r="BS12" s="13">
        <v>0.13397129186602899</v>
      </c>
      <c r="BT12" s="13">
        <v>0.114754098360656</v>
      </c>
      <c r="BU12" s="13"/>
      <c r="BV12" s="13">
        <v>9.7222222222222196E-2</v>
      </c>
      <c r="BW12" s="13">
        <v>0.153284671532847</v>
      </c>
      <c r="BX12" s="13"/>
      <c r="BY12" s="13">
        <v>0.13043478260869601</v>
      </c>
      <c r="BZ12" s="13">
        <v>0.116788321167883</v>
      </c>
      <c r="CA12" s="13"/>
      <c r="CB12" s="13">
        <v>0.152027027027027</v>
      </c>
      <c r="CC12" s="13">
        <v>9.8101265822784806E-2</v>
      </c>
    </row>
    <row r="13" spans="2:81" x14ac:dyDescent="0.3">
      <c r="B13" s="14" t="s">
        <v>106</v>
      </c>
      <c r="C13" s="13">
        <v>2.0900321543408401E-2</v>
      </c>
      <c r="D13" s="13">
        <v>1.2232415902140701E-2</v>
      </c>
      <c r="E13" s="13">
        <v>3.06122448979592E-2</v>
      </c>
      <c r="F13" s="13"/>
      <c r="G13" s="13">
        <v>1.1904761904761901E-2</v>
      </c>
      <c r="H13" s="13">
        <v>3.4482758620689703E-2</v>
      </c>
      <c r="I13" s="13">
        <v>1.6260162601626001E-2</v>
      </c>
      <c r="J13" s="13">
        <v>8.9285714285714298E-3</v>
      </c>
      <c r="K13" s="13">
        <v>2.7027027027027001E-2</v>
      </c>
      <c r="L13" s="13">
        <v>2.3809523809523801E-2</v>
      </c>
      <c r="M13" s="13"/>
      <c r="N13" s="13">
        <v>1.7021276595744698E-2</v>
      </c>
      <c r="O13" s="13">
        <v>3.37837837837838E-2</v>
      </c>
      <c r="P13" s="13">
        <v>2.7777777777777801E-2</v>
      </c>
      <c r="Q13" s="13">
        <v>7.8125E-3</v>
      </c>
      <c r="R13" s="13"/>
      <c r="S13" s="13">
        <v>2.5641025641025599E-2</v>
      </c>
      <c r="T13" s="13">
        <v>2.7777777777777801E-2</v>
      </c>
      <c r="U13" s="13">
        <v>6.9767441860465101E-2</v>
      </c>
      <c r="V13" s="13">
        <v>0</v>
      </c>
      <c r="W13" s="13">
        <v>3.9215686274509803E-2</v>
      </c>
      <c r="X13" s="13">
        <v>4.3478260869565202E-2</v>
      </c>
      <c r="Y13" s="13">
        <v>0</v>
      </c>
      <c r="Z13" s="13">
        <v>0</v>
      </c>
      <c r="AA13" s="13">
        <v>1.1904761904761901E-2</v>
      </c>
      <c r="AB13" s="13">
        <v>0</v>
      </c>
      <c r="AC13" s="13">
        <v>0</v>
      </c>
      <c r="AD13" s="13">
        <v>0</v>
      </c>
      <c r="AE13" s="13"/>
      <c r="AF13" s="13">
        <v>0</v>
      </c>
      <c r="AG13" s="13">
        <v>9.9009900990098994E-3</v>
      </c>
      <c r="AH13" s="13">
        <v>3.2258064516128997E-2</v>
      </c>
      <c r="AI13" s="13">
        <v>0</v>
      </c>
      <c r="AJ13" s="13">
        <v>5.8823529411764698E-2</v>
      </c>
      <c r="AK13" s="13">
        <v>5.5555555555555601E-2</v>
      </c>
      <c r="AL13" s="13"/>
      <c r="AM13" s="13">
        <v>4.2105263157894701E-2</v>
      </c>
      <c r="AN13" s="13">
        <v>9.4339622641509396E-3</v>
      </c>
      <c r="AO13" s="13">
        <v>2.0512820512820499E-2</v>
      </c>
      <c r="AP13" s="13">
        <v>1.7857142857142901E-2</v>
      </c>
      <c r="AQ13" s="13">
        <v>3.7037037037037E-2</v>
      </c>
      <c r="AR13" s="13"/>
      <c r="AS13" s="13">
        <v>2.0900321543408401E-2</v>
      </c>
      <c r="AT13" s="13" t="s">
        <v>97</v>
      </c>
      <c r="AU13" s="13"/>
      <c r="AV13" s="13">
        <v>9.8039215686274508E-3</v>
      </c>
      <c r="AW13" s="13">
        <v>0</v>
      </c>
      <c r="AX13" s="13">
        <v>3.7878787878787901E-2</v>
      </c>
      <c r="AY13" s="13"/>
      <c r="AZ13" s="13">
        <v>0</v>
      </c>
      <c r="BA13" s="13">
        <v>0</v>
      </c>
      <c r="BB13" s="13">
        <v>1.8181818181818198E-2</v>
      </c>
      <c r="BC13" s="13"/>
      <c r="BD13" s="13">
        <v>2.5380710659898501E-2</v>
      </c>
      <c r="BE13" s="13">
        <v>1.33928571428571E-2</v>
      </c>
      <c r="BF13" s="13"/>
      <c r="BG13" s="13">
        <v>1.5228426395939101E-2</v>
      </c>
      <c r="BH13" s="13">
        <v>2.3584905660377398E-2</v>
      </c>
      <c r="BI13" s="13"/>
      <c r="BJ13" s="13">
        <v>4.2105263157894701E-2</v>
      </c>
      <c r="BK13" s="13">
        <v>1.7408123791102501E-2</v>
      </c>
      <c r="BL13" s="13"/>
      <c r="BM13" s="13">
        <v>1.72413793103448E-2</v>
      </c>
      <c r="BN13" s="13">
        <v>2.2088353413654602E-2</v>
      </c>
      <c r="BO13" s="13"/>
      <c r="BP13" s="13">
        <v>2.5000000000000001E-2</v>
      </c>
      <c r="BQ13" s="13">
        <v>2.0044543429844099E-2</v>
      </c>
      <c r="BR13" s="13"/>
      <c r="BS13" s="13">
        <v>2.39234449760766E-2</v>
      </c>
      <c r="BT13" s="13">
        <v>1.63934426229508E-2</v>
      </c>
      <c r="BU13" s="13"/>
      <c r="BV13" s="13">
        <v>1.38888888888889E-2</v>
      </c>
      <c r="BW13" s="13">
        <v>2.9197080291970798E-2</v>
      </c>
      <c r="BX13" s="13"/>
      <c r="BY13" s="13">
        <v>2.8985507246376802E-2</v>
      </c>
      <c r="BZ13" s="13">
        <v>2.0072992700729899E-2</v>
      </c>
      <c r="CA13" s="13"/>
      <c r="CB13" s="13">
        <v>1.68918918918919E-2</v>
      </c>
      <c r="CC13" s="13">
        <v>2.53164556962025E-2</v>
      </c>
    </row>
    <row r="14" spans="2:81" x14ac:dyDescent="0.3">
      <c r="B14" s="14" t="s">
        <v>89</v>
      </c>
      <c r="C14" s="17">
        <v>0.50964630225080398</v>
      </c>
      <c r="D14" s="17">
        <v>0.50152905198776798</v>
      </c>
      <c r="E14" s="17">
        <v>0.51700680272108801</v>
      </c>
      <c r="F14" s="17"/>
      <c r="G14" s="17">
        <v>0.452380952380952</v>
      </c>
      <c r="H14" s="17">
        <v>0.55172413793103403</v>
      </c>
      <c r="I14" s="17">
        <v>0.569105691056911</v>
      </c>
      <c r="J14" s="17">
        <v>0.46428571428571402</v>
      </c>
      <c r="K14" s="17">
        <v>0.43243243243243201</v>
      </c>
      <c r="L14" s="17">
        <v>0.53571428571428603</v>
      </c>
      <c r="M14" s="17"/>
      <c r="N14" s="17">
        <v>0.47659574468085097</v>
      </c>
      <c r="O14" s="17">
        <v>0.51351351351351304</v>
      </c>
      <c r="P14" s="17">
        <v>0.51851851851851805</v>
      </c>
      <c r="Q14" s="17">
        <v>0.5703125</v>
      </c>
      <c r="R14" s="17"/>
      <c r="S14" s="17">
        <v>0.58119658119658102</v>
      </c>
      <c r="T14" s="17">
        <v>0.52777777777777801</v>
      </c>
      <c r="U14" s="17">
        <v>0.51162790697674398</v>
      </c>
      <c r="V14" s="17">
        <v>0.41071428571428598</v>
      </c>
      <c r="W14" s="17">
        <v>0.47058823529411797</v>
      </c>
      <c r="X14" s="17">
        <v>0.52173913043478304</v>
      </c>
      <c r="Y14" s="17">
        <v>0.54347826086956497</v>
      </c>
      <c r="Z14" s="17">
        <v>0.62962962962962998</v>
      </c>
      <c r="AA14" s="17">
        <v>0.547619047619048</v>
      </c>
      <c r="AB14" s="17">
        <v>0.372093023255814</v>
      </c>
      <c r="AC14" s="17">
        <v>0.42857142857142899</v>
      </c>
      <c r="AD14" s="17">
        <v>0.22222222222222199</v>
      </c>
      <c r="AE14" s="17"/>
      <c r="AF14" s="17">
        <v>0.50990099009901002</v>
      </c>
      <c r="AG14" s="17">
        <v>0.61386138613861396</v>
      </c>
      <c r="AH14" s="17">
        <v>0.56451612903225801</v>
      </c>
      <c r="AI14" s="17">
        <v>0.48148148148148101</v>
      </c>
      <c r="AJ14" s="17">
        <v>0.441176470588235</v>
      </c>
      <c r="AK14" s="17">
        <v>0.57407407407407396</v>
      </c>
      <c r="AL14" s="17"/>
      <c r="AM14" s="17">
        <v>0.57894736842105299</v>
      </c>
      <c r="AN14" s="17">
        <v>0.41509433962264197</v>
      </c>
      <c r="AO14" s="17">
        <v>0.47179487179487201</v>
      </c>
      <c r="AP14" s="17">
        <v>0.55357142857142905</v>
      </c>
      <c r="AQ14" s="17">
        <v>0.62962962962962998</v>
      </c>
      <c r="AR14" s="17"/>
      <c r="AS14" s="17">
        <v>0.50964630225080398</v>
      </c>
      <c r="AT14" s="17" t="s">
        <v>97</v>
      </c>
      <c r="AU14" s="17"/>
      <c r="AV14" s="17">
        <v>0.50980392156862697</v>
      </c>
      <c r="AW14" s="17">
        <v>0.72916666666666696</v>
      </c>
      <c r="AX14" s="17">
        <v>0.46969696969697</v>
      </c>
      <c r="AY14" s="17"/>
      <c r="AZ14" s="17">
        <v>0.677966101694915</v>
      </c>
      <c r="BA14" s="17">
        <v>0.5625</v>
      </c>
      <c r="BB14" s="17">
        <v>0.46363636363636401</v>
      </c>
      <c r="BC14" s="17"/>
      <c r="BD14" s="17">
        <v>0.50507614213198004</v>
      </c>
      <c r="BE14" s="17">
        <v>0.51785714285714302</v>
      </c>
      <c r="BF14" s="17"/>
      <c r="BG14" s="17">
        <v>0.57360406091370597</v>
      </c>
      <c r="BH14" s="17">
        <v>0.47877358490566002</v>
      </c>
      <c r="BI14" s="17"/>
      <c r="BJ14" s="17">
        <v>0.52631578947368396</v>
      </c>
      <c r="BK14" s="17">
        <v>0.50676982591876196</v>
      </c>
      <c r="BL14" s="17"/>
      <c r="BM14" s="17">
        <v>0.43965517241379298</v>
      </c>
      <c r="BN14" s="17">
        <v>0.52610441767068294</v>
      </c>
      <c r="BO14" s="17"/>
      <c r="BP14" s="17">
        <v>0.4375</v>
      </c>
      <c r="BQ14" s="17">
        <v>0.53674832962138097</v>
      </c>
      <c r="BR14" s="17"/>
      <c r="BS14" s="17">
        <v>0.55023923444976097</v>
      </c>
      <c r="BT14" s="17">
        <v>0.53278688524590201</v>
      </c>
      <c r="BU14" s="17"/>
      <c r="BV14" s="17">
        <v>0.59722222222222199</v>
      </c>
      <c r="BW14" s="17">
        <v>0.52554744525547403</v>
      </c>
      <c r="BX14" s="17"/>
      <c r="BY14" s="17">
        <v>0.52173913043478304</v>
      </c>
      <c r="BZ14" s="17">
        <v>0.51094890510948898</v>
      </c>
      <c r="CA14" s="17"/>
      <c r="CB14" s="17">
        <v>0.44932432432432401</v>
      </c>
      <c r="CC14" s="17">
        <v>0.556962025316456</v>
      </c>
    </row>
    <row r="15" spans="2:81" x14ac:dyDescent="0.3">
      <c r="B15" s="14" t="s">
        <v>90</v>
      </c>
      <c r="C15" s="17">
        <v>0.270096463022508</v>
      </c>
      <c r="D15" s="17">
        <v>0.25382262996941901</v>
      </c>
      <c r="E15" s="17">
        <v>0.289115646258503</v>
      </c>
      <c r="F15" s="17"/>
      <c r="G15" s="17">
        <v>0.26190476190476197</v>
      </c>
      <c r="H15" s="17">
        <v>0.22758620689655201</v>
      </c>
      <c r="I15" s="17">
        <v>0.284552845528455</v>
      </c>
      <c r="J15" s="17">
        <v>0.26785714285714302</v>
      </c>
      <c r="K15" s="17">
        <v>0.35135135135135098</v>
      </c>
      <c r="L15" s="17">
        <v>0.26190476190476197</v>
      </c>
      <c r="M15" s="17"/>
      <c r="N15" s="17">
        <v>0.30638297872340398</v>
      </c>
      <c r="O15" s="17">
        <v>0.28378378378378399</v>
      </c>
      <c r="P15" s="17">
        <v>0.22222222222222199</v>
      </c>
      <c r="Q15" s="17">
        <v>0.2265625</v>
      </c>
      <c r="R15" s="17"/>
      <c r="S15" s="17">
        <v>0.20512820512820501</v>
      </c>
      <c r="T15" s="17">
        <v>0.29166666666666702</v>
      </c>
      <c r="U15" s="17">
        <v>0.30232558139534899</v>
      </c>
      <c r="V15" s="17">
        <v>0.26785714285714302</v>
      </c>
      <c r="W15" s="17">
        <v>0.33333333333333298</v>
      </c>
      <c r="X15" s="17">
        <v>0.173913043478261</v>
      </c>
      <c r="Y15" s="17">
        <v>0.173913043478261</v>
      </c>
      <c r="Z15" s="17">
        <v>0.22222222222222199</v>
      </c>
      <c r="AA15" s="17">
        <v>0.33333333333333298</v>
      </c>
      <c r="AB15" s="17">
        <v>0.34883720930232598</v>
      </c>
      <c r="AC15" s="17">
        <v>0.32142857142857101</v>
      </c>
      <c r="AD15" s="17">
        <v>0.44444444444444398</v>
      </c>
      <c r="AE15" s="17"/>
      <c r="AF15" s="17">
        <v>0.27227722772277202</v>
      </c>
      <c r="AG15" s="17">
        <v>0.20792079207920799</v>
      </c>
      <c r="AH15" s="17">
        <v>0.241935483870968</v>
      </c>
      <c r="AI15" s="17">
        <v>0.37037037037037002</v>
      </c>
      <c r="AJ15" s="17">
        <v>0.25</v>
      </c>
      <c r="AK15" s="17">
        <v>0.27777777777777801</v>
      </c>
      <c r="AL15" s="17"/>
      <c r="AM15" s="17">
        <v>0.17894736842105299</v>
      </c>
      <c r="AN15" s="17">
        <v>0.320754716981132</v>
      </c>
      <c r="AO15" s="17">
        <v>0.32307692307692298</v>
      </c>
      <c r="AP15" s="17">
        <v>0.23214285714285701</v>
      </c>
      <c r="AQ15" s="17">
        <v>0.22222222222222199</v>
      </c>
      <c r="AR15" s="17"/>
      <c r="AS15" s="17">
        <v>0.270096463022508</v>
      </c>
      <c r="AT15" s="17" t="s">
        <v>97</v>
      </c>
      <c r="AU15" s="17"/>
      <c r="AV15" s="17">
        <v>0.25490196078431399</v>
      </c>
      <c r="AW15" s="17">
        <v>0.125</v>
      </c>
      <c r="AX15" s="17">
        <v>0.29924242424242398</v>
      </c>
      <c r="AY15" s="17"/>
      <c r="AZ15" s="17">
        <v>0.169491525423729</v>
      </c>
      <c r="BA15" s="17">
        <v>0.22916666666666699</v>
      </c>
      <c r="BB15" s="17">
        <v>0.27272727272727298</v>
      </c>
      <c r="BC15" s="17"/>
      <c r="BD15" s="17">
        <v>0.24873096446700499</v>
      </c>
      <c r="BE15" s="17">
        <v>0.30803571428571402</v>
      </c>
      <c r="BF15" s="17"/>
      <c r="BG15" s="17">
        <v>0.218274111675127</v>
      </c>
      <c r="BH15" s="17">
        <v>0.294811320754717</v>
      </c>
      <c r="BI15" s="17"/>
      <c r="BJ15" s="17">
        <v>0.24210526315789499</v>
      </c>
      <c r="BK15" s="17">
        <v>0.27466150870406197</v>
      </c>
      <c r="BL15" s="17"/>
      <c r="BM15" s="17">
        <v>0.30172413793103398</v>
      </c>
      <c r="BN15" s="17">
        <v>0.265060240963855</v>
      </c>
      <c r="BO15" s="17"/>
      <c r="BP15" s="17">
        <v>0.3125</v>
      </c>
      <c r="BQ15" s="17">
        <v>0.25167037861915398</v>
      </c>
      <c r="BR15" s="17"/>
      <c r="BS15" s="17">
        <v>0.25358851674641097</v>
      </c>
      <c r="BT15" s="17">
        <v>0.25</v>
      </c>
      <c r="BU15" s="17"/>
      <c r="BV15" s="17">
        <v>0.20833333333333301</v>
      </c>
      <c r="BW15" s="17">
        <v>0.27737226277372301</v>
      </c>
      <c r="BX15" s="17"/>
      <c r="BY15" s="17">
        <v>0.28985507246376802</v>
      </c>
      <c r="BZ15" s="17">
        <v>0.264598540145985</v>
      </c>
      <c r="CA15" s="17"/>
      <c r="CB15" s="17">
        <v>0.320945945945946</v>
      </c>
      <c r="CC15" s="17">
        <v>0.231012658227848</v>
      </c>
    </row>
    <row r="16" spans="2:81" x14ac:dyDescent="0.3">
      <c r="B16" s="14" t="s">
        <v>91</v>
      </c>
      <c r="C16" s="18">
        <v>0.23954983922829601</v>
      </c>
      <c r="D16" s="18">
        <v>0.247706422018349</v>
      </c>
      <c r="E16" s="18">
        <v>0.22789115646258501</v>
      </c>
      <c r="F16" s="18"/>
      <c r="G16" s="18">
        <v>0.19047619047619099</v>
      </c>
      <c r="H16" s="18">
        <v>0.32413793103448302</v>
      </c>
      <c r="I16" s="18">
        <v>0.284552845528455</v>
      </c>
      <c r="J16" s="18">
        <v>0.19642857142857101</v>
      </c>
      <c r="K16" s="18">
        <v>8.1081081081081099E-2</v>
      </c>
      <c r="L16" s="18">
        <v>0.273809523809524</v>
      </c>
      <c r="M16" s="18"/>
      <c r="N16" s="18">
        <v>0.170212765957447</v>
      </c>
      <c r="O16" s="18">
        <v>0.22972972972972999</v>
      </c>
      <c r="P16" s="18">
        <v>0.296296296296296</v>
      </c>
      <c r="Q16" s="18">
        <v>0.34375</v>
      </c>
      <c r="R16" s="18"/>
      <c r="S16" s="18">
        <v>0.37606837606837601</v>
      </c>
      <c r="T16" s="18">
        <v>0.23611111111111099</v>
      </c>
      <c r="U16" s="18">
        <v>0.209302325581395</v>
      </c>
      <c r="V16" s="18">
        <v>0.14285714285714299</v>
      </c>
      <c r="W16" s="18">
        <v>0.13725490196078399</v>
      </c>
      <c r="X16" s="18">
        <v>0.34782608695652201</v>
      </c>
      <c r="Y16" s="18">
        <v>0.36956521739130399</v>
      </c>
      <c r="Z16" s="18">
        <v>0.407407407407407</v>
      </c>
      <c r="AA16" s="18">
        <v>0.214285714285714</v>
      </c>
      <c r="AB16" s="18">
        <v>2.32558139534884E-2</v>
      </c>
      <c r="AC16" s="18">
        <v>0.107142857142857</v>
      </c>
      <c r="AD16" s="18">
        <v>-0.22222222222222199</v>
      </c>
      <c r="AE16" s="18"/>
      <c r="AF16" s="18">
        <v>0.237623762376238</v>
      </c>
      <c r="AG16" s="18">
        <v>0.40594059405940602</v>
      </c>
      <c r="AH16" s="18">
        <v>0.32258064516128998</v>
      </c>
      <c r="AI16" s="18">
        <v>0.11111111111111099</v>
      </c>
      <c r="AJ16" s="18">
        <v>0.191176470588235</v>
      </c>
      <c r="AK16" s="18">
        <v>0.296296296296296</v>
      </c>
      <c r="AL16" s="18"/>
      <c r="AM16" s="18">
        <v>0.4</v>
      </c>
      <c r="AN16" s="18">
        <v>9.4339622641509496E-2</v>
      </c>
      <c r="AO16" s="18">
        <v>0.14871794871794899</v>
      </c>
      <c r="AP16" s="18">
        <v>0.32142857142857101</v>
      </c>
      <c r="AQ16" s="18">
        <v>0.407407407407407</v>
      </c>
      <c r="AR16" s="18"/>
      <c r="AS16" s="18">
        <v>0.23954983922829601</v>
      </c>
      <c r="AT16" s="18" t="s">
        <v>97</v>
      </c>
      <c r="AU16" s="18"/>
      <c r="AV16" s="18">
        <v>0.25490196078431399</v>
      </c>
      <c r="AW16" s="18">
        <v>0.60416666666666696</v>
      </c>
      <c r="AX16" s="18">
        <v>0.170454545454546</v>
      </c>
      <c r="AY16" s="18"/>
      <c r="AZ16" s="18">
        <v>0.50847457627118597</v>
      </c>
      <c r="BA16" s="18">
        <v>0.33333333333333298</v>
      </c>
      <c r="BB16" s="18">
        <v>0.190909090909091</v>
      </c>
      <c r="BC16" s="18"/>
      <c r="BD16" s="18">
        <v>0.256345177664975</v>
      </c>
      <c r="BE16" s="18">
        <v>0.20982142857142799</v>
      </c>
      <c r="BF16" s="18"/>
      <c r="BG16" s="18">
        <v>0.35532994923857902</v>
      </c>
      <c r="BH16" s="18">
        <v>0.18396226415094299</v>
      </c>
      <c r="BI16" s="18"/>
      <c r="BJ16" s="18">
        <v>0.28421052631579002</v>
      </c>
      <c r="BK16" s="18">
        <v>0.23210831721469999</v>
      </c>
      <c r="BL16" s="18"/>
      <c r="BM16" s="18">
        <v>0.13793103448275901</v>
      </c>
      <c r="BN16" s="18">
        <v>0.261044176706827</v>
      </c>
      <c r="BO16" s="18"/>
      <c r="BP16" s="18">
        <v>0.125</v>
      </c>
      <c r="BQ16" s="18">
        <v>0.28507795100222699</v>
      </c>
      <c r="BR16" s="18"/>
      <c r="BS16" s="18">
        <v>0.296650717703349</v>
      </c>
      <c r="BT16" s="18">
        <v>0.28278688524590201</v>
      </c>
      <c r="BU16" s="18"/>
      <c r="BV16" s="18">
        <v>0.38888888888888901</v>
      </c>
      <c r="BW16" s="18">
        <v>0.24817518248175199</v>
      </c>
      <c r="BX16" s="18"/>
      <c r="BY16" s="18">
        <v>0.231884057971015</v>
      </c>
      <c r="BZ16" s="18">
        <v>0.24635036496350399</v>
      </c>
      <c r="CA16" s="18"/>
      <c r="CB16" s="18">
        <v>0.12837837837837801</v>
      </c>
      <c r="CC16" s="18">
        <v>0.325949367088608</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CC21"/>
  <sheetViews>
    <sheetView showGridLines="0" workbookViewId="0">
      <pane xSplit="2" topLeftCell="C1" activePane="topRight" state="frozen"/>
      <selection pane="topRight" activeCell="B31" sqref="B3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467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622</v>
      </c>
      <c r="D7" s="10">
        <v>327</v>
      </c>
      <c r="E7" s="10">
        <v>294</v>
      </c>
      <c r="F7" s="10"/>
      <c r="G7" s="10">
        <v>84</v>
      </c>
      <c r="H7" s="10">
        <v>145</v>
      </c>
      <c r="I7" s="10">
        <v>123</v>
      </c>
      <c r="J7" s="10">
        <v>112</v>
      </c>
      <c r="K7" s="10">
        <v>74</v>
      </c>
      <c r="L7" s="10">
        <v>84</v>
      </c>
      <c r="M7" s="10"/>
      <c r="N7" s="10">
        <v>235</v>
      </c>
      <c r="O7" s="10">
        <v>148</v>
      </c>
      <c r="P7" s="10">
        <v>108</v>
      </c>
      <c r="Q7" s="10">
        <v>128</v>
      </c>
      <c r="R7" s="10"/>
      <c r="S7" s="10">
        <v>117</v>
      </c>
      <c r="T7" s="10">
        <v>72</v>
      </c>
      <c r="U7" s="10">
        <v>43</v>
      </c>
      <c r="V7" s="10">
        <v>56</v>
      </c>
      <c r="W7" s="10">
        <v>51</v>
      </c>
      <c r="X7" s="10">
        <v>46</v>
      </c>
      <c r="Y7" s="10">
        <v>46</v>
      </c>
      <c r="Z7" s="10">
        <v>27</v>
      </c>
      <c r="AA7" s="10">
        <v>84</v>
      </c>
      <c r="AB7" s="10">
        <v>43</v>
      </c>
      <c r="AC7" s="10">
        <v>28</v>
      </c>
      <c r="AD7" s="10">
        <v>9</v>
      </c>
      <c r="AE7" s="10"/>
      <c r="AF7" s="10">
        <v>202</v>
      </c>
      <c r="AG7" s="10">
        <v>101</v>
      </c>
      <c r="AH7" s="10">
        <v>62</v>
      </c>
      <c r="AI7" s="10">
        <v>81</v>
      </c>
      <c r="AJ7" s="10">
        <v>68</v>
      </c>
      <c r="AK7" s="10">
        <v>54</v>
      </c>
      <c r="AL7" s="10"/>
      <c r="AM7" s="10">
        <v>95</v>
      </c>
      <c r="AN7" s="10">
        <v>106</v>
      </c>
      <c r="AO7" s="10">
        <v>195</v>
      </c>
      <c r="AP7" s="10">
        <v>112</v>
      </c>
      <c r="AQ7" s="10">
        <v>27</v>
      </c>
      <c r="AR7" s="10"/>
      <c r="AS7" s="10">
        <v>622</v>
      </c>
      <c r="AT7" s="10" t="s">
        <v>96</v>
      </c>
      <c r="AU7" s="10"/>
      <c r="AV7" s="10">
        <v>204</v>
      </c>
      <c r="AW7" s="10">
        <v>48</v>
      </c>
      <c r="AX7" s="10">
        <v>264</v>
      </c>
      <c r="AY7" s="10"/>
      <c r="AZ7" s="10">
        <v>59</v>
      </c>
      <c r="BA7" s="10">
        <v>48</v>
      </c>
      <c r="BB7" s="10">
        <v>110</v>
      </c>
      <c r="BC7" s="10"/>
      <c r="BD7" s="10">
        <v>394</v>
      </c>
      <c r="BE7" s="10">
        <v>224</v>
      </c>
      <c r="BF7" s="10"/>
      <c r="BG7" s="10">
        <v>197</v>
      </c>
      <c r="BH7" s="10">
        <v>424</v>
      </c>
      <c r="BI7" s="10"/>
      <c r="BJ7" s="10">
        <v>95</v>
      </c>
      <c r="BK7" s="10">
        <v>517</v>
      </c>
      <c r="BL7" s="10"/>
      <c r="BM7" s="10">
        <v>116</v>
      </c>
      <c r="BN7" s="10">
        <v>498</v>
      </c>
      <c r="BO7" s="10"/>
      <c r="BP7" s="10">
        <v>160</v>
      </c>
      <c r="BQ7" s="10">
        <v>449</v>
      </c>
      <c r="BR7" s="10"/>
      <c r="BS7" s="10">
        <v>209</v>
      </c>
      <c r="BT7" s="10">
        <v>244</v>
      </c>
      <c r="BU7" s="10"/>
      <c r="BV7" s="10">
        <v>72</v>
      </c>
      <c r="BW7" s="10">
        <v>137</v>
      </c>
      <c r="BX7" s="10"/>
      <c r="BY7" s="10">
        <v>69</v>
      </c>
      <c r="BZ7" s="10">
        <v>548</v>
      </c>
      <c r="CA7" s="10"/>
      <c r="CB7" s="10">
        <v>296</v>
      </c>
      <c r="CC7" s="10">
        <v>316</v>
      </c>
    </row>
    <row r="8" spans="2:81" x14ac:dyDescent="0.3">
      <c r="B8" s="14" t="s">
        <v>413</v>
      </c>
      <c r="C8" s="13">
        <v>0.19292604501607699</v>
      </c>
      <c r="D8" s="13">
        <v>0.18960244648318</v>
      </c>
      <c r="E8" s="13">
        <v>0.19727891156462601</v>
      </c>
      <c r="F8" s="13"/>
      <c r="G8" s="13">
        <v>0.19047619047618999</v>
      </c>
      <c r="H8" s="13">
        <v>0.27586206896551702</v>
      </c>
      <c r="I8" s="13">
        <v>0.22764227642276399</v>
      </c>
      <c r="J8" s="13">
        <v>0.14285714285714299</v>
      </c>
      <c r="K8" s="13">
        <v>0.135135135135135</v>
      </c>
      <c r="L8" s="13">
        <v>0.119047619047619</v>
      </c>
      <c r="M8" s="13"/>
      <c r="N8" s="13">
        <v>0.16595744680851099</v>
      </c>
      <c r="O8" s="13">
        <v>0.168918918918919</v>
      </c>
      <c r="P8" s="13">
        <v>0.26851851851851899</v>
      </c>
      <c r="Q8" s="13">
        <v>0.2109375</v>
      </c>
      <c r="R8" s="13"/>
      <c r="S8" s="13">
        <v>0.19658119658119699</v>
      </c>
      <c r="T8" s="13">
        <v>0.22222222222222199</v>
      </c>
      <c r="U8" s="13">
        <v>0.186046511627907</v>
      </c>
      <c r="V8" s="13">
        <v>0.125</v>
      </c>
      <c r="W8" s="13">
        <v>0.17647058823529399</v>
      </c>
      <c r="X8" s="13">
        <v>0.217391304347826</v>
      </c>
      <c r="Y8" s="13">
        <v>0.217391304347826</v>
      </c>
      <c r="Z8" s="13">
        <v>0.22222222222222199</v>
      </c>
      <c r="AA8" s="13">
        <v>0.17857142857142899</v>
      </c>
      <c r="AB8" s="13">
        <v>0.186046511627907</v>
      </c>
      <c r="AC8" s="13">
        <v>0.25</v>
      </c>
      <c r="AD8" s="13">
        <v>0.11111111111111099</v>
      </c>
      <c r="AE8" s="13"/>
      <c r="AF8" s="13">
        <v>0.21782178217821799</v>
      </c>
      <c r="AG8" s="13">
        <v>0.30693069306930698</v>
      </c>
      <c r="AH8" s="13">
        <v>0.12903225806451599</v>
      </c>
      <c r="AI8" s="13">
        <v>0.12345679012345701</v>
      </c>
      <c r="AJ8" s="13">
        <v>0.17647058823529399</v>
      </c>
      <c r="AK8" s="13">
        <v>0.148148148148148</v>
      </c>
      <c r="AL8" s="13"/>
      <c r="AM8" s="13">
        <v>0.21052631578947401</v>
      </c>
      <c r="AN8" s="13">
        <v>0.13207547169811301</v>
      </c>
      <c r="AO8" s="13">
        <v>0.17948717948717899</v>
      </c>
      <c r="AP8" s="13">
        <v>0.25</v>
      </c>
      <c r="AQ8" s="13">
        <v>0.25925925925925902</v>
      </c>
      <c r="AR8" s="13"/>
      <c r="AS8" s="13">
        <v>0.19292604501607699</v>
      </c>
      <c r="AT8" s="13" t="s">
        <v>97</v>
      </c>
      <c r="AU8" s="13"/>
      <c r="AV8" s="13">
        <v>0.18627450980392199</v>
      </c>
      <c r="AW8" s="13">
        <v>0.33333333333333298</v>
      </c>
      <c r="AX8" s="13">
        <v>0.16287878787878801</v>
      </c>
      <c r="AY8" s="13"/>
      <c r="AZ8" s="13">
        <v>0.38983050847457601</v>
      </c>
      <c r="BA8" s="13">
        <v>0.22916666666666699</v>
      </c>
      <c r="BB8" s="13">
        <v>0.1</v>
      </c>
      <c r="BC8" s="13"/>
      <c r="BD8" s="13">
        <v>0.21319796954314699</v>
      </c>
      <c r="BE8" s="13">
        <v>0.160714285714286</v>
      </c>
      <c r="BF8" s="13"/>
      <c r="BG8" s="13">
        <v>0.28426395939086302</v>
      </c>
      <c r="BH8" s="13">
        <v>0.15094339622641501</v>
      </c>
      <c r="BI8" s="13"/>
      <c r="BJ8" s="13">
        <v>0.24210526315789499</v>
      </c>
      <c r="BK8" s="13">
        <v>0.18568665377176</v>
      </c>
      <c r="BL8" s="13"/>
      <c r="BM8" s="13">
        <v>0.12931034482758599</v>
      </c>
      <c r="BN8" s="13">
        <v>0.210843373493976</v>
      </c>
      <c r="BO8" s="13"/>
      <c r="BP8" s="13">
        <v>0.14374999999999999</v>
      </c>
      <c r="BQ8" s="13">
        <v>0.211581291759465</v>
      </c>
      <c r="BR8" s="13"/>
      <c r="BS8" s="13">
        <v>0.22966507177033499</v>
      </c>
      <c r="BT8" s="13">
        <v>0.19262295081967201</v>
      </c>
      <c r="BU8" s="13"/>
      <c r="BV8" s="13">
        <v>0.26388888888888901</v>
      </c>
      <c r="BW8" s="13">
        <v>0.21167883211678801</v>
      </c>
      <c r="BX8" s="13"/>
      <c r="BY8" s="13">
        <v>0.173913043478261</v>
      </c>
      <c r="BZ8" s="13">
        <v>0.19525547445255501</v>
      </c>
      <c r="CA8" s="13"/>
      <c r="CB8" s="13">
        <v>0.13851351351351401</v>
      </c>
      <c r="CC8" s="13">
        <v>0.240506329113924</v>
      </c>
    </row>
    <row r="9" spans="2:81" x14ac:dyDescent="0.3">
      <c r="B9" s="14" t="s">
        <v>84</v>
      </c>
      <c r="C9" s="13">
        <v>0.26848874598070699</v>
      </c>
      <c r="D9" s="13">
        <v>0.269113149847095</v>
      </c>
      <c r="E9" s="13">
        <v>0.26870748299319702</v>
      </c>
      <c r="F9" s="13"/>
      <c r="G9" s="13">
        <v>0.36904761904761901</v>
      </c>
      <c r="H9" s="13">
        <v>0.27586206896551702</v>
      </c>
      <c r="I9" s="13">
        <v>0.30081300813008099</v>
      </c>
      <c r="J9" s="13">
        <v>0.25892857142857101</v>
      </c>
      <c r="K9" s="13">
        <v>0.17567567567567599</v>
      </c>
      <c r="L9" s="13">
        <v>0.202380952380952</v>
      </c>
      <c r="M9" s="13"/>
      <c r="N9" s="13">
        <v>0.25106382978723402</v>
      </c>
      <c r="O9" s="13">
        <v>0.29729729729729698</v>
      </c>
      <c r="P9" s="13">
        <v>0.296296296296296</v>
      </c>
      <c r="Q9" s="13">
        <v>0.2421875</v>
      </c>
      <c r="R9" s="13"/>
      <c r="S9" s="13">
        <v>0.37606837606837601</v>
      </c>
      <c r="T9" s="13">
        <v>0.30555555555555602</v>
      </c>
      <c r="U9" s="13">
        <v>0.25581395348837199</v>
      </c>
      <c r="V9" s="13">
        <v>0.26785714285714302</v>
      </c>
      <c r="W9" s="13">
        <v>0.23529411764705899</v>
      </c>
      <c r="X9" s="13">
        <v>0.13043478260869601</v>
      </c>
      <c r="Y9" s="13">
        <v>0.26086956521739102</v>
      </c>
      <c r="Z9" s="13">
        <v>0.18518518518518501</v>
      </c>
      <c r="AA9" s="13">
        <v>0.273809523809524</v>
      </c>
      <c r="AB9" s="13">
        <v>0.186046511627907</v>
      </c>
      <c r="AC9" s="13">
        <v>0.25</v>
      </c>
      <c r="AD9" s="13">
        <v>0.22222222222222199</v>
      </c>
      <c r="AE9" s="13"/>
      <c r="AF9" s="13">
        <v>0.287128712871287</v>
      </c>
      <c r="AG9" s="13">
        <v>0.24752475247524799</v>
      </c>
      <c r="AH9" s="13">
        <v>0.27419354838709697</v>
      </c>
      <c r="AI9" s="13">
        <v>0.234567901234568</v>
      </c>
      <c r="AJ9" s="13">
        <v>0.29411764705882398</v>
      </c>
      <c r="AK9" s="13">
        <v>0.240740740740741</v>
      </c>
      <c r="AL9" s="13"/>
      <c r="AM9" s="13">
        <v>0.25263157894736799</v>
      </c>
      <c r="AN9" s="13">
        <v>0.25471698113207503</v>
      </c>
      <c r="AO9" s="13">
        <v>0.266666666666667</v>
      </c>
      <c r="AP9" s="13">
        <v>0.25892857142857101</v>
      </c>
      <c r="AQ9" s="13">
        <v>0.407407407407407</v>
      </c>
      <c r="AR9" s="13"/>
      <c r="AS9" s="13">
        <v>0.26848874598070699</v>
      </c>
      <c r="AT9" s="13" t="s">
        <v>97</v>
      </c>
      <c r="AU9" s="13"/>
      <c r="AV9" s="13">
        <v>0.308823529411765</v>
      </c>
      <c r="AW9" s="13">
        <v>0.3125</v>
      </c>
      <c r="AX9" s="13">
        <v>0.234848484848485</v>
      </c>
      <c r="AY9" s="13"/>
      <c r="AZ9" s="13">
        <v>0.25423728813559299</v>
      </c>
      <c r="BA9" s="13">
        <v>0.375</v>
      </c>
      <c r="BB9" s="13">
        <v>0.3</v>
      </c>
      <c r="BC9" s="13"/>
      <c r="BD9" s="13">
        <v>0.27918781725888298</v>
      </c>
      <c r="BE9" s="13">
        <v>0.25</v>
      </c>
      <c r="BF9" s="13"/>
      <c r="BG9" s="13">
        <v>0.31472081218274101</v>
      </c>
      <c r="BH9" s="13">
        <v>0.24764150943396199</v>
      </c>
      <c r="BI9" s="13"/>
      <c r="BJ9" s="13">
        <v>0.31578947368421101</v>
      </c>
      <c r="BK9" s="13">
        <v>0.259187620889749</v>
      </c>
      <c r="BL9" s="13"/>
      <c r="BM9" s="13">
        <v>0.28448275862069</v>
      </c>
      <c r="BN9" s="13">
        <v>0.265060240963855</v>
      </c>
      <c r="BO9" s="13"/>
      <c r="BP9" s="13">
        <v>0.21875</v>
      </c>
      <c r="BQ9" s="13">
        <v>0.28507795100222699</v>
      </c>
      <c r="BR9" s="13"/>
      <c r="BS9" s="13">
        <v>0.31100478468899501</v>
      </c>
      <c r="BT9" s="13">
        <v>0.25</v>
      </c>
      <c r="BU9" s="13"/>
      <c r="BV9" s="13">
        <v>0.33333333333333298</v>
      </c>
      <c r="BW9" s="13">
        <v>0.29927007299270098</v>
      </c>
      <c r="BX9" s="13"/>
      <c r="BY9" s="13">
        <v>0.33333333333333298</v>
      </c>
      <c r="BZ9" s="13">
        <v>0.26277372262773702</v>
      </c>
      <c r="CA9" s="13"/>
      <c r="CB9" s="13">
        <v>0.26351351351351299</v>
      </c>
      <c r="CC9" s="13">
        <v>0.268987341772152</v>
      </c>
    </row>
    <row r="10" spans="2:81" x14ac:dyDescent="0.3">
      <c r="B10" s="14" t="s">
        <v>414</v>
      </c>
      <c r="C10" s="13">
        <v>0.12540192926044999</v>
      </c>
      <c r="D10" s="13">
        <v>0.13149847094801201</v>
      </c>
      <c r="E10" s="13">
        <v>0.119047619047619</v>
      </c>
      <c r="F10" s="13"/>
      <c r="G10" s="13">
        <v>0.107142857142857</v>
      </c>
      <c r="H10" s="13">
        <v>0.11724137931034501</v>
      </c>
      <c r="I10" s="13">
        <v>9.7560975609756101E-2</v>
      </c>
      <c r="J10" s="13">
        <v>0.11607142857142901</v>
      </c>
      <c r="K10" s="13">
        <v>0.17567567567567599</v>
      </c>
      <c r="L10" s="13">
        <v>0.16666666666666699</v>
      </c>
      <c r="M10" s="13"/>
      <c r="N10" s="13">
        <v>0.131914893617021</v>
      </c>
      <c r="O10" s="13">
        <v>8.7837837837837801E-2</v>
      </c>
      <c r="P10" s="13">
        <v>0.101851851851852</v>
      </c>
      <c r="Q10" s="13">
        <v>0.1796875</v>
      </c>
      <c r="R10" s="13"/>
      <c r="S10" s="13">
        <v>9.4017094017094002E-2</v>
      </c>
      <c r="T10" s="13">
        <v>0.11111111111111099</v>
      </c>
      <c r="U10" s="13">
        <v>0.116279069767442</v>
      </c>
      <c r="V10" s="13">
        <v>5.3571428571428603E-2</v>
      </c>
      <c r="W10" s="13">
        <v>0.13725490196078399</v>
      </c>
      <c r="X10" s="13">
        <v>0.173913043478261</v>
      </c>
      <c r="Y10" s="13">
        <v>0.173913043478261</v>
      </c>
      <c r="Z10" s="13">
        <v>0.22222222222222199</v>
      </c>
      <c r="AA10" s="13">
        <v>0.13095238095238099</v>
      </c>
      <c r="AB10" s="13">
        <v>0.13953488372093001</v>
      </c>
      <c r="AC10" s="13">
        <v>0.14285714285714299</v>
      </c>
      <c r="AD10" s="13">
        <v>0.11111111111111099</v>
      </c>
      <c r="AE10" s="13"/>
      <c r="AF10" s="13">
        <v>0.113861386138614</v>
      </c>
      <c r="AG10" s="13">
        <v>0.10891089108910899</v>
      </c>
      <c r="AH10" s="13">
        <v>0.14516129032258099</v>
      </c>
      <c r="AI10" s="13">
        <v>0.11111111111111099</v>
      </c>
      <c r="AJ10" s="13">
        <v>0.13235294117647101</v>
      </c>
      <c r="AK10" s="13">
        <v>0.148148148148148</v>
      </c>
      <c r="AL10" s="13"/>
      <c r="AM10" s="13">
        <v>0.157894736842105</v>
      </c>
      <c r="AN10" s="13">
        <v>0.160377358490566</v>
      </c>
      <c r="AO10" s="13">
        <v>0.128205128205128</v>
      </c>
      <c r="AP10" s="13">
        <v>8.0357142857142905E-2</v>
      </c>
      <c r="AQ10" s="13">
        <v>3.7037037037037E-2</v>
      </c>
      <c r="AR10" s="13"/>
      <c r="AS10" s="13">
        <v>0.12540192926044999</v>
      </c>
      <c r="AT10" s="13" t="s">
        <v>97</v>
      </c>
      <c r="AU10" s="13"/>
      <c r="AV10" s="13">
        <v>0.11274509803921599</v>
      </c>
      <c r="AW10" s="13">
        <v>8.3333333333333301E-2</v>
      </c>
      <c r="AX10" s="13">
        <v>0.125</v>
      </c>
      <c r="AY10" s="13"/>
      <c r="AZ10" s="13">
        <v>0.101694915254237</v>
      </c>
      <c r="BA10" s="13">
        <v>0.104166666666667</v>
      </c>
      <c r="BB10" s="13">
        <v>0.109090909090909</v>
      </c>
      <c r="BC10" s="13"/>
      <c r="BD10" s="13">
        <v>0.116751269035533</v>
      </c>
      <c r="BE10" s="13">
        <v>0.13392857142857101</v>
      </c>
      <c r="BF10" s="13"/>
      <c r="BG10" s="13">
        <v>0.10659898477157401</v>
      </c>
      <c r="BH10" s="13">
        <v>0.13207547169811301</v>
      </c>
      <c r="BI10" s="13"/>
      <c r="BJ10" s="13">
        <v>0.115789473684211</v>
      </c>
      <c r="BK10" s="13">
        <v>0.129593810444874</v>
      </c>
      <c r="BL10" s="13"/>
      <c r="BM10" s="13">
        <v>0.11206896551724101</v>
      </c>
      <c r="BN10" s="13">
        <v>0.12449799196787099</v>
      </c>
      <c r="BO10" s="13"/>
      <c r="BP10" s="13">
        <v>0.13750000000000001</v>
      </c>
      <c r="BQ10" s="13">
        <v>0.12026726057906501</v>
      </c>
      <c r="BR10" s="13"/>
      <c r="BS10" s="13">
        <v>0.11004784688995201</v>
      </c>
      <c r="BT10" s="13">
        <v>0.135245901639344</v>
      </c>
      <c r="BU10" s="13"/>
      <c r="BV10" s="13">
        <v>0.13888888888888901</v>
      </c>
      <c r="BW10" s="13">
        <v>9.4890510948905105E-2</v>
      </c>
      <c r="BX10" s="13"/>
      <c r="BY10" s="13">
        <v>0.13043478260869601</v>
      </c>
      <c r="BZ10" s="13">
        <v>0.124087591240876</v>
      </c>
      <c r="CA10" s="13"/>
      <c r="CB10" s="13">
        <v>0.121621621621622</v>
      </c>
      <c r="CC10" s="13">
        <v>0.123417721518987</v>
      </c>
    </row>
    <row r="11" spans="2:81" x14ac:dyDescent="0.3">
      <c r="B11" s="14" t="s">
        <v>86</v>
      </c>
      <c r="C11" s="13">
        <v>0.20900321543408401</v>
      </c>
      <c r="D11" s="13">
        <v>0.23241590214067301</v>
      </c>
      <c r="E11" s="13">
        <v>0.180272108843537</v>
      </c>
      <c r="F11" s="13"/>
      <c r="G11" s="13">
        <v>0.15476190476190499</v>
      </c>
      <c r="H11" s="13">
        <v>0.15172413793103401</v>
      </c>
      <c r="I11" s="13">
        <v>0.16260162601625999</v>
      </c>
      <c r="J11" s="13">
        <v>0.25892857142857101</v>
      </c>
      <c r="K11" s="13">
        <v>0.28378378378378399</v>
      </c>
      <c r="L11" s="13">
        <v>0.297619047619048</v>
      </c>
      <c r="M11" s="13"/>
      <c r="N11" s="13">
        <v>0.221276595744681</v>
      </c>
      <c r="O11" s="13">
        <v>0.20945945945945901</v>
      </c>
      <c r="P11" s="13">
        <v>0.194444444444444</v>
      </c>
      <c r="Q11" s="13">
        <v>0.1953125</v>
      </c>
      <c r="R11" s="13"/>
      <c r="S11" s="13">
        <v>0.17948717948717899</v>
      </c>
      <c r="T11" s="13">
        <v>0.15277777777777801</v>
      </c>
      <c r="U11" s="13">
        <v>0.13953488372093001</v>
      </c>
      <c r="V11" s="13">
        <v>0.41071428571428598</v>
      </c>
      <c r="W11" s="13">
        <v>0.23529411764705899</v>
      </c>
      <c r="X11" s="13">
        <v>0.217391304347826</v>
      </c>
      <c r="Y11" s="13">
        <v>0.173913043478261</v>
      </c>
      <c r="Z11" s="13">
        <v>0.25925925925925902</v>
      </c>
      <c r="AA11" s="13">
        <v>0.17857142857142899</v>
      </c>
      <c r="AB11" s="13">
        <v>0.232558139534884</v>
      </c>
      <c r="AC11" s="13">
        <v>0.14285714285714299</v>
      </c>
      <c r="AD11" s="13">
        <v>0.33333333333333298</v>
      </c>
      <c r="AE11" s="13"/>
      <c r="AF11" s="13">
        <v>0.222772277227723</v>
      </c>
      <c r="AG11" s="13">
        <v>0.158415841584158</v>
      </c>
      <c r="AH11" s="13">
        <v>0.209677419354839</v>
      </c>
      <c r="AI11" s="13">
        <v>0.27160493827160498</v>
      </c>
      <c r="AJ11" s="13">
        <v>0.14705882352941199</v>
      </c>
      <c r="AK11" s="13">
        <v>0.25925925925925902</v>
      </c>
      <c r="AL11" s="13"/>
      <c r="AM11" s="13">
        <v>0.231578947368421</v>
      </c>
      <c r="AN11" s="13">
        <v>0.235849056603774</v>
      </c>
      <c r="AO11" s="13">
        <v>0.16410256410256399</v>
      </c>
      <c r="AP11" s="13">
        <v>0.223214285714286</v>
      </c>
      <c r="AQ11" s="13">
        <v>0.18518518518518501</v>
      </c>
      <c r="AR11" s="13"/>
      <c r="AS11" s="13">
        <v>0.20900321543408401</v>
      </c>
      <c r="AT11" s="13" t="s">
        <v>97</v>
      </c>
      <c r="AU11" s="13"/>
      <c r="AV11" s="13">
        <v>0.21568627450980399</v>
      </c>
      <c r="AW11" s="13">
        <v>0.14583333333333301</v>
      </c>
      <c r="AX11" s="13">
        <v>0.21212121212121199</v>
      </c>
      <c r="AY11" s="13"/>
      <c r="AZ11" s="13">
        <v>0.11864406779661001</v>
      </c>
      <c r="BA11" s="13">
        <v>0.14583333333333301</v>
      </c>
      <c r="BB11" s="13">
        <v>0.3</v>
      </c>
      <c r="BC11" s="13"/>
      <c r="BD11" s="13">
        <v>0.19035532994923901</v>
      </c>
      <c r="BE11" s="13">
        <v>0.245535714285714</v>
      </c>
      <c r="BF11" s="13"/>
      <c r="BG11" s="13">
        <v>0.157360406091371</v>
      </c>
      <c r="BH11" s="13">
        <v>0.23349056603773599</v>
      </c>
      <c r="BI11" s="13"/>
      <c r="BJ11" s="13">
        <v>0.157894736842105</v>
      </c>
      <c r="BK11" s="13">
        <v>0.21276595744680901</v>
      </c>
      <c r="BL11" s="13"/>
      <c r="BM11" s="13">
        <v>0.24137931034482801</v>
      </c>
      <c r="BN11" s="13">
        <v>0.20080321285140601</v>
      </c>
      <c r="BO11" s="13"/>
      <c r="BP11" s="13">
        <v>0.25624999999999998</v>
      </c>
      <c r="BQ11" s="13">
        <v>0.195991091314031</v>
      </c>
      <c r="BR11" s="13"/>
      <c r="BS11" s="13">
        <v>0.12918660287081299</v>
      </c>
      <c r="BT11" s="13">
        <v>0.24590163934426201</v>
      </c>
      <c r="BU11" s="13"/>
      <c r="BV11" s="13">
        <v>6.9444444444444406E-2</v>
      </c>
      <c r="BW11" s="13">
        <v>0.160583941605839</v>
      </c>
      <c r="BX11" s="13"/>
      <c r="BY11" s="13">
        <v>0.14492753623188401</v>
      </c>
      <c r="BZ11" s="13">
        <v>0.218978102189781</v>
      </c>
      <c r="CA11" s="13"/>
      <c r="CB11" s="13">
        <v>0.25</v>
      </c>
      <c r="CC11" s="13">
        <v>0.177215189873418</v>
      </c>
    </row>
    <row r="12" spans="2:81" x14ac:dyDescent="0.3">
      <c r="B12" s="14" t="s">
        <v>415</v>
      </c>
      <c r="C12" s="13">
        <v>0.191318327974277</v>
      </c>
      <c r="D12" s="13">
        <v>0.168195718654434</v>
      </c>
      <c r="E12" s="13">
        <v>0.21768707482993199</v>
      </c>
      <c r="F12" s="13"/>
      <c r="G12" s="13">
        <v>0.16666666666666699</v>
      </c>
      <c r="H12" s="13">
        <v>0.17241379310344801</v>
      </c>
      <c r="I12" s="13">
        <v>0.211382113821138</v>
      </c>
      <c r="J12" s="13">
        <v>0.20535714285714299</v>
      </c>
      <c r="K12" s="13">
        <v>0.18918918918918901</v>
      </c>
      <c r="L12" s="13">
        <v>0.202380952380952</v>
      </c>
      <c r="M12" s="13"/>
      <c r="N12" s="13">
        <v>0.21276595744680901</v>
      </c>
      <c r="O12" s="13">
        <v>0.22972972972972999</v>
      </c>
      <c r="P12" s="13">
        <v>0.13888888888888901</v>
      </c>
      <c r="Q12" s="13">
        <v>0.1484375</v>
      </c>
      <c r="R12" s="13"/>
      <c r="S12" s="13">
        <v>0.145299145299145</v>
      </c>
      <c r="T12" s="13">
        <v>0.20833333333333301</v>
      </c>
      <c r="U12" s="13">
        <v>0.30232558139534899</v>
      </c>
      <c r="V12" s="13">
        <v>0.125</v>
      </c>
      <c r="W12" s="13">
        <v>0.19607843137254899</v>
      </c>
      <c r="X12" s="13">
        <v>0.19565217391304299</v>
      </c>
      <c r="Y12" s="13">
        <v>0.13043478260869601</v>
      </c>
      <c r="Z12" s="13">
        <v>0.11111111111111099</v>
      </c>
      <c r="AA12" s="13">
        <v>0.238095238095238</v>
      </c>
      <c r="AB12" s="13">
        <v>0.25581395348837199</v>
      </c>
      <c r="AC12" s="13">
        <v>0.214285714285714</v>
      </c>
      <c r="AD12" s="13">
        <v>0.22222222222222199</v>
      </c>
      <c r="AE12" s="13"/>
      <c r="AF12" s="13">
        <v>0.158415841584158</v>
      </c>
      <c r="AG12" s="13">
        <v>0.16831683168316799</v>
      </c>
      <c r="AH12" s="13">
        <v>0.241935483870968</v>
      </c>
      <c r="AI12" s="13">
        <v>0.24691358024691401</v>
      </c>
      <c r="AJ12" s="13">
        <v>0.23529411764705899</v>
      </c>
      <c r="AK12" s="13">
        <v>0.18518518518518501</v>
      </c>
      <c r="AL12" s="13"/>
      <c r="AM12" s="13">
        <v>0.115789473684211</v>
      </c>
      <c r="AN12" s="13">
        <v>0.20754716981132099</v>
      </c>
      <c r="AO12" s="13">
        <v>0.251282051282051</v>
      </c>
      <c r="AP12" s="13">
        <v>0.17857142857142899</v>
      </c>
      <c r="AQ12" s="13">
        <v>0.11111111111111099</v>
      </c>
      <c r="AR12" s="13"/>
      <c r="AS12" s="13">
        <v>0.191318327974277</v>
      </c>
      <c r="AT12" s="13" t="s">
        <v>97</v>
      </c>
      <c r="AU12" s="13"/>
      <c r="AV12" s="13">
        <v>0.16666666666666699</v>
      </c>
      <c r="AW12" s="13">
        <v>0.104166666666667</v>
      </c>
      <c r="AX12" s="13">
        <v>0.25</v>
      </c>
      <c r="AY12" s="13"/>
      <c r="AZ12" s="13">
        <v>0.11864406779661001</v>
      </c>
      <c r="BA12" s="13">
        <v>0.14583333333333301</v>
      </c>
      <c r="BB12" s="13">
        <v>0.17272727272727301</v>
      </c>
      <c r="BC12" s="13"/>
      <c r="BD12" s="13">
        <v>0.18527918781725899</v>
      </c>
      <c r="BE12" s="13">
        <v>0.20089285714285701</v>
      </c>
      <c r="BF12" s="13"/>
      <c r="BG12" s="13">
        <v>0.12690355329949199</v>
      </c>
      <c r="BH12" s="13">
        <v>0.22169811320754701</v>
      </c>
      <c r="BI12" s="13"/>
      <c r="BJ12" s="13">
        <v>0.14736842105263201</v>
      </c>
      <c r="BK12" s="13">
        <v>0.20116054158607299</v>
      </c>
      <c r="BL12" s="13"/>
      <c r="BM12" s="13">
        <v>0.22413793103448301</v>
      </c>
      <c r="BN12" s="13">
        <v>0.184738955823293</v>
      </c>
      <c r="BO12" s="13"/>
      <c r="BP12" s="13">
        <v>0.22500000000000001</v>
      </c>
      <c r="BQ12" s="13">
        <v>0.17594654788418701</v>
      </c>
      <c r="BR12" s="13"/>
      <c r="BS12" s="13">
        <v>0.21531100478468901</v>
      </c>
      <c r="BT12" s="13">
        <v>0.159836065573771</v>
      </c>
      <c r="BU12" s="13"/>
      <c r="BV12" s="13">
        <v>0.180555555555556</v>
      </c>
      <c r="BW12" s="13">
        <v>0.233576642335766</v>
      </c>
      <c r="BX12" s="13"/>
      <c r="BY12" s="13">
        <v>0.217391304347826</v>
      </c>
      <c r="BZ12" s="13">
        <v>0.184306569343066</v>
      </c>
      <c r="CA12" s="13"/>
      <c r="CB12" s="13">
        <v>0.21959459459459499</v>
      </c>
      <c r="CC12" s="13">
        <v>0.170886075949367</v>
      </c>
    </row>
    <row r="13" spans="2:81" x14ac:dyDescent="0.3">
      <c r="B13" s="14" t="s">
        <v>106</v>
      </c>
      <c r="C13" s="13">
        <v>1.2861736334405099E-2</v>
      </c>
      <c r="D13" s="13">
        <v>9.1743119266055103E-3</v>
      </c>
      <c r="E13" s="13">
        <v>1.7006802721088399E-2</v>
      </c>
      <c r="F13" s="13"/>
      <c r="G13" s="13">
        <v>1.1904761904761901E-2</v>
      </c>
      <c r="H13" s="13">
        <v>6.8965517241379301E-3</v>
      </c>
      <c r="I13" s="13">
        <v>0</v>
      </c>
      <c r="J13" s="13">
        <v>1.7857142857142901E-2</v>
      </c>
      <c r="K13" s="13">
        <v>4.0540540540540501E-2</v>
      </c>
      <c r="L13" s="13">
        <v>1.1904761904761901E-2</v>
      </c>
      <c r="M13" s="13"/>
      <c r="N13" s="13">
        <v>1.7021276595744698E-2</v>
      </c>
      <c r="O13" s="13">
        <v>6.7567567567567597E-3</v>
      </c>
      <c r="P13" s="13">
        <v>0</v>
      </c>
      <c r="Q13" s="13">
        <v>2.34375E-2</v>
      </c>
      <c r="R13" s="13"/>
      <c r="S13" s="13">
        <v>8.5470085470085496E-3</v>
      </c>
      <c r="T13" s="13">
        <v>0</v>
      </c>
      <c r="U13" s="13">
        <v>0</v>
      </c>
      <c r="V13" s="13">
        <v>1.7857142857142901E-2</v>
      </c>
      <c r="W13" s="13">
        <v>1.9607843137254902E-2</v>
      </c>
      <c r="X13" s="13">
        <v>6.5217391304347797E-2</v>
      </c>
      <c r="Y13" s="13">
        <v>4.3478260869565202E-2</v>
      </c>
      <c r="Z13" s="13">
        <v>0</v>
      </c>
      <c r="AA13" s="13">
        <v>0</v>
      </c>
      <c r="AB13" s="13">
        <v>0</v>
      </c>
      <c r="AC13" s="13">
        <v>0</v>
      </c>
      <c r="AD13" s="13">
        <v>0</v>
      </c>
      <c r="AE13" s="13"/>
      <c r="AF13" s="13">
        <v>0</v>
      </c>
      <c r="AG13" s="13">
        <v>9.9009900990098994E-3</v>
      </c>
      <c r="AH13" s="13">
        <v>0</v>
      </c>
      <c r="AI13" s="13">
        <v>1.2345679012345699E-2</v>
      </c>
      <c r="AJ13" s="13">
        <v>1.4705882352941201E-2</v>
      </c>
      <c r="AK13" s="13">
        <v>1.85185185185185E-2</v>
      </c>
      <c r="AL13" s="13"/>
      <c r="AM13" s="13">
        <v>3.1578947368421102E-2</v>
      </c>
      <c r="AN13" s="13">
        <v>9.4339622641509396E-3</v>
      </c>
      <c r="AO13" s="13">
        <v>1.02564102564103E-2</v>
      </c>
      <c r="AP13" s="13">
        <v>8.9285714285714298E-3</v>
      </c>
      <c r="AQ13" s="13">
        <v>0</v>
      </c>
      <c r="AR13" s="13"/>
      <c r="AS13" s="13">
        <v>1.2861736334405099E-2</v>
      </c>
      <c r="AT13" s="13" t="s">
        <v>97</v>
      </c>
      <c r="AU13" s="13"/>
      <c r="AV13" s="13">
        <v>9.8039215686274508E-3</v>
      </c>
      <c r="AW13" s="13">
        <v>2.0833333333333301E-2</v>
      </c>
      <c r="AX13" s="13">
        <v>1.5151515151515201E-2</v>
      </c>
      <c r="AY13" s="13"/>
      <c r="AZ13" s="13">
        <v>1.6949152542372899E-2</v>
      </c>
      <c r="BA13" s="13">
        <v>0</v>
      </c>
      <c r="BB13" s="13">
        <v>1.8181818181818198E-2</v>
      </c>
      <c r="BC13" s="13"/>
      <c r="BD13" s="13">
        <v>1.5228426395939101E-2</v>
      </c>
      <c r="BE13" s="13">
        <v>8.9285714285714298E-3</v>
      </c>
      <c r="BF13" s="13"/>
      <c r="BG13" s="13">
        <v>1.01522842639594E-2</v>
      </c>
      <c r="BH13" s="13">
        <v>1.41509433962264E-2</v>
      </c>
      <c r="BI13" s="13"/>
      <c r="BJ13" s="13">
        <v>2.1052631578947399E-2</v>
      </c>
      <c r="BK13" s="13">
        <v>1.1605415860735E-2</v>
      </c>
      <c r="BL13" s="13"/>
      <c r="BM13" s="13">
        <v>8.6206896551724102E-3</v>
      </c>
      <c r="BN13" s="13">
        <v>1.40562248995984E-2</v>
      </c>
      <c r="BO13" s="13"/>
      <c r="BP13" s="13">
        <v>1.8749999999999999E-2</v>
      </c>
      <c r="BQ13" s="13">
        <v>1.1135857461024501E-2</v>
      </c>
      <c r="BR13" s="13"/>
      <c r="BS13" s="13">
        <v>4.78468899521531E-3</v>
      </c>
      <c r="BT13" s="13">
        <v>1.63934426229508E-2</v>
      </c>
      <c r="BU13" s="13"/>
      <c r="BV13" s="13">
        <v>1.38888888888889E-2</v>
      </c>
      <c r="BW13" s="13">
        <v>0</v>
      </c>
      <c r="BX13" s="13"/>
      <c r="BY13" s="13">
        <v>0</v>
      </c>
      <c r="BZ13" s="13">
        <v>1.4598540145985399E-2</v>
      </c>
      <c r="CA13" s="13"/>
      <c r="CB13" s="13">
        <v>6.7567567567567597E-3</v>
      </c>
      <c r="CC13" s="13">
        <v>1.8987341772151899E-2</v>
      </c>
    </row>
    <row r="14" spans="2:81" x14ac:dyDescent="0.3">
      <c r="B14" s="14" t="s">
        <v>89</v>
      </c>
      <c r="C14" s="17">
        <v>0.46141479099678501</v>
      </c>
      <c r="D14" s="17">
        <v>0.45871559633027498</v>
      </c>
      <c r="E14" s="17">
        <v>0.46598639455782298</v>
      </c>
      <c r="F14" s="17"/>
      <c r="G14" s="17">
        <v>0.55952380952380998</v>
      </c>
      <c r="H14" s="17">
        <v>0.55172413793103403</v>
      </c>
      <c r="I14" s="17">
        <v>0.52845528455284596</v>
      </c>
      <c r="J14" s="17">
        <v>0.40178571428571402</v>
      </c>
      <c r="K14" s="17">
        <v>0.31081081081081102</v>
      </c>
      <c r="L14" s="17">
        <v>0.32142857142857101</v>
      </c>
      <c r="M14" s="17"/>
      <c r="N14" s="17">
        <v>0.41702127659574501</v>
      </c>
      <c r="O14" s="17">
        <v>0.46621621621621601</v>
      </c>
      <c r="P14" s="17">
        <v>0.56481481481481499</v>
      </c>
      <c r="Q14" s="17">
        <v>0.453125</v>
      </c>
      <c r="R14" s="17"/>
      <c r="S14" s="17">
        <v>0.57264957264957295</v>
      </c>
      <c r="T14" s="17">
        <v>0.52777777777777801</v>
      </c>
      <c r="U14" s="17">
        <v>0.44186046511627902</v>
      </c>
      <c r="V14" s="17">
        <v>0.39285714285714302</v>
      </c>
      <c r="W14" s="17">
        <v>0.41176470588235298</v>
      </c>
      <c r="X14" s="17">
        <v>0.34782608695652201</v>
      </c>
      <c r="Y14" s="17">
        <v>0.47826086956521702</v>
      </c>
      <c r="Z14" s="17">
        <v>0.407407407407407</v>
      </c>
      <c r="AA14" s="17">
        <v>0.452380952380952</v>
      </c>
      <c r="AB14" s="17">
        <v>0.372093023255814</v>
      </c>
      <c r="AC14" s="17">
        <v>0.5</v>
      </c>
      <c r="AD14" s="17">
        <v>0.33333333333333298</v>
      </c>
      <c r="AE14" s="17"/>
      <c r="AF14" s="17">
        <v>0.50495049504950495</v>
      </c>
      <c r="AG14" s="17">
        <v>0.55445544554455495</v>
      </c>
      <c r="AH14" s="17">
        <v>0.40322580645161299</v>
      </c>
      <c r="AI14" s="17">
        <v>0.358024691358025</v>
      </c>
      <c r="AJ14" s="17">
        <v>0.47058823529411797</v>
      </c>
      <c r="AK14" s="17">
        <v>0.38888888888888901</v>
      </c>
      <c r="AL14" s="17"/>
      <c r="AM14" s="17">
        <v>0.46315789473684199</v>
      </c>
      <c r="AN14" s="17">
        <v>0.38679245283018898</v>
      </c>
      <c r="AO14" s="17">
        <v>0.44615384615384601</v>
      </c>
      <c r="AP14" s="17">
        <v>0.50892857142857095</v>
      </c>
      <c r="AQ14" s="17">
        <v>0.66666666666666696</v>
      </c>
      <c r="AR14" s="17"/>
      <c r="AS14" s="17">
        <v>0.46141479099678501</v>
      </c>
      <c r="AT14" s="17" t="s">
        <v>97</v>
      </c>
      <c r="AU14" s="17"/>
      <c r="AV14" s="17">
        <v>0.49509803921568601</v>
      </c>
      <c r="AW14" s="17">
        <v>0.64583333333333304</v>
      </c>
      <c r="AX14" s="17">
        <v>0.39772727272727298</v>
      </c>
      <c r="AY14" s="17"/>
      <c r="AZ14" s="17">
        <v>0.64406779661017</v>
      </c>
      <c r="BA14" s="17">
        <v>0.60416666666666696</v>
      </c>
      <c r="BB14" s="17">
        <v>0.4</v>
      </c>
      <c r="BC14" s="17"/>
      <c r="BD14" s="17">
        <v>0.49238578680202999</v>
      </c>
      <c r="BE14" s="17">
        <v>0.41071428571428598</v>
      </c>
      <c r="BF14" s="17"/>
      <c r="BG14" s="17">
        <v>0.59898477157360397</v>
      </c>
      <c r="BH14" s="17">
        <v>0.39858490566037702</v>
      </c>
      <c r="BI14" s="17"/>
      <c r="BJ14" s="17">
        <v>0.557894736842105</v>
      </c>
      <c r="BK14" s="17">
        <v>0.44487427466150897</v>
      </c>
      <c r="BL14" s="17"/>
      <c r="BM14" s="17">
        <v>0.41379310344827602</v>
      </c>
      <c r="BN14" s="17">
        <v>0.47590361445783103</v>
      </c>
      <c r="BO14" s="17"/>
      <c r="BP14" s="17">
        <v>0.36249999999999999</v>
      </c>
      <c r="BQ14" s="17">
        <v>0.49665924276169299</v>
      </c>
      <c r="BR14" s="17"/>
      <c r="BS14" s="17">
        <v>0.54066985645932997</v>
      </c>
      <c r="BT14" s="17">
        <v>0.44262295081967201</v>
      </c>
      <c r="BU14" s="17"/>
      <c r="BV14" s="17">
        <v>0.59722222222222199</v>
      </c>
      <c r="BW14" s="17">
        <v>0.51094890510948898</v>
      </c>
      <c r="BX14" s="17"/>
      <c r="BY14" s="17">
        <v>0.50724637681159401</v>
      </c>
      <c r="BZ14" s="17">
        <v>0.45802919708029199</v>
      </c>
      <c r="CA14" s="17"/>
      <c r="CB14" s="17">
        <v>0.40202702702702697</v>
      </c>
      <c r="CC14" s="17">
        <v>0.509493670886076</v>
      </c>
    </row>
    <row r="15" spans="2:81" x14ac:dyDescent="0.3">
      <c r="B15" s="14" t="s">
        <v>90</v>
      </c>
      <c r="C15" s="17">
        <v>0.40032154340836001</v>
      </c>
      <c r="D15" s="17">
        <v>0.40061162079510698</v>
      </c>
      <c r="E15" s="17">
        <v>0.397959183673469</v>
      </c>
      <c r="F15" s="17"/>
      <c r="G15" s="17">
        <v>0.32142857142857101</v>
      </c>
      <c r="H15" s="17">
        <v>0.32413793103448302</v>
      </c>
      <c r="I15" s="17">
        <v>0.37398373983739802</v>
      </c>
      <c r="J15" s="17">
        <v>0.46428571428571402</v>
      </c>
      <c r="K15" s="17">
        <v>0.47297297297297303</v>
      </c>
      <c r="L15" s="17">
        <v>0.5</v>
      </c>
      <c r="M15" s="17"/>
      <c r="N15" s="17">
        <v>0.43404255319148899</v>
      </c>
      <c r="O15" s="17">
        <v>0.43918918918918898</v>
      </c>
      <c r="P15" s="17">
        <v>0.33333333333333298</v>
      </c>
      <c r="Q15" s="17">
        <v>0.34375</v>
      </c>
      <c r="R15" s="17"/>
      <c r="S15" s="17">
        <v>0.32478632478632502</v>
      </c>
      <c r="T15" s="17">
        <v>0.36111111111111099</v>
      </c>
      <c r="U15" s="17">
        <v>0.44186046511627902</v>
      </c>
      <c r="V15" s="17">
        <v>0.53571428571428603</v>
      </c>
      <c r="W15" s="17">
        <v>0.43137254901960798</v>
      </c>
      <c r="X15" s="17">
        <v>0.41304347826087001</v>
      </c>
      <c r="Y15" s="17">
        <v>0.30434782608695699</v>
      </c>
      <c r="Z15" s="17">
        <v>0.37037037037037002</v>
      </c>
      <c r="AA15" s="17">
        <v>0.41666666666666702</v>
      </c>
      <c r="AB15" s="17">
        <v>0.48837209302325602</v>
      </c>
      <c r="AC15" s="17">
        <v>0.35714285714285698</v>
      </c>
      <c r="AD15" s="17">
        <v>0.55555555555555602</v>
      </c>
      <c r="AE15" s="17"/>
      <c r="AF15" s="17">
        <v>0.38118811881188103</v>
      </c>
      <c r="AG15" s="17">
        <v>0.32673267326732702</v>
      </c>
      <c r="AH15" s="17">
        <v>0.45161290322580599</v>
      </c>
      <c r="AI15" s="17">
        <v>0.51851851851851805</v>
      </c>
      <c r="AJ15" s="17">
        <v>0.38235294117647101</v>
      </c>
      <c r="AK15" s="17">
        <v>0.44444444444444398</v>
      </c>
      <c r="AL15" s="17"/>
      <c r="AM15" s="17">
        <v>0.34736842105263199</v>
      </c>
      <c r="AN15" s="17">
        <v>0.44339622641509402</v>
      </c>
      <c r="AO15" s="17">
        <v>0.41538461538461502</v>
      </c>
      <c r="AP15" s="17">
        <v>0.40178571428571402</v>
      </c>
      <c r="AQ15" s="17">
        <v>0.296296296296296</v>
      </c>
      <c r="AR15" s="17"/>
      <c r="AS15" s="17">
        <v>0.40032154340836001</v>
      </c>
      <c r="AT15" s="17" t="s">
        <v>97</v>
      </c>
      <c r="AU15" s="17"/>
      <c r="AV15" s="17">
        <v>0.38235294117647101</v>
      </c>
      <c r="AW15" s="17">
        <v>0.25</v>
      </c>
      <c r="AX15" s="17">
        <v>0.46212121212121199</v>
      </c>
      <c r="AY15" s="17"/>
      <c r="AZ15" s="17">
        <v>0.23728813559322001</v>
      </c>
      <c r="BA15" s="17">
        <v>0.29166666666666702</v>
      </c>
      <c r="BB15" s="17">
        <v>0.472727272727273</v>
      </c>
      <c r="BC15" s="17"/>
      <c r="BD15" s="17">
        <v>0.37563451776649698</v>
      </c>
      <c r="BE15" s="17">
        <v>0.44642857142857101</v>
      </c>
      <c r="BF15" s="17"/>
      <c r="BG15" s="17">
        <v>0.28426395939086302</v>
      </c>
      <c r="BH15" s="17">
        <v>0.455188679245283</v>
      </c>
      <c r="BI15" s="17"/>
      <c r="BJ15" s="17">
        <v>0.30526315789473701</v>
      </c>
      <c r="BK15" s="17">
        <v>0.41392649903288198</v>
      </c>
      <c r="BL15" s="17"/>
      <c r="BM15" s="17">
        <v>0.46551724137931</v>
      </c>
      <c r="BN15" s="17">
        <v>0.38554216867469898</v>
      </c>
      <c r="BO15" s="17"/>
      <c r="BP15" s="17">
        <v>0.48125000000000001</v>
      </c>
      <c r="BQ15" s="17">
        <v>0.37193763919821798</v>
      </c>
      <c r="BR15" s="17"/>
      <c r="BS15" s="17">
        <v>0.34449760765550203</v>
      </c>
      <c r="BT15" s="17">
        <v>0.40573770491803302</v>
      </c>
      <c r="BU15" s="17"/>
      <c r="BV15" s="17">
        <v>0.25</v>
      </c>
      <c r="BW15" s="17">
        <v>0.39416058394160602</v>
      </c>
      <c r="BX15" s="17"/>
      <c r="BY15" s="17">
        <v>0.36231884057970998</v>
      </c>
      <c r="BZ15" s="17">
        <v>0.40328467153284703</v>
      </c>
      <c r="CA15" s="17"/>
      <c r="CB15" s="17">
        <v>0.46959459459459502</v>
      </c>
      <c r="CC15" s="17">
        <v>0.348101265822785</v>
      </c>
    </row>
    <row r="16" spans="2:81" x14ac:dyDescent="0.3">
      <c r="B16" s="14" t="s">
        <v>91</v>
      </c>
      <c r="C16" s="18">
        <v>6.1093247588424403E-2</v>
      </c>
      <c r="D16" s="18">
        <v>5.8103975535168197E-2</v>
      </c>
      <c r="E16" s="18">
        <v>6.8027210884353803E-2</v>
      </c>
      <c r="F16" s="18"/>
      <c r="G16" s="18">
        <v>0.238095238095238</v>
      </c>
      <c r="H16" s="18">
        <v>0.22758620689655201</v>
      </c>
      <c r="I16" s="18">
        <v>0.154471544715447</v>
      </c>
      <c r="J16" s="18">
        <v>-6.25E-2</v>
      </c>
      <c r="K16" s="18">
        <v>-0.162162162162162</v>
      </c>
      <c r="L16" s="18">
        <v>-0.17857142857142899</v>
      </c>
      <c r="M16" s="18"/>
      <c r="N16" s="18">
        <v>-1.7021276595744698E-2</v>
      </c>
      <c r="O16" s="18">
        <v>2.7027027027027001E-2</v>
      </c>
      <c r="P16" s="18">
        <v>0.23148148148148201</v>
      </c>
      <c r="Q16" s="18">
        <v>0.109375</v>
      </c>
      <c r="R16" s="18"/>
      <c r="S16" s="18">
        <v>0.24786324786324801</v>
      </c>
      <c r="T16" s="18">
        <v>0.16666666666666699</v>
      </c>
      <c r="U16" s="18">
        <v>0</v>
      </c>
      <c r="V16" s="18">
        <v>-0.14285714285714299</v>
      </c>
      <c r="W16" s="18">
        <v>-1.9607843137254902E-2</v>
      </c>
      <c r="X16" s="18">
        <v>-6.5217391304347797E-2</v>
      </c>
      <c r="Y16" s="18">
        <v>0.173913043478261</v>
      </c>
      <c r="Z16" s="18">
        <v>3.7037037037037E-2</v>
      </c>
      <c r="AA16" s="18">
        <v>3.5714285714285803E-2</v>
      </c>
      <c r="AB16" s="18">
        <v>-0.116279069767442</v>
      </c>
      <c r="AC16" s="18">
        <v>0.14285714285714299</v>
      </c>
      <c r="AD16" s="18">
        <v>-0.22222222222222199</v>
      </c>
      <c r="AE16" s="18"/>
      <c r="AF16" s="18">
        <v>0.123762376237624</v>
      </c>
      <c r="AG16" s="18">
        <v>0.22772277227722801</v>
      </c>
      <c r="AH16" s="18">
        <v>-4.8387096774193603E-2</v>
      </c>
      <c r="AI16" s="18">
        <v>-0.16049382716049401</v>
      </c>
      <c r="AJ16" s="18">
        <v>8.8235294117647106E-2</v>
      </c>
      <c r="AK16" s="18">
        <v>-5.5555555555555601E-2</v>
      </c>
      <c r="AL16" s="18"/>
      <c r="AM16" s="18">
        <v>0.115789473684211</v>
      </c>
      <c r="AN16" s="18">
        <v>-5.6603773584905599E-2</v>
      </c>
      <c r="AO16" s="18">
        <v>3.0769230769230799E-2</v>
      </c>
      <c r="AP16" s="18">
        <v>0.107142857142857</v>
      </c>
      <c r="AQ16" s="18">
        <v>0.37037037037037002</v>
      </c>
      <c r="AR16" s="18"/>
      <c r="AS16" s="18">
        <v>6.1093247588424403E-2</v>
      </c>
      <c r="AT16" s="18" t="s">
        <v>97</v>
      </c>
      <c r="AU16" s="18"/>
      <c r="AV16" s="18">
        <v>0.11274509803921599</v>
      </c>
      <c r="AW16" s="18">
        <v>0.39583333333333298</v>
      </c>
      <c r="AX16" s="18">
        <v>-6.4393939393939406E-2</v>
      </c>
      <c r="AY16" s="18"/>
      <c r="AZ16" s="18">
        <v>0.40677966101694901</v>
      </c>
      <c r="BA16" s="18">
        <v>0.3125</v>
      </c>
      <c r="BB16" s="18">
        <v>-7.2727272727272696E-2</v>
      </c>
      <c r="BC16" s="18"/>
      <c r="BD16" s="18">
        <v>0.116751269035533</v>
      </c>
      <c r="BE16" s="18">
        <v>-3.5714285714285698E-2</v>
      </c>
      <c r="BF16" s="18"/>
      <c r="BG16" s="18">
        <v>0.31472081218274101</v>
      </c>
      <c r="BH16" s="18">
        <v>-5.6603773584905703E-2</v>
      </c>
      <c r="BI16" s="18"/>
      <c r="BJ16" s="18">
        <v>0.25263157894736799</v>
      </c>
      <c r="BK16" s="18">
        <v>3.09477756286267E-2</v>
      </c>
      <c r="BL16" s="18"/>
      <c r="BM16" s="18">
        <v>-5.1724137931034503E-2</v>
      </c>
      <c r="BN16" s="18">
        <v>9.0361445783132502E-2</v>
      </c>
      <c r="BO16" s="18"/>
      <c r="BP16" s="18">
        <v>-0.11874999999999999</v>
      </c>
      <c r="BQ16" s="18">
        <v>0.124721603563474</v>
      </c>
      <c r="BR16" s="18"/>
      <c r="BS16" s="18">
        <v>0.196172248803828</v>
      </c>
      <c r="BT16" s="18">
        <v>3.6885245901639302E-2</v>
      </c>
      <c r="BU16" s="18"/>
      <c r="BV16" s="18">
        <v>0.34722222222222199</v>
      </c>
      <c r="BW16" s="18">
        <v>0.116788321167883</v>
      </c>
      <c r="BX16" s="18"/>
      <c r="BY16" s="18">
        <v>0.14492753623188401</v>
      </c>
      <c r="BZ16" s="18">
        <v>5.4744525547445202E-2</v>
      </c>
      <c r="CA16" s="18"/>
      <c r="CB16" s="18">
        <v>-6.7567567567567696E-2</v>
      </c>
      <c r="CC16" s="18">
        <v>0.161392405063291</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C21"/>
  <sheetViews>
    <sheetView showGridLines="0" workbookViewId="0">
      <pane xSplit="2" topLeftCell="C1" activePane="topRight" state="frozen"/>
      <selection pane="topRight" activeCell="B31" sqref="B3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468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622</v>
      </c>
      <c r="D7" s="10">
        <v>327</v>
      </c>
      <c r="E7" s="10">
        <v>294</v>
      </c>
      <c r="F7" s="10"/>
      <c r="G7" s="10">
        <v>84</v>
      </c>
      <c r="H7" s="10">
        <v>145</v>
      </c>
      <c r="I7" s="10">
        <v>123</v>
      </c>
      <c r="J7" s="10">
        <v>112</v>
      </c>
      <c r="K7" s="10">
        <v>74</v>
      </c>
      <c r="L7" s="10">
        <v>84</v>
      </c>
      <c r="M7" s="10"/>
      <c r="N7" s="10">
        <v>235</v>
      </c>
      <c r="O7" s="10">
        <v>148</v>
      </c>
      <c r="P7" s="10">
        <v>108</v>
      </c>
      <c r="Q7" s="10">
        <v>128</v>
      </c>
      <c r="R7" s="10"/>
      <c r="S7" s="10">
        <v>117</v>
      </c>
      <c r="T7" s="10">
        <v>72</v>
      </c>
      <c r="U7" s="10">
        <v>43</v>
      </c>
      <c r="V7" s="10">
        <v>56</v>
      </c>
      <c r="W7" s="10">
        <v>51</v>
      </c>
      <c r="X7" s="10">
        <v>46</v>
      </c>
      <c r="Y7" s="10">
        <v>46</v>
      </c>
      <c r="Z7" s="10">
        <v>27</v>
      </c>
      <c r="AA7" s="10">
        <v>84</v>
      </c>
      <c r="AB7" s="10">
        <v>43</v>
      </c>
      <c r="AC7" s="10">
        <v>28</v>
      </c>
      <c r="AD7" s="10">
        <v>9</v>
      </c>
      <c r="AE7" s="10"/>
      <c r="AF7" s="10">
        <v>202</v>
      </c>
      <c r="AG7" s="10">
        <v>101</v>
      </c>
      <c r="AH7" s="10">
        <v>62</v>
      </c>
      <c r="AI7" s="10">
        <v>81</v>
      </c>
      <c r="AJ7" s="10">
        <v>68</v>
      </c>
      <c r="AK7" s="10">
        <v>54</v>
      </c>
      <c r="AL7" s="10"/>
      <c r="AM7" s="10">
        <v>95</v>
      </c>
      <c r="AN7" s="10">
        <v>106</v>
      </c>
      <c r="AO7" s="10">
        <v>195</v>
      </c>
      <c r="AP7" s="10">
        <v>112</v>
      </c>
      <c r="AQ7" s="10">
        <v>27</v>
      </c>
      <c r="AR7" s="10"/>
      <c r="AS7" s="10">
        <v>622</v>
      </c>
      <c r="AT7" s="10" t="s">
        <v>96</v>
      </c>
      <c r="AU7" s="10"/>
      <c r="AV7" s="10">
        <v>204</v>
      </c>
      <c r="AW7" s="10">
        <v>48</v>
      </c>
      <c r="AX7" s="10">
        <v>264</v>
      </c>
      <c r="AY7" s="10"/>
      <c r="AZ7" s="10">
        <v>59</v>
      </c>
      <c r="BA7" s="10">
        <v>48</v>
      </c>
      <c r="BB7" s="10">
        <v>110</v>
      </c>
      <c r="BC7" s="10"/>
      <c r="BD7" s="10">
        <v>394</v>
      </c>
      <c r="BE7" s="10">
        <v>224</v>
      </c>
      <c r="BF7" s="10"/>
      <c r="BG7" s="10">
        <v>197</v>
      </c>
      <c r="BH7" s="10">
        <v>424</v>
      </c>
      <c r="BI7" s="10"/>
      <c r="BJ7" s="10">
        <v>95</v>
      </c>
      <c r="BK7" s="10">
        <v>517</v>
      </c>
      <c r="BL7" s="10"/>
      <c r="BM7" s="10">
        <v>116</v>
      </c>
      <c r="BN7" s="10">
        <v>498</v>
      </c>
      <c r="BO7" s="10"/>
      <c r="BP7" s="10">
        <v>160</v>
      </c>
      <c r="BQ7" s="10">
        <v>449</v>
      </c>
      <c r="BR7" s="10"/>
      <c r="BS7" s="10">
        <v>209</v>
      </c>
      <c r="BT7" s="10">
        <v>244</v>
      </c>
      <c r="BU7" s="10"/>
      <c r="BV7" s="10">
        <v>72</v>
      </c>
      <c r="BW7" s="10">
        <v>137</v>
      </c>
      <c r="BX7" s="10"/>
      <c r="BY7" s="10">
        <v>69</v>
      </c>
      <c r="BZ7" s="10">
        <v>548</v>
      </c>
      <c r="CA7" s="10"/>
      <c r="CB7" s="10">
        <v>296</v>
      </c>
      <c r="CC7" s="10">
        <v>316</v>
      </c>
    </row>
    <row r="8" spans="2:81" x14ac:dyDescent="0.3">
      <c r="B8" s="14" t="s">
        <v>413</v>
      </c>
      <c r="C8" s="13">
        <v>0.19774919614147901</v>
      </c>
      <c r="D8" s="13">
        <v>0.201834862385321</v>
      </c>
      <c r="E8" s="13">
        <v>0.19387755102040799</v>
      </c>
      <c r="F8" s="13"/>
      <c r="G8" s="13">
        <v>0.16666666666666699</v>
      </c>
      <c r="H8" s="13">
        <v>0.26896551724137902</v>
      </c>
      <c r="I8" s="13">
        <v>0.23577235772357699</v>
      </c>
      <c r="J8" s="13">
        <v>0.13392857142857101</v>
      </c>
      <c r="K8" s="13">
        <v>0.17567567567567599</v>
      </c>
      <c r="L8" s="13">
        <v>0.15476190476190499</v>
      </c>
      <c r="M8" s="13"/>
      <c r="N8" s="13">
        <v>0.221276595744681</v>
      </c>
      <c r="O8" s="13">
        <v>0.162162162162162</v>
      </c>
      <c r="P8" s="13">
        <v>0.22222222222222199</v>
      </c>
      <c r="Q8" s="13">
        <v>0.1796875</v>
      </c>
      <c r="R8" s="13"/>
      <c r="S8" s="13">
        <v>0.230769230769231</v>
      </c>
      <c r="T8" s="13">
        <v>0.16666666666666699</v>
      </c>
      <c r="U8" s="13">
        <v>0.186046511627907</v>
      </c>
      <c r="V8" s="13">
        <v>0.125</v>
      </c>
      <c r="W8" s="13">
        <v>0.19607843137254899</v>
      </c>
      <c r="X8" s="13">
        <v>0.26086956521739102</v>
      </c>
      <c r="Y8" s="13">
        <v>0.23913043478260901</v>
      </c>
      <c r="Z8" s="13">
        <v>0.22222222222222199</v>
      </c>
      <c r="AA8" s="13">
        <v>0.17857142857142899</v>
      </c>
      <c r="AB8" s="13">
        <v>0.186046511627907</v>
      </c>
      <c r="AC8" s="13">
        <v>0.214285714285714</v>
      </c>
      <c r="AD8" s="13">
        <v>0.11111111111111099</v>
      </c>
      <c r="AE8" s="13"/>
      <c r="AF8" s="13">
        <v>0.20297029702970301</v>
      </c>
      <c r="AG8" s="13">
        <v>0.30693069306930698</v>
      </c>
      <c r="AH8" s="13">
        <v>0.14516129032258099</v>
      </c>
      <c r="AI8" s="13">
        <v>0.22222222222222199</v>
      </c>
      <c r="AJ8" s="13">
        <v>0.10294117647058799</v>
      </c>
      <c r="AK8" s="13">
        <v>0.18518518518518501</v>
      </c>
      <c r="AL8" s="13"/>
      <c r="AM8" s="13">
        <v>0.18947368421052599</v>
      </c>
      <c r="AN8" s="13">
        <v>0.10377358490565999</v>
      </c>
      <c r="AO8" s="13">
        <v>0.2</v>
      </c>
      <c r="AP8" s="13">
        <v>0.27678571428571402</v>
      </c>
      <c r="AQ8" s="13">
        <v>0.25925925925925902</v>
      </c>
      <c r="AR8" s="13"/>
      <c r="AS8" s="13">
        <v>0.19774919614147901</v>
      </c>
      <c r="AT8" s="13" t="s">
        <v>97</v>
      </c>
      <c r="AU8" s="13"/>
      <c r="AV8" s="13">
        <v>0.161764705882353</v>
      </c>
      <c r="AW8" s="13">
        <v>0.25</v>
      </c>
      <c r="AX8" s="13">
        <v>0.204545454545455</v>
      </c>
      <c r="AY8" s="13"/>
      <c r="AZ8" s="13">
        <v>0.322033898305085</v>
      </c>
      <c r="BA8" s="13">
        <v>0.20833333333333301</v>
      </c>
      <c r="BB8" s="13">
        <v>0.109090909090909</v>
      </c>
      <c r="BC8" s="13"/>
      <c r="BD8" s="13">
        <v>0.218274111675127</v>
      </c>
      <c r="BE8" s="13">
        <v>0.16517857142857101</v>
      </c>
      <c r="BF8" s="13"/>
      <c r="BG8" s="13">
        <v>0.29949238578680198</v>
      </c>
      <c r="BH8" s="13">
        <v>0.15094339622641501</v>
      </c>
      <c r="BI8" s="13"/>
      <c r="BJ8" s="13">
        <v>0.26315789473684198</v>
      </c>
      <c r="BK8" s="13">
        <v>0.189555125725339</v>
      </c>
      <c r="BL8" s="13"/>
      <c r="BM8" s="13">
        <v>0.15517241379310301</v>
      </c>
      <c r="BN8" s="13">
        <v>0.208835341365462</v>
      </c>
      <c r="BO8" s="13"/>
      <c r="BP8" s="13">
        <v>0.125</v>
      </c>
      <c r="BQ8" s="13">
        <v>0.22048997772828499</v>
      </c>
      <c r="BR8" s="13"/>
      <c r="BS8" s="13">
        <v>0.21052631578947401</v>
      </c>
      <c r="BT8" s="13">
        <v>0.19672131147541</v>
      </c>
      <c r="BU8" s="13"/>
      <c r="BV8" s="13">
        <v>0.23611111111111099</v>
      </c>
      <c r="BW8" s="13">
        <v>0.19708029197080301</v>
      </c>
      <c r="BX8" s="13"/>
      <c r="BY8" s="13">
        <v>0.13043478260869601</v>
      </c>
      <c r="BZ8" s="13">
        <v>0.20802919708029199</v>
      </c>
      <c r="CA8" s="13"/>
      <c r="CB8" s="13">
        <v>0.152027027027027</v>
      </c>
      <c r="CC8" s="13">
        <v>0.243670886075949</v>
      </c>
    </row>
    <row r="9" spans="2:81" x14ac:dyDescent="0.3">
      <c r="B9" s="14" t="s">
        <v>84</v>
      </c>
      <c r="C9" s="13">
        <v>0.303858520900322</v>
      </c>
      <c r="D9" s="13">
        <v>0.30581039755351702</v>
      </c>
      <c r="E9" s="13">
        <v>0.30272108843537399</v>
      </c>
      <c r="F9" s="13"/>
      <c r="G9" s="13">
        <v>0.30952380952380998</v>
      </c>
      <c r="H9" s="13">
        <v>0.33103448275862102</v>
      </c>
      <c r="I9" s="13">
        <v>0.26016260162601601</v>
      </c>
      <c r="J9" s="13">
        <v>0.35714285714285698</v>
      </c>
      <c r="K9" s="13">
        <v>0.22972972972972999</v>
      </c>
      <c r="L9" s="13">
        <v>0.30952380952380998</v>
      </c>
      <c r="M9" s="13"/>
      <c r="N9" s="13">
        <v>0.25957446808510598</v>
      </c>
      <c r="O9" s="13">
        <v>0.304054054054054</v>
      </c>
      <c r="P9" s="13">
        <v>0.37962962962962998</v>
      </c>
      <c r="Q9" s="13">
        <v>0.328125</v>
      </c>
      <c r="R9" s="13"/>
      <c r="S9" s="13">
        <v>0.35042735042735002</v>
      </c>
      <c r="T9" s="13">
        <v>0.29166666666666702</v>
      </c>
      <c r="U9" s="13">
        <v>0.27906976744186002</v>
      </c>
      <c r="V9" s="13">
        <v>0.375</v>
      </c>
      <c r="W9" s="13">
        <v>0.27450980392156898</v>
      </c>
      <c r="X9" s="13">
        <v>0.19565217391304299</v>
      </c>
      <c r="Y9" s="13">
        <v>0.282608695652174</v>
      </c>
      <c r="Z9" s="13">
        <v>0.33333333333333298</v>
      </c>
      <c r="AA9" s="13">
        <v>0.34523809523809501</v>
      </c>
      <c r="AB9" s="13">
        <v>0.25581395348837199</v>
      </c>
      <c r="AC9" s="13">
        <v>0.214285714285714</v>
      </c>
      <c r="AD9" s="13">
        <v>0.33333333333333298</v>
      </c>
      <c r="AE9" s="13"/>
      <c r="AF9" s="13">
        <v>0.316831683168317</v>
      </c>
      <c r="AG9" s="13">
        <v>0.316831683168317</v>
      </c>
      <c r="AH9" s="13">
        <v>0.32258064516128998</v>
      </c>
      <c r="AI9" s="13">
        <v>0.24691358024691401</v>
      </c>
      <c r="AJ9" s="13">
        <v>0.27941176470588203</v>
      </c>
      <c r="AK9" s="13">
        <v>0.37037037037037002</v>
      </c>
      <c r="AL9" s="13"/>
      <c r="AM9" s="13">
        <v>0.336842105263158</v>
      </c>
      <c r="AN9" s="13">
        <v>0.31132075471698101</v>
      </c>
      <c r="AO9" s="13">
        <v>0.28205128205128199</v>
      </c>
      <c r="AP9" s="13">
        <v>0.29464285714285698</v>
      </c>
      <c r="AQ9" s="13">
        <v>0.33333333333333298</v>
      </c>
      <c r="AR9" s="13"/>
      <c r="AS9" s="13">
        <v>0.303858520900322</v>
      </c>
      <c r="AT9" s="13" t="s">
        <v>97</v>
      </c>
      <c r="AU9" s="13"/>
      <c r="AV9" s="13">
        <v>0.32352941176470601</v>
      </c>
      <c r="AW9" s="13">
        <v>0.33333333333333298</v>
      </c>
      <c r="AX9" s="13">
        <v>0.310606060606061</v>
      </c>
      <c r="AY9" s="13"/>
      <c r="AZ9" s="13">
        <v>0.27118644067796599</v>
      </c>
      <c r="BA9" s="13">
        <v>0.27083333333333298</v>
      </c>
      <c r="BB9" s="13">
        <v>0.33636363636363598</v>
      </c>
      <c r="BC9" s="13"/>
      <c r="BD9" s="13">
        <v>0.27918781725888298</v>
      </c>
      <c r="BE9" s="13">
        <v>0.34821428571428598</v>
      </c>
      <c r="BF9" s="13"/>
      <c r="BG9" s="13">
        <v>0.294416243654822</v>
      </c>
      <c r="BH9" s="13">
        <v>0.30896226415094302</v>
      </c>
      <c r="BI9" s="13"/>
      <c r="BJ9" s="13">
        <v>0.221052631578947</v>
      </c>
      <c r="BK9" s="13">
        <v>0.31721470019342402</v>
      </c>
      <c r="BL9" s="13"/>
      <c r="BM9" s="13">
        <v>0.25862068965517199</v>
      </c>
      <c r="BN9" s="13">
        <v>0.313253012048193</v>
      </c>
      <c r="BO9" s="13"/>
      <c r="BP9" s="13">
        <v>0.25624999999999998</v>
      </c>
      <c r="BQ9" s="13">
        <v>0.32739420935412</v>
      </c>
      <c r="BR9" s="13"/>
      <c r="BS9" s="13">
        <v>0.33492822966507202</v>
      </c>
      <c r="BT9" s="13">
        <v>0.31967213114754101</v>
      </c>
      <c r="BU9" s="13"/>
      <c r="BV9" s="13">
        <v>0.41666666666666702</v>
      </c>
      <c r="BW9" s="13">
        <v>0.29197080291970801</v>
      </c>
      <c r="BX9" s="13"/>
      <c r="BY9" s="13">
        <v>0.33333333333333298</v>
      </c>
      <c r="BZ9" s="13">
        <v>0.30109489051094901</v>
      </c>
      <c r="CA9" s="13"/>
      <c r="CB9" s="13">
        <v>0.29391891891891903</v>
      </c>
      <c r="CC9" s="13">
        <v>0.30379746835443</v>
      </c>
    </row>
    <row r="10" spans="2:81" x14ac:dyDescent="0.3">
      <c r="B10" s="14" t="s">
        <v>414</v>
      </c>
      <c r="C10" s="13">
        <v>0.18167202572347299</v>
      </c>
      <c r="D10" s="13">
        <v>0.192660550458716</v>
      </c>
      <c r="E10" s="13">
        <v>0.16666666666666699</v>
      </c>
      <c r="F10" s="13"/>
      <c r="G10" s="13">
        <v>0.238095238095238</v>
      </c>
      <c r="H10" s="13">
        <v>0.15172413793103401</v>
      </c>
      <c r="I10" s="13">
        <v>0.16260162601625999</v>
      </c>
      <c r="J10" s="13">
        <v>0.160714285714286</v>
      </c>
      <c r="K10" s="13">
        <v>0.20270270270270299</v>
      </c>
      <c r="L10" s="13">
        <v>0.214285714285714</v>
      </c>
      <c r="M10" s="13"/>
      <c r="N10" s="13">
        <v>0.17872340425531899</v>
      </c>
      <c r="O10" s="13">
        <v>0.18918918918918901</v>
      </c>
      <c r="P10" s="13">
        <v>0.13888888888888901</v>
      </c>
      <c r="Q10" s="13">
        <v>0.2109375</v>
      </c>
      <c r="R10" s="13"/>
      <c r="S10" s="13">
        <v>0.15384615384615399</v>
      </c>
      <c r="T10" s="13">
        <v>0.180555555555556</v>
      </c>
      <c r="U10" s="13">
        <v>0.209302325581395</v>
      </c>
      <c r="V10" s="13">
        <v>0.214285714285714</v>
      </c>
      <c r="W10" s="13">
        <v>0.15686274509803899</v>
      </c>
      <c r="X10" s="13">
        <v>0.19565217391304299</v>
      </c>
      <c r="Y10" s="13">
        <v>0.217391304347826</v>
      </c>
      <c r="Z10" s="13">
        <v>0.22222222222222199</v>
      </c>
      <c r="AA10" s="13">
        <v>0.15476190476190499</v>
      </c>
      <c r="AB10" s="13">
        <v>0.186046511627907</v>
      </c>
      <c r="AC10" s="13">
        <v>0.17857142857142899</v>
      </c>
      <c r="AD10" s="13">
        <v>0.22222222222222199</v>
      </c>
      <c r="AE10" s="13"/>
      <c r="AF10" s="13">
        <v>0.19306930693069299</v>
      </c>
      <c r="AG10" s="13">
        <v>0.12871287128712899</v>
      </c>
      <c r="AH10" s="13">
        <v>0.209677419354839</v>
      </c>
      <c r="AI10" s="13">
        <v>0.11111111111111099</v>
      </c>
      <c r="AJ10" s="13">
        <v>0.32352941176470601</v>
      </c>
      <c r="AK10" s="13">
        <v>0.11111111111111099</v>
      </c>
      <c r="AL10" s="13"/>
      <c r="AM10" s="13">
        <v>0.221052631578947</v>
      </c>
      <c r="AN10" s="13">
        <v>0.160377358490566</v>
      </c>
      <c r="AO10" s="13">
        <v>0.17435897435897399</v>
      </c>
      <c r="AP10" s="13">
        <v>0.20535714285714299</v>
      </c>
      <c r="AQ10" s="13">
        <v>0.11111111111111099</v>
      </c>
      <c r="AR10" s="13"/>
      <c r="AS10" s="13">
        <v>0.18167202572347299</v>
      </c>
      <c r="AT10" s="13" t="s">
        <v>97</v>
      </c>
      <c r="AU10" s="13"/>
      <c r="AV10" s="13">
        <v>0.22549019607843099</v>
      </c>
      <c r="AW10" s="13">
        <v>0.1875</v>
      </c>
      <c r="AX10" s="13">
        <v>0.13636363636363599</v>
      </c>
      <c r="AY10" s="13"/>
      <c r="AZ10" s="13">
        <v>0.186440677966102</v>
      </c>
      <c r="BA10" s="13">
        <v>0.29166666666666702</v>
      </c>
      <c r="BB10" s="13">
        <v>0.20909090909090899</v>
      </c>
      <c r="BC10" s="13"/>
      <c r="BD10" s="13">
        <v>0.19035532994923901</v>
      </c>
      <c r="BE10" s="13">
        <v>0.16517857142857101</v>
      </c>
      <c r="BF10" s="13"/>
      <c r="BG10" s="13">
        <v>0.16243654822334999</v>
      </c>
      <c r="BH10" s="13">
        <v>0.18867924528301899</v>
      </c>
      <c r="BI10" s="13"/>
      <c r="BJ10" s="13">
        <v>0.221052631578947</v>
      </c>
      <c r="BK10" s="13">
        <v>0.17601547388781399</v>
      </c>
      <c r="BL10" s="13"/>
      <c r="BM10" s="13">
        <v>0.20689655172413801</v>
      </c>
      <c r="BN10" s="13">
        <v>0.17871485943775101</v>
      </c>
      <c r="BO10" s="13"/>
      <c r="BP10" s="13">
        <v>0.23125000000000001</v>
      </c>
      <c r="BQ10" s="13">
        <v>0.16481069042316299</v>
      </c>
      <c r="BR10" s="13"/>
      <c r="BS10" s="13">
        <v>0.17224880382775101</v>
      </c>
      <c r="BT10" s="13">
        <v>0.18442622950819701</v>
      </c>
      <c r="BU10" s="13"/>
      <c r="BV10" s="13">
        <v>0.11111111111111099</v>
      </c>
      <c r="BW10" s="13">
        <v>0.20437956204379601</v>
      </c>
      <c r="BX10" s="13"/>
      <c r="BY10" s="13">
        <v>0.173913043478261</v>
      </c>
      <c r="BZ10" s="13">
        <v>0.18248175182481799</v>
      </c>
      <c r="CA10" s="13"/>
      <c r="CB10" s="13">
        <v>0.179054054054054</v>
      </c>
      <c r="CC10" s="13">
        <v>0.180379746835443</v>
      </c>
    </row>
    <row r="11" spans="2:81" x14ac:dyDescent="0.3">
      <c r="B11" s="14" t="s">
        <v>86</v>
      </c>
      <c r="C11" s="13">
        <v>0.17524115755627001</v>
      </c>
      <c r="D11" s="13">
        <v>0.17737003058104001</v>
      </c>
      <c r="E11" s="13">
        <v>0.17346938775510201</v>
      </c>
      <c r="F11" s="13"/>
      <c r="G11" s="13">
        <v>0.15476190476190499</v>
      </c>
      <c r="H11" s="13">
        <v>0.13793103448275901</v>
      </c>
      <c r="I11" s="13">
        <v>0.18699186991869901</v>
      </c>
      <c r="J11" s="13">
        <v>0.16964285714285701</v>
      </c>
      <c r="K11" s="13">
        <v>0.24324324324324301</v>
      </c>
      <c r="L11" s="13">
        <v>0.19047619047618999</v>
      </c>
      <c r="M11" s="13"/>
      <c r="N11" s="13">
        <v>0.18723404255319101</v>
      </c>
      <c r="O11" s="13">
        <v>0.18243243243243201</v>
      </c>
      <c r="P11" s="13">
        <v>0.17592592592592601</v>
      </c>
      <c r="Q11" s="13">
        <v>0.140625</v>
      </c>
      <c r="R11" s="13"/>
      <c r="S11" s="13">
        <v>0.170940170940171</v>
      </c>
      <c r="T11" s="13">
        <v>0.180555555555556</v>
      </c>
      <c r="U11" s="13">
        <v>0.13953488372093001</v>
      </c>
      <c r="V11" s="13">
        <v>0.214285714285714</v>
      </c>
      <c r="W11" s="13">
        <v>0.15686274509803899</v>
      </c>
      <c r="X11" s="13">
        <v>0.15217391304347799</v>
      </c>
      <c r="Y11" s="13">
        <v>0.173913043478261</v>
      </c>
      <c r="Z11" s="13">
        <v>7.4074074074074098E-2</v>
      </c>
      <c r="AA11" s="13">
        <v>0.16666666666666699</v>
      </c>
      <c r="AB11" s="13">
        <v>0.25581395348837199</v>
      </c>
      <c r="AC11" s="13">
        <v>0.214285714285714</v>
      </c>
      <c r="AD11" s="13">
        <v>0.22222222222222199</v>
      </c>
      <c r="AE11" s="13"/>
      <c r="AF11" s="13">
        <v>0.17821782178217799</v>
      </c>
      <c r="AG11" s="13">
        <v>0.12871287128712899</v>
      </c>
      <c r="AH11" s="13">
        <v>0.14516129032258099</v>
      </c>
      <c r="AI11" s="13">
        <v>0.25925925925925902</v>
      </c>
      <c r="AJ11" s="13">
        <v>8.8235294117647106E-2</v>
      </c>
      <c r="AK11" s="13">
        <v>0.203703703703704</v>
      </c>
      <c r="AL11" s="13"/>
      <c r="AM11" s="13">
        <v>0.14736842105263201</v>
      </c>
      <c r="AN11" s="13">
        <v>0.26415094339622602</v>
      </c>
      <c r="AO11" s="13">
        <v>0.18461538461538499</v>
      </c>
      <c r="AP11" s="13">
        <v>8.9285714285714302E-2</v>
      </c>
      <c r="AQ11" s="13">
        <v>0.18518518518518501</v>
      </c>
      <c r="AR11" s="13"/>
      <c r="AS11" s="13">
        <v>0.17524115755627001</v>
      </c>
      <c r="AT11" s="13" t="s">
        <v>97</v>
      </c>
      <c r="AU11" s="13"/>
      <c r="AV11" s="13">
        <v>0.14705882352941199</v>
      </c>
      <c r="AW11" s="13">
        <v>0.125</v>
      </c>
      <c r="AX11" s="13">
        <v>0.19318181818181801</v>
      </c>
      <c r="AY11" s="13"/>
      <c r="AZ11" s="13">
        <v>0.11864406779661001</v>
      </c>
      <c r="BA11" s="13">
        <v>0.104166666666667</v>
      </c>
      <c r="BB11" s="13">
        <v>0.18181818181818199</v>
      </c>
      <c r="BC11" s="13"/>
      <c r="BD11" s="13">
        <v>0.17005076142132</v>
      </c>
      <c r="BE11" s="13">
        <v>0.183035714285714</v>
      </c>
      <c r="BF11" s="13"/>
      <c r="BG11" s="13">
        <v>0.131979695431472</v>
      </c>
      <c r="BH11" s="13">
        <v>0.195754716981132</v>
      </c>
      <c r="BI11" s="13"/>
      <c r="BJ11" s="13">
        <v>0.168421052631579</v>
      </c>
      <c r="BK11" s="13">
        <v>0.17601547388781399</v>
      </c>
      <c r="BL11" s="13"/>
      <c r="BM11" s="13">
        <v>0.22413793103448301</v>
      </c>
      <c r="BN11" s="13">
        <v>0.160642570281124</v>
      </c>
      <c r="BO11" s="13"/>
      <c r="BP11" s="13">
        <v>0.2</v>
      </c>
      <c r="BQ11" s="13">
        <v>0.16258351893095799</v>
      </c>
      <c r="BR11" s="13"/>
      <c r="BS11" s="13">
        <v>0.148325358851675</v>
      </c>
      <c r="BT11" s="13">
        <v>0.16393442622950799</v>
      </c>
      <c r="BU11" s="13"/>
      <c r="BV11" s="13">
        <v>9.7222222222222196E-2</v>
      </c>
      <c r="BW11" s="13">
        <v>0.17518248175182499</v>
      </c>
      <c r="BX11" s="13"/>
      <c r="BY11" s="13">
        <v>0.202898550724638</v>
      </c>
      <c r="BZ11" s="13">
        <v>0.17335766423357701</v>
      </c>
      <c r="CA11" s="13"/>
      <c r="CB11" s="13">
        <v>0.21959459459459499</v>
      </c>
      <c r="CC11" s="13">
        <v>0.139240506329114</v>
      </c>
    </row>
    <row r="12" spans="2:81" x14ac:dyDescent="0.3">
      <c r="B12" s="14" t="s">
        <v>415</v>
      </c>
      <c r="C12" s="13">
        <v>0.12379421221865</v>
      </c>
      <c r="D12" s="13">
        <v>0.113149847094801</v>
      </c>
      <c r="E12" s="13">
        <v>0.136054421768707</v>
      </c>
      <c r="F12" s="13"/>
      <c r="G12" s="13">
        <v>0.119047619047619</v>
      </c>
      <c r="H12" s="13">
        <v>9.6551724137931005E-2</v>
      </c>
      <c r="I12" s="13">
        <v>0.146341463414634</v>
      </c>
      <c r="J12" s="13">
        <v>0.14285714285714299</v>
      </c>
      <c r="K12" s="13">
        <v>0.121621621621622</v>
      </c>
      <c r="L12" s="13">
        <v>0.119047619047619</v>
      </c>
      <c r="M12" s="13"/>
      <c r="N12" s="13">
        <v>0.12765957446808501</v>
      </c>
      <c r="O12" s="13">
        <v>0.141891891891892</v>
      </c>
      <c r="P12" s="13">
        <v>8.3333333333333301E-2</v>
      </c>
      <c r="Q12" s="13">
        <v>0.125</v>
      </c>
      <c r="R12" s="13"/>
      <c r="S12" s="13">
        <v>7.69230769230769E-2</v>
      </c>
      <c r="T12" s="13">
        <v>0.180555555555556</v>
      </c>
      <c r="U12" s="13">
        <v>0.162790697674419</v>
      </c>
      <c r="V12" s="13">
        <v>5.3571428571428603E-2</v>
      </c>
      <c r="W12" s="13">
        <v>0.19607843137254899</v>
      </c>
      <c r="X12" s="13">
        <v>0.13043478260869601</v>
      </c>
      <c r="Y12" s="13">
        <v>4.3478260869565202E-2</v>
      </c>
      <c r="Z12" s="13">
        <v>0.148148148148148</v>
      </c>
      <c r="AA12" s="13">
        <v>0.14285714285714299</v>
      </c>
      <c r="AB12" s="13">
        <v>0.116279069767442</v>
      </c>
      <c r="AC12" s="13">
        <v>0.17857142857142899</v>
      </c>
      <c r="AD12" s="13">
        <v>0.11111111111111099</v>
      </c>
      <c r="AE12" s="13"/>
      <c r="AF12" s="13">
        <v>9.9009900990099001E-2</v>
      </c>
      <c r="AG12" s="13">
        <v>0.118811881188119</v>
      </c>
      <c r="AH12" s="13">
        <v>0.16129032258064499</v>
      </c>
      <c r="AI12" s="13">
        <v>0.16049382716049401</v>
      </c>
      <c r="AJ12" s="13">
        <v>0.191176470588235</v>
      </c>
      <c r="AK12" s="13">
        <v>9.2592592592592601E-2</v>
      </c>
      <c r="AL12" s="13"/>
      <c r="AM12" s="13">
        <v>9.4736842105263203E-2</v>
      </c>
      <c r="AN12" s="13">
        <v>0.15094339622641501</v>
      </c>
      <c r="AO12" s="13">
        <v>0.143589743589744</v>
      </c>
      <c r="AP12" s="13">
        <v>0.107142857142857</v>
      </c>
      <c r="AQ12" s="13">
        <v>7.4074074074074098E-2</v>
      </c>
      <c r="AR12" s="13"/>
      <c r="AS12" s="13">
        <v>0.12379421221865</v>
      </c>
      <c r="AT12" s="13" t="s">
        <v>97</v>
      </c>
      <c r="AU12" s="13"/>
      <c r="AV12" s="13">
        <v>0.11764705882352899</v>
      </c>
      <c r="AW12" s="13">
        <v>0.104166666666667</v>
      </c>
      <c r="AX12" s="13">
        <v>0.13257575757575801</v>
      </c>
      <c r="AY12" s="13"/>
      <c r="AZ12" s="13">
        <v>6.7796610169491497E-2</v>
      </c>
      <c r="BA12" s="13">
        <v>0.125</v>
      </c>
      <c r="BB12" s="13">
        <v>0.13636363636363599</v>
      </c>
      <c r="BC12" s="13"/>
      <c r="BD12" s="13">
        <v>0.12436548223350299</v>
      </c>
      <c r="BE12" s="13">
        <v>0.120535714285714</v>
      </c>
      <c r="BF12" s="13"/>
      <c r="BG12" s="13">
        <v>9.13705583756345E-2</v>
      </c>
      <c r="BH12" s="13">
        <v>0.139150943396226</v>
      </c>
      <c r="BI12" s="13"/>
      <c r="BJ12" s="13">
        <v>9.4736842105263203E-2</v>
      </c>
      <c r="BK12" s="13">
        <v>0.12765957446808501</v>
      </c>
      <c r="BL12" s="13"/>
      <c r="BM12" s="13">
        <v>0.13793103448275901</v>
      </c>
      <c r="BN12" s="13">
        <v>0.120481927710843</v>
      </c>
      <c r="BO12" s="13"/>
      <c r="BP12" s="13">
        <v>0.16875000000000001</v>
      </c>
      <c r="BQ12" s="13">
        <v>0.106904231625835</v>
      </c>
      <c r="BR12" s="13"/>
      <c r="BS12" s="13">
        <v>0.124401913875598</v>
      </c>
      <c r="BT12" s="13">
        <v>0.10655737704918</v>
      </c>
      <c r="BU12" s="13"/>
      <c r="BV12" s="13">
        <v>0.11111111111111099</v>
      </c>
      <c r="BW12" s="13">
        <v>0.13138686131386901</v>
      </c>
      <c r="BX12" s="13"/>
      <c r="BY12" s="13">
        <v>0.15942028985507201</v>
      </c>
      <c r="BZ12" s="13">
        <v>0.11496350364963499</v>
      </c>
      <c r="CA12" s="13"/>
      <c r="CB12" s="13">
        <v>0.14527027027027001</v>
      </c>
      <c r="CC12" s="13">
        <v>0.107594936708861</v>
      </c>
    </row>
    <row r="13" spans="2:81" x14ac:dyDescent="0.3">
      <c r="B13" s="14" t="s">
        <v>106</v>
      </c>
      <c r="C13" s="13">
        <v>1.7684887459807098E-2</v>
      </c>
      <c r="D13" s="13">
        <v>9.1743119266055103E-3</v>
      </c>
      <c r="E13" s="13">
        <v>2.7210884353741499E-2</v>
      </c>
      <c r="F13" s="13"/>
      <c r="G13" s="13">
        <v>1.1904761904761901E-2</v>
      </c>
      <c r="H13" s="13">
        <v>1.37931034482759E-2</v>
      </c>
      <c r="I13" s="13">
        <v>8.1300813008130107E-3</v>
      </c>
      <c r="J13" s="13">
        <v>3.5714285714285698E-2</v>
      </c>
      <c r="K13" s="13">
        <v>2.7027027027027001E-2</v>
      </c>
      <c r="L13" s="13">
        <v>1.1904761904761901E-2</v>
      </c>
      <c r="M13" s="13"/>
      <c r="N13" s="13">
        <v>2.5531914893616999E-2</v>
      </c>
      <c r="O13" s="13">
        <v>2.0270270270270299E-2</v>
      </c>
      <c r="P13" s="13">
        <v>0</v>
      </c>
      <c r="Q13" s="13">
        <v>1.5625E-2</v>
      </c>
      <c r="R13" s="13"/>
      <c r="S13" s="13">
        <v>1.7094017094017099E-2</v>
      </c>
      <c r="T13" s="13">
        <v>0</v>
      </c>
      <c r="U13" s="13">
        <v>2.32558139534884E-2</v>
      </c>
      <c r="V13" s="13">
        <v>1.7857142857142901E-2</v>
      </c>
      <c r="W13" s="13">
        <v>1.9607843137254902E-2</v>
      </c>
      <c r="X13" s="13">
        <v>6.5217391304347797E-2</v>
      </c>
      <c r="Y13" s="13">
        <v>4.3478260869565202E-2</v>
      </c>
      <c r="Z13" s="13">
        <v>0</v>
      </c>
      <c r="AA13" s="13">
        <v>1.1904761904761901E-2</v>
      </c>
      <c r="AB13" s="13">
        <v>0</v>
      </c>
      <c r="AC13" s="13">
        <v>0</v>
      </c>
      <c r="AD13" s="13">
        <v>0</v>
      </c>
      <c r="AE13" s="13"/>
      <c r="AF13" s="13">
        <v>9.9009900990098994E-3</v>
      </c>
      <c r="AG13" s="13">
        <v>0</v>
      </c>
      <c r="AH13" s="13">
        <v>1.6129032258064498E-2</v>
      </c>
      <c r="AI13" s="13">
        <v>0</v>
      </c>
      <c r="AJ13" s="13">
        <v>1.4705882352941201E-2</v>
      </c>
      <c r="AK13" s="13">
        <v>3.7037037037037E-2</v>
      </c>
      <c r="AL13" s="13"/>
      <c r="AM13" s="13">
        <v>1.05263157894737E-2</v>
      </c>
      <c r="AN13" s="13">
        <v>9.4339622641509396E-3</v>
      </c>
      <c r="AO13" s="13">
        <v>1.5384615384615399E-2</v>
      </c>
      <c r="AP13" s="13">
        <v>2.6785714285714302E-2</v>
      </c>
      <c r="AQ13" s="13">
        <v>3.7037037037037E-2</v>
      </c>
      <c r="AR13" s="13"/>
      <c r="AS13" s="13">
        <v>1.7684887459807098E-2</v>
      </c>
      <c r="AT13" s="13" t="s">
        <v>97</v>
      </c>
      <c r="AU13" s="13"/>
      <c r="AV13" s="13">
        <v>2.4509803921568599E-2</v>
      </c>
      <c r="AW13" s="13">
        <v>0</v>
      </c>
      <c r="AX13" s="13">
        <v>2.27272727272727E-2</v>
      </c>
      <c r="AY13" s="13"/>
      <c r="AZ13" s="13">
        <v>3.3898305084745797E-2</v>
      </c>
      <c r="BA13" s="13">
        <v>0</v>
      </c>
      <c r="BB13" s="13">
        <v>2.7272727272727299E-2</v>
      </c>
      <c r="BC13" s="13"/>
      <c r="BD13" s="13">
        <v>1.7766497461928901E-2</v>
      </c>
      <c r="BE13" s="13">
        <v>1.7857142857142901E-2</v>
      </c>
      <c r="BF13" s="13"/>
      <c r="BG13" s="13">
        <v>2.0304568527918801E-2</v>
      </c>
      <c r="BH13" s="13">
        <v>1.6509433962264199E-2</v>
      </c>
      <c r="BI13" s="13"/>
      <c r="BJ13" s="13">
        <v>3.1578947368421102E-2</v>
      </c>
      <c r="BK13" s="13">
        <v>1.3539651837524201E-2</v>
      </c>
      <c r="BL13" s="13"/>
      <c r="BM13" s="13">
        <v>1.72413793103448E-2</v>
      </c>
      <c r="BN13" s="13">
        <v>1.8072289156626498E-2</v>
      </c>
      <c r="BO13" s="13"/>
      <c r="BP13" s="13">
        <v>1.8749999999999999E-2</v>
      </c>
      <c r="BQ13" s="13">
        <v>1.7817371937639201E-2</v>
      </c>
      <c r="BR13" s="13"/>
      <c r="BS13" s="13">
        <v>9.5693779904306199E-3</v>
      </c>
      <c r="BT13" s="13">
        <v>2.86885245901639E-2</v>
      </c>
      <c r="BU13" s="13"/>
      <c r="BV13" s="13">
        <v>2.7777777777777801E-2</v>
      </c>
      <c r="BW13" s="13">
        <v>0</v>
      </c>
      <c r="BX13" s="13"/>
      <c r="BY13" s="13">
        <v>0</v>
      </c>
      <c r="BZ13" s="13">
        <v>2.0072992700729899E-2</v>
      </c>
      <c r="CA13" s="13"/>
      <c r="CB13" s="13">
        <v>1.0135135135135099E-2</v>
      </c>
      <c r="CC13" s="13">
        <v>2.53164556962025E-2</v>
      </c>
    </row>
    <row r="14" spans="2:81" x14ac:dyDescent="0.3">
      <c r="B14" s="14" t="s">
        <v>89</v>
      </c>
      <c r="C14" s="17">
        <v>0.50160771704180096</v>
      </c>
      <c r="D14" s="17">
        <v>0.50764525993883802</v>
      </c>
      <c r="E14" s="17">
        <v>0.49659863945578198</v>
      </c>
      <c r="F14" s="17"/>
      <c r="G14" s="17">
        <v>0.476190476190476</v>
      </c>
      <c r="H14" s="17">
        <v>0.6</v>
      </c>
      <c r="I14" s="17">
        <v>0.49593495934959397</v>
      </c>
      <c r="J14" s="17">
        <v>0.49107142857142899</v>
      </c>
      <c r="K14" s="17">
        <v>0.40540540540540498</v>
      </c>
      <c r="L14" s="17">
        <v>0.46428571428571402</v>
      </c>
      <c r="M14" s="17"/>
      <c r="N14" s="17">
        <v>0.48085106382978698</v>
      </c>
      <c r="O14" s="17">
        <v>0.46621621621621601</v>
      </c>
      <c r="P14" s="17">
        <v>0.60185185185185197</v>
      </c>
      <c r="Q14" s="17">
        <v>0.5078125</v>
      </c>
      <c r="R14" s="17"/>
      <c r="S14" s="17">
        <v>0.58119658119658102</v>
      </c>
      <c r="T14" s="17">
        <v>0.45833333333333298</v>
      </c>
      <c r="U14" s="17">
        <v>0.46511627906976699</v>
      </c>
      <c r="V14" s="17">
        <v>0.5</v>
      </c>
      <c r="W14" s="17">
        <v>0.47058823529411797</v>
      </c>
      <c r="X14" s="17">
        <v>0.45652173913043498</v>
      </c>
      <c r="Y14" s="17">
        <v>0.52173913043478304</v>
      </c>
      <c r="Z14" s="17">
        <v>0.55555555555555602</v>
      </c>
      <c r="AA14" s="17">
        <v>0.52380952380952395</v>
      </c>
      <c r="AB14" s="17">
        <v>0.44186046511627902</v>
      </c>
      <c r="AC14" s="17">
        <v>0.42857142857142899</v>
      </c>
      <c r="AD14" s="17">
        <v>0.44444444444444398</v>
      </c>
      <c r="AE14" s="17"/>
      <c r="AF14" s="17">
        <v>0.51980198019802004</v>
      </c>
      <c r="AG14" s="17">
        <v>0.62376237623762398</v>
      </c>
      <c r="AH14" s="17">
        <v>0.467741935483871</v>
      </c>
      <c r="AI14" s="17">
        <v>0.469135802469136</v>
      </c>
      <c r="AJ14" s="17">
        <v>0.38235294117647101</v>
      </c>
      <c r="AK14" s="17">
        <v>0.55555555555555602</v>
      </c>
      <c r="AL14" s="17"/>
      <c r="AM14" s="17">
        <v>0.52631578947368396</v>
      </c>
      <c r="AN14" s="17">
        <v>0.41509433962264197</v>
      </c>
      <c r="AO14" s="17">
        <v>0.482051282051282</v>
      </c>
      <c r="AP14" s="17">
        <v>0.57142857142857095</v>
      </c>
      <c r="AQ14" s="17">
        <v>0.592592592592593</v>
      </c>
      <c r="AR14" s="17"/>
      <c r="AS14" s="17">
        <v>0.50160771704180096</v>
      </c>
      <c r="AT14" s="17" t="s">
        <v>97</v>
      </c>
      <c r="AU14" s="17"/>
      <c r="AV14" s="17">
        <v>0.48529411764705899</v>
      </c>
      <c r="AW14" s="17">
        <v>0.58333333333333304</v>
      </c>
      <c r="AX14" s="17">
        <v>0.51515151515151503</v>
      </c>
      <c r="AY14" s="17"/>
      <c r="AZ14" s="17">
        <v>0.59322033898305104</v>
      </c>
      <c r="BA14" s="17">
        <v>0.47916666666666702</v>
      </c>
      <c r="BB14" s="17">
        <v>0.44545454545454499</v>
      </c>
      <c r="BC14" s="17"/>
      <c r="BD14" s="17">
        <v>0.49746192893400998</v>
      </c>
      <c r="BE14" s="17">
        <v>0.51339285714285698</v>
      </c>
      <c r="BF14" s="17"/>
      <c r="BG14" s="17">
        <v>0.59390862944162404</v>
      </c>
      <c r="BH14" s="17">
        <v>0.45990566037735803</v>
      </c>
      <c r="BI14" s="17"/>
      <c r="BJ14" s="17">
        <v>0.48421052631578898</v>
      </c>
      <c r="BK14" s="17">
        <v>0.50676982591876196</v>
      </c>
      <c r="BL14" s="17"/>
      <c r="BM14" s="17">
        <v>0.41379310344827602</v>
      </c>
      <c r="BN14" s="17">
        <v>0.522088353413655</v>
      </c>
      <c r="BO14" s="17"/>
      <c r="BP14" s="17">
        <v>0.38124999999999998</v>
      </c>
      <c r="BQ14" s="17">
        <v>0.54788418708240505</v>
      </c>
      <c r="BR14" s="17"/>
      <c r="BS14" s="17">
        <v>0.54545454545454497</v>
      </c>
      <c r="BT14" s="17">
        <v>0.51639344262295095</v>
      </c>
      <c r="BU14" s="17"/>
      <c r="BV14" s="17">
        <v>0.65277777777777801</v>
      </c>
      <c r="BW14" s="17">
        <v>0.48905109489051102</v>
      </c>
      <c r="BX14" s="17"/>
      <c r="BY14" s="17">
        <v>0.46376811594202899</v>
      </c>
      <c r="BZ14" s="17">
        <v>0.50912408759124095</v>
      </c>
      <c r="CA14" s="17"/>
      <c r="CB14" s="17">
        <v>0.445945945945946</v>
      </c>
      <c r="CC14" s="17">
        <v>0.54746835443038</v>
      </c>
    </row>
    <row r="15" spans="2:81" x14ac:dyDescent="0.3">
      <c r="B15" s="14" t="s">
        <v>90</v>
      </c>
      <c r="C15" s="17">
        <v>0.29903536977492001</v>
      </c>
      <c r="D15" s="17">
        <v>0.29051987767584098</v>
      </c>
      <c r="E15" s="17">
        <v>0.30952380952380998</v>
      </c>
      <c r="F15" s="17"/>
      <c r="G15" s="17">
        <v>0.273809523809524</v>
      </c>
      <c r="H15" s="17">
        <v>0.23448275862069001</v>
      </c>
      <c r="I15" s="17">
        <v>0.33333333333333298</v>
      </c>
      <c r="J15" s="17">
        <v>0.3125</v>
      </c>
      <c r="K15" s="17">
        <v>0.36486486486486502</v>
      </c>
      <c r="L15" s="17">
        <v>0.30952380952380998</v>
      </c>
      <c r="M15" s="17"/>
      <c r="N15" s="17">
        <v>0.31489361702127699</v>
      </c>
      <c r="O15" s="17">
        <v>0.32432432432432401</v>
      </c>
      <c r="P15" s="17">
        <v>0.25925925925925902</v>
      </c>
      <c r="Q15" s="17">
        <v>0.265625</v>
      </c>
      <c r="R15" s="17"/>
      <c r="S15" s="17">
        <v>0.24786324786324801</v>
      </c>
      <c r="T15" s="17">
        <v>0.36111111111111099</v>
      </c>
      <c r="U15" s="17">
        <v>0.30232558139534899</v>
      </c>
      <c r="V15" s="17">
        <v>0.26785714285714302</v>
      </c>
      <c r="W15" s="17">
        <v>0.35294117647058798</v>
      </c>
      <c r="X15" s="17">
        <v>0.282608695652174</v>
      </c>
      <c r="Y15" s="17">
        <v>0.217391304347826</v>
      </c>
      <c r="Z15" s="17">
        <v>0.22222222222222199</v>
      </c>
      <c r="AA15" s="17">
        <v>0.30952380952380998</v>
      </c>
      <c r="AB15" s="17">
        <v>0.372093023255814</v>
      </c>
      <c r="AC15" s="17">
        <v>0.39285714285714302</v>
      </c>
      <c r="AD15" s="17">
        <v>0.33333333333333298</v>
      </c>
      <c r="AE15" s="17"/>
      <c r="AF15" s="17">
        <v>0.27722772277227697</v>
      </c>
      <c r="AG15" s="17">
        <v>0.24752475247524799</v>
      </c>
      <c r="AH15" s="17">
        <v>0.30645161290322598</v>
      </c>
      <c r="AI15" s="17">
        <v>0.41975308641975301</v>
      </c>
      <c r="AJ15" s="17">
        <v>0.27941176470588203</v>
      </c>
      <c r="AK15" s="17">
        <v>0.296296296296296</v>
      </c>
      <c r="AL15" s="17"/>
      <c r="AM15" s="17">
        <v>0.24210526315789499</v>
      </c>
      <c r="AN15" s="17">
        <v>0.41509433962264197</v>
      </c>
      <c r="AO15" s="17">
        <v>0.32820512820512798</v>
      </c>
      <c r="AP15" s="17">
        <v>0.19642857142857101</v>
      </c>
      <c r="AQ15" s="17">
        <v>0.25925925925925902</v>
      </c>
      <c r="AR15" s="17"/>
      <c r="AS15" s="17">
        <v>0.29903536977492001</v>
      </c>
      <c r="AT15" s="17" t="s">
        <v>97</v>
      </c>
      <c r="AU15" s="17"/>
      <c r="AV15" s="17">
        <v>0.26470588235294101</v>
      </c>
      <c r="AW15" s="17">
        <v>0.22916666666666699</v>
      </c>
      <c r="AX15" s="17">
        <v>0.32575757575757602</v>
      </c>
      <c r="AY15" s="17"/>
      <c r="AZ15" s="17">
        <v>0.186440677966102</v>
      </c>
      <c r="BA15" s="17">
        <v>0.22916666666666699</v>
      </c>
      <c r="BB15" s="17">
        <v>0.31818181818181801</v>
      </c>
      <c r="BC15" s="17"/>
      <c r="BD15" s="17">
        <v>0.294416243654822</v>
      </c>
      <c r="BE15" s="17">
        <v>0.30357142857142899</v>
      </c>
      <c r="BF15" s="17"/>
      <c r="BG15" s="17">
        <v>0.22335025380710699</v>
      </c>
      <c r="BH15" s="17">
        <v>0.33490566037735803</v>
      </c>
      <c r="BI15" s="17"/>
      <c r="BJ15" s="17">
        <v>0.26315789473684198</v>
      </c>
      <c r="BK15" s="17">
        <v>0.30367504835589898</v>
      </c>
      <c r="BL15" s="17"/>
      <c r="BM15" s="17">
        <v>0.36206896551724099</v>
      </c>
      <c r="BN15" s="17">
        <v>0.28112449799196798</v>
      </c>
      <c r="BO15" s="17"/>
      <c r="BP15" s="17">
        <v>0.36875000000000002</v>
      </c>
      <c r="BQ15" s="17">
        <v>0.26948775055679303</v>
      </c>
      <c r="BR15" s="17"/>
      <c r="BS15" s="17">
        <v>0.27272727272727298</v>
      </c>
      <c r="BT15" s="17">
        <v>0.27049180327868799</v>
      </c>
      <c r="BU15" s="17"/>
      <c r="BV15" s="17">
        <v>0.20833333333333301</v>
      </c>
      <c r="BW15" s="17">
        <v>0.306569343065693</v>
      </c>
      <c r="BX15" s="17"/>
      <c r="BY15" s="17">
        <v>0.36231884057970998</v>
      </c>
      <c r="BZ15" s="17">
        <v>0.28832116788321199</v>
      </c>
      <c r="CA15" s="17"/>
      <c r="CB15" s="17">
        <v>0.36486486486486502</v>
      </c>
      <c r="CC15" s="17">
        <v>0.246835443037975</v>
      </c>
    </row>
    <row r="16" spans="2:81" x14ac:dyDescent="0.3">
      <c r="B16" s="14" t="s">
        <v>91</v>
      </c>
      <c r="C16" s="18">
        <v>0.202572347266881</v>
      </c>
      <c r="D16" s="18">
        <v>0.21712538226299699</v>
      </c>
      <c r="E16" s="18">
        <v>0.187074829931973</v>
      </c>
      <c r="F16" s="18"/>
      <c r="G16" s="18">
        <v>0.202380952380952</v>
      </c>
      <c r="H16" s="18">
        <v>0.36551724137931002</v>
      </c>
      <c r="I16" s="18">
        <v>0.16260162601625999</v>
      </c>
      <c r="J16" s="18">
        <v>0.17857142857142899</v>
      </c>
      <c r="K16" s="18">
        <v>4.0540540540540501E-2</v>
      </c>
      <c r="L16" s="18">
        <v>0.15476190476190499</v>
      </c>
      <c r="M16" s="18"/>
      <c r="N16" s="18">
        <v>0.16595744680851099</v>
      </c>
      <c r="O16" s="18">
        <v>0.141891891891892</v>
      </c>
      <c r="P16" s="18">
        <v>0.342592592592593</v>
      </c>
      <c r="Q16" s="18">
        <v>0.2421875</v>
      </c>
      <c r="R16" s="18"/>
      <c r="S16" s="18">
        <v>0.33333333333333298</v>
      </c>
      <c r="T16" s="18">
        <v>9.7222222222222293E-2</v>
      </c>
      <c r="U16" s="18">
        <v>0.162790697674419</v>
      </c>
      <c r="V16" s="18">
        <v>0.23214285714285701</v>
      </c>
      <c r="W16" s="18">
        <v>0.11764705882352899</v>
      </c>
      <c r="X16" s="18">
        <v>0.173913043478261</v>
      </c>
      <c r="Y16" s="18">
        <v>0.30434782608695699</v>
      </c>
      <c r="Z16" s="18">
        <v>0.33333333333333298</v>
      </c>
      <c r="AA16" s="18">
        <v>0.214285714285714</v>
      </c>
      <c r="AB16" s="18">
        <v>6.9767441860465101E-2</v>
      </c>
      <c r="AC16" s="18">
        <v>3.5714285714285698E-2</v>
      </c>
      <c r="AD16" s="18">
        <v>0.11111111111111099</v>
      </c>
      <c r="AE16" s="18"/>
      <c r="AF16" s="18">
        <v>0.24257425742574301</v>
      </c>
      <c r="AG16" s="18">
        <v>0.37623762376237602</v>
      </c>
      <c r="AH16" s="18">
        <v>0.16129032258064499</v>
      </c>
      <c r="AI16" s="18">
        <v>4.9382716049382699E-2</v>
      </c>
      <c r="AJ16" s="18">
        <v>0.10294117647058799</v>
      </c>
      <c r="AK16" s="18">
        <v>0.25925925925925902</v>
      </c>
      <c r="AL16" s="18"/>
      <c r="AM16" s="18">
        <v>0.28421052631578902</v>
      </c>
      <c r="AN16" s="18">
        <v>0</v>
      </c>
      <c r="AO16" s="18">
        <v>0.15384615384615399</v>
      </c>
      <c r="AP16" s="18">
        <v>0.375</v>
      </c>
      <c r="AQ16" s="18">
        <v>0.33333333333333298</v>
      </c>
      <c r="AR16" s="18"/>
      <c r="AS16" s="18">
        <v>0.202572347266881</v>
      </c>
      <c r="AT16" s="18" t="s">
        <v>97</v>
      </c>
      <c r="AU16" s="18"/>
      <c r="AV16" s="18">
        <v>0.220588235294118</v>
      </c>
      <c r="AW16" s="18">
        <v>0.35416666666666702</v>
      </c>
      <c r="AX16" s="18">
        <v>0.189393939393939</v>
      </c>
      <c r="AY16" s="18"/>
      <c r="AZ16" s="18">
        <v>0.40677966101694901</v>
      </c>
      <c r="BA16" s="18">
        <v>0.25</v>
      </c>
      <c r="BB16" s="18">
        <v>0.12727272727272701</v>
      </c>
      <c r="BC16" s="18"/>
      <c r="BD16" s="18">
        <v>0.20304568527918801</v>
      </c>
      <c r="BE16" s="18">
        <v>0.20982142857142899</v>
      </c>
      <c r="BF16" s="18"/>
      <c r="BG16" s="18">
        <v>0.37055837563451799</v>
      </c>
      <c r="BH16" s="18">
        <v>0.125</v>
      </c>
      <c r="BI16" s="18"/>
      <c r="BJ16" s="18">
        <v>0.221052631578947</v>
      </c>
      <c r="BK16" s="18">
        <v>0.20309477756286301</v>
      </c>
      <c r="BL16" s="18"/>
      <c r="BM16" s="18">
        <v>5.1724137931034503E-2</v>
      </c>
      <c r="BN16" s="18">
        <v>0.240963855421687</v>
      </c>
      <c r="BO16" s="18"/>
      <c r="BP16" s="18">
        <v>1.2500000000000001E-2</v>
      </c>
      <c r="BQ16" s="18">
        <v>0.27839643652561302</v>
      </c>
      <c r="BR16" s="18"/>
      <c r="BS16" s="18">
        <v>0.27272727272727298</v>
      </c>
      <c r="BT16" s="18">
        <v>0.24590163934426201</v>
      </c>
      <c r="BU16" s="18"/>
      <c r="BV16" s="18">
        <v>0.44444444444444398</v>
      </c>
      <c r="BW16" s="18">
        <v>0.18248175182481699</v>
      </c>
      <c r="BX16" s="18"/>
      <c r="BY16" s="18">
        <v>0.101449275362319</v>
      </c>
      <c r="BZ16" s="18">
        <v>0.22080291970802901</v>
      </c>
      <c r="CA16" s="18"/>
      <c r="CB16" s="18">
        <v>8.1081081081081099E-2</v>
      </c>
      <c r="CC16" s="18">
        <v>0.300632911392405</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G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7" width="20.77734375" customWidth="1"/>
  </cols>
  <sheetData>
    <row r="2" spans="2:7" ht="40.049999999999997" customHeight="1" x14ac:dyDescent="0.3">
      <c r="D2" s="38" t="s">
        <v>469</v>
      </c>
      <c r="E2" s="35"/>
      <c r="F2" s="35"/>
      <c r="G2" s="35"/>
    </row>
    <row r="6" spans="2:7" ht="49.95" customHeight="1" x14ac:dyDescent="0.3">
      <c r="B6" s="16" t="s">
        <v>6</v>
      </c>
      <c r="C6" s="16" t="s">
        <v>462</v>
      </c>
      <c r="D6" s="16" t="s">
        <v>461</v>
      </c>
      <c r="E6" s="16" t="s">
        <v>463</v>
      </c>
      <c r="F6" s="16" t="s">
        <v>460</v>
      </c>
    </row>
    <row r="7" spans="2:7" x14ac:dyDescent="0.3">
      <c r="B7" s="14" t="s">
        <v>413</v>
      </c>
      <c r="C7" s="13">
        <v>0.300163132137031</v>
      </c>
      <c r="D7" s="13">
        <v>0.32626427406198999</v>
      </c>
      <c r="E7" s="13">
        <v>0.29363784665579101</v>
      </c>
      <c r="F7" s="13">
        <v>0.23491027732463299</v>
      </c>
    </row>
    <row r="8" spans="2:7" x14ac:dyDescent="0.3">
      <c r="B8" s="14" t="s">
        <v>84</v>
      </c>
      <c r="C8" s="13">
        <v>0.40783034257748801</v>
      </c>
      <c r="D8" s="13">
        <v>0.32463295269168002</v>
      </c>
      <c r="E8" s="13">
        <v>0.33115823817292001</v>
      </c>
      <c r="F8" s="13">
        <v>0.288743882544861</v>
      </c>
    </row>
    <row r="9" spans="2:7" x14ac:dyDescent="0.3">
      <c r="B9" s="14" t="s">
        <v>414</v>
      </c>
      <c r="C9" s="13">
        <v>0.11256117455138701</v>
      </c>
      <c r="D9" s="13">
        <v>0.15497553017944499</v>
      </c>
      <c r="E9" s="13">
        <v>0.14518760195758601</v>
      </c>
      <c r="F9" s="13">
        <v>0.19902120717781399</v>
      </c>
    </row>
    <row r="10" spans="2:7" x14ac:dyDescent="0.3">
      <c r="B10" s="14" t="s">
        <v>86</v>
      </c>
      <c r="C10" s="13">
        <v>8.4828711256117503E-2</v>
      </c>
      <c r="D10" s="13">
        <v>8.8091353996737398E-2</v>
      </c>
      <c r="E10" s="13">
        <v>0.11256117455138701</v>
      </c>
      <c r="F10" s="13">
        <v>0.184339314845024</v>
      </c>
    </row>
    <row r="11" spans="2:7" x14ac:dyDescent="0.3">
      <c r="B11" s="14" t="s">
        <v>415</v>
      </c>
      <c r="C11" s="13">
        <v>7.5040783034257694E-2</v>
      </c>
      <c r="D11" s="13">
        <v>8.4828711256117503E-2</v>
      </c>
      <c r="E11" s="13">
        <v>9.7879282218597097E-2</v>
      </c>
      <c r="F11" s="13">
        <v>7.8303425774877602E-2</v>
      </c>
    </row>
    <row r="12" spans="2:7" x14ac:dyDescent="0.3">
      <c r="B12" s="14" t="s">
        <v>106</v>
      </c>
      <c r="C12" s="13">
        <v>1.9575856443719401E-2</v>
      </c>
      <c r="D12" s="13">
        <v>2.12071778140294E-2</v>
      </c>
      <c r="E12" s="13">
        <v>1.9575856443719401E-2</v>
      </c>
      <c r="F12" s="13">
        <v>1.46818923327896E-2</v>
      </c>
    </row>
    <row r="13" spans="2:7" x14ac:dyDescent="0.3">
      <c r="B13" s="19" t="s">
        <v>89</v>
      </c>
      <c r="C13" s="17">
        <v>0.70799347471451901</v>
      </c>
      <c r="D13" s="17">
        <v>0.65089722675367001</v>
      </c>
      <c r="E13" s="17">
        <v>0.62479608482871096</v>
      </c>
      <c r="F13" s="17">
        <v>0.52365415986949404</v>
      </c>
    </row>
    <row r="14" spans="2:7" x14ac:dyDescent="0.3">
      <c r="B14" s="19" t="s">
        <v>90</v>
      </c>
      <c r="C14" s="17">
        <v>0.159869494290375</v>
      </c>
      <c r="D14" s="17">
        <v>0.172920065252855</v>
      </c>
      <c r="E14" s="17">
        <v>0.21044045676998399</v>
      </c>
      <c r="F14" s="17">
        <v>0.262642740619902</v>
      </c>
    </row>
    <row r="15" spans="2:7" x14ac:dyDescent="0.3">
      <c r="B15" s="19" t="s">
        <v>91</v>
      </c>
      <c r="C15" s="18">
        <v>0.54812398042414401</v>
      </c>
      <c r="D15" s="18">
        <v>0.47797716150081598</v>
      </c>
      <c r="E15" s="18">
        <v>0.414355628058728</v>
      </c>
      <c r="F15" s="18">
        <v>0.26101141924959198</v>
      </c>
    </row>
    <row r="16" spans="2:7" x14ac:dyDescent="0.3">
      <c r="B16" s="15" t="s">
        <v>196</v>
      </c>
      <c r="C16" s="15"/>
      <c r="D16" s="15"/>
      <c r="E16" s="15"/>
      <c r="F16" s="15"/>
    </row>
    <row r="17" spans="2:2" x14ac:dyDescent="0.3">
      <c r="B17" t="s">
        <v>93</v>
      </c>
    </row>
    <row r="18" spans="2:2" x14ac:dyDescent="0.3">
      <c r="B18" t="s">
        <v>94</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470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613</v>
      </c>
      <c r="D7" s="10">
        <v>296</v>
      </c>
      <c r="E7" s="10">
        <v>313</v>
      </c>
      <c r="F7" s="10"/>
      <c r="G7" s="10">
        <v>91</v>
      </c>
      <c r="H7" s="10">
        <v>181</v>
      </c>
      <c r="I7" s="10">
        <v>113</v>
      </c>
      <c r="J7" s="10">
        <v>89</v>
      </c>
      <c r="K7" s="10">
        <v>69</v>
      </c>
      <c r="L7" s="10">
        <v>70</v>
      </c>
      <c r="M7" s="10"/>
      <c r="N7" s="10">
        <v>243</v>
      </c>
      <c r="O7" s="10">
        <v>143</v>
      </c>
      <c r="P7" s="10">
        <v>93</v>
      </c>
      <c r="Q7" s="10">
        <v>126</v>
      </c>
      <c r="R7" s="10"/>
      <c r="S7" s="10">
        <v>126</v>
      </c>
      <c r="T7" s="10">
        <v>61</v>
      </c>
      <c r="U7" s="10">
        <v>30</v>
      </c>
      <c r="V7" s="10">
        <v>47</v>
      </c>
      <c r="W7" s="10">
        <v>53</v>
      </c>
      <c r="X7" s="10">
        <v>59</v>
      </c>
      <c r="Y7" s="10">
        <v>54</v>
      </c>
      <c r="Z7" s="10">
        <v>18</v>
      </c>
      <c r="AA7" s="10">
        <v>73</v>
      </c>
      <c r="AB7" s="10">
        <v>53</v>
      </c>
      <c r="AC7" s="10">
        <v>29</v>
      </c>
      <c r="AD7" s="10">
        <v>10</v>
      </c>
      <c r="AE7" s="10"/>
      <c r="AF7" s="10">
        <v>197</v>
      </c>
      <c r="AG7" s="10">
        <v>99</v>
      </c>
      <c r="AH7" s="10">
        <v>66</v>
      </c>
      <c r="AI7" s="10">
        <v>80</v>
      </c>
      <c r="AJ7" s="10">
        <v>55</v>
      </c>
      <c r="AK7" s="10">
        <v>51</v>
      </c>
      <c r="AL7" s="10"/>
      <c r="AM7" s="10">
        <v>87</v>
      </c>
      <c r="AN7" s="10">
        <v>119</v>
      </c>
      <c r="AO7" s="10">
        <v>196</v>
      </c>
      <c r="AP7" s="10">
        <v>125</v>
      </c>
      <c r="AQ7" s="10">
        <v>17</v>
      </c>
      <c r="AR7" s="10"/>
      <c r="AS7" s="10">
        <v>613</v>
      </c>
      <c r="AT7" s="10" t="s">
        <v>96</v>
      </c>
      <c r="AU7" s="10"/>
      <c r="AV7" s="10">
        <v>196</v>
      </c>
      <c r="AW7" s="10">
        <v>46</v>
      </c>
      <c r="AX7" s="10">
        <v>259</v>
      </c>
      <c r="AY7" s="10"/>
      <c r="AZ7" s="10">
        <v>50</v>
      </c>
      <c r="BA7" s="10">
        <v>42</v>
      </c>
      <c r="BB7" s="10">
        <v>117</v>
      </c>
      <c r="BC7" s="10"/>
      <c r="BD7" s="10">
        <v>404</v>
      </c>
      <c r="BE7" s="10">
        <v>207</v>
      </c>
      <c r="BF7" s="10"/>
      <c r="BG7" s="10">
        <v>216</v>
      </c>
      <c r="BH7" s="10">
        <v>396</v>
      </c>
      <c r="BI7" s="10"/>
      <c r="BJ7" s="10">
        <v>95</v>
      </c>
      <c r="BK7" s="10">
        <v>502</v>
      </c>
      <c r="BL7" s="10"/>
      <c r="BM7" s="10">
        <v>127</v>
      </c>
      <c r="BN7" s="10">
        <v>478</v>
      </c>
      <c r="BO7" s="10"/>
      <c r="BP7" s="10">
        <v>177</v>
      </c>
      <c r="BQ7" s="10">
        <v>427</v>
      </c>
      <c r="BR7" s="10"/>
      <c r="BS7" s="10">
        <v>233</v>
      </c>
      <c r="BT7" s="10">
        <v>211</v>
      </c>
      <c r="BU7" s="10"/>
      <c r="BV7" s="10">
        <v>77</v>
      </c>
      <c r="BW7" s="10">
        <v>156</v>
      </c>
      <c r="BX7" s="10"/>
      <c r="BY7" s="10">
        <v>74</v>
      </c>
      <c r="BZ7" s="10">
        <v>529</v>
      </c>
      <c r="CA7" s="10"/>
      <c r="CB7" s="10">
        <v>295</v>
      </c>
      <c r="CC7" s="10">
        <v>306</v>
      </c>
    </row>
    <row r="8" spans="2:81" x14ac:dyDescent="0.3">
      <c r="B8" s="14" t="s">
        <v>413</v>
      </c>
      <c r="C8" s="13">
        <v>0.29363784665579101</v>
      </c>
      <c r="D8" s="13">
        <v>0.27364864864864902</v>
      </c>
      <c r="E8" s="13">
        <v>0.31309904153354601</v>
      </c>
      <c r="F8" s="13"/>
      <c r="G8" s="13">
        <v>0.340659340659341</v>
      </c>
      <c r="H8" s="13">
        <v>0.43093922651933703</v>
      </c>
      <c r="I8" s="13">
        <v>0.23008849557522101</v>
      </c>
      <c r="J8" s="13">
        <v>0.16853932584269701</v>
      </c>
      <c r="K8" s="13">
        <v>0.202898550724638</v>
      </c>
      <c r="L8" s="13">
        <v>0.22857142857142901</v>
      </c>
      <c r="M8" s="13"/>
      <c r="N8" s="13">
        <v>0.32098765432098803</v>
      </c>
      <c r="O8" s="13">
        <v>0.24475524475524499</v>
      </c>
      <c r="P8" s="13">
        <v>0.27956989247311798</v>
      </c>
      <c r="Q8" s="13">
        <v>0.30158730158730201</v>
      </c>
      <c r="R8" s="13"/>
      <c r="S8" s="13">
        <v>0.25396825396825401</v>
      </c>
      <c r="T8" s="13">
        <v>0.31147540983606598</v>
      </c>
      <c r="U8" s="13">
        <v>0.36666666666666697</v>
      </c>
      <c r="V8" s="13">
        <v>0.36170212765957399</v>
      </c>
      <c r="W8" s="13">
        <v>0.245283018867925</v>
      </c>
      <c r="X8" s="13">
        <v>0.338983050847458</v>
      </c>
      <c r="Y8" s="13">
        <v>0.22222222222222199</v>
      </c>
      <c r="Z8" s="13">
        <v>0.11111111111111099</v>
      </c>
      <c r="AA8" s="13">
        <v>0.301369863013699</v>
      </c>
      <c r="AB8" s="13">
        <v>0.35849056603773599</v>
      </c>
      <c r="AC8" s="13">
        <v>0.34482758620689702</v>
      </c>
      <c r="AD8" s="13">
        <v>0.3</v>
      </c>
      <c r="AE8" s="13"/>
      <c r="AF8" s="13">
        <v>0.38071065989847702</v>
      </c>
      <c r="AG8" s="13">
        <v>0.22222222222222199</v>
      </c>
      <c r="AH8" s="13">
        <v>0.31818181818181801</v>
      </c>
      <c r="AI8" s="13">
        <v>0.17499999999999999</v>
      </c>
      <c r="AJ8" s="13">
        <v>0.45454545454545497</v>
      </c>
      <c r="AK8" s="13">
        <v>0.23529411764705899</v>
      </c>
      <c r="AL8" s="13"/>
      <c r="AM8" s="13">
        <v>0.24137931034482801</v>
      </c>
      <c r="AN8" s="13">
        <v>0.28571428571428598</v>
      </c>
      <c r="AO8" s="13">
        <v>0.30102040816326497</v>
      </c>
      <c r="AP8" s="13">
        <v>0.36</v>
      </c>
      <c r="AQ8" s="13">
        <v>0.41176470588235298</v>
      </c>
      <c r="AR8" s="13"/>
      <c r="AS8" s="13">
        <v>0.29363784665579101</v>
      </c>
      <c r="AT8" s="13" t="s">
        <v>97</v>
      </c>
      <c r="AU8" s="13"/>
      <c r="AV8" s="13">
        <v>0.32142857142857101</v>
      </c>
      <c r="AW8" s="13">
        <v>0.26086956521739102</v>
      </c>
      <c r="AX8" s="13">
        <v>0.29343629343629302</v>
      </c>
      <c r="AY8" s="13"/>
      <c r="AZ8" s="13">
        <v>0.5</v>
      </c>
      <c r="BA8" s="13">
        <v>0.28571428571428598</v>
      </c>
      <c r="BB8" s="13">
        <v>0.213675213675214</v>
      </c>
      <c r="BC8" s="13"/>
      <c r="BD8" s="13">
        <v>0.31930693069306898</v>
      </c>
      <c r="BE8" s="13">
        <v>0.241545893719807</v>
      </c>
      <c r="BF8" s="13"/>
      <c r="BG8" s="13">
        <v>0.35648148148148101</v>
      </c>
      <c r="BH8" s="13">
        <v>0.26010101010101</v>
      </c>
      <c r="BI8" s="13"/>
      <c r="BJ8" s="13">
        <v>0.30526315789473701</v>
      </c>
      <c r="BK8" s="13">
        <v>0.29482071713147401</v>
      </c>
      <c r="BL8" s="13"/>
      <c r="BM8" s="13">
        <v>0.30708661417322802</v>
      </c>
      <c r="BN8" s="13">
        <v>0.28870292887029297</v>
      </c>
      <c r="BO8" s="13"/>
      <c r="BP8" s="13">
        <v>0.29378531073446301</v>
      </c>
      <c r="BQ8" s="13">
        <v>0.29274004683840699</v>
      </c>
      <c r="BR8" s="13"/>
      <c r="BS8" s="13">
        <v>0.321888412017167</v>
      </c>
      <c r="BT8" s="13">
        <v>0.24644549763033199</v>
      </c>
      <c r="BU8" s="13"/>
      <c r="BV8" s="13">
        <v>0.28571428571428598</v>
      </c>
      <c r="BW8" s="13">
        <v>0.33974358974358998</v>
      </c>
      <c r="BX8" s="13"/>
      <c r="BY8" s="13">
        <v>0.31081081081081102</v>
      </c>
      <c r="BZ8" s="13">
        <v>0.29489603024574701</v>
      </c>
      <c r="CA8" s="13"/>
      <c r="CB8" s="13">
        <v>0.28135593220339</v>
      </c>
      <c r="CC8" s="13">
        <v>0.31372549019607798</v>
      </c>
    </row>
    <row r="9" spans="2:81" x14ac:dyDescent="0.3">
      <c r="B9" s="14" t="s">
        <v>84</v>
      </c>
      <c r="C9" s="13">
        <v>0.33115823817292001</v>
      </c>
      <c r="D9" s="13">
        <v>0.304054054054054</v>
      </c>
      <c r="E9" s="13">
        <v>0.35463258785942497</v>
      </c>
      <c r="F9" s="13"/>
      <c r="G9" s="13">
        <v>0.37362637362637402</v>
      </c>
      <c r="H9" s="13">
        <v>0.27624309392265201</v>
      </c>
      <c r="I9" s="13">
        <v>0.34513274336283201</v>
      </c>
      <c r="J9" s="13">
        <v>0.426966292134831</v>
      </c>
      <c r="K9" s="13">
        <v>0.31884057971014501</v>
      </c>
      <c r="L9" s="13">
        <v>0.28571428571428598</v>
      </c>
      <c r="M9" s="13"/>
      <c r="N9" s="13">
        <v>0.30864197530864201</v>
      </c>
      <c r="O9" s="13">
        <v>0.38461538461538503</v>
      </c>
      <c r="P9" s="13">
        <v>0.33333333333333298</v>
      </c>
      <c r="Q9" s="13">
        <v>0.30158730158730201</v>
      </c>
      <c r="R9" s="13"/>
      <c r="S9" s="13">
        <v>0.34920634920634902</v>
      </c>
      <c r="T9" s="13">
        <v>0.31147540983606598</v>
      </c>
      <c r="U9" s="13">
        <v>0.3</v>
      </c>
      <c r="V9" s="13">
        <v>0.23404255319148901</v>
      </c>
      <c r="W9" s="13">
        <v>0.37735849056603799</v>
      </c>
      <c r="X9" s="13">
        <v>0.22033898305084701</v>
      </c>
      <c r="Y9" s="13">
        <v>0.35185185185185203</v>
      </c>
      <c r="Z9" s="13">
        <v>0.38888888888888901</v>
      </c>
      <c r="AA9" s="13">
        <v>0.35616438356164398</v>
      </c>
      <c r="AB9" s="13">
        <v>0.37735849056603799</v>
      </c>
      <c r="AC9" s="13">
        <v>0.34482758620689702</v>
      </c>
      <c r="AD9" s="13">
        <v>0.5</v>
      </c>
      <c r="AE9" s="13"/>
      <c r="AF9" s="13">
        <v>0.33502538071066001</v>
      </c>
      <c r="AG9" s="13">
        <v>0.36363636363636398</v>
      </c>
      <c r="AH9" s="13">
        <v>0.42424242424242398</v>
      </c>
      <c r="AI9" s="13">
        <v>0.375</v>
      </c>
      <c r="AJ9" s="13">
        <v>0.218181818181818</v>
      </c>
      <c r="AK9" s="13">
        <v>0.21568627450980399</v>
      </c>
      <c r="AL9" s="13"/>
      <c r="AM9" s="13">
        <v>0.252873563218391</v>
      </c>
      <c r="AN9" s="13">
        <v>0.26890756302521002</v>
      </c>
      <c r="AO9" s="13">
        <v>0.39285714285714302</v>
      </c>
      <c r="AP9" s="13">
        <v>0.30399999999999999</v>
      </c>
      <c r="AQ9" s="13">
        <v>0.35294117647058798</v>
      </c>
      <c r="AR9" s="13"/>
      <c r="AS9" s="13">
        <v>0.33115823817292001</v>
      </c>
      <c r="AT9" s="13" t="s">
        <v>97</v>
      </c>
      <c r="AU9" s="13"/>
      <c r="AV9" s="13">
        <v>0.31122448979591799</v>
      </c>
      <c r="AW9" s="13">
        <v>0.41304347826087001</v>
      </c>
      <c r="AX9" s="13">
        <v>0.32818532818532797</v>
      </c>
      <c r="AY9" s="13"/>
      <c r="AZ9" s="13">
        <v>0.16</v>
      </c>
      <c r="BA9" s="13">
        <v>0.5</v>
      </c>
      <c r="BB9" s="13">
        <v>0.32478632478632502</v>
      </c>
      <c r="BC9" s="13"/>
      <c r="BD9" s="13">
        <v>0.316831683168317</v>
      </c>
      <c r="BE9" s="13">
        <v>0.35748792270531399</v>
      </c>
      <c r="BF9" s="13"/>
      <c r="BG9" s="13">
        <v>0.34722222222222199</v>
      </c>
      <c r="BH9" s="13">
        <v>0.320707070707071</v>
      </c>
      <c r="BI9" s="13"/>
      <c r="BJ9" s="13">
        <v>0.31578947368421101</v>
      </c>
      <c r="BK9" s="13">
        <v>0.33466135458167301</v>
      </c>
      <c r="BL9" s="13"/>
      <c r="BM9" s="13">
        <v>0.29921259842519699</v>
      </c>
      <c r="BN9" s="13">
        <v>0.336820083682008</v>
      </c>
      <c r="BO9" s="13"/>
      <c r="BP9" s="13">
        <v>0.31073446327683601</v>
      </c>
      <c r="BQ9" s="13">
        <v>0.33489461358313799</v>
      </c>
      <c r="BR9" s="13"/>
      <c r="BS9" s="13">
        <v>0.356223175965665</v>
      </c>
      <c r="BT9" s="13">
        <v>0.30805687203791499</v>
      </c>
      <c r="BU9" s="13"/>
      <c r="BV9" s="13">
        <v>0.337662337662338</v>
      </c>
      <c r="BW9" s="13">
        <v>0.36538461538461497</v>
      </c>
      <c r="BX9" s="13"/>
      <c r="BY9" s="13">
        <v>0.31081081081081102</v>
      </c>
      <c r="BZ9" s="13">
        <v>0.33270321361058602</v>
      </c>
      <c r="CA9" s="13"/>
      <c r="CB9" s="13">
        <v>0.31864406779660998</v>
      </c>
      <c r="CC9" s="13">
        <v>0.33986928104575198</v>
      </c>
    </row>
    <row r="10" spans="2:81" x14ac:dyDescent="0.3">
      <c r="B10" s="14" t="s">
        <v>414</v>
      </c>
      <c r="C10" s="13">
        <v>0.14518760195758601</v>
      </c>
      <c r="D10" s="13">
        <v>0.15540540540540501</v>
      </c>
      <c r="E10" s="13">
        <v>0.13418530351437699</v>
      </c>
      <c r="F10" s="13"/>
      <c r="G10" s="13">
        <v>0.14285714285714299</v>
      </c>
      <c r="H10" s="13">
        <v>7.7348066298342497E-2</v>
      </c>
      <c r="I10" s="13">
        <v>0.15929203539823</v>
      </c>
      <c r="J10" s="13">
        <v>0.19101123595505601</v>
      </c>
      <c r="K10" s="13">
        <v>0.188405797101449</v>
      </c>
      <c r="L10" s="13">
        <v>0.2</v>
      </c>
      <c r="M10" s="13"/>
      <c r="N10" s="13">
        <v>0.148148148148148</v>
      </c>
      <c r="O10" s="13">
        <v>0.132867132867133</v>
      </c>
      <c r="P10" s="13">
        <v>0.118279569892473</v>
      </c>
      <c r="Q10" s="13">
        <v>0.17460317460317501</v>
      </c>
      <c r="R10" s="13"/>
      <c r="S10" s="13">
        <v>0.17460317460317501</v>
      </c>
      <c r="T10" s="13">
        <v>0.16393442622950799</v>
      </c>
      <c r="U10" s="13">
        <v>0.133333333333333</v>
      </c>
      <c r="V10" s="13">
        <v>0.14893617021276601</v>
      </c>
      <c r="W10" s="13">
        <v>0.22641509433962301</v>
      </c>
      <c r="X10" s="13">
        <v>0.20338983050847501</v>
      </c>
      <c r="Y10" s="13">
        <v>0.16666666666666699</v>
      </c>
      <c r="Z10" s="13">
        <v>0</v>
      </c>
      <c r="AA10" s="13">
        <v>8.2191780821917804E-2</v>
      </c>
      <c r="AB10" s="13">
        <v>7.5471698113207503E-2</v>
      </c>
      <c r="AC10" s="13">
        <v>6.8965517241379296E-2</v>
      </c>
      <c r="AD10" s="13">
        <v>0.1</v>
      </c>
      <c r="AE10" s="13"/>
      <c r="AF10" s="13">
        <v>0.111675126903553</v>
      </c>
      <c r="AG10" s="13">
        <v>0.17171717171717199</v>
      </c>
      <c r="AH10" s="13">
        <v>0.13636363636363599</v>
      </c>
      <c r="AI10" s="13">
        <v>0.1</v>
      </c>
      <c r="AJ10" s="13">
        <v>0.163636363636364</v>
      </c>
      <c r="AK10" s="13">
        <v>0.29411764705882398</v>
      </c>
      <c r="AL10" s="13"/>
      <c r="AM10" s="13">
        <v>0.13793103448275901</v>
      </c>
      <c r="AN10" s="13">
        <v>0.184873949579832</v>
      </c>
      <c r="AO10" s="13">
        <v>0.122448979591837</v>
      </c>
      <c r="AP10" s="13">
        <v>0.13600000000000001</v>
      </c>
      <c r="AQ10" s="13">
        <v>0.11764705882352899</v>
      </c>
      <c r="AR10" s="13"/>
      <c r="AS10" s="13">
        <v>0.14518760195758601</v>
      </c>
      <c r="AT10" s="13" t="s">
        <v>97</v>
      </c>
      <c r="AU10" s="13"/>
      <c r="AV10" s="13">
        <v>0.15306122448979601</v>
      </c>
      <c r="AW10" s="13">
        <v>0.108695652173913</v>
      </c>
      <c r="AX10" s="13">
        <v>0.135135135135135</v>
      </c>
      <c r="AY10" s="13"/>
      <c r="AZ10" s="13">
        <v>0.08</v>
      </c>
      <c r="BA10" s="13">
        <v>0.14285714285714299</v>
      </c>
      <c r="BB10" s="13">
        <v>0.19658119658119699</v>
      </c>
      <c r="BC10" s="13"/>
      <c r="BD10" s="13">
        <v>0.15346534653465299</v>
      </c>
      <c r="BE10" s="13">
        <v>0.13043478260869601</v>
      </c>
      <c r="BF10" s="13"/>
      <c r="BG10" s="13">
        <v>0.15277777777777801</v>
      </c>
      <c r="BH10" s="13">
        <v>0.14141414141414099</v>
      </c>
      <c r="BI10" s="13"/>
      <c r="BJ10" s="13">
        <v>0.168421052631579</v>
      </c>
      <c r="BK10" s="13">
        <v>0.135458167330677</v>
      </c>
      <c r="BL10" s="13"/>
      <c r="BM10" s="13">
        <v>0.17322834645669299</v>
      </c>
      <c r="BN10" s="13">
        <v>0.14016736401673599</v>
      </c>
      <c r="BO10" s="13"/>
      <c r="BP10" s="13">
        <v>0.14689265536723201</v>
      </c>
      <c r="BQ10" s="13">
        <v>0.14519906323185</v>
      </c>
      <c r="BR10" s="13"/>
      <c r="BS10" s="13">
        <v>0.11587982832618</v>
      </c>
      <c r="BT10" s="13">
        <v>0.18009478672985799</v>
      </c>
      <c r="BU10" s="13"/>
      <c r="BV10" s="13">
        <v>0.103896103896104</v>
      </c>
      <c r="BW10" s="13">
        <v>0.121794871794872</v>
      </c>
      <c r="BX10" s="13"/>
      <c r="BY10" s="13">
        <v>0.17567567567567599</v>
      </c>
      <c r="BZ10" s="13">
        <v>0.13988657844990501</v>
      </c>
      <c r="CA10" s="13"/>
      <c r="CB10" s="13">
        <v>0.14576271186440701</v>
      </c>
      <c r="CC10" s="13">
        <v>0.14052287581699299</v>
      </c>
    </row>
    <row r="11" spans="2:81" x14ac:dyDescent="0.3">
      <c r="B11" s="14" t="s">
        <v>86</v>
      </c>
      <c r="C11" s="13">
        <v>0.11256117455138701</v>
      </c>
      <c r="D11" s="13">
        <v>0.15540540540540501</v>
      </c>
      <c r="E11" s="13">
        <v>7.3482428115015999E-2</v>
      </c>
      <c r="F11" s="13"/>
      <c r="G11" s="13">
        <v>7.69230769230769E-2</v>
      </c>
      <c r="H11" s="13">
        <v>0.10497237569060799</v>
      </c>
      <c r="I11" s="13">
        <v>0.15044247787610601</v>
      </c>
      <c r="J11" s="13">
        <v>8.98876404494382E-2</v>
      </c>
      <c r="K11" s="13">
        <v>0.13043478260869601</v>
      </c>
      <c r="L11" s="13">
        <v>0.128571428571429</v>
      </c>
      <c r="M11" s="13"/>
      <c r="N11" s="13">
        <v>0.131687242798354</v>
      </c>
      <c r="O11" s="13">
        <v>0.111888111888112</v>
      </c>
      <c r="P11" s="13">
        <v>9.6774193548387094E-2</v>
      </c>
      <c r="Q11" s="13">
        <v>9.5238095238095205E-2</v>
      </c>
      <c r="R11" s="13"/>
      <c r="S11" s="13">
        <v>0.11111111111111099</v>
      </c>
      <c r="T11" s="13">
        <v>9.8360655737704902E-2</v>
      </c>
      <c r="U11" s="13">
        <v>0.133333333333333</v>
      </c>
      <c r="V11" s="13">
        <v>0.19148936170212799</v>
      </c>
      <c r="W11" s="13">
        <v>1.88679245283019E-2</v>
      </c>
      <c r="X11" s="13">
        <v>0.11864406779661001</v>
      </c>
      <c r="Y11" s="13">
        <v>0.148148148148148</v>
      </c>
      <c r="Z11" s="13">
        <v>0.11111111111111099</v>
      </c>
      <c r="AA11" s="13">
        <v>6.8493150684931503E-2</v>
      </c>
      <c r="AB11" s="13">
        <v>0.15094339622641501</v>
      </c>
      <c r="AC11" s="13">
        <v>0.13793103448275901</v>
      </c>
      <c r="AD11" s="13">
        <v>0.1</v>
      </c>
      <c r="AE11" s="13"/>
      <c r="AF11" s="13">
        <v>0.10659898477157401</v>
      </c>
      <c r="AG11" s="13">
        <v>0.11111111111111099</v>
      </c>
      <c r="AH11" s="13">
        <v>0.10606060606060599</v>
      </c>
      <c r="AI11" s="13">
        <v>0.125</v>
      </c>
      <c r="AJ11" s="13">
        <v>9.0909090909090898E-2</v>
      </c>
      <c r="AK11" s="13">
        <v>9.8039215686274495E-2</v>
      </c>
      <c r="AL11" s="13"/>
      <c r="AM11" s="13">
        <v>0.14942528735632199</v>
      </c>
      <c r="AN11" s="13">
        <v>0.10084033613445401</v>
      </c>
      <c r="AO11" s="13">
        <v>0.107142857142857</v>
      </c>
      <c r="AP11" s="13">
        <v>0.112</v>
      </c>
      <c r="AQ11" s="13">
        <v>5.8823529411764698E-2</v>
      </c>
      <c r="AR11" s="13"/>
      <c r="AS11" s="13">
        <v>0.11256117455138701</v>
      </c>
      <c r="AT11" s="13" t="s">
        <v>97</v>
      </c>
      <c r="AU11" s="13"/>
      <c r="AV11" s="13">
        <v>0.102040816326531</v>
      </c>
      <c r="AW11" s="13">
        <v>0.108695652173913</v>
      </c>
      <c r="AX11" s="13">
        <v>0.115830115830116</v>
      </c>
      <c r="AY11" s="13"/>
      <c r="AZ11" s="13">
        <v>0.12</v>
      </c>
      <c r="BA11" s="13">
        <v>0</v>
      </c>
      <c r="BB11" s="13">
        <v>0.13675213675213699</v>
      </c>
      <c r="BC11" s="13"/>
      <c r="BD11" s="13">
        <v>0.10891089108910899</v>
      </c>
      <c r="BE11" s="13">
        <v>0.120772946859903</v>
      </c>
      <c r="BF11" s="13"/>
      <c r="BG11" s="13">
        <v>9.7222222222222196E-2</v>
      </c>
      <c r="BH11" s="13">
        <v>0.12121212121212099</v>
      </c>
      <c r="BI11" s="13"/>
      <c r="BJ11" s="13">
        <v>0.12631578947368399</v>
      </c>
      <c r="BK11" s="13">
        <v>0.113545816733068</v>
      </c>
      <c r="BL11" s="13"/>
      <c r="BM11" s="13">
        <v>0.102362204724409</v>
      </c>
      <c r="BN11" s="13">
        <v>0.11715481171548101</v>
      </c>
      <c r="BO11" s="13"/>
      <c r="BP11" s="13">
        <v>0.10734463276836199</v>
      </c>
      <c r="BQ11" s="13">
        <v>0.117096018735363</v>
      </c>
      <c r="BR11" s="13"/>
      <c r="BS11" s="13">
        <v>9.4420600858369105E-2</v>
      </c>
      <c r="BT11" s="13">
        <v>0.127962085308057</v>
      </c>
      <c r="BU11" s="13"/>
      <c r="BV11" s="13">
        <v>0.168831168831169</v>
      </c>
      <c r="BW11" s="13">
        <v>5.7692307692307702E-2</v>
      </c>
      <c r="BX11" s="13"/>
      <c r="BY11" s="13">
        <v>9.45945945945946E-2</v>
      </c>
      <c r="BZ11" s="13">
        <v>0.113421550094518</v>
      </c>
      <c r="CA11" s="13"/>
      <c r="CB11" s="13">
        <v>0.122033898305085</v>
      </c>
      <c r="CC11" s="13">
        <v>0.10457516339869299</v>
      </c>
    </row>
    <row r="12" spans="2:81" x14ac:dyDescent="0.3">
      <c r="B12" s="14" t="s">
        <v>415</v>
      </c>
      <c r="C12" s="13">
        <v>9.7879282218597097E-2</v>
      </c>
      <c r="D12" s="13">
        <v>0.101351351351351</v>
      </c>
      <c r="E12" s="13">
        <v>9.5846645367412095E-2</v>
      </c>
      <c r="F12" s="13"/>
      <c r="G12" s="13">
        <v>3.2967032967033003E-2</v>
      </c>
      <c r="H12" s="13">
        <v>0.10497237569060799</v>
      </c>
      <c r="I12" s="13">
        <v>9.7345132743362803E-2</v>
      </c>
      <c r="J12" s="13">
        <v>0.101123595505618</v>
      </c>
      <c r="K12" s="13">
        <v>0.13043478260869601</v>
      </c>
      <c r="L12" s="13">
        <v>0.128571428571429</v>
      </c>
      <c r="M12" s="13"/>
      <c r="N12" s="13">
        <v>7.4074074074074098E-2</v>
      </c>
      <c r="O12" s="13">
        <v>0.10489510489510501</v>
      </c>
      <c r="P12" s="13">
        <v>0.16129032258064499</v>
      </c>
      <c r="Q12" s="13">
        <v>9.5238095238095205E-2</v>
      </c>
      <c r="R12" s="13"/>
      <c r="S12" s="13">
        <v>9.5238095238095205E-2</v>
      </c>
      <c r="T12" s="13">
        <v>8.1967213114754106E-2</v>
      </c>
      <c r="U12" s="13">
        <v>6.6666666666666693E-2</v>
      </c>
      <c r="V12" s="13">
        <v>4.2553191489361701E-2</v>
      </c>
      <c r="W12" s="13">
        <v>0.113207547169811</v>
      </c>
      <c r="X12" s="13">
        <v>0.11864406779661001</v>
      </c>
      <c r="Y12" s="13">
        <v>7.4074074074074098E-2</v>
      </c>
      <c r="Z12" s="13">
        <v>0.27777777777777801</v>
      </c>
      <c r="AA12" s="13">
        <v>0.17808219178082199</v>
      </c>
      <c r="AB12" s="13">
        <v>3.77358490566038E-2</v>
      </c>
      <c r="AC12" s="13">
        <v>6.8965517241379296E-2</v>
      </c>
      <c r="AD12" s="13">
        <v>0</v>
      </c>
      <c r="AE12" s="13"/>
      <c r="AF12" s="13">
        <v>3.5532994923857898E-2</v>
      </c>
      <c r="AG12" s="13">
        <v>0.12121212121212099</v>
      </c>
      <c r="AH12" s="13">
        <v>1.5151515151515201E-2</v>
      </c>
      <c r="AI12" s="13">
        <v>0.21249999999999999</v>
      </c>
      <c r="AJ12" s="13">
        <v>7.2727272727272696E-2</v>
      </c>
      <c r="AK12" s="13">
        <v>0.15686274509803899</v>
      </c>
      <c r="AL12" s="13"/>
      <c r="AM12" s="13">
        <v>0.18390804597701099</v>
      </c>
      <c r="AN12" s="13">
        <v>0.13445378151260501</v>
      </c>
      <c r="AO12" s="13">
        <v>6.6326530612244902E-2</v>
      </c>
      <c r="AP12" s="13">
        <v>0.08</v>
      </c>
      <c r="AQ12" s="13">
        <v>0</v>
      </c>
      <c r="AR12" s="13"/>
      <c r="AS12" s="13">
        <v>9.7879282218597097E-2</v>
      </c>
      <c r="AT12" s="13" t="s">
        <v>97</v>
      </c>
      <c r="AU12" s="13"/>
      <c r="AV12" s="13">
        <v>0.107142857142857</v>
      </c>
      <c r="AW12" s="13">
        <v>8.6956521739130405E-2</v>
      </c>
      <c r="AX12" s="13">
        <v>9.6525096525096499E-2</v>
      </c>
      <c r="AY12" s="13"/>
      <c r="AZ12" s="13">
        <v>0.14000000000000001</v>
      </c>
      <c r="BA12" s="13">
        <v>4.7619047619047603E-2</v>
      </c>
      <c r="BB12" s="13">
        <v>0.11965811965812</v>
      </c>
      <c r="BC12" s="13"/>
      <c r="BD12" s="13">
        <v>8.66336633663366E-2</v>
      </c>
      <c r="BE12" s="13">
        <v>0.120772946859903</v>
      </c>
      <c r="BF12" s="13"/>
      <c r="BG12" s="13">
        <v>4.1666666666666699E-2</v>
      </c>
      <c r="BH12" s="13">
        <v>0.12878787878787901</v>
      </c>
      <c r="BI12" s="13"/>
      <c r="BJ12" s="13">
        <v>7.3684210526315796E-2</v>
      </c>
      <c r="BK12" s="13">
        <v>9.9601593625498003E-2</v>
      </c>
      <c r="BL12" s="13"/>
      <c r="BM12" s="13">
        <v>0.102362204724409</v>
      </c>
      <c r="BN12" s="13">
        <v>9.8326359832636004E-2</v>
      </c>
      <c r="BO12" s="13"/>
      <c r="BP12" s="13">
        <v>0.112994350282486</v>
      </c>
      <c r="BQ12" s="13">
        <v>9.3676814988290405E-2</v>
      </c>
      <c r="BR12" s="13"/>
      <c r="BS12" s="13">
        <v>9.8712446351931299E-2</v>
      </c>
      <c r="BT12" s="13">
        <v>0.104265402843602</v>
      </c>
      <c r="BU12" s="13"/>
      <c r="BV12" s="13">
        <v>0.103896103896104</v>
      </c>
      <c r="BW12" s="13">
        <v>9.6153846153846201E-2</v>
      </c>
      <c r="BX12" s="13"/>
      <c r="BY12" s="13">
        <v>9.45945945945946E-2</v>
      </c>
      <c r="BZ12" s="13">
        <v>9.8298676748582198E-2</v>
      </c>
      <c r="CA12" s="13"/>
      <c r="CB12" s="13">
        <v>0.105084745762712</v>
      </c>
      <c r="CC12" s="13">
        <v>8.8235294117647106E-2</v>
      </c>
    </row>
    <row r="13" spans="2:81" x14ac:dyDescent="0.3">
      <c r="B13" s="14" t="s">
        <v>106</v>
      </c>
      <c r="C13" s="13">
        <v>1.9575856443719401E-2</v>
      </c>
      <c r="D13" s="13">
        <v>1.0135135135135099E-2</v>
      </c>
      <c r="E13" s="13">
        <v>2.8753993610223599E-2</v>
      </c>
      <c r="F13" s="13"/>
      <c r="G13" s="13">
        <v>3.2967032967033003E-2</v>
      </c>
      <c r="H13" s="13">
        <v>5.5248618784530402E-3</v>
      </c>
      <c r="I13" s="13">
        <v>1.7699115044247801E-2</v>
      </c>
      <c r="J13" s="13">
        <v>2.2471910112359501E-2</v>
      </c>
      <c r="K13" s="13">
        <v>2.8985507246376802E-2</v>
      </c>
      <c r="L13" s="13">
        <v>2.8571428571428598E-2</v>
      </c>
      <c r="M13" s="13"/>
      <c r="N13" s="13">
        <v>1.6460905349794198E-2</v>
      </c>
      <c r="O13" s="13">
        <v>2.0979020979021001E-2</v>
      </c>
      <c r="P13" s="13">
        <v>1.0752688172042999E-2</v>
      </c>
      <c r="Q13" s="13">
        <v>3.1746031746031703E-2</v>
      </c>
      <c r="R13" s="13"/>
      <c r="S13" s="13">
        <v>1.58730158730159E-2</v>
      </c>
      <c r="T13" s="13">
        <v>3.2786885245901599E-2</v>
      </c>
      <c r="U13" s="13">
        <v>0</v>
      </c>
      <c r="V13" s="13">
        <v>2.1276595744680899E-2</v>
      </c>
      <c r="W13" s="13">
        <v>1.88679245283019E-2</v>
      </c>
      <c r="X13" s="13">
        <v>0</v>
      </c>
      <c r="Y13" s="13">
        <v>3.7037037037037E-2</v>
      </c>
      <c r="Z13" s="13">
        <v>0.11111111111111099</v>
      </c>
      <c r="AA13" s="13">
        <v>1.3698630136986301E-2</v>
      </c>
      <c r="AB13" s="13">
        <v>0</v>
      </c>
      <c r="AC13" s="13">
        <v>3.4482758620689703E-2</v>
      </c>
      <c r="AD13" s="13">
        <v>0</v>
      </c>
      <c r="AE13" s="13"/>
      <c r="AF13" s="13">
        <v>3.0456852791878201E-2</v>
      </c>
      <c r="AG13" s="13">
        <v>1.01010101010101E-2</v>
      </c>
      <c r="AH13" s="13">
        <v>0</v>
      </c>
      <c r="AI13" s="13">
        <v>1.2500000000000001E-2</v>
      </c>
      <c r="AJ13" s="13">
        <v>0</v>
      </c>
      <c r="AK13" s="13">
        <v>0</v>
      </c>
      <c r="AL13" s="13"/>
      <c r="AM13" s="13">
        <v>3.4482758620689703E-2</v>
      </c>
      <c r="AN13" s="13">
        <v>2.5210084033613401E-2</v>
      </c>
      <c r="AO13" s="13">
        <v>1.02040816326531E-2</v>
      </c>
      <c r="AP13" s="13">
        <v>8.0000000000000002E-3</v>
      </c>
      <c r="AQ13" s="13">
        <v>5.8823529411764698E-2</v>
      </c>
      <c r="AR13" s="13"/>
      <c r="AS13" s="13">
        <v>1.9575856443719401E-2</v>
      </c>
      <c r="AT13" s="13" t="s">
        <v>97</v>
      </c>
      <c r="AU13" s="13"/>
      <c r="AV13" s="13">
        <v>5.1020408163265302E-3</v>
      </c>
      <c r="AW13" s="13">
        <v>2.1739130434782601E-2</v>
      </c>
      <c r="AX13" s="13">
        <v>3.0888030888030899E-2</v>
      </c>
      <c r="AY13" s="13"/>
      <c r="AZ13" s="13">
        <v>0</v>
      </c>
      <c r="BA13" s="13">
        <v>2.3809523809523801E-2</v>
      </c>
      <c r="BB13" s="13">
        <v>8.5470085470085496E-3</v>
      </c>
      <c r="BC13" s="13"/>
      <c r="BD13" s="13">
        <v>1.4851485148514899E-2</v>
      </c>
      <c r="BE13" s="13">
        <v>2.8985507246376802E-2</v>
      </c>
      <c r="BF13" s="13"/>
      <c r="BG13" s="13">
        <v>4.6296296296296302E-3</v>
      </c>
      <c r="BH13" s="13">
        <v>2.7777777777777801E-2</v>
      </c>
      <c r="BI13" s="13"/>
      <c r="BJ13" s="13">
        <v>1.05263157894737E-2</v>
      </c>
      <c r="BK13" s="13">
        <v>2.1912350597609601E-2</v>
      </c>
      <c r="BL13" s="13"/>
      <c r="BM13" s="13">
        <v>1.5748031496062999E-2</v>
      </c>
      <c r="BN13" s="13">
        <v>1.8828451882845199E-2</v>
      </c>
      <c r="BO13" s="13"/>
      <c r="BP13" s="13">
        <v>2.82485875706215E-2</v>
      </c>
      <c r="BQ13" s="13">
        <v>1.63934426229508E-2</v>
      </c>
      <c r="BR13" s="13"/>
      <c r="BS13" s="13">
        <v>1.28755364806867E-2</v>
      </c>
      <c r="BT13" s="13">
        <v>3.3175355450236997E-2</v>
      </c>
      <c r="BU13" s="13"/>
      <c r="BV13" s="13">
        <v>0</v>
      </c>
      <c r="BW13" s="13">
        <v>1.9230769230769201E-2</v>
      </c>
      <c r="BX13" s="13"/>
      <c r="BY13" s="13">
        <v>1.35135135135135E-2</v>
      </c>
      <c r="BZ13" s="13">
        <v>2.0793950850661599E-2</v>
      </c>
      <c r="CA13" s="13"/>
      <c r="CB13" s="13">
        <v>2.7118644067796599E-2</v>
      </c>
      <c r="CC13" s="13">
        <v>1.30718954248366E-2</v>
      </c>
    </row>
    <row r="14" spans="2:81" x14ac:dyDescent="0.3">
      <c r="B14" s="14" t="s">
        <v>89</v>
      </c>
      <c r="C14" s="17">
        <v>0.62479608482871096</v>
      </c>
      <c r="D14" s="17">
        <v>0.57770270270270296</v>
      </c>
      <c r="E14" s="17">
        <v>0.66773162939297104</v>
      </c>
      <c r="F14" s="17"/>
      <c r="G14" s="17">
        <v>0.71428571428571397</v>
      </c>
      <c r="H14" s="17">
        <v>0.70718232044198903</v>
      </c>
      <c r="I14" s="17">
        <v>0.57522123893805299</v>
      </c>
      <c r="J14" s="17">
        <v>0.59550561797752799</v>
      </c>
      <c r="K14" s="17">
        <v>0.52173913043478304</v>
      </c>
      <c r="L14" s="17">
        <v>0.51428571428571401</v>
      </c>
      <c r="M14" s="17"/>
      <c r="N14" s="17">
        <v>0.62962962962962998</v>
      </c>
      <c r="O14" s="17">
        <v>0.62937062937062904</v>
      </c>
      <c r="P14" s="17">
        <v>0.61290322580645196</v>
      </c>
      <c r="Q14" s="17">
        <v>0.60317460317460303</v>
      </c>
      <c r="R14" s="17"/>
      <c r="S14" s="17">
        <v>0.60317460317460303</v>
      </c>
      <c r="T14" s="17">
        <v>0.62295081967213095</v>
      </c>
      <c r="U14" s="17">
        <v>0.66666666666666696</v>
      </c>
      <c r="V14" s="17">
        <v>0.59574468085106402</v>
      </c>
      <c r="W14" s="17">
        <v>0.62264150943396201</v>
      </c>
      <c r="X14" s="17">
        <v>0.55932203389830504</v>
      </c>
      <c r="Y14" s="17">
        <v>0.57407407407407396</v>
      </c>
      <c r="Z14" s="17">
        <v>0.5</v>
      </c>
      <c r="AA14" s="17">
        <v>0.65753424657534199</v>
      </c>
      <c r="AB14" s="17">
        <v>0.73584905660377398</v>
      </c>
      <c r="AC14" s="17">
        <v>0.68965517241379304</v>
      </c>
      <c r="AD14" s="17">
        <v>0.8</v>
      </c>
      <c r="AE14" s="17"/>
      <c r="AF14" s="17">
        <v>0.71573604060913698</v>
      </c>
      <c r="AG14" s="17">
        <v>0.58585858585858597</v>
      </c>
      <c r="AH14" s="17">
        <v>0.74242424242424199</v>
      </c>
      <c r="AI14" s="17">
        <v>0.55000000000000004</v>
      </c>
      <c r="AJ14" s="17">
        <v>0.67272727272727295</v>
      </c>
      <c r="AK14" s="17">
        <v>0.45098039215686297</v>
      </c>
      <c r="AL14" s="17"/>
      <c r="AM14" s="17">
        <v>0.49425287356321801</v>
      </c>
      <c r="AN14" s="17">
        <v>0.55462184873949605</v>
      </c>
      <c r="AO14" s="17">
        <v>0.69387755102040805</v>
      </c>
      <c r="AP14" s="17">
        <v>0.66400000000000003</v>
      </c>
      <c r="AQ14" s="17">
        <v>0.76470588235294101</v>
      </c>
      <c r="AR14" s="17"/>
      <c r="AS14" s="17">
        <v>0.62479608482871096</v>
      </c>
      <c r="AT14" s="17" t="s">
        <v>97</v>
      </c>
      <c r="AU14" s="17"/>
      <c r="AV14" s="17">
        <v>0.63265306122449005</v>
      </c>
      <c r="AW14" s="17">
        <v>0.67391304347826098</v>
      </c>
      <c r="AX14" s="17">
        <v>0.62162162162162204</v>
      </c>
      <c r="AY14" s="17"/>
      <c r="AZ14" s="17">
        <v>0.66</v>
      </c>
      <c r="BA14" s="17">
        <v>0.78571428571428603</v>
      </c>
      <c r="BB14" s="17">
        <v>0.53846153846153799</v>
      </c>
      <c r="BC14" s="17"/>
      <c r="BD14" s="17">
        <v>0.63613861386138604</v>
      </c>
      <c r="BE14" s="17">
        <v>0.59903381642512099</v>
      </c>
      <c r="BF14" s="17"/>
      <c r="BG14" s="17">
        <v>0.70370370370370405</v>
      </c>
      <c r="BH14" s="17">
        <v>0.580808080808081</v>
      </c>
      <c r="BI14" s="17"/>
      <c r="BJ14" s="17">
        <v>0.62105263157894697</v>
      </c>
      <c r="BK14" s="17">
        <v>0.62948207171314696</v>
      </c>
      <c r="BL14" s="17"/>
      <c r="BM14" s="17">
        <v>0.60629921259842501</v>
      </c>
      <c r="BN14" s="17">
        <v>0.62552301255230103</v>
      </c>
      <c r="BO14" s="17"/>
      <c r="BP14" s="17">
        <v>0.60451977401129997</v>
      </c>
      <c r="BQ14" s="17">
        <v>0.62763466042154603</v>
      </c>
      <c r="BR14" s="17"/>
      <c r="BS14" s="17">
        <v>0.678111587982833</v>
      </c>
      <c r="BT14" s="17">
        <v>0.55450236966824695</v>
      </c>
      <c r="BU14" s="17"/>
      <c r="BV14" s="17">
        <v>0.62337662337662303</v>
      </c>
      <c r="BW14" s="17">
        <v>0.70512820512820495</v>
      </c>
      <c r="BX14" s="17"/>
      <c r="BY14" s="17">
        <v>0.62162162162162204</v>
      </c>
      <c r="BZ14" s="17">
        <v>0.62759924385633303</v>
      </c>
      <c r="CA14" s="17"/>
      <c r="CB14" s="17">
        <v>0.6</v>
      </c>
      <c r="CC14" s="17">
        <v>0.65359477124182996</v>
      </c>
    </row>
    <row r="15" spans="2:81" x14ac:dyDescent="0.3">
      <c r="B15" s="14" t="s">
        <v>90</v>
      </c>
      <c r="C15" s="17">
        <v>0.21044045676998399</v>
      </c>
      <c r="D15" s="17">
        <v>0.25675675675675702</v>
      </c>
      <c r="E15" s="17">
        <v>0.16932907348242801</v>
      </c>
      <c r="F15" s="17"/>
      <c r="G15" s="17">
        <v>0.10989010989011</v>
      </c>
      <c r="H15" s="17">
        <v>0.20994475138121499</v>
      </c>
      <c r="I15" s="17">
        <v>0.247787610619469</v>
      </c>
      <c r="J15" s="17">
        <v>0.19101123595505601</v>
      </c>
      <c r="K15" s="17">
        <v>0.26086956521739102</v>
      </c>
      <c r="L15" s="17">
        <v>0.25714285714285701</v>
      </c>
      <c r="M15" s="17"/>
      <c r="N15" s="17">
        <v>0.20576131687242799</v>
      </c>
      <c r="O15" s="17">
        <v>0.21678321678321699</v>
      </c>
      <c r="P15" s="17">
        <v>0.25806451612903197</v>
      </c>
      <c r="Q15" s="17">
        <v>0.19047619047618999</v>
      </c>
      <c r="R15" s="17"/>
      <c r="S15" s="17">
        <v>0.206349206349206</v>
      </c>
      <c r="T15" s="17">
        <v>0.18032786885245899</v>
      </c>
      <c r="U15" s="17">
        <v>0.2</v>
      </c>
      <c r="V15" s="17">
        <v>0.23404255319148901</v>
      </c>
      <c r="W15" s="17">
        <v>0.13207547169811301</v>
      </c>
      <c r="X15" s="17">
        <v>0.23728813559322001</v>
      </c>
      <c r="Y15" s="17">
        <v>0.22222222222222199</v>
      </c>
      <c r="Z15" s="17">
        <v>0.38888888888888901</v>
      </c>
      <c r="AA15" s="17">
        <v>0.24657534246575299</v>
      </c>
      <c r="AB15" s="17">
        <v>0.18867924528301899</v>
      </c>
      <c r="AC15" s="17">
        <v>0.20689655172413801</v>
      </c>
      <c r="AD15" s="17">
        <v>0.1</v>
      </c>
      <c r="AE15" s="17"/>
      <c r="AF15" s="17">
        <v>0.14213197969543101</v>
      </c>
      <c r="AG15" s="17">
        <v>0.23232323232323199</v>
      </c>
      <c r="AH15" s="17">
        <v>0.12121212121212099</v>
      </c>
      <c r="AI15" s="17">
        <v>0.33750000000000002</v>
      </c>
      <c r="AJ15" s="17">
        <v>0.163636363636364</v>
      </c>
      <c r="AK15" s="17">
        <v>0.25490196078431399</v>
      </c>
      <c r="AL15" s="17"/>
      <c r="AM15" s="17">
        <v>0.33333333333333298</v>
      </c>
      <c r="AN15" s="17">
        <v>0.23529411764705899</v>
      </c>
      <c r="AO15" s="17">
        <v>0.17346938775510201</v>
      </c>
      <c r="AP15" s="17">
        <v>0.192</v>
      </c>
      <c r="AQ15" s="17">
        <v>5.8823529411764698E-2</v>
      </c>
      <c r="AR15" s="17"/>
      <c r="AS15" s="17">
        <v>0.21044045676998399</v>
      </c>
      <c r="AT15" s="17" t="s">
        <v>97</v>
      </c>
      <c r="AU15" s="17"/>
      <c r="AV15" s="17">
        <v>0.20918367346938799</v>
      </c>
      <c r="AW15" s="17">
        <v>0.19565217391304299</v>
      </c>
      <c r="AX15" s="17">
        <v>0.21235521235521199</v>
      </c>
      <c r="AY15" s="17"/>
      <c r="AZ15" s="17">
        <v>0.26</v>
      </c>
      <c r="BA15" s="17">
        <v>4.7619047619047603E-2</v>
      </c>
      <c r="BB15" s="17">
        <v>0.256410256410256</v>
      </c>
      <c r="BC15" s="17"/>
      <c r="BD15" s="17">
        <v>0.195544554455446</v>
      </c>
      <c r="BE15" s="17">
        <v>0.241545893719807</v>
      </c>
      <c r="BF15" s="17"/>
      <c r="BG15" s="17">
        <v>0.13888888888888901</v>
      </c>
      <c r="BH15" s="17">
        <v>0.25</v>
      </c>
      <c r="BI15" s="17"/>
      <c r="BJ15" s="17">
        <v>0.2</v>
      </c>
      <c r="BK15" s="17">
        <v>0.21314741035856599</v>
      </c>
      <c r="BL15" s="17"/>
      <c r="BM15" s="17">
        <v>0.20472440944881901</v>
      </c>
      <c r="BN15" s="17">
        <v>0.215481171548117</v>
      </c>
      <c r="BO15" s="17"/>
      <c r="BP15" s="17">
        <v>0.22033898305084701</v>
      </c>
      <c r="BQ15" s="17">
        <v>0.21077283372365299</v>
      </c>
      <c r="BR15" s="17"/>
      <c r="BS15" s="17">
        <v>0.1931330472103</v>
      </c>
      <c r="BT15" s="17">
        <v>0.232227488151659</v>
      </c>
      <c r="BU15" s="17"/>
      <c r="BV15" s="17">
        <v>0.27272727272727298</v>
      </c>
      <c r="BW15" s="17">
        <v>0.15384615384615399</v>
      </c>
      <c r="BX15" s="17"/>
      <c r="BY15" s="17">
        <v>0.18918918918918901</v>
      </c>
      <c r="BZ15" s="17">
        <v>0.21172022684309999</v>
      </c>
      <c r="CA15" s="17"/>
      <c r="CB15" s="17">
        <v>0.227118644067797</v>
      </c>
      <c r="CC15" s="17">
        <v>0.19281045751633999</v>
      </c>
    </row>
    <row r="16" spans="2:81" x14ac:dyDescent="0.3">
      <c r="B16" s="14" t="s">
        <v>91</v>
      </c>
      <c r="C16" s="18">
        <v>0.414355628058728</v>
      </c>
      <c r="D16" s="18">
        <v>0.320945945945946</v>
      </c>
      <c r="E16" s="18">
        <v>0.498402555910543</v>
      </c>
      <c r="F16" s="18"/>
      <c r="G16" s="18">
        <v>0.60439560439560402</v>
      </c>
      <c r="H16" s="18">
        <v>0.49723756906077299</v>
      </c>
      <c r="I16" s="18">
        <v>0.32743362831858402</v>
      </c>
      <c r="J16" s="18">
        <v>0.40449438202247201</v>
      </c>
      <c r="K16" s="18">
        <v>0.26086956521739102</v>
      </c>
      <c r="L16" s="18">
        <v>0.25714285714285701</v>
      </c>
      <c r="M16" s="18"/>
      <c r="N16" s="18">
        <v>0.42386831275720199</v>
      </c>
      <c r="O16" s="18">
        <v>0.41258741258741299</v>
      </c>
      <c r="P16" s="18">
        <v>0.35483870967741898</v>
      </c>
      <c r="Q16" s="18">
        <v>0.41269841269841301</v>
      </c>
      <c r="R16" s="18"/>
      <c r="S16" s="18">
        <v>0.39682539682539703</v>
      </c>
      <c r="T16" s="18">
        <v>0.44262295081967201</v>
      </c>
      <c r="U16" s="18">
        <v>0.46666666666666701</v>
      </c>
      <c r="V16" s="18">
        <v>0.36170212765957399</v>
      </c>
      <c r="W16" s="18">
        <v>0.490566037735849</v>
      </c>
      <c r="X16" s="18">
        <v>0.322033898305085</v>
      </c>
      <c r="Y16" s="18">
        <v>0.35185185185185203</v>
      </c>
      <c r="Z16" s="18">
        <v>0.11111111111111099</v>
      </c>
      <c r="AA16" s="18">
        <v>0.41095890410958902</v>
      </c>
      <c r="AB16" s="18">
        <v>0.54716981132075504</v>
      </c>
      <c r="AC16" s="18">
        <v>0.48275862068965503</v>
      </c>
      <c r="AD16" s="18">
        <v>0.7</v>
      </c>
      <c r="AE16" s="18"/>
      <c r="AF16" s="18">
        <v>0.57360406091370597</v>
      </c>
      <c r="AG16" s="18">
        <v>0.35353535353535398</v>
      </c>
      <c r="AH16" s="18">
        <v>0.62121212121212099</v>
      </c>
      <c r="AI16" s="18">
        <v>0.21249999999999999</v>
      </c>
      <c r="AJ16" s="18">
        <v>0.50909090909090904</v>
      </c>
      <c r="AK16" s="18">
        <v>0.19607843137254899</v>
      </c>
      <c r="AL16" s="18"/>
      <c r="AM16" s="18">
        <v>0.160919540229885</v>
      </c>
      <c r="AN16" s="18">
        <v>0.31932773109243701</v>
      </c>
      <c r="AO16" s="18">
        <v>0.52040816326530603</v>
      </c>
      <c r="AP16" s="18">
        <v>0.47199999999999998</v>
      </c>
      <c r="AQ16" s="18">
        <v>0.70588235294117596</v>
      </c>
      <c r="AR16" s="18"/>
      <c r="AS16" s="18">
        <v>0.414355628058728</v>
      </c>
      <c r="AT16" s="18" t="s">
        <v>97</v>
      </c>
      <c r="AU16" s="18"/>
      <c r="AV16" s="18">
        <v>0.42346938775510201</v>
      </c>
      <c r="AW16" s="18">
        <v>0.47826086956521702</v>
      </c>
      <c r="AX16" s="18">
        <v>0.409266409266409</v>
      </c>
      <c r="AY16" s="18"/>
      <c r="AZ16" s="18">
        <v>0.4</v>
      </c>
      <c r="BA16" s="18">
        <v>0.73809523809523803</v>
      </c>
      <c r="BB16" s="18">
        <v>0.28205128205128199</v>
      </c>
      <c r="BC16" s="18"/>
      <c r="BD16" s="18">
        <v>0.44059405940594099</v>
      </c>
      <c r="BE16" s="18">
        <v>0.35748792270531399</v>
      </c>
      <c r="BF16" s="18"/>
      <c r="BG16" s="18">
        <v>0.56481481481481499</v>
      </c>
      <c r="BH16" s="18">
        <v>0.330808080808081</v>
      </c>
      <c r="BI16" s="18"/>
      <c r="BJ16" s="18">
        <v>0.42105263157894701</v>
      </c>
      <c r="BK16" s="18">
        <v>0.41633466135458203</v>
      </c>
      <c r="BL16" s="18"/>
      <c r="BM16" s="18">
        <v>0.40157480314960597</v>
      </c>
      <c r="BN16" s="18">
        <v>0.410041841004184</v>
      </c>
      <c r="BO16" s="18"/>
      <c r="BP16" s="18">
        <v>0.38418079096045199</v>
      </c>
      <c r="BQ16" s="18">
        <v>0.41686182669789201</v>
      </c>
      <c r="BR16" s="18"/>
      <c r="BS16" s="18">
        <v>0.484978540772532</v>
      </c>
      <c r="BT16" s="18">
        <v>0.32227488151658801</v>
      </c>
      <c r="BU16" s="18"/>
      <c r="BV16" s="18">
        <v>0.35064935064935099</v>
      </c>
      <c r="BW16" s="18">
        <v>0.55128205128205099</v>
      </c>
      <c r="BX16" s="18"/>
      <c r="BY16" s="18">
        <v>0.43243243243243201</v>
      </c>
      <c r="BZ16" s="18">
        <v>0.41587901701323199</v>
      </c>
      <c r="CA16" s="18"/>
      <c r="CB16" s="18">
        <v>0.37288135593220301</v>
      </c>
      <c r="CC16" s="18">
        <v>0.46078431372549</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471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613</v>
      </c>
      <c r="D7" s="10">
        <v>296</v>
      </c>
      <c r="E7" s="10">
        <v>313</v>
      </c>
      <c r="F7" s="10"/>
      <c r="G7" s="10">
        <v>91</v>
      </c>
      <c r="H7" s="10">
        <v>181</v>
      </c>
      <c r="I7" s="10">
        <v>113</v>
      </c>
      <c r="J7" s="10">
        <v>89</v>
      </c>
      <c r="K7" s="10">
        <v>69</v>
      </c>
      <c r="L7" s="10">
        <v>70</v>
      </c>
      <c r="M7" s="10"/>
      <c r="N7" s="10">
        <v>243</v>
      </c>
      <c r="O7" s="10">
        <v>143</v>
      </c>
      <c r="P7" s="10">
        <v>93</v>
      </c>
      <c r="Q7" s="10">
        <v>126</v>
      </c>
      <c r="R7" s="10"/>
      <c r="S7" s="10">
        <v>126</v>
      </c>
      <c r="T7" s="10">
        <v>61</v>
      </c>
      <c r="U7" s="10">
        <v>30</v>
      </c>
      <c r="V7" s="10">
        <v>47</v>
      </c>
      <c r="W7" s="10">
        <v>53</v>
      </c>
      <c r="X7" s="10">
        <v>59</v>
      </c>
      <c r="Y7" s="10">
        <v>54</v>
      </c>
      <c r="Z7" s="10">
        <v>18</v>
      </c>
      <c r="AA7" s="10">
        <v>73</v>
      </c>
      <c r="AB7" s="10">
        <v>53</v>
      </c>
      <c r="AC7" s="10">
        <v>29</v>
      </c>
      <c r="AD7" s="10">
        <v>10</v>
      </c>
      <c r="AE7" s="10"/>
      <c r="AF7" s="10">
        <v>197</v>
      </c>
      <c r="AG7" s="10">
        <v>99</v>
      </c>
      <c r="AH7" s="10">
        <v>66</v>
      </c>
      <c r="AI7" s="10">
        <v>80</v>
      </c>
      <c r="AJ7" s="10">
        <v>55</v>
      </c>
      <c r="AK7" s="10">
        <v>51</v>
      </c>
      <c r="AL7" s="10"/>
      <c r="AM7" s="10">
        <v>87</v>
      </c>
      <c r="AN7" s="10">
        <v>119</v>
      </c>
      <c r="AO7" s="10">
        <v>196</v>
      </c>
      <c r="AP7" s="10">
        <v>125</v>
      </c>
      <c r="AQ7" s="10">
        <v>17</v>
      </c>
      <c r="AR7" s="10"/>
      <c r="AS7" s="10">
        <v>613</v>
      </c>
      <c r="AT7" s="10" t="s">
        <v>96</v>
      </c>
      <c r="AU7" s="10"/>
      <c r="AV7" s="10">
        <v>196</v>
      </c>
      <c r="AW7" s="10">
        <v>46</v>
      </c>
      <c r="AX7" s="10">
        <v>259</v>
      </c>
      <c r="AY7" s="10"/>
      <c r="AZ7" s="10">
        <v>50</v>
      </c>
      <c r="BA7" s="10">
        <v>42</v>
      </c>
      <c r="BB7" s="10">
        <v>117</v>
      </c>
      <c r="BC7" s="10"/>
      <c r="BD7" s="10">
        <v>404</v>
      </c>
      <c r="BE7" s="10">
        <v>207</v>
      </c>
      <c r="BF7" s="10"/>
      <c r="BG7" s="10">
        <v>216</v>
      </c>
      <c r="BH7" s="10">
        <v>396</v>
      </c>
      <c r="BI7" s="10"/>
      <c r="BJ7" s="10">
        <v>95</v>
      </c>
      <c r="BK7" s="10">
        <v>502</v>
      </c>
      <c r="BL7" s="10"/>
      <c r="BM7" s="10">
        <v>127</v>
      </c>
      <c r="BN7" s="10">
        <v>478</v>
      </c>
      <c r="BO7" s="10"/>
      <c r="BP7" s="10">
        <v>177</v>
      </c>
      <c r="BQ7" s="10">
        <v>427</v>
      </c>
      <c r="BR7" s="10"/>
      <c r="BS7" s="10">
        <v>233</v>
      </c>
      <c r="BT7" s="10">
        <v>211</v>
      </c>
      <c r="BU7" s="10"/>
      <c r="BV7" s="10">
        <v>77</v>
      </c>
      <c r="BW7" s="10">
        <v>156</v>
      </c>
      <c r="BX7" s="10"/>
      <c r="BY7" s="10">
        <v>74</v>
      </c>
      <c r="BZ7" s="10">
        <v>529</v>
      </c>
      <c r="CA7" s="10"/>
      <c r="CB7" s="10">
        <v>295</v>
      </c>
      <c r="CC7" s="10">
        <v>306</v>
      </c>
    </row>
    <row r="8" spans="2:81" x14ac:dyDescent="0.3">
      <c r="B8" s="14" t="s">
        <v>413</v>
      </c>
      <c r="C8" s="13">
        <v>0.32626427406198999</v>
      </c>
      <c r="D8" s="13">
        <v>0.30067567567567599</v>
      </c>
      <c r="E8" s="13">
        <v>0.35143769968051097</v>
      </c>
      <c r="F8" s="13"/>
      <c r="G8" s="13">
        <v>0.47252747252747301</v>
      </c>
      <c r="H8" s="13">
        <v>0.40331491712707201</v>
      </c>
      <c r="I8" s="13">
        <v>0.29203539823008901</v>
      </c>
      <c r="J8" s="13">
        <v>0.213483146067416</v>
      </c>
      <c r="K8" s="13">
        <v>0.231884057971014</v>
      </c>
      <c r="L8" s="13">
        <v>0.22857142857142901</v>
      </c>
      <c r="M8" s="13"/>
      <c r="N8" s="13">
        <v>0.329218106995885</v>
      </c>
      <c r="O8" s="13">
        <v>0.30069930069930101</v>
      </c>
      <c r="P8" s="13">
        <v>0.30107526881720398</v>
      </c>
      <c r="Q8" s="13">
        <v>0.35714285714285698</v>
      </c>
      <c r="R8" s="13"/>
      <c r="S8" s="13">
        <v>0.27777777777777801</v>
      </c>
      <c r="T8" s="13">
        <v>0.44262295081967201</v>
      </c>
      <c r="U8" s="13">
        <v>0.266666666666667</v>
      </c>
      <c r="V8" s="13">
        <v>0.36170212765957399</v>
      </c>
      <c r="W8" s="13">
        <v>0.35849056603773599</v>
      </c>
      <c r="X8" s="13">
        <v>0.25423728813559299</v>
      </c>
      <c r="Y8" s="13">
        <v>0.31481481481481499</v>
      </c>
      <c r="Z8" s="13">
        <v>0</v>
      </c>
      <c r="AA8" s="13">
        <v>0.32876712328767099</v>
      </c>
      <c r="AB8" s="13">
        <v>0.41509433962264197</v>
      </c>
      <c r="AC8" s="13">
        <v>0.41379310344827602</v>
      </c>
      <c r="AD8" s="13">
        <v>0.4</v>
      </c>
      <c r="AE8" s="13"/>
      <c r="AF8" s="13">
        <v>0.390862944162437</v>
      </c>
      <c r="AG8" s="13">
        <v>0.22222222222222199</v>
      </c>
      <c r="AH8" s="13">
        <v>0.36363636363636398</v>
      </c>
      <c r="AI8" s="13">
        <v>0.27500000000000002</v>
      </c>
      <c r="AJ8" s="13">
        <v>0.50909090909090904</v>
      </c>
      <c r="AK8" s="13">
        <v>0.19607843137254899</v>
      </c>
      <c r="AL8" s="13"/>
      <c r="AM8" s="13">
        <v>0.252873563218391</v>
      </c>
      <c r="AN8" s="13">
        <v>0.32773109243697501</v>
      </c>
      <c r="AO8" s="13">
        <v>0.33673469387755101</v>
      </c>
      <c r="AP8" s="13">
        <v>0.36799999999999999</v>
      </c>
      <c r="AQ8" s="13">
        <v>0.41176470588235298</v>
      </c>
      <c r="AR8" s="13"/>
      <c r="AS8" s="13">
        <v>0.32626427406198999</v>
      </c>
      <c r="AT8" s="13" t="s">
        <v>97</v>
      </c>
      <c r="AU8" s="13"/>
      <c r="AV8" s="13">
        <v>0.31632653061224503</v>
      </c>
      <c r="AW8" s="13">
        <v>0.32608695652173902</v>
      </c>
      <c r="AX8" s="13">
        <v>0.32046332046331999</v>
      </c>
      <c r="AY8" s="13"/>
      <c r="AZ8" s="13">
        <v>0.48</v>
      </c>
      <c r="BA8" s="13">
        <v>0.28571428571428598</v>
      </c>
      <c r="BB8" s="13">
        <v>0.256410256410256</v>
      </c>
      <c r="BC8" s="13"/>
      <c r="BD8" s="13">
        <v>0.35643564356435598</v>
      </c>
      <c r="BE8" s="13">
        <v>0.26570048309178701</v>
      </c>
      <c r="BF8" s="13"/>
      <c r="BG8" s="13">
        <v>0.375</v>
      </c>
      <c r="BH8" s="13">
        <v>0.30050505050505</v>
      </c>
      <c r="BI8" s="13"/>
      <c r="BJ8" s="13">
        <v>0.29473684210526302</v>
      </c>
      <c r="BK8" s="13">
        <v>0.33466135458167301</v>
      </c>
      <c r="BL8" s="13"/>
      <c r="BM8" s="13">
        <v>0.40157480314960597</v>
      </c>
      <c r="BN8" s="13">
        <v>0.30334728033472802</v>
      </c>
      <c r="BO8" s="13"/>
      <c r="BP8" s="13">
        <v>0.36158192090395502</v>
      </c>
      <c r="BQ8" s="13">
        <v>0.30679156908665101</v>
      </c>
      <c r="BR8" s="13"/>
      <c r="BS8" s="13">
        <v>0.356223175965665</v>
      </c>
      <c r="BT8" s="13">
        <v>0.26540284360189598</v>
      </c>
      <c r="BU8" s="13"/>
      <c r="BV8" s="13">
        <v>0.32467532467532501</v>
      </c>
      <c r="BW8" s="13">
        <v>0.37179487179487197</v>
      </c>
      <c r="BX8" s="13"/>
      <c r="BY8" s="13">
        <v>0.337837837837838</v>
      </c>
      <c r="BZ8" s="13">
        <v>0.32703213610586002</v>
      </c>
      <c r="CA8" s="13"/>
      <c r="CB8" s="13">
        <v>0.31864406779660998</v>
      </c>
      <c r="CC8" s="13">
        <v>0.33660130718954301</v>
      </c>
    </row>
    <row r="9" spans="2:81" x14ac:dyDescent="0.3">
      <c r="B9" s="14" t="s">
        <v>84</v>
      </c>
      <c r="C9" s="13">
        <v>0.32463295269168002</v>
      </c>
      <c r="D9" s="13">
        <v>0.320945945945946</v>
      </c>
      <c r="E9" s="13">
        <v>0.32268370607028801</v>
      </c>
      <c r="F9" s="13"/>
      <c r="G9" s="13">
        <v>0.29670329670329698</v>
      </c>
      <c r="H9" s="13">
        <v>0.25414364640884002</v>
      </c>
      <c r="I9" s="13">
        <v>0.31858407079646001</v>
      </c>
      <c r="J9" s="13">
        <v>0.48314606741573002</v>
      </c>
      <c r="K9" s="13">
        <v>0.33333333333333298</v>
      </c>
      <c r="L9" s="13">
        <v>0.34285714285714303</v>
      </c>
      <c r="M9" s="13"/>
      <c r="N9" s="13">
        <v>0.31687242798353898</v>
      </c>
      <c r="O9" s="13">
        <v>0.37062937062937101</v>
      </c>
      <c r="P9" s="13">
        <v>0.31182795698924698</v>
      </c>
      <c r="Q9" s="13">
        <v>0.293650793650794</v>
      </c>
      <c r="R9" s="13"/>
      <c r="S9" s="13">
        <v>0.37301587301587302</v>
      </c>
      <c r="T9" s="13">
        <v>0.24590163934426201</v>
      </c>
      <c r="U9" s="13">
        <v>0.33333333333333298</v>
      </c>
      <c r="V9" s="13">
        <v>0.29787234042553201</v>
      </c>
      <c r="W9" s="13">
        <v>0.28301886792452802</v>
      </c>
      <c r="X9" s="13">
        <v>0.355932203389831</v>
      </c>
      <c r="Y9" s="13">
        <v>0.35185185185185203</v>
      </c>
      <c r="Z9" s="13">
        <v>0.44444444444444398</v>
      </c>
      <c r="AA9" s="13">
        <v>0.32876712328767099</v>
      </c>
      <c r="AB9" s="13">
        <v>0.30188679245283001</v>
      </c>
      <c r="AC9" s="13">
        <v>0.24137931034482801</v>
      </c>
      <c r="AD9" s="13">
        <v>0.3</v>
      </c>
      <c r="AE9" s="13"/>
      <c r="AF9" s="13">
        <v>0.30456852791878197</v>
      </c>
      <c r="AG9" s="13">
        <v>0.40404040404040398</v>
      </c>
      <c r="AH9" s="13">
        <v>0.39393939393939398</v>
      </c>
      <c r="AI9" s="13">
        <v>0.3</v>
      </c>
      <c r="AJ9" s="13">
        <v>0.27272727272727298</v>
      </c>
      <c r="AK9" s="13">
        <v>0.37254901960784298</v>
      </c>
      <c r="AL9" s="13"/>
      <c r="AM9" s="13">
        <v>0.27586206896551702</v>
      </c>
      <c r="AN9" s="13">
        <v>0.30252100840336099</v>
      </c>
      <c r="AO9" s="13">
        <v>0.36224489795918402</v>
      </c>
      <c r="AP9" s="13">
        <v>0.32</v>
      </c>
      <c r="AQ9" s="13">
        <v>0.29411764705882398</v>
      </c>
      <c r="AR9" s="13"/>
      <c r="AS9" s="13">
        <v>0.32463295269168002</v>
      </c>
      <c r="AT9" s="13" t="s">
        <v>97</v>
      </c>
      <c r="AU9" s="13"/>
      <c r="AV9" s="13">
        <v>0.32653061224489799</v>
      </c>
      <c r="AW9" s="13">
        <v>0.32608695652173902</v>
      </c>
      <c r="AX9" s="13">
        <v>0.33204633204633199</v>
      </c>
      <c r="AY9" s="13"/>
      <c r="AZ9" s="13">
        <v>0.16</v>
      </c>
      <c r="BA9" s="13">
        <v>0.452380952380952</v>
      </c>
      <c r="BB9" s="13">
        <v>0.35042735042735002</v>
      </c>
      <c r="BC9" s="13"/>
      <c r="BD9" s="13">
        <v>0.304455445544554</v>
      </c>
      <c r="BE9" s="13">
        <v>0.36231884057970998</v>
      </c>
      <c r="BF9" s="13"/>
      <c r="BG9" s="13">
        <v>0.296296296296296</v>
      </c>
      <c r="BH9" s="13">
        <v>0.33838383838383801</v>
      </c>
      <c r="BI9" s="13"/>
      <c r="BJ9" s="13">
        <v>0.34736842105263199</v>
      </c>
      <c r="BK9" s="13">
        <v>0.324701195219123</v>
      </c>
      <c r="BL9" s="13"/>
      <c r="BM9" s="13">
        <v>0.244094488188976</v>
      </c>
      <c r="BN9" s="13">
        <v>0.34728033472803299</v>
      </c>
      <c r="BO9" s="13"/>
      <c r="BP9" s="13">
        <v>0.31073446327683601</v>
      </c>
      <c r="BQ9" s="13">
        <v>0.32786885245901598</v>
      </c>
      <c r="BR9" s="13"/>
      <c r="BS9" s="13">
        <v>0.33476394849785401</v>
      </c>
      <c r="BT9" s="13">
        <v>0.30805687203791499</v>
      </c>
      <c r="BU9" s="13"/>
      <c r="BV9" s="13">
        <v>0.29870129870129902</v>
      </c>
      <c r="BW9" s="13">
        <v>0.35256410256410298</v>
      </c>
      <c r="BX9" s="13"/>
      <c r="BY9" s="13">
        <v>0.22972972972972999</v>
      </c>
      <c r="BZ9" s="13">
        <v>0.342155009451796</v>
      </c>
      <c r="CA9" s="13"/>
      <c r="CB9" s="13">
        <v>0.322033898305085</v>
      </c>
      <c r="CC9" s="13">
        <v>0.33333333333333298</v>
      </c>
    </row>
    <row r="10" spans="2:81" x14ac:dyDescent="0.3">
      <c r="B10" s="14" t="s">
        <v>414</v>
      </c>
      <c r="C10" s="13">
        <v>0.15497553017944499</v>
      </c>
      <c r="D10" s="13">
        <v>0.15878378378378399</v>
      </c>
      <c r="E10" s="13">
        <v>0.153354632587859</v>
      </c>
      <c r="F10" s="13"/>
      <c r="G10" s="13">
        <v>0.14285714285714299</v>
      </c>
      <c r="H10" s="13">
        <v>0.17127071823204401</v>
      </c>
      <c r="I10" s="13">
        <v>0.15929203539823</v>
      </c>
      <c r="J10" s="13">
        <v>0.101123595505618</v>
      </c>
      <c r="K10" s="13">
        <v>0.15942028985507201</v>
      </c>
      <c r="L10" s="13">
        <v>0.185714285714286</v>
      </c>
      <c r="M10" s="13"/>
      <c r="N10" s="13">
        <v>0.148148148148148</v>
      </c>
      <c r="O10" s="13">
        <v>0.125874125874126</v>
      </c>
      <c r="P10" s="13">
        <v>0.16129032258064499</v>
      </c>
      <c r="Q10" s="13">
        <v>0.19841269841269801</v>
      </c>
      <c r="R10" s="13"/>
      <c r="S10" s="13">
        <v>0.158730158730159</v>
      </c>
      <c r="T10" s="13">
        <v>0.18032786885245899</v>
      </c>
      <c r="U10" s="13">
        <v>0.2</v>
      </c>
      <c r="V10" s="13">
        <v>8.5106382978723402E-2</v>
      </c>
      <c r="W10" s="13">
        <v>0.22641509433962301</v>
      </c>
      <c r="X10" s="13">
        <v>0.152542372881356</v>
      </c>
      <c r="Y10" s="13">
        <v>0.16666666666666699</v>
      </c>
      <c r="Z10" s="13">
        <v>0.11111111111111099</v>
      </c>
      <c r="AA10" s="13">
        <v>9.5890410958904104E-2</v>
      </c>
      <c r="AB10" s="13">
        <v>0.15094339622641501</v>
      </c>
      <c r="AC10" s="13">
        <v>0.17241379310344801</v>
      </c>
      <c r="AD10" s="13">
        <v>0.2</v>
      </c>
      <c r="AE10" s="13"/>
      <c r="AF10" s="13">
        <v>0.15228426395939099</v>
      </c>
      <c r="AG10" s="13">
        <v>0.15151515151515199</v>
      </c>
      <c r="AH10" s="13">
        <v>0.15151515151515199</v>
      </c>
      <c r="AI10" s="13">
        <v>0.15</v>
      </c>
      <c r="AJ10" s="13">
        <v>0.109090909090909</v>
      </c>
      <c r="AK10" s="13">
        <v>0.17647058823529399</v>
      </c>
      <c r="AL10" s="13"/>
      <c r="AM10" s="13">
        <v>0.24137931034482801</v>
      </c>
      <c r="AN10" s="13">
        <v>0.17647058823529399</v>
      </c>
      <c r="AO10" s="13">
        <v>0.11734693877551</v>
      </c>
      <c r="AP10" s="13">
        <v>0.16800000000000001</v>
      </c>
      <c r="AQ10" s="13">
        <v>0.17647058823529399</v>
      </c>
      <c r="AR10" s="13"/>
      <c r="AS10" s="13">
        <v>0.15497553017944499</v>
      </c>
      <c r="AT10" s="13" t="s">
        <v>97</v>
      </c>
      <c r="AU10" s="13"/>
      <c r="AV10" s="13">
        <v>0.15306122448979601</v>
      </c>
      <c r="AW10" s="13">
        <v>0.15217391304347799</v>
      </c>
      <c r="AX10" s="13">
        <v>0.17374517374517401</v>
      </c>
      <c r="AY10" s="13"/>
      <c r="AZ10" s="13">
        <v>0.12</v>
      </c>
      <c r="BA10" s="13">
        <v>0.19047619047618999</v>
      </c>
      <c r="BB10" s="13">
        <v>0.16239316239316201</v>
      </c>
      <c r="BC10" s="13"/>
      <c r="BD10" s="13">
        <v>0.158415841584158</v>
      </c>
      <c r="BE10" s="13">
        <v>0.14975845410628</v>
      </c>
      <c r="BF10" s="13"/>
      <c r="BG10" s="13">
        <v>0.17592592592592601</v>
      </c>
      <c r="BH10" s="13">
        <v>0.14393939393939401</v>
      </c>
      <c r="BI10" s="13"/>
      <c r="BJ10" s="13">
        <v>0.157894736842105</v>
      </c>
      <c r="BK10" s="13">
        <v>0.147410358565737</v>
      </c>
      <c r="BL10" s="13"/>
      <c r="BM10" s="13">
        <v>0.18897637795275599</v>
      </c>
      <c r="BN10" s="13">
        <v>0.14853556485355601</v>
      </c>
      <c r="BO10" s="13"/>
      <c r="BP10" s="13">
        <v>0.124293785310734</v>
      </c>
      <c r="BQ10" s="13">
        <v>0.17096018735363</v>
      </c>
      <c r="BR10" s="13"/>
      <c r="BS10" s="13">
        <v>0.16309012875536499</v>
      </c>
      <c r="BT10" s="13">
        <v>0.18009478672985799</v>
      </c>
      <c r="BU10" s="13"/>
      <c r="BV10" s="13">
        <v>0.168831168831169</v>
      </c>
      <c r="BW10" s="13">
        <v>0.16025641025640999</v>
      </c>
      <c r="BX10" s="13"/>
      <c r="BY10" s="13">
        <v>0.20270270270270299</v>
      </c>
      <c r="BZ10" s="13">
        <v>0.14366729678638901</v>
      </c>
      <c r="CA10" s="13"/>
      <c r="CB10" s="13">
        <v>0.14576271186440701</v>
      </c>
      <c r="CC10" s="13">
        <v>0.15359477124182999</v>
      </c>
    </row>
    <row r="11" spans="2:81" x14ac:dyDescent="0.3">
      <c r="B11" s="14" t="s">
        <v>86</v>
      </c>
      <c r="C11" s="13">
        <v>8.8091353996737398E-2</v>
      </c>
      <c r="D11" s="13">
        <v>0.10472972972973001</v>
      </c>
      <c r="E11" s="13">
        <v>7.3482428115015999E-2</v>
      </c>
      <c r="F11" s="13"/>
      <c r="G11" s="13">
        <v>4.3956043956044001E-2</v>
      </c>
      <c r="H11" s="13">
        <v>7.18232044198895E-2</v>
      </c>
      <c r="I11" s="13">
        <v>0.11504424778761101</v>
      </c>
      <c r="J11" s="13">
        <v>0.101123595505618</v>
      </c>
      <c r="K11" s="13">
        <v>0.115942028985507</v>
      </c>
      <c r="L11" s="13">
        <v>0.1</v>
      </c>
      <c r="M11" s="13"/>
      <c r="N11" s="13">
        <v>0.11111111111111099</v>
      </c>
      <c r="O11" s="13">
        <v>9.0909090909090898E-2</v>
      </c>
      <c r="P11" s="13">
        <v>7.5268817204301106E-2</v>
      </c>
      <c r="Q11" s="13">
        <v>5.5555555555555601E-2</v>
      </c>
      <c r="R11" s="13"/>
      <c r="S11" s="13">
        <v>7.9365079365079402E-2</v>
      </c>
      <c r="T11" s="13">
        <v>6.5573770491803296E-2</v>
      </c>
      <c r="U11" s="13">
        <v>3.3333333333333298E-2</v>
      </c>
      <c r="V11" s="13">
        <v>0.12765957446808501</v>
      </c>
      <c r="W11" s="13">
        <v>1.88679245283019E-2</v>
      </c>
      <c r="X11" s="13">
        <v>0.11864406779661001</v>
      </c>
      <c r="Y11" s="13">
        <v>5.5555555555555601E-2</v>
      </c>
      <c r="Z11" s="13">
        <v>0.16666666666666699</v>
      </c>
      <c r="AA11" s="13">
        <v>0.13698630136986301</v>
      </c>
      <c r="AB11" s="13">
        <v>9.4339622641509399E-2</v>
      </c>
      <c r="AC11" s="13">
        <v>0.10344827586206901</v>
      </c>
      <c r="AD11" s="13">
        <v>0.1</v>
      </c>
      <c r="AE11" s="13"/>
      <c r="AF11" s="13">
        <v>7.6142131979695396E-2</v>
      </c>
      <c r="AG11" s="13">
        <v>0.10101010101010099</v>
      </c>
      <c r="AH11" s="13">
        <v>4.5454545454545497E-2</v>
      </c>
      <c r="AI11" s="13">
        <v>0.1125</v>
      </c>
      <c r="AJ11" s="13">
        <v>3.6363636363636397E-2</v>
      </c>
      <c r="AK11" s="13">
        <v>0.13725490196078399</v>
      </c>
      <c r="AL11" s="13"/>
      <c r="AM11" s="13">
        <v>4.5977011494252901E-2</v>
      </c>
      <c r="AN11" s="13">
        <v>0.10084033613445401</v>
      </c>
      <c r="AO11" s="13">
        <v>9.1836734693877597E-2</v>
      </c>
      <c r="AP11" s="13">
        <v>6.4000000000000001E-2</v>
      </c>
      <c r="AQ11" s="13">
        <v>0</v>
      </c>
      <c r="AR11" s="13"/>
      <c r="AS11" s="13">
        <v>8.8091353996737398E-2</v>
      </c>
      <c r="AT11" s="13" t="s">
        <v>97</v>
      </c>
      <c r="AU11" s="13"/>
      <c r="AV11" s="13">
        <v>0.102040816326531</v>
      </c>
      <c r="AW11" s="13">
        <v>4.3478260869565202E-2</v>
      </c>
      <c r="AX11" s="13">
        <v>8.4942084942084897E-2</v>
      </c>
      <c r="AY11" s="13"/>
      <c r="AZ11" s="13">
        <v>0.1</v>
      </c>
      <c r="BA11" s="13">
        <v>2.3809523809523801E-2</v>
      </c>
      <c r="BB11" s="13">
        <v>0.11965811965812</v>
      </c>
      <c r="BC11" s="13"/>
      <c r="BD11" s="13">
        <v>8.4158415841584205E-2</v>
      </c>
      <c r="BE11" s="13">
        <v>9.6618357487922704E-2</v>
      </c>
      <c r="BF11" s="13"/>
      <c r="BG11" s="13">
        <v>7.8703703703703706E-2</v>
      </c>
      <c r="BH11" s="13">
        <v>9.3434343434343398E-2</v>
      </c>
      <c r="BI11" s="13"/>
      <c r="BJ11" s="13">
        <v>9.4736842105263203E-2</v>
      </c>
      <c r="BK11" s="13">
        <v>8.9641434262948197E-2</v>
      </c>
      <c r="BL11" s="13"/>
      <c r="BM11" s="13">
        <v>7.8740157480315001E-2</v>
      </c>
      <c r="BN11" s="13">
        <v>8.9958158995815898E-2</v>
      </c>
      <c r="BO11" s="13"/>
      <c r="BP11" s="13">
        <v>8.4745762711864403E-2</v>
      </c>
      <c r="BQ11" s="13">
        <v>9.1334894613583101E-2</v>
      </c>
      <c r="BR11" s="13"/>
      <c r="BS11" s="13">
        <v>6.43776824034335E-2</v>
      </c>
      <c r="BT11" s="13">
        <v>0.109004739336493</v>
      </c>
      <c r="BU11" s="13"/>
      <c r="BV11" s="13">
        <v>9.0909090909090898E-2</v>
      </c>
      <c r="BW11" s="13">
        <v>5.1282051282051301E-2</v>
      </c>
      <c r="BX11" s="13"/>
      <c r="BY11" s="13">
        <v>8.1081081081081099E-2</v>
      </c>
      <c r="BZ11" s="13">
        <v>8.6956521739130405E-2</v>
      </c>
      <c r="CA11" s="13"/>
      <c r="CB11" s="13">
        <v>9.4915254237288096E-2</v>
      </c>
      <c r="CC11" s="13">
        <v>8.1699346405228801E-2</v>
      </c>
    </row>
    <row r="12" spans="2:81" x14ac:dyDescent="0.3">
      <c r="B12" s="14" t="s">
        <v>415</v>
      </c>
      <c r="C12" s="13">
        <v>8.4828711256117503E-2</v>
      </c>
      <c r="D12" s="13">
        <v>0.108108108108108</v>
      </c>
      <c r="E12" s="13">
        <v>6.3897763578274799E-2</v>
      </c>
      <c r="F12" s="13"/>
      <c r="G12" s="13">
        <v>2.1978021978022001E-2</v>
      </c>
      <c r="H12" s="13">
        <v>9.3922651933701695E-2</v>
      </c>
      <c r="I12" s="13">
        <v>9.7345132743362803E-2</v>
      </c>
      <c r="J12" s="13">
        <v>5.6179775280898903E-2</v>
      </c>
      <c r="K12" s="13">
        <v>0.13043478260869601</v>
      </c>
      <c r="L12" s="13">
        <v>0.114285714285714</v>
      </c>
      <c r="M12" s="13"/>
      <c r="N12" s="13">
        <v>7.8189300411522597E-2</v>
      </c>
      <c r="O12" s="13">
        <v>9.0909090909090898E-2</v>
      </c>
      <c r="P12" s="13">
        <v>0.12903225806451599</v>
      </c>
      <c r="Q12" s="13">
        <v>6.3492063492063502E-2</v>
      </c>
      <c r="R12" s="13"/>
      <c r="S12" s="13">
        <v>0.103174603174603</v>
      </c>
      <c r="T12" s="13">
        <v>4.91803278688525E-2</v>
      </c>
      <c r="U12" s="13">
        <v>0.1</v>
      </c>
      <c r="V12" s="13">
        <v>8.5106382978723402E-2</v>
      </c>
      <c r="W12" s="13">
        <v>3.77358490566038E-2</v>
      </c>
      <c r="X12" s="13">
        <v>0.11864406779661001</v>
      </c>
      <c r="Y12" s="13">
        <v>9.2592592592592601E-2</v>
      </c>
      <c r="Z12" s="13">
        <v>0.22222222222222199</v>
      </c>
      <c r="AA12" s="13">
        <v>9.5890410958904104E-2</v>
      </c>
      <c r="AB12" s="13">
        <v>3.77358490566038E-2</v>
      </c>
      <c r="AC12" s="13">
        <v>6.8965517241379296E-2</v>
      </c>
      <c r="AD12" s="13">
        <v>0</v>
      </c>
      <c r="AE12" s="13"/>
      <c r="AF12" s="13">
        <v>5.5837563451776699E-2</v>
      </c>
      <c r="AG12" s="13">
        <v>0.11111111111111099</v>
      </c>
      <c r="AH12" s="13">
        <v>3.03030303030303E-2</v>
      </c>
      <c r="AI12" s="13">
        <v>0.15</v>
      </c>
      <c r="AJ12" s="13">
        <v>7.2727272727272696E-2</v>
      </c>
      <c r="AK12" s="13">
        <v>7.8431372549019607E-2</v>
      </c>
      <c r="AL12" s="13"/>
      <c r="AM12" s="13">
        <v>0.126436781609195</v>
      </c>
      <c r="AN12" s="13">
        <v>5.8823529411764698E-2</v>
      </c>
      <c r="AO12" s="13">
        <v>8.1632653061224497E-2</v>
      </c>
      <c r="AP12" s="13">
        <v>7.1999999999999995E-2</v>
      </c>
      <c r="AQ12" s="13">
        <v>5.8823529411764698E-2</v>
      </c>
      <c r="AR12" s="13"/>
      <c r="AS12" s="13">
        <v>8.4828711256117503E-2</v>
      </c>
      <c r="AT12" s="13" t="s">
        <v>97</v>
      </c>
      <c r="AU12" s="13"/>
      <c r="AV12" s="13">
        <v>9.1836734693877597E-2</v>
      </c>
      <c r="AW12" s="13">
        <v>0.13043478260869601</v>
      </c>
      <c r="AX12" s="13">
        <v>5.7915057915057903E-2</v>
      </c>
      <c r="AY12" s="13"/>
      <c r="AZ12" s="13">
        <v>0.12</v>
      </c>
      <c r="BA12" s="13">
        <v>4.7619047619047603E-2</v>
      </c>
      <c r="BB12" s="13">
        <v>9.4017094017094002E-2</v>
      </c>
      <c r="BC12" s="13"/>
      <c r="BD12" s="13">
        <v>7.9207920792079195E-2</v>
      </c>
      <c r="BE12" s="13">
        <v>9.6618357487922704E-2</v>
      </c>
      <c r="BF12" s="13"/>
      <c r="BG12" s="13">
        <v>6.9444444444444406E-2</v>
      </c>
      <c r="BH12" s="13">
        <v>9.3434343434343398E-2</v>
      </c>
      <c r="BI12" s="13"/>
      <c r="BJ12" s="13">
        <v>9.4736842105263203E-2</v>
      </c>
      <c r="BK12" s="13">
        <v>7.9681274900398405E-2</v>
      </c>
      <c r="BL12" s="13"/>
      <c r="BM12" s="13">
        <v>6.2992125984251995E-2</v>
      </c>
      <c r="BN12" s="13">
        <v>9.2050209205020897E-2</v>
      </c>
      <c r="BO12" s="13"/>
      <c r="BP12" s="13">
        <v>9.03954802259887E-2</v>
      </c>
      <c r="BQ12" s="13">
        <v>8.4309133489461396E-2</v>
      </c>
      <c r="BR12" s="13"/>
      <c r="BS12" s="13">
        <v>6.8669527896995694E-2</v>
      </c>
      <c r="BT12" s="13">
        <v>9.4786729857819899E-2</v>
      </c>
      <c r="BU12" s="13"/>
      <c r="BV12" s="13">
        <v>0.11688311688311701</v>
      </c>
      <c r="BW12" s="13">
        <v>4.48717948717949E-2</v>
      </c>
      <c r="BX12" s="13"/>
      <c r="BY12" s="13">
        <v>0.121621621621622</v>
      </c>
      <c r="BZ12" s="13">
        <v>7.9395085066162593E-2</v>
      </c>
      <c r="CA12" s="13"/>
      <c r="CB12" s="13">
        <v>9.8305084745762703E-2</v>
      </c>
      <c r="CC12" s="13">
        <v>7.1895424836601302E-2</v>
      </c>
    </row>
    <row r="13" spans="2:81" x14ac:dyDescent="0.3">
      <c r="B13" s="14" t="s">
        <v>106</v>
      </c>
      <c r="C13" s="13">
        <v>2.12071778140294E-2</v>
      </c>
      <c r="D13" s="13">
        <v>6.7567567567567597E-3</v>
      </c>
      <c r="E13" s="13">
        <v>3.5143769968051103E-2</v>
      </c>
      <c r="F13" s="13"/>
      <c r="G13" s="13">
        <v>2.1978021978022001E-2</v>
      </c>
      <c r="H13" s="13">
        <v>5.5248618784530402E-3</v>
      </c>
      <c r="I13" s="13">
        <v>1.7699115044247801E-2</v>
      </c>
      <c r="J13" s="13">
        <v>4.49438202247191E-2</v>
      </c>
      <c r="K13" s="13">
        <v>2.8985507246376802E-2</v>
      </c>
      <c r="L13" s="13">
        <v>2.8571428571428598E-2</v>
      </c>
      <c r="M13" s="13"/>
      <c r="N13" s="13">
        <v>1.6460905349794198E-2</v>
      </c>
      <c r="O13" s="13">
        <v>2.0979020979021001E-2</v>
      </c>
      <c r="P13" s="13">
        <v>2.1505376344085999E-2</v>
      </c>
      <c r="Q13" s="13">
        <v>3.1746031746031703E-2</v>
      </c>
      <c r="R13" s="13"/>
      <c r="S13" s="13">
        <v>7.9365079365079395E-3</v>
      </c>
      <c r="T13" s="13">
        <v>1.63934426229508E-2</v>
      </c>
      <c r="U13" s="13">
        <v>6.6666666666666693E-2</v>
      </c>
      <c r="V13" s="13">
        <v>4.2553191489361701E-2</v>
      </c>
      <c r="W13" s="13">
        <v>7.5471698113207503E-2</v>
      </c>
      <c r="X13" s="13">
        <v>0</v>
      </c>
      <c r="Y13" s="13">
        <v>1.85185185185185E-2</v>
      </c>
      <c r="Z13" s="13">
        <v>5.5555555555555601E-2</v>
      </c>
      <c r="AA13" s="13">
        <v>1.3698630136986301E-2</v>
      </c>
      <c r="AB13" s="13">
        <v>0</v>
      </c>
      <c r="AC13" s="13">
        <v>0</v>
      </c>
      <c r="AD13" s="13">
        <v>0</v>
      </c>
      <c r="AE13" s="13"/>
      <c r="AF13" s="13">
        <v>2.0304568527918801E-2</v>
      </c>
      <c r="AG13" s="13">
        <v>1.01010101010101E-2</v>
      </c>
      <c r="AH13" s="13">
        <v>1.5151515151515201E-2</v>
      </c>
      <c r="AI13" s="13">
        <v>1.2500000000000001E-2</v>
      </c>
      <c r="AJ13" s="13">
        <v>0</v>
      </c>
      <c r="AK13" s="13">
        <v>3.9215686274509803E-2</v>
      </c>
      <c r="AL13" s="13"/>
      <c r="AM13" s="13">
        <v>5.7471264367816098E-2</v>
      </c>
      <c r="AN13" s="13">
        <v>3.3613445378151301E-2</v>
      </c>
      <c r="AO13" s="13">
        <v>1.02040816326531E-2</v>
      </c>
      <c r="AP13" s="13">
        <v>8.0000000000000002E-3</v>
      </c>
      <c r="AQ13" s="13">
        <v>5.8823529411764698E-2</v>
      </c>
      <c r="AR13" s="13"/>
      <c r="AS13" s="13">
        <v>2.12071778140294E-2</v>
      </c>
      <c r="AT13" s="13" t="s">
        <v>97</v>
      </c>
      <c r="AU13" s="13"/>
      <c r="AV13" s="13">
        <v>1.02040816326531E-2</v>
      </c>
      <c r="AW13" s="13">
        <v>2.1739130434782601E-2</v>
      </c>
      <c r="AX13" s="13">
        <v>3.0888030888030899E-2</v>
      </c>
      <c r="AY13" s="13"/>
      <c r="AZ13" s="13">
        <v>0.02</v>
      </c>
      <c r="BA13" s="13">
        <v>0</v>
      </c>
      <c r="BB13" s="13">
        <v>1.7094017094017099E-2</v>
      </c>
      <c r="BC13" s="13"/>
      <c r="BD13" s="13">
        <v>1.73267326732673E-2</v>
      </c>
      <c r="BE13" s="13">
        <v>2.8985507246376802E-2</v>
      </c>
      <c r="BF13" s="13"/>
      <c r="BG13" s="13">
        <v>4.6296296296296302E-3</v>
      </c>
      <c r="BH13" s="13">
        <v>3.03030303030303E-2</v>
      </c>
      <c r="BI13" s="13"/>
      <c r="BJ13" s="13">
        <v>1.05263157894737E-2</v>
      </c>
      <c r="BK13" s="13">
        <v>2.3904382470119501E-2</v>
      </c>
      <c r="BL13" s="13"/>
      <c r="BM13" s="13">
        <v>2.3622047244094498E-2</v>
      </c>
      <c r="BN13" s="13">
        <v>1.8828451882845199E-2</v>
      </c>
      <c r="BO13" s="13"/>
      <c r="BP13" s="13">
        <v>2.82485875706215E-2</v>
      </c>
      <c r="BQ13" s="13">
        <v>1.87353629976581E-2</v>
      </c>
      <c r="BR13" s="13"/>
      <c r="BS13" s="13">
        <v>1.28755364806867E-2</v>
      </c>
      <c r="BT13" s="13">
        <v>4.2654028436019002E-2</v>
      </c>
      <c r="BU13" s="13"/>
      <c r="BV13" s="13">
        <v>0</v>
      </c>
      <c r="BW13" s="13">
        <v>1.9230769230769201E-2</v>
      </c>
      <c r="BX13" s="13"/>
      <c r="BY13" s="13">
        <v>2.7027027027027001E-2</v>
      </c>
      <c r="BZ13" s="13">
        <v>2.0793950850661599E-2</v>
      </c>
      <c r="CA13" s="13"/>
      <c r="CB13" s="13">
        <v>2.0338983050847501E-2</v>
      </c>
      <c r="CC13" s="13">
        <v>2.2875816993464099E-2</v>
      </c>
    </row>
    <row r="14" spans="2:81" x14ac:dyDescent="0.3">
      <c r="B14" s="14" t="s">
        <v>89</v>
      </c>
      <c r="C14" s="17">
        <v>0.65089722675367001</v>
      </c>
      <c r="D14" s="17">
        <v>0.62162162162162204</v>
      </c>
      <c r="E14" s="17">
        <v>0.67412140575079904</v>
      </c>
      <c r="F14" s="17"/>
      <c r="G14" s="17">
        <v>0.76923076923076905</v>
      </c>
      <c r="H14" s="17">
        <v>0.65745856353591203</v>
      </c>
      <c r="I14" s="17">
        <v>0.61061946902654896</v>
      </c>
      <c r="J14" s="17">
        <v>0.69662921348314599</v>
      </c>
      <c r="K14" s="17">
        <v>0.565217391304348</v>
      </c>
      <c r="L14" s="17">
        <v>0.57142857142857095</v>
      </c>
      <c r="M14" s="17"/>
      <c r="N14" s="17">
        <v>0.64609053497942404</v>
      </c>
      <c r="O14" s="17">
        <v>0.67132867132867102</v>
      </c>
      <c r="P14" s="17">
        <v>0.61290322580645196</v>
      </c>
      <c r="Q14" s="17">
        <v>0.65079365079365104</v>
      </c>
      <c r="R14" s="17"/>
      <c r="S14" s="17">
        <v>0.65079365079365104</v>
      </c>
      <c r="T14" s="17">
        <v>0.68852459016393397</v>
      </c>
      <c r="U14" s="17">
        <v>0.6</v>
      </c>
      <c r="V14" s="17">
        <v>0.659574468085106</v>
      </c>
      <c r="W14" s="17">
        <v>0.64150943396226401</v>
      </c>
      <c r="X14" s="17">
        <v>0.61016949152542399</v>
      </c>
      <c r="Y14" s="17">
        <v>0.66666666666666696</v>
      </c>
      <c r="Z14" s="17">
        <v>0.44444444444444398</v>
      </c>
      <c r="AA14" s="17">
        <v>0.65753424657534199</v>
      </c>
      <c r="AB14" s="17">
        <v>0.71698113207547198</v>
      </c>
      <c r="AC14" s="17">
        <v>0.65517241379310298</v>
      </c>
      <c r="AD14" s="17">
        <v>0.7</v>
      </c>
      <c r="AE14" s="17"/>
      <c r="AF14" s="17">
        <v>0.69543147208121803</v>
      </c>
      <c r="AG14" s="17">
        <v>0.62626262626262597</v>
      </c>
      <c r="AH14" s="17">
        <v>0.75757575757575801</v>
      </c>
      <c r="AI14" s="17">
        <v>0.57499999999999996</v>
      </c>
      <c r="AJ14" s="17">
        <v>0.78181818181818197</v>
      </c>
      <c r="AK14" s="17">
        <v>0.56862745098039202</v>
      </c>
      <c r="AL14" s="17"/>
      <c r="AM14" s="17">
        <v>0.52873563218390796</v>
      </c>
      <c r="AN14" s="17">
        <v>0.630252100840336</v>
      </c>
      <c r="AO14" s="17">
        <v>0.69897959183673497</v>
      </c>
      <c r="AP14" s="17">
        <v>0.68799999999999994</v>
      </c>
      <c r="AQ14" s="17">
        <v>0.70588235294117596</v>
      </c>
      <c r="AR14" s="17"/>
      <c r="AS14" s="17">
        <v>0.65089722675367001</v>
      </c>
      <c r="AT14" s="17" t="s">
        <v>97</v>
      </c>
      <c r="AU14" s="17"/>
      <c r="AV14" s="17">
        <v>0.64285714285714302</v>
      </c>
      <c r="AW14" s="17">
        <v>0.65217391304347805</v>
      </c>
      <c r="AX14" s="17">
        <v>0.65250965250965298</v>
      </c>
      <c r="AY14" s="17"/>
      <c r="AZ14" s="17">
        <v>0.64</v>
      </c>
      <c r="BA14" s="17">
        <v>0.73809523809523803</v>
      </c>
      <c r="BB14" s="17">
        <v>0.60683760683760701</v>
      </c>
      <c r="BC14" s="17"/>
      <c r="BD14" s="17">
        <v>0.66089108910891103</v>
      </c>
      <c r="BE14" s="17">
        <v>0.62801932367149804</v>
      </c>
      <c r="BF14" s="17"/>
      <c r="BG14" s="17">
        <v>0.67129629629629595</v>
      </c>
      <c r="BH14" s="17">
        <v>0.63888888888888895</v>
      </c>
      <c r="BI14" s="17"/>
      <c r="BJ14" s="17">
        <v>0.64210526315789496</v>
      </c>
      <c r="BK14" s="17">
        <v>0.659362549800797</v>
      </c>
      <c r="BL14" s="17"/>
      <c r="BM14" s="17">
        <v>0.64566929133858297</v>
      </c>
      <c r="BN14" s="17">
        <v>0.65062761506276101</v>
      </c>
      <c r="BO14" s="17"/>
      <c r="BP14" s="17">
        <v>0.67231638418079098</v>
      </c>
      <c r="BQ14" s="17">
        <v>0.63466042154566704</v>
      </c>
      <c r="BR14" s="17"/>
      <c r="BS14" s="17">
        <v>0.69098712446351895</v>
      </c>
      <c r="BT14" s="17">
        <v>0.57345971563981002</v>
      </c>
      <c r="BU14" s="17"/>
      <c r="BV14" s="17">
        <v>0.62337662337662303</v>
      </c>
      <c r="BW14" s="17">
        <v>0.72435897435897401</v>
      </c>
      <c r="BX14" s="17"/>
      <c r="BY14" s="17">
        <v>0.56756756756756799</v>
      </c>
      <c r="BZ14" s="17">
        <v>0.66918714555765602</v>
      </c>
      <c r="CA14" s="17"/>
      <c r="CB14" s="17">
        <v>0.64067796610169503</v>
      </c>
      <c r="CC14" s="17">
        <v>0.66993464052287599</v>
      </c>
    </row>
    <row r="15" spans="2:81" x14ac:dyDescent="0.3">
      <c r="B15" s="14" t="s">
        <v>90</v>
      </c>
      <c r="C15" s="17">
        <v>0.172920065252855</v>
      </c>
      <c r="D15" s="17">
        <v>0.212837837837838</v>
      </c>
      <c r="E15" s="17">
        <v>0.13738019169329099</v>
      </c>
      <c r="F15" s="17"/>
      <c r="G15" s="17">
        <v>6.5934065934065894E-2</v>
      </c>
      <c r="H15" s="17">
        <v>0.16574585635359099</v>
      </c>
      <c r="I15" s="17">
        <v>0.212389380530973</v>
      </c>
      <c r="J15" s="17">
        <v>0.15730337078651699</v>
      </c>
      <c r="K15" s="17">
        <v>0.24637681159420299</v>
      </c>
      <c r="L15" s="17">
        <v>0.214285714285714</v>
      </c>
      <c r="M15" s="17"/>
      <c r="N15" s="17">
        <v>0.18930041152263399</v>
      </c>
      <c r="O15" s="17">
        <v>0.18181818181818199</v>
      </c>
      <c r="P15" s="17">
        <v>0.204301075268817</v>
      </c>
      <c r="Q15" s="17">
        <v>0.119047619047619</v>
      </c>
      <c r="R15" s="17"/>
      <c r="S15" s="17">
        <v>0.182539682539683</v>
      </c>
      <c r="T15" s="17">
        <v>0.114754098360656</v>
      </c>
      <c r="U15" s="17">
        <v>0.133333333333333</v>
      </c>
      <c r="V15" s="17">
        <v>0.21276595744680801</v>
      </c>
      <c r="W15" s="17">
        <v>5.6603773584905703E-2</v>
      </c>
      <c r="X15" s="17">
        <v>0.23728813559322001</v>
      </c>
      <c r="Y15" s="17">
        <v>0.148148148148148</v>
      </c>
      <c r="Z15" s="17">
        <v>0.38888888888888901</v>
      </c>
      <c r="AA15" s="17">
        <v>0.232876712328767</v>
      </c>
      <c r="AB15" s="17">
        <v>0.13207547169811301</v>
      </c>
      <c r="AC15" s="17">
        <v>0.17241379310344801</v>
      </c>
      <c r="AD15" s="17">
        <v>0.1</v>
      </c>
      <c r="AE15" s="17"/>
      <c r="AF15" s="17">
        <v>0.131979695431472</v>
      </c>
      <c r="AG15" s="17">
        <v>0.21212121212121199</v>
      </c>
      <c r="AH15" s="17">
        <v>7.5757575757575801E-2</v>
      </c>
      <c r="AI15" s="17">
        <v>0.26250000000000001</v>
      </c>
      <c r="AJ15" s="17">
        <v>0.109090909090909</v>
      </c>
      <c r="AK15" s="17">
        <v>0.21568627450980399</v>
      </c>
      <c r="AL15" s="17"/>
      <c r="AM15" s="17">
        <v>0.17241379310344801</v>
      </c>
      <c r="AN15" s="17">
        <v>0.159663865546218</v>
      </c>
      <c r="AO15" s="17">
        <v>0.17346938775510201</v>
      </c>
      <c r="AP15" s="17">
        <v>0.13600000000000001</v>
      </c>
      <c r="AQ15" s="17">
        <v>5.8823529411764698E-2</v>
      </c>
      <c r="AR15" s="17"/>
      <c r="AS15" s="17">
        <v>0.172920065252855</v>
      </c>
      <c r="AT15" s="17" t="s">
        <v>97</v>
      </c>
      <c r="AU15" s="17"/>
      <c r="AV15" s="17">
        <v>0.19387755102040799</v>
      </c>
      <c r="AW15" s="17">
        <v>0.173913043478261</v>
      </c>
      <c r="AX15" s="17">
        <v>0.14285714285714299</v>
      </c>
      <c r="AY15" s="17"/>
      <c r="AZ15" s="17">
        <v>0.22</v>
      </c>
      <c r="BA15" s="17">
        <v>7.1428571428571397E-2</v>
      </c>
      <c r="BB15" s="17">
        <v>0.213675213675214</v>
      </c>
      <c r="BC15" s="17"/>
      <c r="BD15" s="17">
        <v>0.16336633663366301</v>
      </c>
      <c r="BE15" s="17">
        <v>0.19323671497584499</v>
      </c>
      <c r="BF15" s="17"/>
      <c r="BG15" s="17">
        <v>0.148148148148148</v>
      </c>
      <c r="BH15" s="17">
        <v>0.18686868686868699</v>
      </c>
      <c r="BI15" s="17"/>
      <c r="BJ15" s="17">
        <v>0.18947368421052599</v>
      </c>
      <c r="BK15" s="17">
        <v>0.16932270916334699</v>
      </c>
      <c r="BL15" s="17"/>
      <c r="BM15" s="17">
        <v>0.14173228346456701</v>
      </c>
      <c r="BN15" s="17">
        <v>0.18200836820083699</v>
      </c>
      <c r="BO15" s="17"/>
      <c r="BP15" s="17">
        <v>0.17514124293785299</v>
      </c>
      <c r="BQ15" s="17">
        <v>0.175644028103044</v>
      </c>
      <c r="BR15" s="17"/>
      <c r="BS15" s="17">
        <v>0.13304721030042899</v>
      </c>
      <c r="BT15" s="17">
        <v>0.20379146919431301</v>
      </c>
      <c r="BU15" s="17"/>
      <c r="BV15" s="17">
        <v>0.207792207792208</v>
      </c>
      <c r="BW15" s="17">
        <v>9.6153846153846104E-2</v>
      </c>
      <c r="BX15" s="17"/>
      <c r="BY15" s="17">
        <v>0.20270270270270299</v>
      </c>
      <c r="BZ15" s="17">
        <v>0.16635160680529301</v>
      </c>
      <c r="CA15" s="17"/>
      <c r="CB15" s="17">
        <v>0.19322033898305099</v>
      </c>
      <c r="CC15" s="17">
        <v>0.15359477124182999</v>
      </c>
    </row>
    <row r="16" spans="2:81" x14ac:dyDescent="0.3">
      <c r="B16" s="14" t="s">
        <v>91</v>
      </c>
      <c r="C16" s="18">
        <v>0.47797716150081598</v>
      </c>
      <c r="D16" s="18">
        <v>0.40878378378378399</v>
      </c>
      <c r="E16" s="18">
        <v>0.53674121405750796</v>
      </c>
      <c r="F16" s="18"/>
      <c r="G16" s="18">
        <v>0.70329670329670302</v>
      </c>
      <c r="H16" s="18">
        <v>0.49171270718232002</v>
      </c>
      <c r="I16" s="18">
        <v>0.39823008849557501</v>
      </c>
      <c r="J16" s="18">
        <v>0.53932584269662898</v>
      </c>
      <c r="K16" s="18">
        <v>0.31884057971014501</v>
      </c>
      <c r="L16" s="18">
        <v>0.35714285714285698</v>
      </c>
      <c r="M16" s="18"/>
      <c r="N16" s="18">
        <v>0.45679012345678999</v>
      </c>
      <c r="O16" s="18">
        <v>0.48951048951048898</v>
      </c>
      <c r="P16" s="18">
        <v>0.40860215053763399</v>
      </c>
      <c r="Q16" s="18">
        <v>0.53174603174603197</v>
      </c>
      <c r="R16" s="18"/>
      <c r="S16" s="18">
        <v>0.46825396825396798</v>
      </c>
      <c r="T16" s="18">
        <v>0.57377049180327899</v>
      </c>
      <c r="U16" s="18">
        <v>0.46666666666666701</v>
      </c>
      <c r="V16" s="18">
        <v>0.44680851063829802</v>
      </c>
      <c r="W16" s="18">
        <v>0.58490566037735803</v>
      </c>
      <c r="X16" s="18">
        <v>0.37288135593220301</v>
      </c>
      <c r="Y16" s="18">
        <v>0.51851851851851904</v>
      </c>
      <c r="Z16" s="18">
        <v>5.5555555555555601E-2</v>
      </c>
      <c r="AA16" s="18">
        <v>0.42465753424657499</v>
      </c>
      <c r="AB16" s="18">
        <v>0.58490566037735903</v>
      </c>
      <c r="AC16" s="18">
        <v>0.48275862068965503</v>
      </c>
      <c r="AD16" s="18">
        <v>0.6</v>
      </c>
      <c r="AE16" s="18"/>
      <c r="AF16" s="18">
        <v>0.56345177664974599</v>
      </c>
      <c r="AG16" s="18">
        <v>0.41414141414141398</v>
      </c>
      <c r="AH16" s="18">
        <v>0.68181818181818199</v>
      </c>
      <c r="AI16" s="18">
        <v>0.3125</v>
      </c>
      <c r="AJ16" s="18">
        <v>0.67272727272727295</v>
      </c>
      <c r="AK16" s="18">
        <v>0.35294117647058798</v>
      </c>
      <c r="AL16" s="18"/>
      <c r="AM16" s="18">
        <v>0.35632183908046</v>
      </c>
      <c r="AN16" s="18">
        <v>0.47058823529411797</v>
      </c>
      <c r="AO16" s="18">
        <v>0.52551020408163296</v>
      </c>
      <c r="AP16" s="18">
        <v>0.55200000000000005</v>
      </c>
      <c r="AQ16" s="18">
        <v>0.64705882352941202</v>
      </c>
      <c r="AR16" s="18"/>
      <c r="AS16" s="18">
        <v>0.47797716150081598</v>
      </c>
      <c r="AT16" s="18" t="s">
        <v>97</v>
      </c>
      <c r="AU16" s="18"/>
      <c r="AV16" s="18">
        <v>0.44897959183673503</v>
      </c>
      <c r="AW16" s="18">
        <v>0.47826086956521702</v>
      </c>
      <c r="AX16" s="18">
        <v>0.50965250965250997</v>
      </c>
      <c r="AY16" s="18"/>
      <c r="AZ16" s="18">
        <v>0.42</v>
      </c>
      <c r="BA16" s="18">
        <v>0.66666666666666696</v>
      </c>
      <c r="BB16" s="18">
        <v>0.39316239316239299</v>
      </c>
      <c r="BC16" s="18"/>
      <c r="BD16" s="18">
        <v>0.49752475247524702</v>
      </c>
      <c r="BE16" s="18">
        <v>0.434782608695652</v>
      </c>
      <c r="BF16" s="18"/>
      <c r="BG16" s="18">
        <v>0.52314814814814803</v>
      </c>
      <c r="BH16" s="18">
        <v>0.45202020202020199</v>
      </c>
      <c r="BI16" s="18"/>
      <c r="BJ16" s="18">
        <v>0.452631578947368</v>
      </c>
      <c r="BK16" s="18">
        <v>0.49003984063744999</v>
      </c>
      <c r="BL16" s="18"/>
      <c r="BM16" s="18">
        <v>0.50393700787401596</v>
      </c>
      <c r="BN16" s="18">
        <v>0.46861924686192502</v>
      </c>
      <c r="BO16" s="18"/>
      <c r="BP16" s="18">
        <v>0.49717514124293799</v>
      </c>
      <c r="BQ16" s="18">
        <v>0.45901639344262302</v>
      </c>
      <c r="BR16" s="18"/>
      <c r="BS16" s="18">
        <v>0.55793991416308997</v>
      </c>
      <c r="BT16" s="18">
        <v>0.36966824644549801</v>
      </c>
      <c r="BU16" s="18"/>
      <c r="BV16" s="18">
        <v>0.415584415584416</v>
      </c>
      <c r="BW16" s="18">
        <v>0.62820512820512797</v>
      </c>
      <c r="BX16" s="18"/>
      <c r="BY16" s="18">
        <v>0.36486486486486502</v>
      </c>
      <c r="BZ16" s="18">
        <v>0.50283553875236298</v>
      </c>
      <c r="CA16" s="18"/>
      <c r="CB16" s="18">
        <v>0.44745762711864401</v>
      </c>
      <c r="CC16" s="18">
        <v>0.51633986928104603</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472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613</v>
      </c>
      <c r="D7" s="10">
        <v>296</v>
      </c>
      <c r="E7" s="10">
        <v>313</v>
      </c>
      <c r="F7" s="10"/>
      <c r="G7" s="10">
        <v>91</v>
      </c>
      <c r="H7" s="10">
        <v>181</v>
      </c>
      <c r="I7" s="10">
        <v>113</v>
      </c>
      <c r="J7" s="10">
        <v>89</v>
      </c>
      <c r="K7" s="10">
        <v>69</v>
      </c>
      <c r="L7" s="10">
        <v>70</v>
      </c>
      <c r="M7" s="10"/>
      <c r="N7" s="10">
        <v>243</v>
      </c>
      <c r="O7" s="10">
        <v>143</v>
      </c>
      <c r="P7" s="10">
        <v>93</v>
      </c>
      <c r="Q7" s="10">
        <v>126</v>
      </c>
      <c r="R7" s="10"/>
      <c r="S7" s="10">
        <v>126</v>
      </c>
      <c r="T7" s="10">
        <v>61</v>
      </c>
      <c r="U7" s="10">
        <v>30</v>
      </c>
      <c r="V7" s="10">
        <v>47</v>
      </c>
      <c r="W7" s="10">
        <v>53</v>
      </c>
      <c r="X7" s="10">
        <v>59</v>
      </c>
      <c r="Y7" s="10">
        <v>54</v>
      </c>
      <c r="Z7" s="10">
        <v>18</v>
      </c>
      <c r="AA7" s="10">
        <v>73</v>
      </c>
      <c r="AB7" s="10">
        <v>53</v>
      </c>
      <c r="AC7" s="10">
        <v>29</v>
      </c>
      <c r="AD7" s="10">
        <v>10</v>
      </c>
      <c r="AE7" s="10"/>
      <c r="AF7" s="10">
        <v>197</v>
      </c>
      <c r="AG7" s="10">
        <v>99</v>
      </c>
      <c r="AH7" s="10">
        <v>66</v>
      </c>
      <c r="AI7" s="10">
        <v>80</v>
      </c>
      <c r="AJ7" s="10">
        <v>55</v>
      </c>
      <c r="AK7" s="10">
        <v>51</v>
      </c>
      <c r="AL7" s="10"/>
      <c r="AM7" s="10">
        <v>87</v>
      </c>
      <c r="AN7" s="10">
        <v>119</v>
      </c>
      <c r="AO7" s="10">
        <v>196</v>
      </c>
      <c r="AP7" s="10">
        <v>125</v>
      </c>
      <c r="AQ7" s="10">
        <v>17</v>
      </c>
      <c r="AR7" s="10"/>
      <c r="AS7" s="10">
        <v>613</v>
      </c>
      <c r="AT7" s="10" t="s">
        <v>96</v>
      </c>
      <c r="AU7" s="10"/>
      <c r="AV7" s="10">
        <v>196</v>
      </c>
      <c r="AW7" s="10">
        <v>46</v>
      </c>
      <c r="AX7" s="10">
        <v>259</v>
      </c>
      <c r="AY7" s="10"/>
      <c r="AZ7" s="10">
        <v>50</v>
      </c>
      <c r="BA7" s="10">
        <v>42</v>
      </c>
      <c r="BB7" s="10">
        <v>117</v>
      </c>
      <c r="BC7" s="10"/>
      <c r="BD7" s="10">
        <v>404</v>
      </c>
      <c r="BE7" s="10">
        <v>207</v>
      </c>
      <c r="BF7" s="10"/>
      <c r="BG7" s="10">
        <v>216</v>
      </c>
      <c r="BH7" s="10">
        <v>396</v>
      </c>
      <c r="BI7" s="10"/>
      <c r="BJ7" s="10">
        <v>95</v>
      </c>
      <c r="BK7" s="10">
        <v>502</v>
      </c>
      <c r="BL7" s="10"/>
      <c r="BM7" s="10">
        <v>127</v>
      </c>
      <c r="BN7" s="10">
        <v>478</v>
      </c>
      <c r="BO7" s="10"/>
      <c r="BP7" s="10">
        <v>177</v>
      </c>
      <c r="BQ7" s="10">
        <v>427</v>
      </c>
      <c r="BR7" s="10"/>
      <c r="BS7" s="10">
        <v>233</v>
      </c>
      <c r="BT7" s="10">
        <v>211</v>
      </c>
      <c r="BU7" s="10"/>
      <c r="BV7" s="10">
        <v>77</v>
      </c>
      <c r="BW7" s="10">
        <v>156</v>
      </c>
      <c r="BX7" s="10"/>
      <c r="BY7" s="10">
        <v>74</v>
      </c>
      <c r="BZ7" s="10">
        <v>529</v>
      </c>
      <c r="CA7" s="10"/>
      <c r="CB7" s="10">
        <v>295</v>
      </c>
      <c r="CC7" s="10">
        <v>306</v>
      </c>
    </row>
    <row r="8" spans="2:81" x14ac:dyDescent="0.3">
      <c r="B8" s="14" t="s">
        <v>413</v>
      </c>
      <c r="C8" s="13">
        <v>0.300163132137031</v>
      </c>
      <c r="D8" s="13">
        <v>0.266891891891892</v>
      </c>
      <c r="E8" s="13">
        <v>0.32907348242811502</v>
      </c>
      <c r="F8" s="13"/>
      <c r="G8" s="13">
        <v>0.450549450549451</v>
      </c>
      <c r="H8" s="13">
        <v>0.38121546961326003</v>
      </c>
      <c r="I8" s="13">
        <v>0.238938053097345</v>
      </c>
      <c r="J8" s="13">
        <v>0.202247191011236</v>
      </c>
      <c r="K8" s="13">
        <v>0.188405797101449</v>
      </c>
      <c r="L8" s="13">
        <v>0.22857142857142901</v>
      </c>
      <c r="M8" s="13"/>
      <c r="N8" s="13">
        <v>0.28806584362139898</v>
      </c>
      <c r="O8" s="13">
        <v>0.27272727272727298</v>
      </c>
      <c r="P8" s="13">
        <v>0.31182795698924698</v>
      </c>
      <c r="Q8" s="13">
        <v>0.34920634920634902</v>
      </c>
      <c r="R8" s="13"/>
      <c r="S8" s="13">
        <v>0.26190476190476197</v>
      </c>
      <c r="T8" s="13">
        <v>0.32786885245901598</v>
      </c>
      <c r="U8" s="13">
        <v>0.33333333333333298</v>
      </c>
      <c r="V8" s="13">
        <v>0.36170212765957399</v>
      </c>
      <c r="W8" s="13">
        <v>0.35849056603773599</v>
      </c>
      <c r="X8" s="13">
        <v>0.305084745762712</v>
      </c>
      <c r="Y8" s="13">
        <v>0.25925925925925902</v>
      </c>
      <c r="Z8" s="13">
        <v>0</v>
      </c>
      <c r="AA8" s="13">
        <v>0.28767123287671198</v>
      </c>
      <c r="AB8" s="13">
        <v>0.339622641509434</v>
      </c>
      <c r="AC8" s="13">
        <v>0.41379310344827602</v>
      </c>
      <c r="AD8" s="13">
        <v>0.2</v>
      </c>
      <c r="AE8" s="13"/>
      <c r="AF8" s="13">
        <v>0.38578680203045701</v>
      </c>
      <c r="AG8" s="13">
        <v>0.26262626262626299</v>
      </c>
      <c r="AH8" s="13">
        <v>0.25757575757575801</v>
      </c>
      <c r="AI8" s="13">
        <v>0.21249999999999999</v>
      </c>
      <c r="AJ8" s="13">
        <v>0.49090909090909102</v>
      </c>
      <c r="AK8" s="13">
        <v>0.15686274509803899</v>
      </c>
      <c r="AL8" s="13"/>
      <c r="AM8" s="13">
        <v>0.26436781609195398</v>
      </c>
      <c r="AN8" s="13">
        <v>0.310924369747899</v>
      </c>
      <c r="AO8" s="13">
        <v>0.31122448979591799</v>
      </c>
      <c r="AP8" s="13">
        <v>0.30399999999999999</v>
      </c>
      <c r="AQ8" s="13">
        <v>0.47058823529411797</v>
      </c>
      <c r="AR8" s="13"/>
      <c r="AS8" s="13">
        <v>0.300163132137031</v>
      </c>
      <c r="AT8" s="13" t="s">
        <v>97</v>
      </c>
      <c r="AU8" s="13"/>
      <c r="AV8" s="13">
        <v>0.31122448979591799</v>
      </c>
      <c r="AW8" s="13">
        <v>0.282608695652174</v>
      </c>
      <c r="AX8" s="13">
        <v>0.29729729729729698</v>
      </c>
      <c r="AY8" s="13"/>
      <c r="AZ8" s="13">
        <v>0.46</v>
      </c>
      <c r="BA8" s="13">
        <v>0.33333333333333298</v>
      </c>
      <c r="BB8" s="13">
        <v>0.230769230769231</v>
      </c>
      <c r="BC8" s="13"/>
      <c r="BD8" s="13">
        <v>0.31435643564356403</v>
      </c>
      <c r="BE8" s="13">
        <v>0.270531400966184</v>
      </c>
      <c r="BF8" s="13"/>
      <c r="BG8" s="13">
        <v>0.33796296296296302</v>
      </c>
      <c r="BH8" s="13">
        <v>0.28030303030303</v>
      </c>
      <c r="BI8" s="13"/>
      <c r="BJ8" s="13">
        <v>0.326315789473684</v>
      </c>
      <c r="BK8" s="13">
        <v>0.29681274900398402</v>
      </c>
      <c r="BL8" s="13"/>
      <c r="BM8" s="13">
        <v>0.34645669291338599</v>
      </c>
      <c r="BN8" s="13">
        <v>0.28451882845188298</v>
      </c>
      <c r="BO8" s="13"/>
      <c r="BP8" s="13">
        <v>0.31638418079095998</v>
      </c>
      <c r="BQ8" s="13">
        <v>0.28805620608899302</v>
      </c>
      <c r="BR8" s="13"/>
      <c r="BS8" s="13">
        <v>0.31759656652360502</v>
      </c>
      <c r="BT8" s="13">
        <v>0.255924170616114</v>
      </c>
      <c r="BU8" s="13"/>
      <c r="BV8" s="13">
        <v>0.246753246753247</v>
      </c>
      <c r="BW8" s="13">
        <v>0.35256410256410298</v>
      </c>
      <c r="BX8" s="13"/>
      <c r="BY8" s="13">
        <v>0.28378378378378399</v>
      </c>
      <c r="BZ8" s="13">
        <v>0.30434782608695699</v>
      </c>
      <c r="CA8" s="13"/>
      <c r="CB8" s="13">
        <v>0.305084745762712</v>
      </c>
      <c r="CC8" s="13">
        <v>0.29738562091503301</v>
      </c>
    </row>
    <row r="9" spans="2:81" x14ac:dyDescent="0.3">
      <c r="B9" s="14" t="s">
        <v>84</v>
      </c>
      <c r="C9" s="13">
        <v>0.40783034257748801</v>
      </c>
      <c r="D9" s="13">
        <v>0.38851351351351299</v>
      </c>
      <c r="E9" s="13">
        <v>0.42492012779552701</v>
      </c>
      <c r="F9" s="13"/>
      <c r="G9" s="13">
        <v>0.40659340659340698</v>
      </c>
      <c r="H9" s="13">
        <v>0.35359116022099402</v>
      </c>
      <c r="I9" s="13">
        <v>0.45132743362831901</v>
      </c>
      <c r="J9" s="13">
        <v>0.53932584269662898</v>
      </c>
      <c r="K9" s="13">
        <v>0.34782608695652201</v>
      </c>
      <c r="L9" s="13">
        <v>0.371428571428571</v>
      </c>
      <c r="M9" s="13"/>
      <c r="N9" s="13">
        <v>0.41975308641975301</v>
      </c>
      <c r="O9" s="13">
        <v>0.41958041958042003</v>
      </c>
      <c r="P9" s="13">
        <v>0.37634408602150499</v>
      </c>
      <c r="Q9" s="13">
        <v>0.37301587301587302</v>
      </c>
      <c r="R9" s="13"/>
      <c r="S9" s="13">
        <v>0.43650793650793701</v>
      </c>
      <c r="T9" s="13">
        <v>0.409836065573771</v>
      </c>
      <c r="U9" s="13">
        <v>0.33333333333333298</v>
      </c>
      <c r="V9" s="13">
        <v>0.340425531914894</v>
      </c>
      <c r="W9" s="13">
        <v>0.37735849056603799</v>
      </c>
      <c r="X9" s="13">
        <v>0.37288135593220301</v>
      </c>
      <c r="Y9" s="13">
        <v>0.46296296296296302</v>
      </c>
      <c r="Z9" s="13">
        <v>0.5</v>
      </c>
      <c r="AA9" s="13">
        <v>0.42465753424657499</v>
      </c>
      <c r="AB9" s="13">
        <v>0.45283018867924502</v>
      </c>
      <c r="AC9" s="13">
        <v>0.27586206896551702</v>
      </c>
      <c r="AD9" s="13">
        <v>0.5</v>
      </c>
      <c r="AE9" s="13"/>
      <c r="AF9" s="13">
        <v>0.40101522842639598</v>
      </c>
      <c r="AG9" s="13">
        <v>0.41414141414141398</v>
      </c>
      <c r="AH9" s="13">
        <v>0.51515151515151503</v>
      </c>
      <c r="AI9" s="13">
        <v>0.4375</v>
      </c>
      <c r="AJ9" s="13">
        <v>0.29090909090909101</v>
      </c>
      <c r="AK9" s="13">
        <v>0.47058823529411797</v>
      </c>
      <c r="AL9" s="13"/>
      <c r="AM9" s="13">
        <v>0.32183908045977</v>
      </c>
      <c r="AN9" s="13">
        <v>0.40336134453781503</v>
      </c>
      <c r="AO9" s="13">
        <v>0.43877551020408201</v>
      </c>
      <c r="AP9" s="13">
        <v>0.45600000000000002</v>
      </c>
      <c r="AQ9" s="13">
        <v>0.35294117647058798</v>
      </c>
      <c r="AR9" s="13"/>
      <c r="AS9" s="13">
        <v>0.40783034257748801</v>
      </c>
      <c r="AT9" s="13" t="s">
        <v>97</v>
      </c>
      <c r="AU9" s="13"/>
      <c r="AV9" s="13">
        <v>0.38775510204081598</v>
      </c>
      <c r="AW9" s="13">
        <v>0.45652173913043498</v>
      </c>
      <c r="AX9" s="13">
        <v>0.409266409266409</v>
      </c>
      <c r="AY9" s="13"/>
      <c r="AZ9" s="13">
        <v>0.3</v>
      </c>
      <c r="BA9" s="13">
        <v>0.452380952380952</v>
      </c>
      <c r="BB9" s="13">
        <v>0.44444444444444398</v>
      </c>
      <c r="BC9" s="13"/>
      <c r="BD9" s="13">
        <v>0.41584158415841599</v>
      </c>
      <c r="BE9" s="13">
        <v>0.39130434782608697</v>
      </c>
      <c r="BF9" s="13"/>
      <c r="BG9" s="13">
        <v>0.41203703703703698</v>
      </c>
      <c r="BH9" s="13">
        <v>0.40404040404040398</v>
      </c>
      <c r="BI9" s="13"/>
      <c r="BJ9" s="13">
        <v>0.34736842105263199</v>
      </c>
      <c r="BK9" s="13">
        <v>0.42231075697211201</v>
      </c>
      <c r="BL9" s="13"/>
      <c r="BM9" s="13">
        <v>0.39370078740157499</v>
      </c>
      <c r="BN9" s="13">
        <v>0.412133891213389</v>
      </c>
      <c r="BO9" s="13"/>
      <c r="BP9" s="13">
        <v>0.41242937853107298</v>
      </c>
      <c r="BQ9" s="13">
        <v>0.40515222482435598</v>
      </c>
      <c r="BR9" s="13"/>
      <c r="BS9" s="13">
        <v>0.41630901287553601</v>
      </c>
      <c r="BT9" s="13">
        <v>0.38862559241706202</v>
      </c>
      <c r="BU9" s="13"/>
      <c r="BV9" s="13">
        <v>0.37662337662337703</v>
      </c>
      <c r="BW9" s="13">
        <v>0.43589743589743601</v>
      </c>
      <c r="BX9" s="13"/>
      <c r="BY9" s="13">
        <v>0.37837837837837801</v>
      </c>
      <c r="BZ9" s="13">
        <v>0.41209829867674902</v>
      </c>
      <c r="CA9" s="13"/>
      <c r="CB9" s="13">
        <v>0.38983050847457601</v>
      </c>
      <c r="CC9" s="13">
        <v>0.428104575163399</v>
      </c>
    </row>
    <row r="10" spans="2:81" x14ac:dyDescent="0.3">
      <c r="B10" s="14" t="s">
        <v>414</v>
      </c>
      <c r="C10" s="13">
        <v>0.11256117455138701</v>
      </c>
      <c r="D10" s="13">
        <v>0.13175675675675699</v>
      </c>
      <c r="E10" s="13">
        <v>9.5846645367412095E-2</v>
      </c>
      <c r="F10" s="13"/>
      <c r="G10" s="13">
        <v>6.5934065934065894E-2</v>
      </c>
      <c r="H10" s="13">
        <v>0.116022099447514</v>
      </c>
      <c r="I10" s="13">
        <v>9.7345132743362803E-2</v>
      </c>
      <c r="J10" s="13">
        <v>0.101123595505618</v>
      </c>
      <c r="K10" s="13">
        <v>0.188405797101449</v>
      </c>
      <c r="L10" s="13">
        <v>0.128571428571429</v>
      </c>
      <c r="M10" s="13"/>
      <c r="N10" s="13">
        <v>0.11934156378600801</v>
      </c>
      <c r="O10" s="13">
        <v>8.3916083916083906E-2</v>
      </c>
      <c r="P10" s="13">
        <v>8.6021505376344107E-2</v>
      </c>
      <c r="Q10" s="13">
        <v>0.158730158730159</v>
      </c>
      <c r="R10" s="13"/>
      <c r="S10" s="13">
        <v>0.103174603174603</v>
      </c>
      <c r="T10" s="13">
        <v>9.8360655737704902E-2</v>
      </c>
      <c r="U10" s="13">
        <v>0.2</v>
      </c>
      <c r="V10" s="13">
        <v>0.10638297872340401</v>
      </c>
      <c r="W10" s="13">
        <v>0.13207547169811301</v>
      </c>
      <c r="X10" s="13">
        <v>0.152542372881356</v>
      </c>
      <c r="Y10" s="13">
        <v>5.5555555555555601E-2</v>
      </c>
      <c r="Z10" s="13">
        <v>0.11111111111111099</v>
      </c>
      <c r="AA10" s="13">
        <v>8.2191780821917804E-2</v>
      </c>
      <c r="AB10" s="13">
        <v>0.113207547169811</v>
      </c>
      <c r="AC10" s="13">
        <v>0.17241379310344801</v>
      </c>
      <c r="AD10" s="13">
        <v>0.1</v>
      </c>
      <c r="AE10" s="13"/>
      <c r="AF10" s="13">
        <v>9.13705583756345E-2</v>
      </c>
      <c r="AG10" s="13">
        <v>0.12121212121212099</v>
      </c>
      <c r="AH10" s="13">
        <v>0.12121212121212099</v>
      </c>
      <c r="AI10" s="13">
        <v>7.4999999999999997E-2</v>
      </c>
      <c r="AJ10" s="13">
        <v>9.0909090909090898E-2</v>
      </c>
      <c r="AK10" s="13">
        <v>0.13725490196078399</v>
      </c>
      <c r="AL10" s="13"/>
      <c r="AM10" s="13">
        <v>0.14942528735632199</v>
      </c>
      <c r="AN10" s="13">
        <v>8.40336134453782E-2</v>
      </c>
      <c r="AO10" s="13">
        <v>0.107142857142857</v>
      </c>
      <c r="AP10" s="13">
        <v>0.12</v>
      </c>
      <c r="AQ10" s="13">
        <v>5.8823529411764698E-2</v>
      </c>
      <c r="AR10" s="13"/>
      <c r="AS10" s="13">
        <v>0.11256117455138701</v>
      </c>
      <c r="AT10" s="13" t="s">
        <v>97</v>
      </c>
      <c r="AU10" s="13"/>
      <c r="AV10" s="13">
        <v>9.1836734693877597E-2</v>
      </c>
      <c r="AW10" s="13">
        <v>0.108695652173913</v>
      </c>
      <c r="AX10" s="13">
        <v>0.11969111969111999</v>
      </c>
      <c r="AY10" s="13"/>
      <c r="AZ10" s="13">
        <v>0.06</v>
      </c>
      <c r="BA10" s="13">
        <v>0.119047619047619</v>
      </c>
      <c r="BB10" s="13">
        <v>9.4017094017094002E-2</v>
      </c>
      <c r="BC10" s="13"/>
      <c r="BD10" s="13">
        <v>0.106435643564356</v>
      </c>
      <c r="BE10" s="13">
        <v>0.12560386473429999</v>
      </c>
      <c r="BF10" s="13"/>
      <c r="BG10" s="13">
        <v>0.12037037037037</v>
      </c>
      <c r="BH10" s="13">
        <v>0.10858585858585899</v>
      </c>
      <c r="BI10" s="13"/>
      <c r="BJ10" s="13">
        <v>0.105263157894737</v>
      </c>
      <c r="BK10" s="13">
        <v>0.109561752988048</v>
      </c>
      <c r="BL10" s="13"/>
      <c r="BM10" s="13">
        <v>9.4488188976377993E-2</v>
      </c>
      <c r="BN10" s="13">
        <v>0.119246861924686</v>
      </c>
      <c r="BO10" s="13"/>
      <c r="BP10" s="13">
        <v>0.101694915254237</v>
      </c>
      <c r="BQ10" s="13">
        <v>0.11943793911007</v>
      </c>
      <c r="BR10" s="13"/>
      <c r="BS10" s="13">
        <v>0.11587982832618</v>
      </c>
      <c r="BT10" s="13">
        <v>0.109004739336493</v>
      </c>
      <c r="BU10" s="13"/>
      <c r="BV10" s="13">
        <v>0.11688311688311701</v>
      </c>
      <c r="BW10" s="13">
        <v>0.115384615384615</v>
      </c>
      <c r="BX10" s="13"/>
      <c r="BY10" s="13">
        <v>0.135135135135135</v>
      </c>
      <c r="BZ10" s="13">
        <v>0.10775047258979201</v>
      </c>
      <c r="CA10" s="13"/>
      <c r="CB10" s="13">
        <v>0.111864406779661</v>
      </c>
      <c r="CC10" s="13">
        <v>0.11111111111111099</v>
      </c>
    </row>
    <row r="11" spans="2:81" x14ac:dyDescent="0.3">
      <c r="B11" s="14" t="s">
        <v>86</v>
      </c>
      <c r="C11" s="13">
        <v>8.4828711256117503E-2</v>
      </c>
      <c r="D11" s="13">
        <v>0.10472972972973001</v>
      </c>
      <c r="E11" s="13">
        <v>6.7092651757188496E-2</v>
      </c>
      <c r="F11" s="13"/>
      <c r="G11" s="13">
        <v>3.2967032967033003E-2</v>
      </c>
      <c r="H11" s="13">
        <v>7.18232044198895E-2</v>
      </c>
      <c r="I11" s="13">
        <v>0.11504424778761101</v>
      </c>
      <c r="J11" s="13">
        <v>5.6179775280898903E-2</v>
      </c>
      <c r="K11" s="13">
        <v>0.14492753623188401</v>
      </c>
      <c r="L11" s="13">
        <v>0.114285714285714</v>
      </c>
      <c r="M11" s="13"/>
      <c r="N11" s="13">
        <v>7.8189300411522597E-2</v>
      </c>
      <c r="O11" s="13">
        <v>9.7902097902097904E-2</v>
      </c>
      <c r="P11" s="13">
        <v>0.12903225806451599</v>
      </c>
      <c r="Q11" s="13">
        <v>5.5555555555555601E-2</v>
      </c>
      <c r="R11" s="13"/>
      <c r="S11" s="13">
        <v>0.103174603174603</v>
      </c>
      <c r="T11" s="13">
        <v>6.5573770491803296E-2</v>
      </c>
      <c r="U11" s="13">
        <v>0.1</v>
      </c>
      <c r="V11" s="13">
        <v>0.10638297872340401</v>
      </c>
      <c r="W11" s="13">
        <v>5.6603773584905703E-2</v>
      </c>
      <c r="X11" s="13">
        <v>5.0847457627118599E-2</v>
      </c>
      <c r="Y11" s="13">
        <v>0.11111111111111099</v>
      </c>
      <c r="Z11" s="13">
        <v>0.16666666666666699</v>
      </c>
      <c r="AA11" s="13">
        <v>8.2191780821917804E-2</v>
      </c>
      <c r="AB11" s="13">
        <v>5.6603773584905703E-2</v>
      </c>
      <c r="AC11" s="13">
        <v>6.8965517241379296E-2</v>
      </c>
      <c r="AD11" s="13">
        <v>0.1</v>
      </c>
      <c r="AE11" s="13"/>
      <c r="AF11" s="13">
        <v>7.1065989847715699E-2</v>
      </c>
      <c r="AG11" s="13">
        <v>0.11111111111111099</v>
      </c>
      <c r="AH11" s="13">
        <v>6.0606060606060601E-2</v>
      </c>
      <c r="AI11" s="13">
        <v>8.7499999999999994E-2</v>
      </c>
      <c r="AJ11" s="13">
        <v>9.0909090909090898E-2</v>
      </c>
      <c r="AK11" s="13">
        <v>7.8431372549019607E-2</v>
      </c>
      <c r="AL11" s="13"/>
      <c r="AM11" s="13">
        <v>9.1954022988505704E-2</v>
      </c>
      <c r="AN11" s="13">
        <v>8.40336134453782E-2</v>
      </c>
      <c r="AO11" s="13">
        <v>7.6530612244898003E-2</v>
      </c>
      <c r="AP11" s="13">
        <v>0.04</v>
      </c>
      <c r="AQ11" s="13">
        <v>0.11764705882352899</v>
      </c>
      <c r="AR11" s="13"/>
      <c r="AS11" s="13">
        <v>8.4828711256117503E-2</v>
      </c>
      <c r="AT11" s="13" t="s">
        <v>97</v>
      </c>
      <c r="AU11" s="13"/>
      <c r="AV11" s="13">
        <v>0.107142857142857</v>
      </c>
      <c r="AW11" s="13">
        <v>8.6956521739130405E-2</v>
      </c>
      <c r="AX11" s="13">
        <v>6.9498069498069498E-2</v>
      </c>
      <c r="AY11" s="13"/>
      <c r="AZ11" s="13">
        <v>0.04</v>
      </c>
      <c r="BA11" s="13">
        <v>4.7619047619047603E-2</v>
      </c>
      <c r="BB11" s="13">
        <v>0.145299145299145</v>
      </c>
      <c r="BC11" s="13"/>
      <c r="BD11" s="13">
        <v>9.1584158415841596E-2</v>
      </c>
      <c r="BE11" s="13">
        <v>7.2463768115942004E-2</v>
      </c>
      <c r="BF11" s="13"/>
      <c r="BG11" s="13">
        <v>8.7962962962963007E-2</v>
      </c>
      <c r="BH11" s="13">
        <v>8.3333333333333301E-2</v>
      </c>
      <c r="BI11" s="13"/>
      <c r="BJ11" s="13">
        <v>0.13684210526315799</v>
      </c>
      <c r="BK11" s="13">
        <v>7.7689243027888405E-2</v>
      </c>
      <c r="BL11" s="13"/>
      <c r="BM11" s="13">
        <v>7.8740157480315001E-2</v>
      </c>
      <c r="BN11" s="13">
        <v>8.78661087866109E-2</v>
      </c>
      <c r="BO11" s="13"/>
      <c r="BP11" s="13">
        <v>8.4745762711864403E-2</v>
      </c>
      <c r="BQ11" s="13">
        <v>8.6651053864168603E-2</v>
      </c>
      <c r="BR11" s="13"/>
      <c r="BS11" s="13">
        <v>6.8669527896995694E-2</v>
      </c>
      <c r="BT11" s="13">
        <v>0.11374407582938401</v>
      </c>
      <c r="BU11" s="13"/>
      <c r="BV11" s="13">
        <v>0.11688311688311701</v>
      </c>
      <c r="BW11" s="13">
        <v>4.48717948717949E-2</v>
      </c>
      <c r="BX11" s="13"/>
      <c r="BY11" s="13">
        <v>0.14864864864864899</v>
      </c>
      <c r="BZ11" s="13">
        <v>7.5614366729678598E-2</v>
      </c>
      <c r="CA11" s="13"/>
      <c r="CB11" s="13">
        <v>7.4576271186440696E-2</v>
      </c>
      <c r="CC11" s="13">
        <v>9.1503267973856203E-2</v>
      </c>
    </row>
    <row r="12" spans="2:81" x14ac:dyDescent="0.3">
      <c r="B12" s="14" t="s">
        <v>415</v>
      </c>
      <c r="C12" s="13">
        <v>7.5040783034257694E-2</v>
      </c>
      <c r="D12" s="13">
        <v>9.45945945945946E-2</v>
      </c>
      <c r="E12" s="13">
        <v>5.7507987220447303E-2</v>
      </c>
      <c r="F12" s="13"/>
      <c r="G12" s="13">
        <v>1.0989010989011E-2</v>
      </c>
      <c r="H12" s="13">
        <v>7.18232044198895E-2</v>
      </c>
      <c r="I12" s="13">
        <v>7.9646017699115002E-2</v>
      </c>
      <c r="J12" s="13">
        <v>6.7415730337078594E-2</v>
      </c>
      <c r="K12" s="13">
        <v>0.101449275362319</v>
      </c>
      <c r="L12" s="13">
        <v>0.14285714285714299</v>
      </c>
      <c r="M12" s="13"/>
      <c r="N12" s="13">
        <v>7.8189300411522597E-2</v>
      </c>
      <c r="O12" s="13">
        <v>9.7902097902097904E-2</v>
      </c>
      <c r="P12" s="13">
        <v>7.5268817204301106E-2</v>
      </c>
      <c r="Q12" s="13">
        <v>4.7619047619047603E-2</v>
      </c>
      <c r="R12" s="13"/>
      <c r="S12" s="13">
        <v>8.7301587301587297E-2</v>
      </c>
      <c r="T12" s="13">
        <v>6.5573770491803296E-2</v>
      </c>
      <c r="U12" s="13">
        <v>3.3333333333333298E-2</v>
      </c>
      <c r="V12" s="13">
        <v>2.1276595744680899E-2</v>
      </c>
      <c r="W12" s="13">
        <v>3.77358490566038E-2</v>
      </c>
      <c r="X12" s="13">
        <v>0.11864406779661001</v>
      </c>
      <c r="Y12" s="13">
        <v>7.4074074074074098E-2</v>
      </c>
      <c r="Z12" s="13">
        <v>0.16666666666666699</v>
      </c>
      <c r="AA12" s="13">
        <v>0.10958904109589</v>
      </c>
      <c r="AB12" s="13">
        <v>3.77358490566038E-2</v>
      </c>
      <c r="AC12" s="13">
        <v>6.8965517241379296E-2</v>
      </c>
      <c r="AD12" s="13">
        <v>0.1</v>
      </c>
      <c r="AE12" s="13"/>
      <c r="AF12" s="13">
        <v>2.5380710659898501E-2</v>
      </c>
      <c r="AG12" s="13">
        <v>9.0909090909090898E-2</v>
      </c>
      <c r="AH12" s="13">
        <v>4.5454545454545497E-2</v>
      </c>
      <c r="AI12" s="13">
        <v>0.17499999999999999</v>
      </c>
      <c r="AJ12" s="13">
        <v>3.6363636363636397E-2</v>
      </c>
      <c r="AK12" s="13">
        <v>9.8039215686274495E-2</v>
      </c>
      <c r="AL12" s="13"/>
      <c r="AM12" s="13">
        <v>0.13793103448275901</v>
      </c>
      <c r="AN12" s="13">
        <v>7.5630252100840303E-2</v>
      </c>
      <c r="AO12" s="13">
        <v>5.10204081632653E-2</v>
      </c>
      <c r="AP12" s="13">
        <v>7.1999999999999995E-2</v>
      </c>
      <c r="AQ12" s="13">
        <v>0</v>
      </c>
      <c r="AR12" s="13"/>
      <c r="AS12" s="13">
        <v>7.5040783034257694E-2</v>
      </c>
      <c r="AT12" s="13" t="s">
        <v>97</v>
      </c>
      <c r="AU12" s="13"/>
      <c r="AV12" s="13">
        <v>8.1632653061224497E-2</v>
      </c>
      <c r="AW12" s="13">
        <v>4.3478260869565202E-2</v>
      </c>
      <c r="AX12" s="13">
        <v>7.7220077220077205E-2</v>
      </c>
      <c r="AY12" s="13"/>
      <c r="AZ12" s="13">
        <v>0.12</v>
      </c>
      <c r="BA12" s="13">
        <v>2.3809523809523801E-2</v>
      </c>
      <c r="BB12" s="13">
        <v>5.9829059829059797E-2</v>
      </c>
      <c r="BC12" s="13"/>
      <c r="BD12" s="13">
        <v>6.1881188118811901E-2</v>
      </c>
      <c r="BE12" s="13">
        <v>0.101449275362319</v>
      </c>
      <c r="BF12" s="13"/>
      <c r="BG12" s="13">
        <v>3.7037037037037E-2</v>
      </c>
      <c r="BH12" s="13">
        <v>9.5959595959595995E-2</v>
      </c>
      <c r="BI12" s="13"/>
      <c r="BJ12" s="13">
        <v>7.3684210526315796E-2</v>
      </c>
      <c r="BK12" s="13">
        <v>7.1713147410358599E-2</v>
      </c>
      <c r="BL12" s="13"/>
      <c r="BM12" s="13">
        <v>7.0866141732283505E-2</v>
      </c>
      <c r="BN12" s="13">
        <v>7.7405857740585796E-2</v>
      </c>
      <c r="BO12" s="13"/>
      <c r="BP12" s="13">
        <v>6.7796610169491497E-2</v>
      </c>
      <c r="BQ12" s="13">
        <v>7.9625292740046802E-2</v>
      </c>
      <c r="BR12" s="13"/>
      <c r="BS12" s="13">
        <v>7.2961373390557901E-2</v>
      </c>
      <c r="BT12" s="13">
        <v>9.0047393364928896E-2</v>
      </c>
      <c r="BU12" s="13"/>
      <c r="BV12" s="13">
        <v>0.14285714285714299</v>
      </c>
      <c r="BW12" s="13">
        <v>3.8461538461538498E-2</v>
      </c>
      <c r="BX12" s="13"/>
      <c r="BY12" s="13">
        <v>5.4054054054054099E-2</v>
      </c>
      <c r="BZ12" s="13">
        <v>7.7504725897920596E-2</v>
      </c>
      <c r="CA12" s="13"/>
      <c r="CB12" s="13">
        <v>9.4915254237288096E-2</v>
      </c>
      <c r="CC12" s="13">
        <v>5.5555555555555601E-2</v>
      </c>
    </row>
    <row r="13" spans="2:81" x14ac:dyDescent="0.3">
      <c r="B13" s="14" t="s">
        <v>106</v>
      </c>
      <c r="C13" s="13">
        <v>1.9575856443719401E-2</v>
      </c>
      <c r="D13" s="13">
        <v>1.35135135135135E-2</v>
      </c>
      <c r="E13" s="13">
        <v>2.55591054313099E-2</v>
      </c>
      <c r="F13" s="13"/>
      <c r="G13" s="13">
        <v>3.2967032967033003E-2</v>
      </c>
      <c r="H13" s="13">
        <v>5.5248618784530402E-3</v>
      </c>
      <c r="I13" s="13">
        <v>1.7699115044247801E-2</v>
      </c>
      <c r="J13" s="13">
        <v>3.3707865168539297E-2</v>
      </c>
      <c r="K13" s="13">
        <v>2.8985507246376802E-2</v>
      </c>
      <c r="L13" s="13">
        <v>1.4285714285714299E-2</v>
      </c>
      <c r="M13" s="13"/>
      <c r="N13" s="13">
        <v>1.6460905349794198E-2</v>
      </c>
      <c r="O13" s="13">
        <v>2.7972027972028E-2</v>
      </c>
      <c r="P13" s="13">
        <v>2.1505376344085999E-2</v>
      </c>
      <c r="Q13" s="13">
        <v>1.58730158730159E-2</v>
      </c>
      <c r="R13" s="13"/>
      <c r="S13" s="13">
        <v>7.9365079365079395E-3</v>
      </c>
      <c r="T13" s="13">
        <v>3.2786885245901599E-2</v>
      </c>
      <c r="U13" s="13">
        <v>0</v>
      </c>
      <c r="V13" s="13">
        <v>6.3829787234042507E-2</v>
      </c>
      <c r="W13" s="13">
        <v>3.77358490566038E-2</v>
      </c>
      <c r="X13" s="13">
        <v>0</v>
      </c>
      <c r="Y13" s="13">
        <v>3.7037037037037E-2</v>
      </c>
      <c r="Z13" s="13">
        <v>5.5555555555555601E-2</v>
      </c>
      <c r="AA13" s="13">
        <v>1.3698630136986301E-2</v>
      </c>
      <c r="AB13" s="13">
        <v>0</v>
      </c>
      <c r="AC13" s="13">
        <v>0</v>
      </c>
      <c r="AD13" s="13">
        <v>0</v>
      </c>
      <c r="AE13" s="13"/>
      <c r="AF13" s="13">
        <v>2.5380710659898501E-2</v>
      </c>
      <c r="AG13" s="13">
        <v>0</v>
      </c>
      <c r="AH13" s="13">
        <v>0</v>
      </c>
      <c r="AI13" s="13">
        <v>1.2500000000000001E-2</v>
      </c>
      <c r="AJ13" s="13">
        <v>0</v>
      </c>
      <c r="AK13" s="13">
        <v>5.8823529411764698E-2</v>
      </c>
      <c r="AL13" s="13"/>
      <c r="AM13" s="13">
        <v>3.4482758620689703E-2</v>
      </c>
      <c r="AN13" s="13">
        <v>4.20168067226891E-2</v>
      </c>
      <c r="AO13" s="13">
        <v>1.53061224489796E-2</v>
      </c>
      <c r="AP13" s="13">
        <v>8.0000000000000002E-3</v>
      </c>
      <c r="AQ13" s="13">
        <v>0</v>
      </c>
      <c r="AR13" s="13"/>
      <c r="AS13" s="13">
        <v>1.9575856443719401E-2</v>
      </c>
      <c r="AT13" s="13" t="s">
        <v>97</v>
      </c>
      <c r="AU13" s="13"/>
      <c r="AV13" s="13">
        <v>2.04081632653061E-2</v>
      </c>
      <c r="AW13" s="13">
        <v>2.1739130434782601E-2</v>
      </c>
      <c r="AX13" s="13">
        <v>2.7027027027027001E-2</v>
      </c>
      <c r="AY13" s="13"/>
      <c r="AZ13" s="13">
        <v>0.02</v>
      </c>
      <c r="BA13" s="13">
        <v>2.3809523809523801E-2</v>
      </c>
      <c r="BB13" s="13">
        <v>2.5641025641025599E-2</v>
      </c>
      <c r="BC13" s="13"/>
      <c r="BD13" s="13">
        <v>9.9009900990098994E-3</v>
      </c>
      <c r="BE13" s="13">
        <v>3.8647342995169101E-2</v>
      </c>
      <c r="BF13" s="13"/>
      <c r="BG13" s="13">
        <v>4.6296296296296302E-3</v>
      </c>
      <c r="BH13" s="13">
        <v>2.7777777777777801E-2</v>
      </c>
      <c r="BI13" s="13"/>
      <c r="BJ13" s="13">
        <v>1.05263157894737E-2</v>
      </c>
      <c r="BK13" s="13">
        <v>2.1912350597609601E-2</v>
      </c>
      <c r="BL13" s="13"/>
      <c r="BM13" s="13">
        <v>1.5748031496062999E-2</v>
      </c>
      <c r="BN13" s="13">
        <v>1.8828451882845199E-2</v>
      </c>
      <c r="BO13" s="13"/>
      <c r="BP13" s="13">
        <v>1.6949152542372899E-2</v>
      </c>
      <c r="BQ13" s="13">
        <v>2.1077283372365301E-2</v>
      </c>
      <c r="BR13" s="13"/>
      <c r="BS13" s="13">
        <v>8.58369098712446E-3</v>
      </c>
      <c r="BT13" s="13">
        <v>4.2654028436019002E-2</v>
      </c>
      <c r="BU13" s="13"/>
      <c r="BV13" s="13">
        <v>0</v>
      </c>
      <c r="BW13" s="13">
        <v>1.2820512820512799E-2</v>
      </c>
      <c r="BX13" s="13"/>
      <c r="BY13" s="13">
        <v>0</v>
      </c>
      <c r="BZ13" s="13">
        <v>2.26843100189036E-2</v>
      </c>
      <c r="CA13" s="13"/>
      <c r="CB13" s="13">
        <v>2.3728813559322E-2</v>
      </c>
      <c r="CC13" s="13">
        <v>1.6339869281045801E-2</v>
      </c>
    </row>
    <row r="14" spans="2:81" x14ac:dyDescent="0.3">
      <c r="B14" s="14" t="s">
        <v>89</v>
      </c>
      <c r="C14" s="17">
        <v>0.70799347471451901</v>
      </c>
      <c r="D14" s="17">
        <v>0.65540540540540504</v>
      </c>
      <c r="E14" s="17">
        <v>0.75399361022364197</v>
      </c>
      <c r="F14" s="17"/>
      <c r="G14" s="17">
        <v>0.85714285714285698</v>
      </c>
      <c r="H14" s="17">
        <v>0.73480662983425404</v>
      </c>
      <c r="I14" s="17">
        <v>0.69026548672566401</v>
      </c>
      <c r="J14" s="17">
        <v>0.74157303370786498</v>
      </c>
      <c r="K14" s="17">
        <v>0.53623188405797095</v>
      </c>
      <c r="L14" s="17">
        <v>0.6</v>
      </c>
      <c r="M14" s="17"/>
      <c r="N14" s="17">
        <v>0.70781893004115204</v>
      </c>
      <c r="O14" s="17">
        <v>0.69230769230769196</v>
      </c>
      <c r="P14" s="17">
        <v>0.68817204301075297</v>
      </c>
      <c r="Q14" s="17">
        <v>0.72222222222222199</v>
      </c>
      <c r="R14" s="17"/>
      <c r="S14" s="17">
        <v>0.69841269841269804</v>
      </c>
      <c r="T14" s="17">
        <v>0.73770491803278704</v>
      </c>
      <c r="U14" s="17">
        <v>0.66666666666666696</v>
      </c>
      <c r="V14" s="17">
        <v>0.70212765957446799</v>
      </c>
      <c r="W14" s="17">
        <v>0.73584905660377398</v>
      </c>
      <c r="X14" s="17">
        <v>0.677966101694915</v>
      </c>
      <c r="Y14" s="17">
        <v>0.72222222222222199</v>
      </c>
      <c r="Z14" s="17">
        <v>0.5</v>
      </c>
      <c r="AA14" s="17">
        <v>0.71232876712328796</v>
      </c>
      <c r="AB14" s="17">
        <v>0.79245283018867896</v>
      </c>
      <c r="AC14" s="17">
        <v>0.68965517241379304</v>
      </c>
      <c r="AD14" s="17">
        <v>0.7</v>
      </c>
      <c r="AE14" s="17"/>
      <c r="AF14" s="17">
        <v>0.78680203045685304</v>
      </c>
      <c r="AG14" s="17">
        <v>0.67676767676767702</v>
      </c>
      <c r="AH14" s="17">
        <v>0.77272727272727304</v>
      </c>
      <c r="AI14" s="17">
        <v>0.65</v>
      </c>
      <c r="AJ14" s="17">
        <v>0.78181818181818197</v>
      </c>
      <c r="AK14" s="17">
        <v>0.62745098039215697</v>
      </c>
      <c r="AL14" s="17"/>
      <c r="AM14" s="17">
        <v>0.58620689655172398</v>
      </c>
      <c r="AN14" s="17">
        <v>0.71428571428571397</v>
      </c>
      <c r="AO14" s="17">
        <v>0.75</v>
      </c>
      <c r="AP14" s="17">
        <v>0.76</v>
      </c>
      <c r="AQ14" s="17">
        <v>0.82352941176470595</v>
      </c>
      <c r="AR14" s="17"/>
      <c r="AS14" s="17">
        <v>0.70799347471451901</v>
      </c>
      <c r="AT14" s="17" t="s">
        <v>97</v>
      </c>
      <c r="AU14" s="17"/>
      <c r="AV14" s="17">
        <v>0.69897959183673497</v>
      </c>
      <c r="AW14" s="17">
        <v>0.73913043478260898</v>
      </c>
      <c r="AX14" s="17">
        <v>0.70656370656370704</v>
      </c>
      <c r="AY14" s="17"/>
      <c r="AZ14" s="17">
        <v>0.76</v>
      </c>
      <c r="BA14" s="17">
        <v>0.78571428571428603</v>
      </c>
      <c r="BB14" s="17">
        <v>0.67521367521367504</v>
      </c>
      <c r="BC14" s="17"/>
      <c r="BD14" s="17">
        <v>0.73019801980197996</v>
      </c>
      <c r="BE14" s="17">
        <v>0.66183574879227103</v>
      </c>
      <c r="BF14" s="17"/>
      <c r="BG14" s="17">
        <v>0.75</v>
      </c>
      <c r="BH14" s="17">
        <v>0.68434343434343403</v>
      </c>
      <c r="BI14" s="17"/>
      <c r="BJ14" s="17">
        <v>0.673684210526316</v>
      </c>
      <c r="BK14" s="17">
        <v>0.71912350597609598</v>
      </c>
      <c r="BL14" s="17"/>
      <c r="BM14" s="17">
        <v>0.74015748031496098</v>
      </c>
      <c r="BN14" s="17">
        <v>0.69665271966527198</v>
      </c>
      <c r="BO14" s="17"/>
      <c r="BP14" s="17">
        <v>0.72881355932203395</v>
      </c>
      <c r="BQ14" s="17">
        <v>0.69320843091334905</v>
      </c>
      <c r="BR14" s="17"/>
      <c r="BS14" s="17">
        <v>0.73390557939914203</v>
      </c>
      <c r="BT14" s="17">
        <v>0.64454976303317502</v>
      </c>
      <c r="BU14" s="17"/>
      <c r="BV14" s="17">
        <v>0.62337662337662303</v>
      </c>
      <c r="BW14" s="17">
        <v>0.78846153846153899</v>
      </c>
      <c r="BX14" s="17"/>
      <c r="BY14" s="17">
        <v>0.66216216216216195</v>
      </c>
      <c r="BZ14" s="17">
        <v>0.71644612476370495</v>
      </c>
      <c r="CA14" s="17"/>
      <c r="CB14" s="17">
        <v>0.69491525423728795</v>
      </c>
      <c r="CC14" s="17">
        <v>0.72549019607843102</v>
      </c>
    </row>
    <row r="15" spans="2:81" x14ac:dyDescent="0.3">
      <c r="B15" s="14" t="s">
        <v>90</v>
      </c>
      <c r="C15" s="17">
        <v>0.159869494290375</v>
      </c>
      <c r="D15" s="17">
        <v>0.19932432432432401</v>
      </c>
      <c r="E15" s="17">
        <v>0.124600638977636</v>
      </c>
      <c r="F15" s="17"/>
      <c r="G15" s="17">
        <v>4.3956043956044001E-2</v>
      </c>
      <c r="H15" s="17">
        <v>0.143646408839779</v>
      </c>
      <c r="I15" s="17">
        <v>0.19469026548672599</v>
      </c>
      <c r="J15" s="17">
        <v>0.123595505617978</v>
      </c>
      <c r="K15" s="17">
        <v>0.24637681159420299</v>
      </c>
      <c r="L15" s="17">
        <v>0.25714285714285701</v>
      </c>
      <c r="M15" s="17"/>
      <c r="N15" s="17">
        <v>0.156378600823045</v>
      </c>
      <c r="O15" s="17">
        <v>0.195804195804196</v>
      </c>
      <c r="P15" s="17">
        <v>0.204301075268817</v>
      </c>
      <c r="Q15" s="17">
        <v>0.103174603174603</v>
      </c>
      <c r="R15" s="17"/>
      <c r="S15" s="17">
        <v>0.19047619047618999</v>
      </c>
      <c r="T15" s="17">
        <v>0.13114754098360701</v>
      </c>
      <c r="U15" s="17">
        <v>0.133333333333333</v>
      </c>
      <c r="V15" s="17">
        <v>0.12765957446808501</v>
      </c>
      <c r="W15" s="17">
        <v>9.4339622641509399E-2</v>
      </c>
      <c r="X15" s="17">
        <v>0.169491525423729</v>
      </c>
      <c r="Y15" s="17">
        <v>0.18518518518518501</v>
      </c>
      <c r="Z15" s="17">
        <v>0.33333333333333298</v>
      </c>
      <c r="AA15" s="17">
        <v>0.19178082191780799</v>
      </c>
      <c r="AB15" s="17">
        <v>9.4339622641509399E-2</v>
      </c>
      <c r="AC15" s="17">
        <v>0.13793103448275901</v>
      </c>
      <c r="AD15" s="17">
        <v>0.2</v>
      </c>
      <c r="AE15" s="17"/>
      <c r="AF15" s="17">
        <v>9.6446700507614197E-2</v>
      </c>
      <c r="AG15" s="17">
        <v>0.20202020202020199</v>
      </c>
      <c r="AH15" s="17">
        <v>0.10606060606060599</v>
      </c>
      <c r="AI15" s="17">
        <v>0.26250000000000001</v>
      </c>
      <c r="AJ15" s="17">
        <v>0.12727272727272701</v>
      </c>
      <c r="AK15" s="17">
        <v>0.17647058823529399</v>
      </c>
      <c r="AL15" s="17"/>
      <c r="AM15" s="17">
        <v>0.229885057471264</v>
      </c>
      <c r="AN15" s="17">
        <v>0.159663865546218</v>
      </c>
      <c r="AO15" s="17">
        <v>0.12755102040816299</v>
      </c>
      <c r="AP15" s="17">
        <v>0.112</v>
      </c>
      <c r="AQ15" s="17">
        <v>0.11764705882352899</v>
      </c>
      <c r="AR15" s="17"/>
      <c r="AS15" s="17">
        <v>0.159869494290375</v>
      </c>
      <c r="AT15" s="17" t="s">
        <v>97</v>
      </c>
      <c r="AU15" s="17"/>
      <c r="AV15" s="17">
        <v>0.18877551020408201</v>
      </c>
      <c r="AW15" s="17">
        <v>0.13043478260869601</v>
      </c>
      <c r="AX15" s="17">
        <v>0.14671814671814701</v>
      </c>
      <c r="AY15" s="17"/>
      <c r="AZ15" s="17">
        <v>0.16</v>
      </c>
      <c r="BA15" s="17">
        <v>7.1428571428571397E-2</v>
      </c>
      <c r="BB15" s="17">
        <v>0.20512820512820501</v>
      </c>
      <c r="BC15" s="17"/>
      <c r="BD15" s="17">
        <v>0.15346534653465299</v>
      </c>
      <c r="BE15" s="17">
        <v>0.173913043478261</v>
      </c>
      <c r="BF15" s="17"/>
      <c r="BG15" s="17">
        <v>0.125</v>
      </c>
      <c r="BH15" s="17">
        <v>0.179292929292929</v>
      </c>
      <c r="BI15" s="17"/>
      <c r="BJ15" s="17">
        <v>0.21052631578947401</v>
      </c>
      <c r="BK15" s="17">
        <v>0.14940239043824699</v>
      </c>
      <c r="BL15" s="17"/>
      <c r="BM15" s="17">
        <v>0.14960629921259799</v>
      </c>
      <c r="BN15" s="17">
        <v>0.165271966527197</v>
      </c>
      <c r="BO15" s="17"/>
      <c r="BP15" s="17">
        <v>0.152542372881356</v>
      </c>
      <c r="BQ15" s="17">
        <v>0.166276346604215</v>
      </c>
      <c r="BR15" s="17"/>
      <c r="BS15" s="17">
        <v>0.14163090128755401</v>
      </c>
      <c r="BT15" s="17">
        <v>0.20379146919431301</v>
      </c>
      <c r="BU15" s="17"/>
      <c r="BV15" s="17">
        <v>0.25974025974025999</v>
      </c>
      <c r="BW15" s="17">
        <v>8.3333333333333301E-2</v>
      </c>
      <c r="BX15" s="17"/>
      <c r="BY15" s="17">
        <v>0.20270270270270299</v>
      </c>
      <c r="BZ15" s="17">
        <v>0.15311909262759901</v>
      </c>
      <c r="CA15" s="17"/>
      <c r="CB15" s="17">
        <v>0.169491525423729</v>
      </c>
      <c r="CC15" s="17">
        <v>0.14705882352941199</v>
      </c>
    </row>
    <row r="16" spans="2:81" x14ac:dyDescent="0.3">
      <c r="B16" s="14" t="s">
        <v>91</v>
      </c>
      <c r="C16" s="18">
        <v>0.54812398042414401</v>
      </c>
      <c r="D16" s="18">
        <v>0.45608108108108097</v>
      </c>
      <c r="E16" s="18">
        <v>0.62939297124600602</v>
      </c>
      <c r="F16" s="18"/>
      <c r="G16" s="18">
        <v>0.81318681318681296</v>
      </c>
      <c r="H16" s="18">
        <v>0.59116022099447496</v>
      </c>
      <c r="I16" s="18">
        <v>0.49557522123893799</v>
      </c>
      <c r="J16" s="18">
        <v>0.61797752808988804</v>
      </c>
      <c r="K16" s="18">
        <v>0.28985507246376802</v>
      </c>
      <c r="L16" s="18">
        <v>0.34285714285714303</v>
      </c>
      <c r="M16" s="18"/>
      <c r="N16" s="18">
        <v>0.55144032921810704</v>
      </c>
      <c r="O16" s="18">
        <v>0.49650349650349601</v>
      </c>
      <c r="P16" s="18">
        <v>0.483870967741936</v>
      </c>
      <c r="Q16" s="18">
        <v>0.61904761904761896</v>
      </c>
      <c r="R16" s="18"/>
      <c r="S16" s="18">
        <v>0.50793650793650802</v>
      </c>
      <c r="T16" s="18">
        <v>0.60655737704918</v>
      </c>
      <c r="U16" s="18">
        <v>0.53333333333333299</v>
      </c>
      <c r="V16" s="18">
        <v>0.57446808510638303</v>
      </c>
      <c r="W16" s="18">
        <v>0.64150943396226401</v>
      </c>
      <c r="X16" s="18">
        <v>0.50847457627118597</v>
      </c>
      <c r="Y16" s="18">
        <v>0.53703703703703698</v>
      </c>
      <c r="Z16" s="18">
        <v>0.16666666666666699</v>
      </c>
      <c r="AA16" s="18">
        <v>0.52054794520547898</v>
      </c>
      <c r="AB16" s="18">
        <v>0.69811320754716999</v>
      </c>
      <c r="AC16" s="18">
        <v>0.55172413793103403</v>
      </c>
      <c r="AD16" s="18">
        <v>0.5</v>
      </c>
      <c r="AE16" s="18"/>
      <c r="AF16" s="18">
        <v>0.69035532994923898</v>
      </c>
      <c r="AG16" s="18">
        <v>0.47474747474747497</v>
      </c>
      <c r="AH16" s="18">
        <v>0.66666666666666696</v>
      </c>
      <c r="AI16" s="18">
        <v>0.38750000000000001</v>
      </c>
      <c r="AJ16" s="18">
        <v>0.65454545454545499</v>
      </c>
      <c r="AK16" s="18">
        <v>0.45098039215686297</v>
      </c>
      <c r="AL16" s="18"/>
      <c r="AM16" s="18">
        <v>0.35632183908046</v>
      </c>
      <c r="AN16" s="18">
        <v>0.55462184873949605</v>
      </c>
      <c r="AO16" s="18">
        <v>0.62244897959183698</v>
      </c>
      <c r="AP16" s="18">
        <v>0.64800000000000002</v>
      </c>
      <c r="AQ16" s="18">
        <v>0.70588235294117596</v>
      </c>
      <c r="AR16" s="18"/>
      <c r="AS16" s="18">
        <v>0.54812398042414401</v>
      </c>
      <c r="AT16" s="18" t="s">
        <v>97</v>
      </c>
      <c r="AU16" s="18"/>
      <c r="AV16" s="18">
        <v>0.51020408163265296</v>
      </c>
      <c r="AW16" s="18">
        <v>0.60869565217391297</v>
      </c>
      <c r="AX16" s="18">
        <v>0.55984555984555995</v>
      </c>
      <c r="AY16" s="18"/>
      <c r="AZ16" s="18">
        <v>0.6</v>
      </c>
      <c r="BA16" s="18">
        <v>0.71428571428571397</v>
      </c>
      <c r="BB16" s="18">
        <v>0.47008547008547003</v>
      </c>
      <c r="BC16" s="18"/>
      <c r="BD16" s="18">
        <v>0.57673267326732702</v>
      </c>
      <c r="BE16" s="18">
        <v>0.48792270531401</v>
      </c>
      <c r="BF16" s="18"/>
      <c r="BG16" s="18">
        <v>0.625</v>
      </c>
      <c r="BH16" s="18">
        <v>0.50505050505050497</v>
      </c>
      <c r="BI16" s="18"/>
      <c r="BJ16" s="18">
        <v>0.46315789473684199</v>
      </c>
      <c r="BK16" s="18">
        <v>0.56972111553784899</v>
      </c>
      <c r="BL16" s="18"/>
      <c r="BM16" s="18">
        <v>0.59055118110236204</v>
      </c>
      <c r="BN16" s="18">
        <v>0.53138075313807498</v>
      </c>
      <c r="BO16" s="18"/>
      <c r="BP16" s="18">
        <v>0.57627118644067798</v>
      </c>
      <c r="BQ16" s="18">
        <v>0.52693208430913296</v>
      </c>
      <c r="BR16" s="18"/>
      <c r="BS16" s="18">
        <v>0.59227467811158796</v>
      </c>
      <c r="BT16" s="18">
        <v>0.440758293838863</v>
      </c>
      <c r="BU16" s="18"/>
      <c r="BV16" s="18">
        <v>0.36363636363636398</v>
      </c>
      <c r="BW16" s="18">
        <v>0.70512820512820495</v>
      </c>
      <c r="BX16" s="18"/>
      <c r="BY16" s="18">
        <v>0.45945945945945899</v>
      </c>
      <c r="BZ16" s="18">
        <v>0.56332703213610602</v>
      </c>
      <c r="CA16" s="18"/>
      <c r="CB16" s="18">
        <v>0.52542372881355903</v>
      </c>
      <c r="CC16" s="18">
        <v>0.57843137254902</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473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613</v>
      </c>
      <c r="D7" s="10">
        <v>296</v>
      </c>
      <c r="E7" s="10">
        <v>313</v>
      </c>
      <c r="F7" s="10"/>
      <c r="G7" s="10">
        <v>91</v>
      </c>
      <c r="H7" s="10">
        <v>181</v>
      </c>
      <c r="I7" s="10">
        <v>113</v>
      </c>
      <c r="J7" s="10">
        <v>89</v>
      </c>
      <c r="K7" s="10">
        <v>69</v>
      </c>
      <c r="L7" s="10">
        <v>70</v>
      </c>
      <c r="M7" s="10"/>
      <c r="N7" s="10">
        <v>243</v>
      </c>
      <c r="O7" s="10">
        <v>143</v>
      </c>
      <c r="P7" s="10">
        <v>93</v>
      </c>
      <c r="Q7" s="10">
        <v>126</v>
      </c>
      <c r="R7" s="10"/>
      <c r="S7" s="10">
        <v>126</v>
      </c>
      <c r="T7" s="10">
        <v>61</v>
      </c>
      <c r="U7" s="10">
        <v>30</v>
      </c>
      <c r="V7" s="10">
        <v>47</v>
      </c>
      <c r="W7" s="10">
        <v>53</v>
      </c>
      <c r="X7" s="10">
        <v>59</v>
      </c>
      <c r="Y7" s="10">
        <v>54</v>
      </c>
      <c r="Z7" s="10">
        <v>18</v>
      </c>
      <c r="AA7" s="10">
        <v>73</v>
      </c>
      <c r="AB7" s="10">
        <v>53</v>
      </c>
      <c r="AC7" s="10">
        <v>29</v>
      </c>
      <c r="AD7" s="10">
        <v>10</v>
      </c>
      <c r="AE7" s="10"/>
      <c r="AF7" s="10">
        <v>197</v>
      </c>
      <c r="AG7" s="10">
        <v>99</v>
      </c>
      <c r="AH7" s="10">
        <v>66</v>
      </c>
      <c r="AI7" s="10">
        <v>80</v>
      </c>
      <c r="AJ7" s="10">
        <v>55</v>
      </c>
      <c r="AK7" s="10">
        <v>51</v>
      </c>
      <c r="AL7" s="10"/>
      <c r="AM7" s="10">
        <v>87</v>
      </c>
      <c r="AN7" s="10">
        <v>119</v>
      </c>
      <c r="AO7" s="10">
        <v>196</v>
      </c>
      <c r="AP7" s="10">
        <v>125</v>
      </c>
      <c r="AQ7" s="10">
        <v>17</v>
      </c>
      <c r="AR7" s="10"/>
      <c r="AS7" s="10">
        <v>613</v>
      </c>
      <c r="AT7" s="10" t="s">
        <v>96</v>
      </c>
      <c r="AU7" s="10"/>
      <c r="AV7" s="10">
        <v>196</v>
      </c>
      <c r="AW7" s="10">
        <v>46</v>
      </c>
      <c r="AX7" s="10">
        <v>259</v>
      </c>
      <c r="AY7" s="10"/>
      <c r="AZ7" s="10">
        <v>50</v>
      </c>
      <c r="BA7" s="10">
        <v>42</v>
      </c>
      <c r="BB7" s="10">
        <v>117</v>
      </c>
      <c r="BC7" s="10"/>
      <c r="BD7" s="10">
        <v>404</v>
      </c>
      <c r="BE7" s="10">
        <v>207</v>
      </c>
      <c r="BF7" s="10"/>
      <c r="BG7" s="10">
        <v>216</v>
      </c>
      <c r="BH7" s="10">
        <v>396</v>
      </c>
      <c r="BI7" s="10"/>
      <c r="BJ7" s="10">
        <v>95</v>
      </c>
      <c r="BK7" s="10">
        <v>502</v>
      </c>
      <c r="BL7" s="10"/>
      <c r="BM7" s="10">
        <v>127</v>
      </c>
      <c r="BN7" s="10">
        <v>478</v>
      </c>
      <c r="BO7" s="10"/>
      <c r="BP7" s="10">
        <v>177</v>
      </c>
      <c r="BQ7" s="10">
        <v>427</v>
      </c>
      <c r="BR7" s="10"/>
      <c r="BS7" s="10">
        <v>233</v>
      </c>
      <c r="BT7" s="10">
        <v>211</v>
      </c>
      <c r="BU7" s="10"/>
      <c r="BV7" s="10">
        <v>77</v>
      </c>
      <c r="BW7" s="10">
        <v>156</v>
      </c>
      <c r="BX7" s="10"/>
      <c r="BY7" s="10">
        <v>74</v>
      </c>
      <c r="BZ7" s="10">
        <v>529</v>
      </c>
      <c r="CA7" s="10"/>
      <c r="CB7" s="10">
        <v>295</v>
      </c>
      <c r="CC7" s="10">
        <v>306</v>
      </c>
    </row>
    <row r="8" spans="2:81" x14ac:dyDescent="0.3">
      <c r="B8" s="14" t="s">
        <v>413</v>
      </c>
      <c r="C8" s="13">
        <v>0.23491027732463299</v>
      </c>
      <c r="D8" s="13">
        <v>0.25337837837837801</v>
      </c>
      <c r="E8" s="13">
        <v>0.22044728434504801</v>
      </c>
      <c r="F8" s="13"/>
      <c r="G8" s="13">
        <v>0.15384615384615399</v>
      </c>
      <c r="H8" s="13">
        <v>0.31491712707182301</v>
      </c>
      <c r="I8" s="13">
        <v>0.28318584070796499</v>
      </c>
      <c r="J8" s="13">
        <v>0.16853932584269701</v>
      </c>
      <c r="K8" s="13">
        <v>0.173913043478261</v>
      </c>
      <c r="L8" s="13">
        <v>0.2</v>
      </c>
      <c r="M8" s="13"/>
      <c r="N8" s="13">
        <v>0.28806584362139898</v>
      </c>
      <c r="O8" s="13">
        <v>0.18181818181818199</v>
      </c>
      <c r="P8" s="13">
        <v>0.225806451612903</v>
      </c>
      <c r="Q8" s="13">
        <v>0.19047619047618999</v>
      </c>
      <c r="R8" s="13"/>
      <c r="S8" s="13">
        <v>0.214285714285714</v>
      </c>
      <c r="T8" s="13">
        <v>0.213114754098361</v>
      </c>
      <c r="U8" s="13">
        <v>0.1</v>
      </c>
      <c r="V8" s="13">
        <v>0.29787234042553201</v>
      </c>
      <c r="W8" s="13">
        <v>0.20754716981132099</v>
      </c>
      <c r="X8" s="13">
        <v>0.322033898305085</v>
      </c>
      <c r="Y8" s="13">
        <v>0.22222222222222199</v>
      </c>
      <c r="Z8" s="13">
        <v>0.22222222222222199</v>
      </c>
      <c r="AA8" s="13">
        <v>0.31506849315068503</v>
      </c>
      <c r="AB8" s="13">
        <v>0.18867924528301899</v>
      </c>
      <c r="AC8" s="13">
        <v>0.20689655172413801</v>
      </c>
      <c r="AD8" s="13">
        <v>0.2</v>
      </c>
      <c r="AE8" s="13"/>
      <c r="AF8" s="13">
        <v>0.28426395939086302</v>
      </c>
      <c r="AG8" s="13">
        <v>0.25252525252525299</v>
      </c>
      <c r="AH8" s="13">
        <v>7.5757575757575801E-2</v>
      </c>
      <c r="AI8" s="13">
        <v>0.33750000000000002</v>
      </c>
      <c r="AJ8" s="13">
        <v>0.163636363636364</v>
      </c>
      <c r="AK8" s="13">
        <v>0.21568627450980399</v>
      </c>
      <c r="AL8" s="13"/>
      <c r="AM8" s="13">
        <v>0.27586206896551702</v>
      </c>
      <c r="AN8" s="13">
        <v>0.20168067226890801</v>
      </c>
      <c r="AO8" s="13">
        <v>0.20918367346938799</v>
      </c>
      <c r="AP8" s="13">
        <v>0.28799999999999998</v>
      </c>
      <c r="AQ8" s="13">
        <v>0.47058823529411797</v>
      </c>
      <c r="AR8" s="13"/>
      <c r="AS8" s="13">
        <v>0.23491027732463299</v>
      </c>
      <c r="AT8" s="13" t="s">
        <v>97</v>
      </c>
      <c r="AU8" s="13"/>
      <c r="AV8" s="13">
        <v>0.30102040816326497</v>
      </c>
      <c r="AW8" s="13">
        <v>0.30434782608695699</v>
      </c>
      <c r="AX8" s="13">
        <v>0.150579150579151</v>
      </c>
      <c r="AY8" s="13"/>
      <c r="AZ8" s="13">
        <v>0.52</v>
      </c>
      <c r="BA8" s="13">
        <v>0.26190476190476197</v>
      </c>
      <c r="BB8" s="13">
        <v>0.19658119658119699</v>
      </c>
      <c r="BC8" s="13"/>
      <c r="BD8" s="13">
        <v>0.22772277227722801</v>
      </c>
      <c r="BE8" s="13">
        <v>0.25120772946859898</v>
      </c>
      <c r="BF8" s="13"/>
      <c r="BG8" s="13">
        <v>0.26851851851851899</v>
      </c>
      <c r="BH8" s="13">
        <v>0.21717171717171699</v>
      </c>
      <c r="BI8" s="13"/>
      <c r="BJ8" s="13">
        <v>0.221052631578947</v>
      </c>
      <c r="BK8" s="13">
        <v>0.23904382470119501</v>
      </c>
      <c r="BL8" s="13"/>
      <c r="BM8" s="13">
        <v>0.22834645669291301</v>
      </c>
      <c r="BN8" s="13">
        <v>0.23849372384937201</v>
      </c>
      <c r="BO8" s="13"/>
      <c r="BP8" s="13">
        <v>0.17514124293785299</v>
      </c>
      <c r="BQ8" s="13">
        <v>0.25995316159250598</v>
      </c>
      <c r="BR8" s="13"/>
      <c r="BS8" s="13">
        <v>0.25321888412017202</v>
      </c>
      <c r="BT8" s="13">
        <v>0.22748815165876801</v>
      </c>
      <c r="BU8" s="13"/>
      <c r="BV8" s="13">
        <v>0.31168831168831201</v>
      </c>
      <c r="BW8" s="13">
        <v>0.22435897435897401</v>
      </c>
      <c r="BX8" s="13"/>
      <c r="BY8" s="13">
        <v>0.18918918918918901</v>
      </c>
      <c r="BZ8" s="13">
        <v>0.24007561436673</v>
      </c>
      <c r="CA8" s="13"/>
      <c r="CB8" s="13">
        <v>0.21694915254237301</v>
      </c>
      <c r="CC8" s="13">
        <v>0.25490196078431399</v>
      </c>
    </row>
    <row r="9" spans="2:81" x14ac:dyDescent="0.3">
      <c r="B9" s="14" t="s">
        <v>84</v>
      </c>
      <c r="C9" s="13">
        <v>0.288743882544861</v>
      </c>
      <c r="D9" s="13">
        <v>0.31081081081081102</v>
      </c>
      <c r="E9" s="13">
        <v>0.26837060702875398</v>
      </c>
      <c r="F9" s="13"/>
      <c r="G9" s="13">
        <v>0.25274725274725302</v>
      </c>
      <c r="H9" s="13">
        <v>0.29834254143646399</v>
      </c>
      <c r="I9" s="13">
        <v>0.27433628318584102</v>
      </c>
      <c r="J9" s="13">
        <v>0.30337078651685401</v>
      </c>
      <c r="K9" s="13">
        <v>0.36231884057970998</v>
      </c>
      <c r="L9" s="13">
        <v>0.24285714285714299</v>
      </c>
      <c r="M9" s="13"/>
      <c r="N9" s="13">
        <v>0.30041152263374499</v>
      </c>
      <c r="O9" s="13">
        <v>0.27972027972028002</v>
      </c>
      <c r="P9" s="13">
        <v>0.37634408602150499</v>
      </c>
      <c r="Q9" s="13">
        <v>0.22222222222222199</v>
      </c>
      <c r="R9" s="13"/>
      <c r="S9" s="13">
        <v>0.28571428571428598</v>
      </c>
      <c r="T9" s="13">
        <v>0.32786885245901598</v>
      </c>
      <c r="U9" s="13">
        <v>0.266666666666667</v>
      </c>
      <c r="V9" s="13">
        <v>0.319148936170213</v>
      </c>
      <c r="W9" s="13">
        <v>0.26415094339622602</v>
      </c>
      <c r="X9" s="13">
        <v>0.186440677966102</v>
      </c>
      <c r="Y9" s="13">
        <v>0.296296296296296</v>
      </c>
      <c r="Z9" s="13">
        <v>0.55555555555555602</v>
      </c>
      <c r="AA9" s="13">
        <v>0.28767123287671198</v>
      </c>
      <c r="AB9" s="13">
        <v>0.28301886792452802</v>
      </c>
      <c r="AC9" s="13">
        <v>0.31034482758620702</v>
      </c>
      <c r="AD9" s="13">
        <v>0.2</v>
      </c>
      <c r="AE9" s="13"/>
      <c r="AF9" s="13">
        <v>0.28934010152284301</v>
      </c>
      <c r="AG9" s="13">
        <v>0.30303030303030298</v>
      </c>
      <c r="AH9" s="13">
        <v>0.31818181818181801</v>
      </c>
      <c r="AI9" s="13">
        <v>0.26250000000000001</v>
      </c>
      <c r="AJ9" s="13">
        <v>0.236363636363636</v>
      </c>
      <c r="AK9" s="13">
        <v>0.25490196078431399</v>
      </c>
      <c r="AL9" s="13"/>
      <c r="AM9" s="13">
        <v>0.24137931034482801</v>
      </c>
      <c r="AN9" s="13">
        <v>0.33613445378151302</v>
      </c>
      <c r="AO9" s="13">
        <v>0.280612244897959</v>
      </c>
      <c r="AP9" s="13">
        <v>0.24</v>
      </c>
      <c r="AQ9" s="13">
        <v>0.17647058823529399</v>
      </c>
      <c r="AR9" s="13"/>
      <c r="AS9" s="13">
        <v>0.288743882544861</v>
      </c>
      <c r="AT9" s="13" t="s">
        <v>97</v>
      </c>
      <c r="AU9" s="13"/>
      <c r="AV9" s="13">
        <v>0.29081632653061201</v>
      </c>
      <c r="AW9" s="13">
        <v>0.217391304347826</v>
      </c>
      <c r="AX9" s="13">
        <v>0.30501930501930502</v>
      </c>
      <c r="AY9" s="13"/>
      <c r="AZ9" s="13">
        <v>0.16</v>
      </c>
      <c r="BA9" s="13">
        <v>0.30952380952380998</v>
      </c>
      <c r="BB9" s="13">
        <v>0.316239316239316</v>
      </c>
      <c r="BC9" s="13"/>
      <c r="BD9" s="13">
        <v>0.28217821782178198</v>
      </c>
      <c r="BE9" s="13">
        <v>0.30434782608695699</v>
      </c>
      <c r="BF9" s="13"/>
      <c r="BG9" s="13">
        <v>0.29166666666666702</v>
      </c>
      <c r="BH9" s="13">
        <v>0.28787878787878801</v>
      </c>
      <c r="BI9" s="13"/>
      <c r="BJ9" s="13">
        <v>0.35789473684210499</v>
      </c>
      <c r="BK9" s="13">
        <v>0.27689243027888399</v>
      </c>
      <c r="BL9" s="13"/>
      <c r="BM9" s="13">
        <v>0.23622047244094499</v>
      </c>
      <c r="BN9" s="13">
        <v>0.30753138075313802</v>
      </c>
      <c r="BO9" s="13"/>
      <c r="BP9" s="13">
        <v>0.23728813559322001</v>
      </c>
      <c r="BQ9" s="13">
        <v>0.31147540983606598</v>
      </c>
      <c r="BR9" s="13"/>
      <c r="BS9" s="13">
        <v>0.30472103004291801</v>
      </c>
      <c r="BT9" s="13">
        <v>0.28436018957345999</v>
      </c>
      <c r="BU9" s="13"/>
      <c r="BV9" s="13">
        <v>0.32467532467532501</v>
      </c>
      <c r="BW9" s="13">
        <v>0.29487179487179499</v>
      </c>
      <c r="BX9" s="13"/>
      <c r="BY9" s="13">
        <v>0.31081081081081102</v>
      </c>
      <c r="BZ9" s="13">
        <v>0.289224952741021</v>
      </c>
      <c r="CA9" s="13"/>
      <c r="CB9" s="13">
        <v>0.26101694915254198</v>
      </c>
      <c r="CC9" s="13">
        <v>0.32026143790849698</v>
      </c>
    </row>
    <row r="10" spans="2:81" x14ac:dyDescent="0.3">
      <c r="B10" s="14" t="s">
        <v>414</v>
      </c>
      <c r="C10" s="13">
        <v>0.19902120717781399</v>
      </c>
      <c r="D10" s="13">
        <v>0.195945945945946</v>
      </c>
      <c r="E10" s="13">
        <v>0.201277955271566</v>
      </c>
      <c r="F10" s="13"/>
      <c r="G10" s="13">
        <v>0.14285714285714299</v>
      </c>
      <c r="H10" s="13">
        <v>0.16574585635359099</v>
      </c>
      <c r="I10" s="13">
        <v>0.19469026548672599</v>
      </c>
      <c r="J10" s="13">
        <v>0.235955056179775</v>
      </c>
      <c r="K10" s="13">
        <v>0.24637681159420299</v>
      </c>
      <c r="L10" s="13">
        <v>0.27142857142857102</v>
      </c>
      <c r="M10" s="13"/>
      <c r="N10" s="13">
        <v>0.164609053497942</v>
      </c>
      <c r="O10" s="13">
        <v>0.21678321678321699</v>
      </c>
      <c r="P10" s="13">
        <v>0.17204301075268799</v>
      </c>
      <c r="Q10" s="13">
        <v>0.27777777777777801</v>
      </c>
      <c r="R10" s="13"/>
      <c r="S10" s="13">
        <v>0.206349206349206</v>
      </c>
      <c r="T10" s="13">
        <v>0.18032786885245899</v>
      </c>
      <c r="U10" s="13">
        <v>0.266666666666667</v>
      </c>
      <c r="V10" s="13">
        <v>0.10638297872340401</v>
      </c>
      <c r="W10" s="13">
        <v>0.30188679245283001</v>
      </c>
      <c r="X10" s="13">
        <v>0.186440677966102</v>
      </c>
      <c r="Y10" s="13">
        <v>0.203703703703704</v>
      </c>
      <c r="Z10" s="13">
        <v>0.11111111111111099</v>
      </c>
      <c r="AA10" s="13">
        <v>0.150684931506849</v>
      </c>
      <c r="AB10" s="13">
        <v>0.20754716981132099</v>
      </c>
      <c r="AC10" s="13">
        <v>0.17241379310344801</v>
      </c>
      <c r="AD10" s="13">
        <v>0.5</v>
      </c>
      <c r="AE10" s="13"/>
      <c r="AF10" s="13">
        <v>0.182741116751269</v>
      </c>
      <c r="AG10" s="13">
        <v>0.21212121212121199</v>
      </c>
      <c r="AH10" s="13">
        <v>0.24242424242424199</v>
      </c>
      <c r="AI10" s="13">
        <v>0.1875</v>
      </c>
      <c r="AJ10" s="13">
        <v>0.145454545454545</v>
      </c>
      <c r="AK10" s="13">
        <v>0.27450980392156898</v>
      </c>
      <c r="AL10" s="13"/>
      <c r="AM10" s="13">
        <v>0.229885057471264</v>
      </c>
      <c r="AN10" s="13">
        <v>0.20168067226890801</v>
      </c>
      <c r="AO10" s="13">
        <v>0.183673469387755</v>
      </c>
      <c r="AP10" s="13">
        <v>0.192</v>
      </c>
      <c r="AQ10" s="13">
        <v>0.17647058823529399</v>
      </c>
      <c r="AR10" s="13"/>
      <c r="AS10" s="13">
        <v>0.19902120717781399</v>
      </c>
      <c r="AT10" s="13" t="s">
        <v>97</v>
      </c>
      <c r="AU10" s="13"/>
      <c r="AV10" s="13">
        <v>0.17346938775510201</v>
      </c>
      <c r="AW10" s="13">
        <v>0.23913043478260901</v>
      </c>
      <c r="AX10" s="13">
        <v>0.22007722007722</v>
      </c>
      <c r="AY10" s="13"/>
      <c r="AZ10" s="13">
        <v>0.08</v>
      </c>
      <c r="BA10" s="13">
        <v>0.214285714285714</v>
      </c>
      <c r="BB10" s="13">
        <v>0.23931623931623899</v>
      </c>
      <c r="BC10" s="13"/>
      <c r="BD10" s="13">
        <v>0.18811881188118801</v>
      </c>
      <c r="BE10" s="13">
        <v>0.217391304347826</v>
      </c>
      <c r="BF10" s="13"/>
      <c r="BG10" s="13">
        <v>0.17592592592592601</v>
      </c>
      <c r="BH10" s="13">
        <v>0.20959595959596</v>
      </c>
      <c r="BI10" s="13"/>
      <c r="BJ10" s="13">
        <v>0.157894736842105</v>
      </c>
      <c r="BK10" s="13">
        <v>0.19920318725099601</v>
      </c>
      <c r="BL10" s="13"/>
      <c r="BM10" s="13">
        <v>0.17322834645669299</v>
      </c>
      <c r="BN10" s="13">
        <v>0.205020920502092</v>
      </c>
      <c r="BO10" s="13"/>
      <c r="BP10" s="13">
        <v>0.225988700564972</v>
      </c>
      <c r="BQ10" s="13">
        <v>0.187353629976581</v>
      </c>
      <c r="BR10" s="13"/>
      <c r="BS10" s="13">
        <v>0.184549356223176</v>
      </c>
      <c r="BT10" s="13">
        <v>0.24170616113744101</v>
      </c>
      <c r="BU10" s="13"/>
      <c r="BV10" s="13">
        <v>0.19480519480519501</v>
      </c>
      <c r="BW10" s="13">
        <v>0.17948717948717899</v>
      </c>
      <c r="BX10" s="13"/>
      <c r="BY10" s="13">
        <v>0.20270270270270299</v>
      </c>
      <c r="BZ10" s="13">
        <v>0.194706994328922</v>
      </c>
      <c r="CA10" s="13"/>
      <c r="CB10" s="13">
        <v>0.19661016949152499</v>
      </c>
      <c r="CC10" s="13">
        <v>0.19281045751633999</v>
      </c>
    </row>
    <row r="11" spans="2:81" x14ac:dyDescent="0.3">
      <c r="B11" s="14" t="s">
        <v>86</v>
      </c>
      <c r="C11" s="13">
        <v>0.184339314845024</v>
      </c>
      <c r="D11" s="13">
        <v>0.16554054054054099</v>
      </c>
      <c r="E11" s="13">
        <v>0.198083067092652</v>
      </c>
      <c r="F11" s="13"/>
      <c r="G11" s="13">
        <v>0.28571428571428598</v>
      </c>
      <c r="H11" s="13">
        <v>0.149171270718232</v>
      </c>
      <c r="I11" s="13">
        <v>0.15044247787610601</v>
      </c>
      <c r="J11" s="13">
        <v>0.213483146067416</v>
      </c>
      <c r="K11" s="13">
        <v>0.173913043478261</v>
      </c>
      <c r="L11" s="13">
        <v>0.17142857142857101</v>
      </c>
      <c r="M11" s="13"/>
      <c r="N11" s="13">
        <v>0.18106995884773699</v>
      </c>
      <c r="O11" s="13">
        <v>0.20979020979021001</v>
      </c>
      <c r="P11" s="13">
        <v>0.13978494623655899</v>
      </c>
      <c r="Q11" s="13">
        <v>0.182539682539683</v>
      </c>
      <c r="R11" s="13"/>
      <c r="S11" s="13">
        <v>0.206349206349206</v>
      </c>
      <c r="T11" s="13">
        <v>0.19672131147541</v>
      </c>
      <c r="U11" s="13">
        <v>0.233333333333333</v>
      </c>
      <c r="V11" s="13">
        <v>0.12765957446808501</v>
      </c>
      <c r="W11" s="13">
        <v>0.169811320754717</v>
      </c>
      <c r="X11" s="13">
        <v>0.22033898305084701</v>
      </c>
      <c r="Y11" s="13">
        <v>0.16666666666666699</v>
      </c>
      <c r="Z11" s="13">
        <v>0</v>
      </c>
      <c r="AA11" s="13">
        <v>0.17808219178082199</v>
      </c>
      <c r="AB11" s="13">
        <v>0.245283018867925</v>
      </c>
      <c r="AC11" s="13">
        <v>0.13793103448275901</v>
      </c>
      <c r="AD11" s="13">
        <v>0.1</v>
      </c>
      <c r="AE11" s="13"/>
      <c r="AF11" s="13">
        <v>0.13705583756345199</v>
      </c>
      <c r="AG11" s="13">
        <v>0.20202020202020199</v>
      </c>
      <c r="AH11" s="13">
        <v>0.31818181818181801</v>
      </c>
      <c r="AI11" s="13">
        <v>0.15</v>
      </c>
      <c r="AJ11" s="13">
        <v>0.236363636363636</v>
      </c>
      <c r="AK11" s="13">
        <v>0.17647058823529399</v>
      </c>
      <c r="AL11" s="13"/>
      <c r="AM11" s="13">
        <v>0.13793103448275901</v>
      </c>
      <c r="AN11" s="13">
        <v>0.14285714285714299</v>
      </c>
      <c r="AO11" s="13">
        <v>0.22959183673469399</v>
      </c>
      <c r="AP11" s="13">
        <v>0.20799999999999999</v>
      </c>
      <c r="AQ11" s="13">
        <v>0.11764705882352899</v>
      </c>
      <c r="AR11" s="13"/>
      <c r="AS11" s="13">
        <v>0.184339314845024</v>
      </c>
      <c r="AT11" s="13" t="s">
        <v>97</v>
      </c>
      <c r="AU11" s="13"/>
      <c r="AV11" s="13">
        <v>0.17857142857142899</v>
      </c>
      <c r="AW11" s="13">
        <v>0.173913043478261</v>
      </c>
      <c r="AX11" s="13">
        <v>0.193050193050193</v>
      </c>
      <c r="AY11" s="13"/>
      <c r="AZ11" s="13">
        <v>0.18</v>
      </c>
      <c r="BA11" s="13">
        <v>0.214285714285714</v>
      </c>
      <c r="BB11" s="13">
        <v>0.170940170940171</v>
      </c>
      <c r="BC11" s="13"/>
      <c r="BD11" s="13">
        <v>0.212871287128713</v>
      </c>
      <c r="BE11" s="13">
        <v>0.13043478260869601</v>
      </c>
      <c r="BF11" s="13"/>
      <c r="BG11" s="13">
        <v>0.203703703703704</v>
      </c>
      <c r="BH11" s="13">
        <v>0.174242424242424</v>
      </c>
      <c r="BI11" s="13"/>
      <c r="BJ11" s="13">
        <v>0.18947368421052599</v>
      </c>
      <c r="BK11" s="13">
        <v>0.18725099601593601</v>
      </c>
      <c r="BL11" s="13"/>
      <c r="BM11" s="13">
        <v>0.23622047244094499</v>
      </c>
      <c r="BN11" s="13">
        <v>0.169456066945607</v>
      </c>
      <c r="BO11" s="13"/>
      <c r="BP11" s="13">
        <v>0.23728813559322001</v>
      </c>
      <c r="BQ11" s="13">
        <v>0.16393442622950799</v>
      </c>
      <c r="BR11" s="13"/>
      <c r="BS11" s="13">
        <v>0.184549356223176</v>
      </c>
      <c r="BT11" s="13">
        <v>0.17061611374407601</v>
      </c>
      <c r="BU11" s="13"/>
      <c r="BV11" s="13">
        <v>0.11688311688311701</v>
      </c>
      <c r="BW11" s="13">
        <v>0.21794871794871801</v>
      </c>
      <c r="BX11" s="13"/>
      <c r="BY11" s="13">
        <v>0.21621621621621601</v>
      </c>
      <c r="BZ11" s="13">
        <v>0.17958412098298701</v>
      </c>
      <c r="CA11" s="13"/>
      <c r="CB11" s="13">
        <v>0.22033898305084701</v>
      </c>
      <c r="CC11" s="13">
        <v>0.14705882352941199</v>
      </c>
    </row>
    <row r="12" spans="2:81" x14ac:dyDescent="0.3">
      <c r="B12" s="14" t="s">
        <v>415</v>
      </c>
      <c r="C12" s="13">
        <v>7.8303425774877602E-2</v>
      </c>
      <c r="D12" s="13">
        <v>6.7567567567567599E-2</v>
      </c>
      <c r="E12" s="13">
        <v>8.9456869009584702E-2</v>
      </c>
      <c r="F12" s="13"/>
      <c r="G12" s="13">
        <v>0.13186813186813201</v>
      </c>
      <c r="H12" s="13">
        <v>7.18232044198895E-2</v>
      </c>
      <c r="I12" s="13">
        <v>7.9646017699115002E-2</v>
      </c>
      <c r="J12" s="13">
        <v>4.49438202247191E-2</v>
      </c>
      <c r="K12" s="13">
        <v>4.3478260869565202E-2</v>
      </c>
      <c r="L12" s="13">
        <v>0.1</v>
      </c>
      <c r="M12" s="13"/>
      <c r="N12" s="13">
        <v>6.1728395061728399E-2</v>
      </c>
      <c r="O12" s="13">
        <v>0.111888111888112</v>
      </c>
      <c r="P12" s="13">
        <v>5.3763440860215103E-2</v>
      </c>
      <c r="Q12" s="13">
        <v>8.7301587301587297E-2</v>
      </c>
      <c r="R12" s="13"/>
      <c r="S12" s="13">
        <v>8.7301587301587297E-2</v>
      </c>
      <c r="T12" s="13">
        <v>3.2786885245901599E-2</v>
      </c>
      <c r="U12" s="13">
        <v>0.133333333333333</v>
      </c>
      <c r="V12" s="13">
        <v>0.12765957446808501</v>
      </c>
      <c r="W12" s="13">
        <v>1.88679245283019E-2</v>
      </c>
      <c r="X12" s="13">
        <v>8.4745762711864403E-2</v>
      </c>
      <c r="Y12" s="13">
        <v>9.2592592592592601E-2</v>
      </c>
      <c r="Z12" s="13">
        <v>0.11111111111111099</v>
      </c>
      <c r="AA12" s="13">
        <v>5.4794520547945202E-2</v>
      </c>
      <c r="AB12" s="13">
        <v>7.5471698113207503E-2</v>
      </c>
      <c r="AC12" s="13">
        <v>0.13793103448275901</v>
      </c>
      <c r="AD12" s="13">
        <v>0</v>
      </c>
      <c r="AE12" s="13"/>
      <c r="AF12" s="13">
        <v>9.6446700507614197E-2</v>
      </c>
      <c r="AG12" s="13">
        <v>3.03030303030303E-2</v>
      </c>
      <c r="AH12" s="13">
        <v>4.5454545454545497E-2</v>
      </c>
      <c r="AI12" s="13">
        <v>2.5000000000000001E-2</v>
      </c>
      <c r="AJ12" s="13">
        <v>0.18181818181818199</v>
      </c>
      <c r="AK12" s="13">
        <v>7.8431372549019607E-2</v>
      </c>
      <c r="AL12" s="13"/>
      <c r="AM12" s="13">
        <v>6.8965517241379296E-2</v>
      </c>
      <c r="AN12" s="13">
        <v>0.10084033613445401</v>
      </c>
      <c r="AO12" s="13">
        <v>8.1632653061224497E-2</v>
      </c>
      <c r="AP12" s="13">
        <v>7.1999999999999995E-2</v>
      </c>
      <c r="AQ12" s="13">
        <v>5.8823529411764698E-2</v>
      </c>
      <c r="AR12" s="13"/>
      <c r="AS12" s="13">
        <v>7.8303425774877602E-2</v>
      </c>
      <c r="AT12" s="13" t="s">
        <v>97</v>
      </c>
      <c r="AU12" s="13"/>
      <c r="AV12" s="13">
        <v>4.08163265306122E-2</v>
      </c>
      <c r="AW12" s="13">
        <v>4.3478260869565202E-2</v>
      </c>
      <c r="AX12" s="13">
        <v>0.111969111969112</v>
      </c>
      <c r="AY12" s="13"/>
      <c r="AZ12" s="13">
        <v>0.06</v>
      </c>
      <c r="BA12" s="13">
        <v>0</v>
      </c>
      <c r="BB12" s="13">
        <v>5.1282051282051301E-2</v>
      </c>
      <c r="BC12" s="13"/>
      <c r="BD12" s="13">
        <v>8.16831683168317E-2</v>
      </c>
      <c r="BE12" s="13">
        <v>6.7632850241545903E-2</v>
      </c>
      <c r="BF12" s="13"/>
      <c r="BG12" s="13">
        <v>6.0185185185185203E-2</v>
      </c>
      <c r="BH12" s="13">
        <v>8.8383838383838398E-2</v>
      </c>
      <c r="BI12" s="13"/>
      <c r="BJ12" s="13">
        <v>6.3157894736842093E-2</v>
      </c>
      <c r="BK12" s="13">
        <v>8.1673306772908405E-2</v>
      </c>
      <c r="BL12" s="13"/>
      <c r="BM12" s="13">
        <v>0.118110236220472</v>
      </c>
      <c r="BN12" s="13">
        <v>6.4853556485355707E-2</v>
      </c>
      <c r="BO12" s="13"/>
      <c r="BP12" s="13">
        <v>0.10734463276836199</v>
      </c>
      <c r="BQ12" s="13">
        <v>6.5573770491803296E-2</v>
      </c>
      <c r="BR12" s="13"/>
      <c r="BS12" s="13">
        <v>5.5793991416309002E-2</v>
      </c>
      <c r="BT12" s="13">
        <v>5.6872037914691899E-2</v>
      </c>
      <c r="BU12" s="13"/>
      <c r="BV12" s="13">
        <v>3.8961038961039002E-2</v>
      </c>
      <c r="BW12" s="13">
        <v>6.4102564102564097E-2</v>
      </c>
      <c r="BX12" s="13"/>
      <c r="BY12" s="13">
        <v>8.1081081081081099E-2</v>
      </c>
      <c r="BZ12" s="13">
        <v>7.9395085066162593E-2</v>
      </c>
      <c r="CA12" s="13"/>
      <c r="CB12" s="13">
        <v>8.8135593220338995E-2</v>
      </c>
      <c r="CC12" s="13">
        <v>7.1895424836601302E-2</v>
      </c>
    </row>
    <row r="13" spans="2:81" x14ac:dyDescent="0.3">
      <c r="B13" s="14" t="s">
        <v>106</v>
      </c>
      <c r="C13" s="13">
        <v>1.46818923327896E-2</v>
      </c>
      <c r="D13" s="13">
        <v>6.7567567567567597E-3</v>
      </c>
      <c r="E13" s="13">
        <v>2.23642172523962E-2</v>
      </c>
      <c r="F13" s="13"/>
      <c r="G13" s="13">
        <v>3.2967032967033003E-2</v>
      </c>
      <c r="H13" s="13">
        <v>0</v>
      </c>
      <c r="I13" s="13">
        <v>1.7699115044247801E-2</v>
      </c>
      <c r="J13" s="13">
        <v>3.3707865168539297E-2</v>
      </c>
      <c r="K13" s="13">
        <v>0</v>
      </c>
      <c r="L13" s="13">
        <v>1.4285714285714299E-2</v>
      </c>
      <c r="M13" s="13"/>
      <c r="N13" s="13">
        <v>4.11522633744856E-3</v>
      </c>
      <c r="O13" s="13">
        <v>0</v>
      </c>
      <c r="P13" s="13">
        <v>3.2258064516128997E-2</v>
      </c>
      <c r="Q13" s="13">
        <v>3.9682539682539701E-2</v>
      </c>
      <c r="R13" s="13"/>
      <c r="S13" s="13">
        <v>0</v>
      </c>
      <c r="T13" s="13">
        <v>4.91803278688525E-2</v>
      </c>
      <c r="U13" s="13">
        <v>0</v>
      </c>
      <c r="V13" s="13">
        <v>2.1276595744680899E-2</v>
      </c>
      <c r="W13" s="13">
        <v>3.77358490566038E-2</v>
      </c>
      <c r="X13" s="13">
        <v>0</v>
      </c>
      <c r="Y13" s="13">
        <v>1.85185185185185E-2</v>
      </c>
      <c r="Z13" s="13">
        <v>0</v>
      </c>
      <c r="AA13" s="13">
        <v>1.3698630136986301E-2</v>
      </c>
      <c r="AB13" s="13">
        <v>0</v>
      </c>
      <c r="AC13" s="13">
        <v>3.4482758620689703E-2</v>
      </c>
      <c r="AD13" s="13">
        <v>0</v>
      </c>
      <c r="AE13" s="13"/>
      <c r="AF13" s="13">
        <v>1.01522842639594E-2</v>
      </c>
      <c r="AG13" s="13">
        <v>0</v>
      </c>
      <c r="AH13" s="13">
        <v>0</v>
      </c>
      <c r="AI13" s="13">
        <v>3.7499999999999999E-2</v>
      </c>
      <c r="AJ13" s="13">
        <v>3.6363636363636397E-2</v>
      </c>
      <c r="AK13" s="13">
        <v>0</v>
      </c>
      <c r="AL13" s="13"/>
      <c r="AM13" s="13">
        <v>4.5977011494252901E-2</v>
      </c>
      <c r="AN13" s="13">
        <v>1.6806722689075598E-2</v>
      </c>
      <c r="AO13" s="13">
        <v>1.53061224489796E-2</v>
      </c>
      <c r="AP13" s="13">
        <v>0</v>
      </c>
      <c r="AQ13" s="13">
        <v>0</v>
      </c>
      <c r="AR13" s="13"/>
      <c r="AS13" s="13">
        <v>1.46818923327896E-2</v>
      </c>
      <c r="AT13" s="13" t="s">
        <v>97</v>
      </c>
      <c r="AU13" s="13"/>
      <c r="AV13" s="13">
        <v>1.53061224489796E-2</v>
      </c>
      <c r="AW13" s="13">
        <v>2.1739130434782601E-2</v>
      </c>
      <c r="AX13" s="13">
        <v>1.9305019305019301E-2</v>
      </c>
      <c r="AY13" s="13"/>
      <c r="AZ13" s="13">
        <v>0</v>
      </c>
      <c r="BA13" s="13">
        <v>0</v>
      </c>
      <c r="BB13" s="13">
        <v>2.5641025641025599E-2</v>
      </c>
      <c r="BC13" s="13"/>
      <c r="BD13" s="13">
        <v>7.4257425742574297E-3</v>
      </c>
      <c r="BE13" s="13">
        <v>2.8985507246376802E-2</v>
      </c>
      <c r="BF13" s="13"/>
      <c r="BG13" s="13">
        <v>0</v>
      </c>
      <c r="BH13" s="13">
        <v>2.27272727272727E-2</v>
      </c>
      <c r="BI13" s="13"/>
      <c r="BJ13" s="13">
        <v>1.05263157894737E-2</v>
      </c>
      <c r="BK13" s="13">
        <v>1.5936254980079698E-2</v>
      </c>
      <c r="BL13" s="13"/>
      <c r="BM13" s="13">
        <v>7.8740157480314994E-3</v>
      </c>
      <c r="BN13" s="13">
        <v>1.46443514644351E-2</v>
      </c>
      <c r="BO13" s="13"/>
      <c r="BP13" s="13">
        <v>1.6949152542372899E-2</v>
      </c>
      <c r="BQ13" s="13">
        <v>1.1709601873536301E-2</v>
      </c>
      <c r="BR13" s="13"/>
      <c r="BS13" s="13">
        <v>1.7167381974248899E-2</v>
      </c>
      <c r="BT13" s="13">
        <v>1.8957345971564E-2</v>
      </c>
      <c r="BU13" s="13"/>
      <c r="BV13" s="13">
        <v>1.2987012987013E-2</v>
      </c>
      <c r="BW13" s="13">
        <v>1.9230769230769201E-2</v>
      </c>
      <c r="BX13" s="13"/>
      <c r="BY13" s="13">
        <v>0</v>
      </c>
      <c r="BZ13" s="13">
        <v>1.70132325141777E-2</v>
      </c>
      <c r="CA13" s="13"/>
      <c r="CB13" s="13">
        <v>1.6949152542372899E-2</v>
      </c>
      <c r="CC13" s="13">
        <v>1.30718954248366E-2</v>
      </c>
    </row>
    <row r="14" spans="2:81" x14ac:dyDescent="0.3">
      <c r="B14" s="14" t="s">
        <v>89</v>
      </c>
      <c r="C14" s="17">
        <v>0.52365415986949404</v>
      </c>
      <c r="D14" s="17">
        <v>0.56418918918918903</v>
      </c>
      <c r="E14" s="17">
        <v>0.48881789137380199</v>
      </c>
      <c r="F14" s="17"/>
      <c r="G14" s="17">
        <v>0.40659340659340698</v>
      </c>
      <c r="H14" s="17">
        <v>0.61325966850828695</v>
      </c>
      <c r="I14" s="17">
        <v>0.55752212389380496</v>
      </c>
      <c r="J14" s="17">
        <v>0.47191011235955099</v>
      </c>
      <c r="K14" s="17">
        <v>0.53623188405797095</v>
      </c>
      <c r="L14" s="17">
        <v>0.442857142857143</v>
      </c>
      <c r="M14" s="17"/>
      <c r="N14" s="17">
        <v>0.58847736625514402</v>
      </c>
      <c r="O14" s="17">
        <v>0.46153846153846201</v>
      </c>
      <c r="P14" s="17">
        <v>0.60215053763440896</v>
      </c>
      <c r="Q14" s="17">
        <v>0.41269841269841301</v>
      </c>
      <c r="R14" s="17"/>
      <c r="S14" s="17">
        <v>0.5</v>
      </c>
      <c r="T14" s="17">
        <v>0.54098360655737698</v>
      </c>
      <c r="U14" s="17">
        <v>0.36666666666666697</v>
      </c>
      <c r="V14" s="17">
        <v>0.61702127659574502</v>
      </c>
      <c r="W14" s="17">
        <v>0.47169811320754701</v>
      </c>
      <c r="X14" s="17">
        <v>0.50847457627118597</v>
      </c>
      <c r="Y14" s="17">
        <v>0.51851851851851805</v>
      </c>
      <c r="Z14" s="17">
        <v>0.77777777777777801</v>
      </c>
      <c r="AA14" s="17">
        <v>0.602739726027397</v>
      </c>
      <c r="AB14" s="17">
        <v>0.47169811320754701</v>
      </c>
      <c r="AC14" s="17">
        <v>0.51724137931034497</v>
      </c>
      <c r="AD14" s="17">
        <v>0.4</v>
      </c>
      <c r="AE14" s="17"/>
      <c r="AF14" s="17">
        <v>0.57360406091370597</v>
      </c>
      <c r="AG14" s="17">
        <v>0.55555555555555602</v>
      </c>
      <c r="AH14" s="17">
        <v>0.39393939393939398</v>
      </c>
      <c r="AI14" s="17">
        <v>0.6</v>
      </c>
      <c r="AJ14" s="17">
        <v>0.4</v>
      </c>
      <c r="AK14" s="17">
        <v>0.47058823529411797</v>
      </c>
      <c r="AL14" s="17"/>
      <c r="AM14" s="17">
        <v>0.51724137931034497</v>
      </c>
      <c r="AN14" s="17">
        <v>0.53781512605042003</v>
      </c>
      <c r="AO14" s="17">
        <v>0.48979591836734698</v>
      </c>
      <c r="AP14" s="17">
        <v>0.52800000000000002</v>
      </c>
      <c r="AQ14" s="17">
        <v>0.64705882352941202</v>
      </c>
      <c r="AR14" s="17"/>
      <c r="AS14" s="17">
        <v>0.52365415986949404</v>
      </c>
      <c r="AT14" s="17" t="s">
        <v>97</v>
      </c>
      <c r="AU14" s="17"/>
      <c r="AV14" s="17">
        <v>0.59183673469387799</v>
      </c>
      <c r="AW14" s="17">
        <v>0.52173913043478304</v>
      </c>
      <c r="AX14" s="17">
        <v>0.45559845559845602</v>
      </c>
      <c r="AY14" s="17"/>
      <c r="AZ14" s="17">
        <v>0.68</v>
      </c>
      <c r="BA14" s="17">
        <v>0.57142857142857095</v>
      </c>
      <c r="BB14" s="17">
        <v>0.512820512820513</v>
      </c>
      <c r="BC14" s="17"/>
      <c r="BD14" s="17">
        <v>0.50990099009901002</v>
      </c>
      <c r="BE14" s="17">
        <v>0.55555555555555602</v>
      </c>
      <c r="BF14" s="17"/>
      <c r="BG14" s="17">
        <v>0.56018518518518501</v>
      </c>
      <c r="BH14" s="17">
        <v>0.50505050505050497</v>
      </c>
      <c r="BI14" s="17"/>
      <c r="BJ14" s="17">
        <v>0.57894736842105299</v>
      </c>
      <c r="BK14" s="17">
        <v>0.51593625498008</v>
      </c>
      <c r="BL14" s="17"/>
      <c r="BM14" s="17">
        <v>0.464566929133858</v>
      </c>
      <c r="BN14" s="17">
        <v>0.54602510460250997</v>
      </c>
      <c r="BO14" s="17"/>
      <c r="BP14" s="17">
        <v>0.41242937853107298</v>
      </c>
      <c r="BQ14" s="17">
        <v>0.57142857142857095</v>
      </c>
      <c r="BR14" s="17"/>
      <c r="BS14" s="17">
        <v>0.55793991416308997</v>
      </c>
      <c r="BT14" s="17">
        <v>0.511848341232227</v>
      </c>
      <c r="BU14" s="17"/>
      <c r="BV14" s="17">
        <v>0.63636363636363602</v>
      </c>
      <c r="BW14" s="17">
        <v>0.51923076923076905</v>
      </c>
      <c r="BX14" s="17"/>
      <c r="BY14" s="17">
        <v>0.5</v>
      </c>
      <c r="BZ14" s="17">
        <v>0.52930056710774998</v>
      </c>
      <c r="CA14" s="17"/>
      <c r="CB14" s="17">
        <v>0.47796610169491499</v>
      </c>
      <c r="CC14" s="17">
        <v>0.57516339869280997</v>
      </c>
    </row>
    <row r="15" spans="2:81" x14ac:dyDescent="0.3">
      <c r="B15" s="14" t="s">
        <v>90</v>
      </c>
      <c r="C15" s="17">
        <v>0.262642740619902</v>
      </c>
      <c r="D15" s="17">
        <v>0.233108108108108</v>
      </c>
      <c r="E15" s="17">
        <v>0.28753993610223599</v>
      </c>
      <c r="F15" s="17"/>
      <c r="G15" s="17">
        <v>0.41758241758241799</v>
      </c>
      <c r="H15" s="17">
        <v>0.22099447513812201</v>
      </c>
      <c r="I15" s="17">
        <v>0.23008849557522101</v>
      </c>
      <c r="J15" s="17">
        <v>0.25842696629213502</v>
      </c>
      <c r="K15" s="17">
        <v>0.217391304347826</v>
      </c>
      <c r="L15" s="17">
        <v>0.27142857142857102</v>
      </c>
      <c r="M15" s="17"/>
      <c r="N15" s="17">
        <v>0.242798353909465</v>
      </c>
      <c r="O15" s="17">
        <v>0.321678321678322</v>
      </c>
      <c r="P15" s="17">
        <v>0.19354838709677399</v>
      </c>
      <c r="Q15" s="17">
        <v>0.26984126984126999</v>
      </c>
      <c r="R15" s="17"/>
      <c r="S15" s="17">
        <v>0.293650793650794</v>
      </c>
      <c r="T15" s="17">
        <v>0.22950819672131101</v>
      </c>
      <c r="U15" s="17">
        <v>0.36666666666666697</v>
      </c>
      <c r="V15" s="17">
        <v>0.25531914893617003</v>
      </c>
      <c r="W15" s="17">
        <v>0.18867924528301899</v>
      </c>
      <c r="X15" s="17">
        <v>0.305084745762712</v>
      </c>
      <c r="Y15" s="17">
        <v>0.25925925925925902</v>
      </c>
      <c r="Z15" s="17">
        <v>0.11111111111111099</v>
      </c>
      <c r="AA15" s="17">
        <v>0.232876712328767</v>
      </c>
      <c r="AB15" s="17">
        <v>0.320754716981132</v>
      </c>
      <c r="AC15" s="17">
        <v>0.27586206896551702</v>
      </c>
      <c r="AD15" s="17">
        <v>0.1</v>
      </c>
      <c r="AE15" s="17"/>
      <c r="AF15" s="17">
        <v>0.233502538071066</v>
      </c>
      <c r="AG15" s="17">
        <v>0.23232323232323199</v>
      </c>
      <c r="AH15" s="17">
        <v>0.36363636363636398</v>
      </c>
      <c r="AI15" s="17">
        <v>0.17499999999999999</v>
      </c>
      <c r="AJ15" s="17">
        <v>0.41818181818181799</v>
      </c>
      <c r="AK15" s="17">
        <v>0.25490196078431399</v>
      </c>
      <c r="AL15" s="17"/>
      <c r="AM15" s="17">
        <v>0.20689655172413801</v>
      </c>
      <c r="AN15" s="17">
        <v>0.24369747899159699</v>
      </c>
      <c r="AO15" s="17">
        <v>0.31122448979591799</v>
      </c>
      <c r="AP15" s="17">
        <v>0.28000000000000003</v>
      </c>
      <c r="AQ15" s="17">
        <v>0.17647058823529399</v>
      </c>
      <c r="AR15" s="17"/>
      <c r="AS15" s="17">
        <v>0.262642740619902</v>
      </c>
      <c r="AT15" s="17" t="s">
        <v>97</v>
      </c>
      <c r="AU15" s="17"/>
      <c r="AV15" s="17">
        <v>0.219387755102041</v>
      </c>
      <c r="AW15" s="17">
        <v>0.217391304347826</v>
      </c>
      <c r="AX15" s="17">
        <v>0.30501930501930502</v>
      </c>
      <c r="AY15" s="17"/>
      <c r="AZ15" s="17">
        <v>0.24</v>
      </c>
      <c r="BA15" s="17">
        <v>0.214285714285714</v>
      </c>
      <c r="BB15" s="17">
        <v>0.22222222222222199</v>
      </c>
      <c r="BC15" s="17"/>
      <c r="BD15" s="17">
        <v>0.29455445544554498</v>
      </c>
      <c r="BE15" s="17">
        <v>0.19806763285024201</v>
      </c>
      <c r="BF15" s="17"/>
      <c r="BG15" s="17">
        <v>0.26388888888888901</v>
      </c>
      <c r="BH15" s="17">
        <v>0.26262626262626299</v>
      </c>
      <c r="BI15" s="17"/>
      <c r="BJ15" s="17">
        <v>0.25263157894736799</v>
      </c>
      <c r="BK15" s="17">
        <v>0.26892430278884499</v>
      </c>
      <c r="BL15" s="17"/>
      <c r="BM15" s="17">
        <v>0.35433070866141703</v>
      </c>
      <c r="BN15" s="17">
        <v>0.23430962343096201</v>
      </c>
      <c r="BO15" s="17"/>
      <c r="BP15" s="17">
        <v>0.34463276836158202</v>
      </c>
      <c r="BQ15" s="17">
        <v>0.22950819672131101</v>
      </c>
      <c r="BR15" s="17"/>
      <c r="BS15" s="17">
        <v>0.24034334763948501</v>
      </c>
      <c r="BT15" s="17">
        <v>0.22748815165876801</v>
      </c>
      <c r="BU15" s="17"/>
      <c r="BV15" s="17">
        <v>0.15584415584415601</v>
      </c>
      <c r="BW15" s="17">
        <v>0.28205128205128199</v>
      </c>
      <c r="BX15" s="17"/>
      <c r="BY15" s="17">
        <v>0.29729729729729698</v>
      </c>
      <c r="BZ15" s="17">
        <v>0.25897920604914898</v>
      </c>
      <c r="CA15" s="17"/>
      <c r="CB15" s="17">
        <v>0.30847457627118602</v>
      </c>
      <c r="CC15" s="17">
        <v>0.21895424836601299</v>
      </c>
    </row>
    <row r="16" spans="2:81" x14ac:dyDescent="0.3">
      <c r="B16" s="14" t="s">
        <v>91</v>
      </c>
      <c r="C16" s="18">
        <v>0.26101141924959198</v>
      </c>
      <c r="D16" s="18">
        <v>0.33108108108108097</v>
      </c>
      <c r="E16" s="18">
        <v>0.201277955271566</v>
      </c>
      <c r="F16" s="18"/>
      <c r="G16" s="18">
        <v>-1.09890109890109E-2</v>
      </c>
      <c r="H16" s="18">
        <v>0.39226519337016602</v>
      </c>
      <c r="I16" s="18">
        <v>0.32743362831858402</v>
      </c>
      <c r="J16" s="18">
        <v>0.213483146067416</v>
      </c>
      <c r="K16" s="18">
        <v>0.31884057971014501</v>
      </c>
      <c r="L16" s="18">
        <v>0.17142857142857101</v>
      </c>
      <c r="M16" s="18"/>
      <c r="N16" s="18">
        <v>0.34567901234567899</v>
      </c>
      <c r="O16" s="18">
        <v>0.13986013986014001</v>
      </c>
      <c r="P16" s="18">
        <v>0.40860215053763399</v>
      </c>
      <c r="Q16" s="18">
        <v>0.14285714285714299</v>
      </c>
      <c r="R16" s="18"/>
      <c r="S16" s="18">
        <v>0.206349206349206</v>
      </c>
      <c r="T16" s="18">
        <v>0.31147540983606498</v>
      </c>
      <c r="U16" s="18">
        <v>0</v>
      </c>
      <c r="V16" s="18">
        <v>0.36170212765957399</v>
      </c>
      <c r="W16" s="18">
        <v>0.28301886792452802</v>
      </c>
      <c r="X16" s="18">
        <v>0.20338983050847501</v>
      </c>
      <c r="Y16" s="18">
        <v>0.25925925925925902</v>
      </c>
      <c r="Z16" s="18">
        <v>0.66666666666666696</v>
      </c>
      <c r="AA16" s="18">
        <v>0.36986301369863001</v>
      </c>
      <c r="AB16" s="18">
        <v>0.15094339622641501</v>
      </c>
      <c r="AC16" s="18">
        <v>0.24137931034482801</v>
      </c>
      <c r="AD16" s="18">
        <v>0.3</v>
      </c>
      <c r="AE16" s="18"/>
      <c r="AF16" s="18">
        <v>0.34010152284264</v>
      </c>
      <c r="AG16" s="18">
        <v>0.32323232323232298</v>
      </c>
      <c r="AH16" s="18">
        <v>3.03030303030303E-2</v>
      </c>
      <c r="AI16" s="18">
        <v>0.42499999999999999</v>
      </c>
      <c r="AJ16" s="18">
        <v>-1.8181818181818198E-2</v>
      </c>
      <c r="AK16" s="18">
        <v>0.21568627450980399</v>
      </c>
      <c r="AL16" s="18"/>
      <c r="AM16" s="18">
        <v>0.31034482758620702</v>
      </c>
      <c r="AN16" s="18">
        <v>0.29411764705882398</v>
      </c>
      <c r="AO16" s="18">
        <v>0.17857142857142899</v>
      </c>
      <c r="AP16" s="18">
        <v>0.248</v>
      </c>
      <c r="AQ16" s="18">
        <v>0.47058823529411797</v>
      </c>
      <c r="AR16" s="18"/>
      <c r="AS16" s="18">
        <v>0.26101141924959198</v>
      </c>
      <c r="AT16" s="18" t="s">
        <v>97</v>
      </c>
      <c r="AU16" s="18"/>
      <c r="AV16" s="18">
        <v>0.37244897959183698</v>
      </c>
      <c r="AW16" s="18">
        <v>0.30434782608695699</v>
      </c>
      <c r="AX16" s="18">
        <v>0.150579150579151</v>
      </c>
      <c r="AY16" s="18"/>
      <c r="AZ16" s="18">
        <v>0.44</v>
      </c>
      <c r="BA16" s="18">
        <v>0.35714285714285698</v>
      </c>
      <c r="BB16" s="18">
        <v>0.29059829059829101</v>
      </c>
      <c r="BC16" s="18"/>
      <c r="BD16" s="18">
        <v>0.21534653465346501</v>
      </c>
      <c r="BE16" s="18">
        <v>0.35748792270531399</v>
      </c>
      <c r="BF16" s="18"/>
      <c r="BG16" s="18">
        <v>0.296296296296296</v>
      </c>
      <c r="BH16" s="18">
        <v>0.24242424242424199</v>
      </c>
      <c r="BI16" s="18"/>
      <c r="BJ16" s="18">
        <v>0.326315789473684</v>
      </c>
      <c r="BK16" s="18">
        <v>0.24701195219123501</v>
      </c>
      <c r="BL16" s="18"/>
      <c r="BM16" s="18">
        <v>0.110236220472441</v>
      </c>
      <c r="BN16" s="18">
        <v>0.31171548117154801</v>
      </c>
      <c r="BO16" s="18"/>
      <c r="BP16" s="18">
        <v>6.7796610169491497E-2</v>
      </c>
      <c r="BQ16" s="18">
        <v>0.34192037470726</v>
      </c>
      <c r="BR16" s="18"/>
      <c r="BS16" s="18">
        <v>0.31759656652360502</v>
      </c>
      <c r="BT16" s="18">
        <v>0.28436018957345999</v>
      </c>
      <c r="BU16" s="18"/>
      <c r="BV16" s="18">
        <v>0.48051948051948101</v>
      </c>
      <c r="BW16" s="18">
        <v>0.237179487179487</v>
      </c>
      <c r="BX16" s="18"/>
      <c r="BY16" s="18">
        <v>0.20270270270270299</v>
      </c>
      <c r="BZ16" s="18">
        <v>0.270321361058601</v>
      </c>
      <c r="CA16" s="18"/>
      <c r="CB16" s="18">
        <v>0.169491525423729</v>
      </c>
      <c r="CC16" s="18">
        <v>0.35620915032679701</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G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7" width="20.77734375" customWidth="1"/>
  </cols>
  <sheetData>
    <row r="2" spans="2:7" ht="40.049999999999997" customHeight="1" x14ac:dyDescent="0.3">
      <c r="D2" s="38" t="s">
        <v>474</v>
      </c>
      <c r="E2" s="35"/>
      <c r="F2" s="35"/>
      <c r="G2" s="35"/>
    </row>
    <row r="6" spans="2:7" ht="49.95" customHeight="1" x14ac:dyDescent="0.3">
      <c r="B6" s="16" t="s">
        <v>6</v>
      </c>
      <c r="C6" s="16" t="s">
        <v>461</v>
      </c>
      <c r="D6" s="16" t="s">
        <v>460</v>
      </c>
      <c r="E6" s="16" t="s">
        <v>462</v>
      </c>
      <c r="F6" s="16" t="s">
        <v>463</v>
      </c>
    </row>
    <row r="7" spans="2:7" x14ac:dyDescent="0.3">
      <c r="B7" s="14" t="s">
        <v>413</v>
      </c>
      <c r="C7" s="13">
        <v>0.28640776699029102</v>
      </c>
      <c r="D7" s="13">
        <v>0.233009708737864</v>
      </c>
      <c r="E7" s="13">
        <v>0.25080906148867299</v>
      </c>
      <c r="F7" s="13">
        <v>0.28964401294498399</v>
      </c>
    </row>
    <row r="8" spans="2:7" x14ac:dyDescent="0.3">
      <c r="B8" s="14" t="s">
        <v>84</v>
      </c>
      <c r="C8" s="13">
        <v>0.35760517799352798</v>
      </c>
      <c r="D8" s="13">
        <v>0.30420711974109998</v>
      </c>
      <c r="E8" s="13">
        <v>0.37216828478964398</v>
      </c>
      <c r="F8" s="13">
        <v>0.365695792880259</v>
      </c>
    </row>
    <row r="9" spans="2:7" x14ac:dyDescent="0.3">
      <c r="B9" s="14" t="s">
        <v>414</v>
      </c>
      <c r="C9" s="13">
        <v>0.187702265372168</v>
      </c>
      <c r="D9" s="13">
        <v>0.26860841423948201</v>
      </c>
      <c r="E9" s="13">
        <v>0.168284789644013</v>
      </c>
      <c r="F9" s="13">
        <v>0.121359223300971</v>
      </c>
    </row>
    <row r="10" spans="2:7" x14ac:dyDescent="0.3">
      <c r="B10" s="14" t="s">
        <v>86</v>
      </c>
      <c r="C10" s="13">
        <v>0.10517799352750801</v>
      </c>
      <c r="D10" s="13">
        <v>0.113268608414239</v>
      </c>
      <c r="E10" s="13">
        <v>0.13268608414239499</v>
      </c>
      <c r="F10" s="13">
        <v>0.14077669902912601</v>
      </c>
    </row>
    <row r="11" spans="2:7" x14ac:dyDescent="0.3">
      <c r="B11" s="14" t="s">
        <v>415</v>
      </c>
      <c r="C11" s="13">
        <v>4.85436893203883E-2</v>
      </c>
      <c r="D11" s="13">
        <v>5.66343042071197E-2</v>
      </c>
      <c r="E11" s="13">
        <v>6.3106796116504896E-2</v>
      </c>
      <c r="F11" s="13">
        <v>6.9579288025890002E-2</v>
      </c>
    </row>
    <row r="12" spans="2:7" x14ac:dyDescent="0.3">
      <c r="B12" s="14" t="s">
        <v>106</v>
      </c>
      <c r="C12" s="13">
        <v>1.45631067961165E-2</v>
      </c>
      <c r="D12" s="13">
        <v>2.4271844660194199E-2</v>
      </c>
      <c r="E12" s="13">
        <v>1.2944983818770199E-2</v>
      </c>
      <c r="F12" s="13">
        <v>1.2944983818770199E-2</v>
      </c>
    </row>
    <row r="13" spans="2:7" x14ac:dyDescent="0.3">
      <c r="B13" s="19" t="s">
        <v>89</v>
      </c>
      <c r="C13" s="17">
        <v>0.644012944983819</v>
      </c>
      <c r="D13" s="17">
        <v>0.53721682847896401</v>
      </c>
      <c r="E13" s="17">
        <v>0.62297734627831702</v>
      </c>
      <c r="F13" s="17">
        <v>0.65533980582524298</v>
      </c>
    </row>
    <row r="14" spans="2:7" x14ac:dyDescent="0.3">
      <c r="B14" s="19" t="s">
        <v>90</v>
      </c>
      <c r="C14" s="17">
        <v>0.153721682847896</v>
      </c>
      <c r="D14" s="17">
        <v>0.16990291262135901</v>
      </c>
      <c r="E14" s="17">
        <v>0.19579288025889999</v>
      </c>
      <c r="F14" s="17">
        <v>0.21035598705501601</v>
      </c>
    </row>
    <row r="15" spans="2:7" x14ac:dyDescent="0.3">
      <c r="B15" s="19" t="s">
        <v>91</v>
      </c>
      <c r="C15" s="18">
        <v>0.490291262135922</v>
      </c>
      <c r="D15" s="18">
        <v>0.36731391585760498</v>
      </c>
      <c r="E15" s="18">
        <v>0.42718446601941801</v>
      </c>
      <c r="F15" s="18">
        <v>0.44498381877022603</v>
      </c>
    </row>
    <row r="16" spans="2:7" x14ac:dyDescent="0.3">
      <c r="B16" s="15" t="s">
        <v>196</v>
      </c>
      <c r="C16" s="15"/>
      <c r="D16" s="15"/>
      <c r="E16" s="15"/>
      <c r="F16" s="15"/>
    </row>
    <row r="17" spans="2:2" x14ac:dyDescent="0.3">
      <c r="B17" t="s">
        <v>93</v>
      </c>
    </row>
    <row r="18" spans="2:2" x14ac:dyDescent="0.3">
      <c r="B18" t="s">
        <v>94</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475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618</v>
      </c>
      <c r="D7" s="10">
        <v>322</v>
      </c>
      <c r="E7" s="10">
        <v>294</v>
      </c>
      <c r="F7" s="10"/>
      <c r="G7" s="10">
        <v>85</v>
      </c>
      <c r="H7" s="10">
        <v>171</v>
      </c>
      <c r="I7" s="10">
        <v>117</v>
      </c>
      <c r="J7" s="10">
        <v>101</v>
      </c>
      <c r="K7" s="10">
        <v>70</v>
      </c>
      <c r="L7" s="10">
        <v>74</v>
      </c>
      <c r="M7" s="10"/>
      <c r="N7" s="10">
        <v>235</v>
      </c>
      <c r="O7" s="10">
        <v>140</v>
      </c>
      <c r="P7" s="10">
        <v>105</v>
      </c>
      <c r="Q7" s="10">
        <v>132</v>
      </c>
      <c r="R7" s="10"/>
      <c r="S7" s="10">
        <v>108</v>
      </c>
      <c r="T7" s="10">
        <v>73</v>
      </c>
      <c r="U7" s="10">
        <v>42</v>
      </c>
      <c r="V7" s="10">
        <v>53</v>
      </c>
      <c r="W7" s="10">
        <v>50</v>
      </c>
      <c r="X7" s="10">
        <v>57</v>
      </c>
      <c r="Y7" s="10">
        <v>48</v>
      </c>
      <c r="Z7" s="10">
        <v>23</v>
      </c>
      <c r="AA7" s="10">
        <v>73</v>
      </c>
      <c r="AB7" s="10">
        <v>48</v>
      </c>
      <c r="AC7" s="10">
        <v>32</v>
      </c>
      <c r="AD7" s="10">
        <v>11</v>
      </c>
      <c r="AE7" s="10"/>
      <c r="AF7" s="10">
        <v>203</v>
      </c>
      <c r="AG7" s="10">
        <v>109</v>
      </c>
      <c r="AH7" s="10">
        <v>62</v>
      </c>
      <c r="AI7" s="10">
        <v>81</v>
      </c>
      <c r="AJ7" s="10">
        <v>70</v>
      </c>
      <c r="AK7" s="10">
        <v>41</v>
      </c>
      <c r="AL7" s="10"/>
      <c r="AM7" s="10">
        <v>87</v>
      </c>
      <c r="AN7" s="10">
        <v>111</v>
      </c>
      <c r="AO7" s="10">
        <v>201</v>
      </c>
      <c r="AP7" s="10">
        <v>118</v>
      </c>
      <c r="AQ7" s="10">
        <v>23</v>
      </c>
      <c r="AR7" s="10"/>
      <c r="AS7" s="10">
        <v>618</v>
      </c>
      <c r="AT7" s="10" t="s">
        <v>96</v>
      </c>
      <c r="AU7" s="10"/>
      <c r="AV7" s="10">
        <v>195</v>
      </c>
      <c r="AW7" s="10">
        <v>43</v>
      </c>
      <c r="AX7" s="10">
        <v>266</v>
      </c>
      <c r="AY7" s="10"/>
      <c r="AZ7" s="10">
        <v>54</v>
      </c>
      <c r="BA7" s="10">
        <v>43</v>
      </c>
      <c r="BB7" s="10">
        <v>109</v>
      </c>
      <c r="BC7" s="10"/>
      <c r="BD7" s="10">
        <v>400</v>
      </c>
      <c r="BE7" s="10">
        <v>215</v>
      </c>
      <c r="BF7" s="10"/>
      <c r="BG7" s="10">
        <v>209</v>
      </c>
      <c r="BH7" s="10">
        <v>408</v>
      </c>
      <c r="BI7" s="10"/>
      <c r="BJ7" s="10">
        <v>97</v>
      </c>
      <c r="BK7" s="10">
        <v>507</v>
      </c>
      <c r="BL7" s="10"/>
      <c r="BM7" s="10">
        <v>121</v>
      </c>
      <c r="BN7" s="10">
        <v>489</v>
      </c>
      <c r="BO7" s="10"/>
      <c r="BP7" s="10">
        <v>164</v>
      </c>
      <c r="BQ7" s="10">
        <v>443</v>
      </c>
      <c r="BR7" s="10"/>
      <c r="BS7" s="10">
        <v>216</v>
      </c>
      <c r="BT7" s="10">
        <v>221</v>
      </c>
      <c r="BU7" s="10"/>
      <c r="BV7" s="10">
        <v>76</v>
      </c>
      <c r="BW7" s="10">
        <v>140</v>
      </c>
      <c r="BX7" s="10"/>
      <c r="BY7" s="10">
        <v>68</v>
      </c>
      <c r="BZ7" s="10">
        <v>545</v>
      </c>
      <c r="CA7" s="10"/>
      <c r="CB7" s="10">
        <v>298</v>
      </c>
      <c r="CC7" s="10">
        <v>310</v>
      </c>
    </row>
    <row r="8" spans="2:81" x14ac:dyDescent="0.3">
      <c r="B8" s="14" t="s">
        <v>413</v>
      </c>
      <c r="C8" s="13">
        <v>0.233009708737864</v>
      </c>
      <c r="D8" s="13">
        <v>0.220496894409938</v>
      </c>
      <c r="E8" s="13">
        <v>0.24489795918367299</v>
      </c>
      <c r="F8" s="13"/>
      <c r="G8" s="13">
        <v>0.28235294117647097</v>
      </c>
      <c r="H8" s="13">
        <v>0.30409356725146203</v>
      </c>
      <c r="I8" s="13">
        <v>0.20512820512820501</v>
      </c>
      <c r="J8" s="13">
        <v>0.158415841584158</v>
      </c>
      <c r="K8" s="13">
        <v>0.17142857142857101</v>
      </c>
      <c r="L8" s="13">
        <v>0.21621621621621601</v>
      </c>
      <c r="M8" s="13"/>
      <c r="N8" s="13">
        <v>0.22553191489361701</v>
      </c>
      <c r="O8" s="13">
        <v>0.25714285714285701</v>
      </c>
      <c r="P8" s="13">
        <v>0.21904761904761899</v>
      </c>
      <c r="Q8" s="13">
        <v>0.22727272727272699</v>
      </c>
      <c r="R8" s="13"/>
      <c r="S8" s="13">
        <v>0.17592592592592601</v>
      </c>
      <c r="T8" s="13">
        <v>0.301369863013699</v>
      </c>
      <c r="U8" s="13">
        <v>0.119047619047619</v>
      </c>
      <c r="V8" s="13">
        <v>0.20754716981132099</v>
      </c>
      <c r="W8" s="13">
        <v>0.14000000000000001</v>
      </c>
      <c r="X8" s="13">
        <v>0.29824561403508798</v>
      </c>
      <c r="Y8" s="13">
        <v>0.20833333333333301</v>
      </c>
      <c r="Z8" s="13">
        <v>0.217391304347826</v>
      </c>
      <c r="AA8" s="13">
        <v>0.301369863013699</v>
      </c>
      <c r="AB8" s="13">
        <v>0.3125</v>
      </c>
      <c r="AC8" s="13">
        <v>0.28125</v>
      </c>
      <c r="AD8" s="13">
        <v>0.18181818181818199</v>
      </c>
      <c r="AE8" s="13"/>
      <c r="AF8" s="13">
        <v>0.29556650246305399</v>
      </c>
      <c r="AG8" s="13">
        <v>0.201834862385321</v>
      </c>
      <c r="AH8" s="13">
        <v>0.241935483870968</v>
      </c>
      <c r="AI8" s="13">
        <v>0.172839506172839</v>
      </c>
      <c r="AJ8" s="13">
        <v>0.25714285714285701</v>
      </c>
      <c r="AK8" s="13">
        <v>0.17073170731707299</v>
      </c>
      <c r="AL8" s="13"/>
      <c r="AM8" s="13">
        <v>0.21839080459770099</v>
      </c>
      <c r="AN8" s="13">
        <v>0.22522522522522501</v>
      </c>
      <c r="AO8" s="13">
        <v>0.25373134328358199</v>
      </c>
      <c r="AP8" s="13">
        <v>0.23728813559322001</v>
      </c>
      <c r="AQ8" s="13">
        <v>0.34782608695652201</v>
      </c>
      <c r="AR8" s="13"/>
      <c r="AS8" s="13">
        <v>0.233009708737864</v>
      </c>
      <c r="AT8" s="13" t="s">
        <v>97</v>
      </c>
      <c r="AU8" s="13"/>
      <c r="AV8" s="13">
        <v>0.22564102564102601</v>
      </c>
      <c r="AW8" s="13">
        <v>0.372093023255814</v>
      </c>
      <c r="AX8" s="13">
        <v>0.21052631578947401</v>
      </c>
      <c r="AY8" s="13"/>
      <c r="AZ8" s="13">
        <v>0.33333333333333298</v>
      </c>
      <c r="BA8" s="13">
        <v>0.232558139534884</v>
      </c>
      <c r="BB8" s="13">
        <v>0.192660550458716</v>
      </c>
      <c r="BC8" s="13"/>
      <c r="BD8" s="13">
        <v>0.255</v>
      </c>
      <c r="BE8" s="13">
        <v>0.19534883720930199</v>
      </c>
      <c r="BF8" s="13"/>
      <c r="BG8" s="13">
        <v>0.28229665071770299</v>
      </c>
      <c r="BH8" s="13">
        <v>0.20833333333333301</v>
      </c>
      <c r="BI8" s="13"/>
      <c r="BJ8" s="13">
        <v>0.268041237113402</v>
      </c>
      <c r="BK8" s="13">
        <v>0.22879684418146001</v>
      </c>
      <c r="BL8" s="13"/>
      <c r="BM8" s="13">
        <v>0.30578512396694202</v>
      </c>
      <c r="BN8" s="13">
        <v>0.21676891615541899</v>
      </c>
      <c r="BO8" s="13"/>
      <c r="BP8" s="13">
        <v>0.23170731707317099</v>
      </c>
      <c r="BQ8" s="13">
        <v>0.234762979683973</v>
      </c>
      <c r="BR8" s="13"/>
      <c r="BS8" s="13">
        <v>0.31481481481481499</v>
      </c>
      <c r="BT8" s="13">
        <v>0.19004524886877799</v>
      </c>
      <c r="BU8" s="13"/>
      <c r="BV8" s="13">
        <v>0.28947368421052599</v>
      </c>
      <c r="BW8" s="13">
        <v>0.32857142857142901</v>
      </c>
      <c r="BX8" s="13"/>
      <c r="BY8" s="13">
        <v>0.29411764705882398</v>
      </c>
      <c r="BZ8" s="13">
        <v>0.227522935779817</v>
      </c>
      <c r="CA8" s="13"/>
      <c r="CB8" s="13">
        <v>0.204697986577181</v>
      </c>
      <c r="CC8" s="13">
        <v>0.25806451612903197</v>
      </c>
    </row>
    <row r="9" spans="2:81" x14ac:dyDescent="0.3">
      <c r="B9" s="14" t="s">
        <v>84</v>
      </c>
      <c r="C9" s="13">
        <v>0.30420711974109998</v>
      </c>
      <c r="D9" s="13">
        <v>0.29503105590062101</v>
      </c>
      <c r="E9" s="13">
        <v>0.31632653061224503</v>
      </c>
      <c r="F9" s="13"/>
      <c r="G9" s="13">
        <v>0.41176470588235298</v>
      </c>
      <c r="H9" s="13">
        <v>0.29239766081871299</v>
      </c>
      <c r="I9" s="13">
        <v>0.37606837606837601</v>
      </c>
      <c r="J9" s="13">
        <v>0.287128712871287</v>
      </c>
      <c r="K9" s="13">
        <v>0.157142857142857</v>
      </c>
      <c r="L9" s="13">
        <v>0.25675675675675702</v>
      </c>
      <c r="M9" s="13"/>
      <c r="N9" s="13">
        <v>0.28510638297872298</v>
      </c>
      <c r="O9" s="13">
        <v>0.25</v>
      </c>
      <c r="P9" s="13">
        <v>0.29523809523809502</v>
      </c>
      <c r="Q9" s="13">
        <v>0.39393939393939398</v>
      </c>
      <c r="R9" s="13"/>
      <c r="S9" s="13">
        <v>0.35185185185185203</v>
      </c>
      <c r="T9" s="13">
        <v>0.26027397260273999</v>
      </c>
      <c r="U9" s="13">
        <v>0.30952380952380998</v>
      </c>
      <c r="V9" s="13">
        <v>0.28301886792452802</v>
      </c>
      <c r="W9" s="13">
        <v>0.36</v>
      </c>
      <c r="X9" s="13">
        <v>0.29824561403508798</v>
      </c>
      <c r="Y9" s="13">
        <v>0.35416666666666702</v>
      </c>
      <c r="Z9" s="13">
        <v>0.39130434782608697</v>
      </c>
      <c r="AA9" s="13">
        <v>0.301369863013699</v>
      </c>
      <c r="AB9" s="13">
        <v>0.25</v>
      </c>
      <c r="AC9" s="13">
        <v>0.125</v>
      </c>
      <c r="AD9" s="13">
        <v>0.36363636363636398</v>
      </c>
      <c r="AE9" s="13"/>
      <c r="AF9" s="13">
        <v>0.32512315270935999</v>
      </c>
      <c r="AG9" s="13">
        <v>0.23853211009174299</v>
      </c>
      <c r="AH9" s="13">
        <v>0.241935483870968</v>
      </c>
      <c r="AI9" s="13">
        <v>0.25925925925925902</v>
      </c>
      <c r="AJ9" s="13">
        <v>0.41428571428571398</v>
      </c>
      <c r="AK9" s="13">
        <v>0.39024390243902402</v>
      </c>
      <c r="AL9" s="13"/>
      <c r="AM9" s="13">
        <v>0.31034482758620702</v>
      </c>
      <c r="AN9" s="13">
        <v>0.31531531531531498</v>
      </c>
      <c r="AO9" s="13">
        <v>0.27363184079601999</v>
      </c>
      <c r="AP9" s="13">
        <v>0.305084745762712</v>
      </c>
      <c r="AQ9" s="13">
        <v>0.26086956521739102</v>
      </c>
      <c r="AR9" s="13"/>
      <c r="AS9" s="13">
        <v>0.30420711974109998</v>
      </c>
      <c r="AT9" s="13" t="s">
        <v>97</v>
      </c>
      <c r="AU9" s="13"/>
      <c r="AV9" s="13">
        <v>0.29230769230769199</v>
      </c>
      <c r="AW9" s="13">
        <v>0.27906976744186002</v>
      </c>
      <c r="AX9" s="13">
        <v>0.30827067669172897</v>
      </c>
      <c r="AY9" s="13"/>
      <c r="AZ9" s="13">
        <v>0.27777777777777801</v>
      </c>
      <c r="BA9" s="13">
        <v>0.44186046511627902</v>
      </c>
      <c r="BB9" s="13">
        <v>0.22935779816513799</v>
      </c>
      <c r="BC9" s="13"/>
      <c r="BD9" s="13">
        <v>0.32</v>
      </c>
      <c r="BE9" s="13">
        <v>0.26976744186046497</v>
      </c>
      <c r="BF9" s="13"/>
      <c r="BG9" s="13">
        <v>0.32057416267942601</v>
      </c>
      <c r="BH9" s="13">
        <v>0.29656862745098</v>
      </c>
      <c r="BI9" s="13"/>
      <c r="BJ9" s="13">
        <v>0.31958762886597902</v>
      </c>
      <c r="BK9" s="13">
        <v>0.30374753451676501</v>
      </c>
      <c r="BL9" s="13"/>
      <c r="BM9" s="13">
        <v>0.35537190082644599</v>
      </c>
      <c r="BN9" s="13">
        <v>0.29038854805726</v>
      </c>
      <c r="BO9" s="13"/>
      <c r="BP9" s="13">
        <v>0.29878048780487798</v>
      </c>
      <c r="BQ9" s="13">
        <v>0.30699774266365698</v>
      </c>
      <c r="BR9" s="13"/>
      <c r="BS9" s="13">
        <v>0.31018518518518501</v>
      </c>
      <c r="BT9" s="13">
        <v>0.28506787330316702</v>
      </c>
      <c r="BU9" s="13"/>
      <c r="BV9" s="13">
        <v>0.28947368421052599</v>
      </c>
      <c r="BW9" s="13">
        <v>0.32142857142857101</v>
      </c>
      <c r="BX9" s="13"/>
      <c r="BY9" s="13">
        <v>0.32352941176470601</v>
      </c>
      <c r="BZ9" s="13">
        <v>0.30091743119266101</v>
      </c>
      <c r="CA9" s="13"/>
      <c r="CB9" s="13">
        <v>0.29194630872483202</v>
      </c>
      <c r="CC9" s="13">
        <v>0.31612903225806399</v>
      </c>
    </row>
    <row r="10" spans="2:81" x14ac:dyDescent="0.3">
      <c r="B10" s="14" t="s">
        <v>414</v>
      </c>
      <c r="C10" s="13">
        <v>0.26860841423948201</v>
      </c>
      <c r="D10" s="13">
        <v>0.28881987577639801</v>
      </c>
      <c r="E10" s="13">
        <v>0.24489795918367299</v>
      </c>
      <c r="F10" s="13"/>
      <c r="G10" s="13">
        <v>0.188235294117647</v>
      </c>
      <c r="H10" s="13">
        <v>0.24561403508771901</v>
      </c>
      <c r="I10" s="13">
        <v>0.188034188034188</v>
      </c>
      <c r="J10" s="13">
        <v>0.29702970297029702</v>
      </c>
      <c r="K10" s="13">
        <v>0.41428571428571398</v>
      </c>
      <c r="L10" s="13">
        <v>0.36486486486486502</v>
      </c>
      <c r="M10" s="13"/>
      <c r="N10" s="13">
        <v>0.268085106382979</v>
      </c>
      <c r="O10" s="13">
        <v>0.28571428571428598</v>
      </c>
      <c r="P10" s="13">
        <v>0.29523809523809502</v>
      </c>
      <c r="Q10" s="13">
        <v>0.234848484848485</v>
      </c>
      <c r="R10" s="13"/>
      <c r="S10" s="13">
        <v>0.296296296296296</v>
      </c>
      <c r="T10" s="13">
        <v>0.232876712328767</v>
      </c>
      <c r="U10" s="13">
        <v>0.38095238095238099</v>
      </c>
      <c r="V10" s="13">
        <v>0.18867924528301899</v>
      </c>
      <c r="W10" s="13">
        <v>0.32</v>
      </c>
      <c r="X10" s="13">
        <v>0.21052631578947401</v>
      </c>
      <c r="Y10" s="13">
        <v>0.29166666666666702</v>
      </c>
      <c r="Z10" s="13">
        <v>0.217391304347826</v>
      </c>
      <c r="AA10" s="13">
        <v>0.27397260273972601</v>
      </c>
      <c r="AB10" s="13">
        <v>0.22916666666666699</v>
      </c>
      <c r="AC10" s="13">
        <v>0.28125</v>
      </c>
      <c r="AD10" s="13">
        <v>0.36363636363636398</v>
      </c>
      <c r="AE10" s="13"/>
      <c r="AF10" s="13">
        <v>0.21182266009852199</v>
      </c>
      <c r="AG10" s="13">
        <v>0.33944954128440402</v>
      </c>
      <c r="AH10" s="13">
        <v>0.33870967741935498</v>
      </c>
      <c r="AI10" s="13">
        <v>0.234567901234568</v>
      </c>
      <c r="AJ10" s="13">
        <v>0.17142857142857101</v>
      </c>
      <c r="AK10" s="13">
        <v>0.34146341463414598</v>
      </c>
      <c r="AL10" s="13"/>
      <c r="AM10" s="13">
        <v>0.34482758620689702</v>
      </c>
      <c r="AN10" s="13">
        <v>0.25225225225225201</v>
      </c>
      <c r="AO10" s="13">
        <v>0.26368159203980102</v>
      </c>
      <c r="AP10" s="13">
        <v>0.25423728813559299</v>
      </c>
      <c r="AQ10" s="13">
        <v>0.173913043478261</v>
      </c>
      <c r="AR10" s="13"/>
      <c r="AS10" s="13">
        <v>0.26860841423948201</v>
      </c>
      <c r="AT10" s="13" t="s">
        <v>97</v>
      </c>
      <c r="AU10" s="13"/>
      <c r="AV10" s="13">
        <v>0.256410256410256</v>
      </c>
      <c r="AW10" s="13">
        <v>0.30232558139534899</v>
      </c>
      <c r="AX10" s="13">
        <v>0.27443609022556398</v>
      </c>
      <c r="AY10" s="13"/>
      <c r="AZ10" s="13">
        <v>0.16666666666666699</v>
      </c>
      <c r="BA10" s="13">
        <v>0.186046511627907</v>
      </c>
      <c r="BB10" s="13">
        <v>0.34862385321100903</v>
      </c>
      <c r="BC10" s="13"/>
      <c r="BD10" s="13">
        <v>0.2525</v>
      </c>
      <c r="BE10" s="13">
        <v>0.30232558139534899</v>
      </c>
      <c r="BF10" s="13"/>
      <c r="BG10" s="13">
        <v>0.23923444976076599</v>
      </c>
      <c r="BH10" s="13">
        <v>0.28186274509803899</v>
      </c>
      <c r="BI10" s="13"/>
      <c r="BJ10" s="13">
        <v>0.27835051546391798</v>
      </c>
      <c r="BK10" s="13">
        <v>0.26035502958579898</v>
      </c>
      <c r="BL10" s="13"/>
      <c r="BM10" s="13">
        <v>0.19834710743801701</v>
      </c>
      <c r="BN10" s="13">
        <v>0.28629856850715701</v>
      </c>
      <c r="BO10" s="13"/>
      <c r="BP10" s="13">
        <v>0.27439024390243899</v>
      </c>
      <c r="BQ10" s="13">
        <v>0.2686230248307</v>
      </c>
      <c r="BR10" s="13"/>
      <c r="BS10" s="13">
        <v>0.23148148148148101</v>
      </c>
      <c r="BT10" s="13">
        <v>0.32126696832579199</v>
      </c>
      <c r="BU10" s="13"/>
      <c r="BV10" s="13">
        <v>0.23684210526315799</v>
      </c>
      <c r="BW10" s="13">
        <v>0.22857142857142901</v>
      </c>
      <c r="BX10" s="13"/>
      <c r="BY10" s="13">
        <v>0.161764705882353</v>
      </c>
      <c r="BZ10" s="13">
        <v>0.28073394495412801</v>
      </c>
      <c r="CA10" s="13"/>
      <c r="CB10" s="13">
        <v>0.27181208053691303</v>
      </c>
      <c r="CC10" s="13">
        <v>0.261290322580645</v>
      </c>
    </row>
    <row r="11" spans="2:81" x14ac:dyDescent="0.3">
      <c r="B11" s="14" t="s">
        <v>86</v>
      </c>
      <c r="C11" s="13">
        <v>0.113268608414239</v>
      </c>
      <c r="D11" s="13">
        <v>0.102484472049689</v>
      </c>
      <c r="E11" s="13">
        <v>0.12585034013605401</v>
      </c>
      <c r="F11" s="13"/>
      <c r="G11" s="13">
        <v>8.2352941176470601E-2</v>
      </c>
      <c r="H11" s="13">
        <v>8.1871345029239803E-2</v>
      </c>
      <c r="I11" s="13">
        <v>0.145299145299145</v>
      </c>
      <c r="J11" s="13">
        <v>0.14851485148514901</v>
      </c>
      <c r="K11" s="13">
        <v>0.14285714285714299</v>
      </c>
      <c r="L11" s="13">
        <v>9.45945945945946E-2</v>
      </c>
      <c r="M11" s="13"/>
      <c r="N11" s="13">
        <v>0.15319148936170199</v>
      </c>
      <c r="O11" s="13">
        <v>9.2857142857142902E-2</v>
      </c>
      <c r="P11" s="13">
        <v>0.114285714285714</v>
      </c>
      <c r="Q11" s="13">
        <v>6.8181818181818205E-2</v>
      </c>
      <c r="R11" s="13"/>
      <c r="S11" s="13">
        <v>0.11111111111111099</v>
      </c>
      <c r="T11" s="13">
        <v>9.5890410958904104E-2</v>
      </c>
      <c r="U11" s="13">
        <v>9.5238095238095205E-2</v>
      </c>
      <c r="V11" s="13">
        <v>0.13207547169811301</v>
      </c>
      <c r="W11" s="13">
        <v>0.1</v>
      </c>
      <c r="X11" s="13">
        <v>0.105263157894737</v>
      </c>
      <c r="Y11" s="13">
        <v>0.104166666666667</v>
      </c>
      <c r="Z11" s="13">
        <v>8.6956521739130405E-2</v>
      </c>
      <c r="AA11" s="13">
        <v>9.5890410958904104E-2</v>
      </c>
      <c r="AB11" s="13">
        <v>0.14583333333333301</v>
      </c>
      <c r="AC11" s="13">
        <v>0.21875</v>
      </c>
      <c r="AD11" s="13">
        <v>9.0909090909090898E-2</v>
      </c>
      <c r="AE11" s="13"/>
      <c r="AF11" s="13">
        <v>9.3596059113300503E-2</v>
      </c>
      <c r="AG11" s="13">
        <v>0.18348623853210999</v>
      </c>
      <c r="AH11" s="13">
        <v>0.112903225806452</v>
      </c>
      <c r="AI11" s="13">
        <v>0.148148148148148</v>
      </c>
      <c r="AJ11" s="13">
        <v>0.1</v>
      </c>
      <c r="AK11" s="13">
        <v>4.8780487804878099E-2</v>
      </c>
      <c r="AL11" s="13"/>
      <c r="AM11" s="13">
        <v>2.2988505747126398E-2</v>
      </c>
      <c r="AN11" s="13">
        <v>0.117117117117117</v>
      </c>
      <c r="AO11" s="13">
        <v>0.134328358208955</v>
      </c>
      <c r="AP11" s="13">
        <v>0.13559322033898299</v>
      </c>
      <c r="AQ11" s="13">
        <v>0.13043478260869601</v>
      </c>
      <c r="AR11" s="13"/>
      <c r="AS11" s="13">
        <v>0.113268608414239</v>
      </c>
      <c r="AT11" s="13" t="s">
        <v>97</v>
      </c>
      <c r="AU11" s="13"/>
      <c r="AV11" s="13">
        <v>0.138461538461538</v>
      </c>
      <c r="AW11" s="13">
        <v>2.32558139534884E-2</v>
      </c>
      <c r="AX11" s="13">
        <v>0.112781954887218</v>
      </c>
      <c r="AY11" s="13"/>
      <c r="AZ11" s="13">
        <v>0.12962962962963001</v>
      </c>
      <c r="BA11" s="13">
        <v>9.3023255813953501E-2</v>
      </c>
      <c r="BB11" s="13">
        <v>0.146788990825688</v>
      </c>
      <c r="BC11" s="13"/>
      <c r="BD11" s="13">
        <v>0.1</v>
      </c>
      <c r="BE11" s="13">
        <v>0.13488372093023299</v>
      </c>
      <c r="BF11" s="13"/>
      <c r="BG11" s="13">
        <v>0.11004784688995201</v>
      </c>
      <c r="BH11" s="13">
        <v>0.115196078431373</v>
      </c>
      <c r="BI11" s="13"/>
      <c r="BJ11" s="13">
        <v>8.2474226804123696E-2</v>
      </c>
      <c r="BK11" s="13">
        <v>0.12031558185404299</v>
      </c>
      <c r="BL11" s="13"/>
      <c r="BM11" s="13">
        <v>7.43801652892562E-2</v>
      </c>
      <c r="BN11" s="13">
        <v>0.122699386503067</v>
      </c>
      <c r="BO11" s="13"/>
      <c r="BP11" s="13">
        <v>9.1463414634146298E-2</v>
      </c>
      <c r="BQ11" s="13">
        <v>0.117381489841986</v>
      </c>
      <c r="BR11" s="13"/>
      <c r="BS11" s="13">
        <v>8.7962962962963007E-2</v>
      </c>
      <c r="BT11" s="13">
        <v>0.11764705882352899</v>
      </c>
      <c r="BU11" s="13"/>
      <c r="BV11" s="13">
        <v>7.8947368421052599E-2</v>
      </c>
      <c r="BW11" s="13">
        <v>9.2857142857142902E-2</v>
      </c>
      <c r="BX11" s="13"/>
      <c r="BY11" s="13">
        <v>0.10294117647058799</v>
      </c>
      <c r="BZ11" s="13">
        <v>0.113761467889908</v>
      </c>
      <c r="CA11" s="13"/>
      <c r="CB11" s="13">
        <v>0.13087248322147699</v>
      </c>
      <c r="CC11" s="13">
        <v>0.1</v>
      </c>
    </row>
    <row r="12" spans="2:81" x14ac:dyDescent="0.3">
      <c r="B12" s="14" t="s">
        <v>415</v>
      </c>
      <c r="C12" s="13">
        <v>5.66343042071197E-2</v>
      </c>
      <c r="D12" s="13">
        <v>6.2111801242236003E-2</v>
      </c>
      <c r="E12" s="13">
        <v>5.10204081632653E-2</v>
      </c>
      <c r="F12" s="13"/>
      <c r="G12" s="13">
        <v>2.3529411764705899E-2</v>
      </c>
      <c r="H12" s="13">
        <v>5.2631578947368397E-2</v>
      </c>
      <c r="I12" s="13">
        <v>6.8376068376068397E-2</v>
      </c>
      <c r="J12" s="13">
        <v>7.9207920792079195E-2</v>
      </c>
      <c r="K12" s="13">
        <v>5.7142857142857099E-2</v>
      </c>
      <c r="L12" s="13">
        <v>5.4054054054054099E-2</v>
      </c>
      <c r="M12" s="13"/>
      <c r="N12" s="13">
        <v>4.6808510638297898E-2</v>
      </c>
      <c r="O12" s="13">
        <v>9.2857142857142902E-2</v>
      </c>
      <c r="P12" s="13">
        <v>7.6190476190476197E-2</v>
      </c>
      <c r="Q12" s="13">
        <v>2.27272727272727E-2</v>
      </c>
      <c r="R12" s="13"/>
      <c r="S12" s="13">
        <v>3.7037037037037E-2</v>
      </c>
      <c r="T12" s="13">
        <v>9.5890410958904104E-2</v>
      </c>
      <c r="U12" s="13">
        <v>7.1428571428571397E-2</v>
      </c>
      <c r="V12" s="13">
        <v>0.113207547169811</v>
      </c>
      <c r="W12" s="13">
        <v>0.06</v>
      </c>
      <c r="X12" s="13">
        <v>3.5087719298245598E-2</v>
      </c>
      <c r="Y12" s="13">
        <v>2.0833333333333301E-2</v>
      </c>
      <c r="Z12" s="13">
        <v>4.3478260869565202E-2</v>
      </c>
      <c r="AA12" s="13">
        <v>2.7397260273972601E-2</v>
      </c>
      <c r="AB12" s="13">
        <v>6.25E-2</v>
      </c>
      <c r="AC12" s="13">
        <v>9.375E-2</v>
      </c>
      <c r="AD12" s="13">
        <v>0</v>
      </c>
      <c r="AE12" s="13"/>
      <c r="AF12" s="13">
        <v>4.9261083743842402E-2</v>
      </c>
      <c r="AG12" s="13">
        <v>9.1743119266055103E-3</v>
      </c>
      <c r="AH12" s="13">
        <v>6.4516129032258104E-2</v>
      </c>
      <c r="AI12" s="13">
        <v>0.172839506172839</v>
      </c>
      <c r="AJ12" s="13">
        <v>2.8571428571428598E-2</v>
      </c>
      <c r="AK12" s="13">
        <v>2.4390243902439001E-2</v>
      </c>
      <c r="AL12" s="13"/>
      <c r="AM12" s="13">
        <v>8.04597701149425E-2</v>
      </c>
      <c r="AN12" s="13">
        <v>4.5045045045045001E-2</v>
      </c>
      <c r="AO12" s="13">
        <v>5.4726368159204002E-2</v>
      </c>
      <c r="AP12" s="13">
        <v>5.93220338983051E-2</v>
      </c>
      <c r="AQ12" s="13">
        <v>0</v>
      </c>
      <c r="AR12" s="13"/>
      <c r="AS12" s="13">
        <v>5.66343042071197E-2</v>
      </c>
      <c r="AT12" s="13" t="s">
        <v>97</v>
      </c>
      <c r="AU12" s="13"/>
      <c r="AV12" s="13">
        <v>6.6666666666666693E-2</v>
      </c>
      <c r="AW12" s="13">
        <v>2.32558139534884E-2</v>
      </c>
      <c r="AX12" s="13">
        <v>6.01503759398496E-2</v>
      </c>
      <c r="AY12" s="13"/>
      <c r="AZ12" s="13">
        <v>5.5555555555555601E-2</v>
      </c>
      <c r="BA12" s="13">
        <v>4.6511627906976702E-2</v>
      </c>
      <c r="BB12" s="13">
        <v>6.4220183486238494E-2</v>
      </c>
      <c r="BC12" s="13"/>
      <c r="BD12" s="13">
        <v>4.4999999999999998E-2</v>
      </c>
      <c r="BE12" s="13">
        <v>7.9069767441860506E-2</v>
      </c>
      <c r="BF12" s="13"/>
      <c r="BG12" s="13">
        <v>3.82775119617225E-2</v>
      </c>
      <c r="BH12" s="13">
        <v>6.6176470588235295E-2</v>
      </c>
      <c r="BI12" s="13"/>
      <c r="BJ12" s="13">
        <v>3.09278350515464E-2</v>
      </c>
      <c r="BK12" s="13">
        <v>6.1143984220907298E-2</v>
      </c>
      <c r="BL12" s="13"/>
      <c r="BM12" s="13">
        <v>4.1322314049586799E-2</v>
      </c>
      <c r="BN12" s="13">
        <v>6.13496932515337E-2</v>
      </c>
      <c r="BO12" s="13"/>
      <c r="BP12" s="13">
        <v>5.4878048780487798E-2</v>
      </c>
      <c r="BQ12" s="13">
        <v>5.8690744920993201E-2</v>
      </c>
      <c r="BR12" s="13"/>
      <c r="BS12" s="13">
        <v>4.6296296296296301E-2</v>
      </c>
      <c r="BT12" s="13">
        <v>5.8823529411764698E-2</v>
      </c>
      <c r="BU12" s="13"/>
      <c r="BV12" s="13">
        <v>7.8947368421052599E-2</v>
      </c>
      <c r="BW12" s="13">
        <v>2.8571428571428598E-2</v>
      </c>
      <c r="BX12" s="13"/>
      <c r="BY12" s="13">
        <v>0.10294117647058799</v>
      </c>
      <c r="BZ12" s="13">
        <v>5.1376146788990801E-2</v>
      </c>
      <c r="CA12" s="13"/>
      <c r="CB12" s="13">
        <v>7.3825503355704702E-2</v>
      </c>
      <c r="CC12" s="13">
        <v>4.1935483870967703E-2</v>
      </c>
    </row>
    <row r="13" spans="2:81" x14ac:dyDescent="0.3">
      <c r="B13" s="14" t="s">
        <v>106</v>
      </c>
      <c r="C13" s="13">
        <v>2.4271844660194199E-2</v>
      </c>
      <c r="D13" s="13">
        <v>3.1055900621118002E-2</v>
      </c>
      <c r="E13" s="13">
        <v>1.7006802721088399E-2</v>
      </c>
      <c r="F13" s="13"/>
      <c r="G13" s="13">
        <v>1.1764705882352899E-2</v>
      </c>
      <c r="H13" s="13">
        <v>2.3391812865497099E-2</v>
      </c>
      <c r="I13" s="13">
        <v>1.7094017094017099E-2</v>
      </c>
      <c r="J13" s="13">
        <v>2.9702970297029702E-2</v>
      </c>
      <c r="K13" s="13">
        <v>5.7142857142857099E-2</v>
      </c>
      <c r="L13" s="13">
        <v>1.35135135135135E-2</v>
      </c>
      <c r="M13" s="13"/>
      <c r="N13" s="13">
        <v>2.1276595744680899E-2</v>
      </c>
      <c r="O13" s="13">
        <v>2.1428571428571401E-2</v>
      </c>
      <c r="P13" s="13">
        <v>0</v>
      </c>
      <c r="Q13" s="13">
        <v>5.3030303030302997E-2</v>
      </c>
      <c r="R13" s="13"/>
      <c r="S13" s="13">
        <v>2.7777777777777801E-2</v>
      </c>
      <c r="T13" s="13">
        <v>1.3698630136986301E-2</v>
      </c>
      <c r="U13" s="13">
        <v>2.3809523809523801E-2</v>
      </c>
      <c r="V13" s="13">
        <v>7.5471698113207503E-2</v>
      </c>
      <c r="W13" s="13">
        <v>0.02</v>
      </c>
      <c r="X13" s="13">
        <v>5.2631578947368397E-2</v>
      </c>
      <c r="Y13" s="13">
        <v>2.0833333333333301E-2</v>
      </c>
      <c r="Z13" s="13">
        <v>4.3478260869565202E-2</v>
      </c>
      <c r="AA13" s="13">
        <v>0</v>
      </c>
      <c r="AB13" s="13">
        <v>0</v>
      </c>
      <c r="AC13" s="13">
        <v>0</v>
      </c>
      <c r="AD13" s="13">
        <v>0</v>
      </c>
      <c r="AE13" s="13"/>
      <c r="AF13" s="13">
        <v>2.4630541871921201E-2</v>
      </c>
      <c r="AG13" s="13">
        <v>2.7522935779816501E-2</v>
      </c>
      <c r="AH13" s="13">
        <v>0</v>
      </c>
      <c r="AI13" s="13">
        <v>1.2345679012345699E-2</v>
      </c>
      <c r="AJ13" s="13">
        <v>2.8571428571428598E-2</v>
      </c>
      <c r="AK13" s="13">
        <v>2.4390243902439001E-2</v>
      </c>
      <c r="AL13" s="13"/>
      <c r="AM13" s="13">
        <v>2.2988505747126398E-2</v>
      </c>
      <c r="AN13" s="13">
        <v>4.5045045045045001E-2</v>
      </c>
      <c r="AO13" s="13">
        <v>1.99004975124378E-2</v>
      </c>
      <c r="AP13" s="13">
        <v>8.4745762711864406E-3</v>
      </c>
      <c r="AQ13" s="13">
        <v>8.6956521739130405E-2</v>
      </c>
      <c r="AR13" s="13"/>
      <c r="AS13" s="13">
        <v>2.4271844660194199E-2</v>
      </c>
      <c r="AT13" s="13" t="s">
        <v>97</v>
      </c>
      <c r="AU13" s="13"/>
      <c r="AV13" s="13">
        <v>2.0512820512820499E-2</v>
      </c>
      <c r="AW13" s="13">
        <v>0</v>
      </c>
      <c r="AX13" s="13">
        <v>3.3834586466165398E-2</v>
      </c>
      <c r="AY13" s="13"/>
      <c r="AZ13" s="13">
        <v>3.7037037037037E-2</v>
      </c>
      <c r="BA13" s="13">
        <v>0</v>
      </c>
      <c r="BB13" s="13">
        <v>1.8348623853211E-2</v>
      </c>
      <c r="BC13" s="13"/>
      <c r="BD13" s="13">
        <v>2.75E-2</v>
      </c>
      <c r="BE13" s="13">
        <v>1.8604651162790701E-2</v>
      </c>
      <c r="BF13" s="13"/>
      <c r="BG13" s="13">
        <v>9.5693779904306199E-3</v>
      </c>
      <c r="BH13" s="13">
        <v>3.18627450980392E-2</v>
      </c>
      <c r="BI13" s="13"/>
      <c r="BJ13" s="13">
        <v>2.06185567010309E-2</v>
      </c>
      <c r="BK13" s="13">
        <v>2.5641025641025599E-2</v>
      </c>
      <c r="BL13" s="13"/>
      <c r="BM13" s="13">
        <v>2.4793388429752101E-2</v>
      </c>
      <c r="BN13" s="13">
        <v>2.2494887525562401E-2</v>
      </c>
      <c r="BO13" s="13"/>
      <c r="BP13" s="13">
        <v>4.8780487804878099E-2</v>
      </c>
      <c r="BQ13" s="13">
        <v>1.35440180586907E-2</v>
      </c>
      <c r="BR13" s="13"/>
      <c r="BS13" s="13">
        <v>9.2592592592592605E-3</v>
      </c>
      <c r="BT13" s="13">
        <v>2.7149321266968299E-2</v>
      </c>
      <c r="BU13" s="13"/>
      <c r="BV13" s="13">
        <v>2.6315789473684199E-2</v>
      </c>
      <c r="BW13" s="13">
        <v>0</v>
      </c>
      <c r="BX13" s="13"/>
      <c r="BY13" s="13">
        <v>1.4705882352941201E-2</v>
      </c>
      <c r="BZ13" s="13">
        <v>2.56880733944954E-2</v>
      </c>
      <c r="CA13" s="13"/>
      <c r="CB13" s="13">
        <v>2.68456375838926E-2</v>
      </c>
      <c r="CC13" s="13">
        <v>2.25806451612903E-2</v>
      </c>
    </row>
    <row r="14" spans="2:81" x14ac:dyDescent="0.3">
      <c r="B14" s="14" t="s">
        <v>89</v>
      </c>
      <c r="C14" s="17">
        <v>0.53721682847896401</v>
      </c>
      <c r="D14" s="17">
        <v>0.51552795031055898</v>
      </c>
      <c r="E14" s="17">
        <v>0.56122448979591799</v>
      </c>
      <c r="F14" s="17"/>
      <c r="G14" s="17">
        <v>0.69411764705882395</v>
      </c>
      <c r="H14" s="17">
        <v>0.59649122807017496</v>
      </c>
      <c r="I14" s="17">
        <v>0.58119658119658102</v>
      </c>
      <c r="J14" s="17">
        <v>0.445544554455445</v>
      </c>
      <c r="K14" s="17">
        <v>0.32857142857142901</v>
      </c>
      <c r="L14" s="17">
        <v>0.47297297297297303</v>
      </c>
      <c r="M14" s="17"/>
      <c r="N14" s="17">
        <v>0.51063829787234005</v>
      </c>
      <c r="O14" s="17">
        <v>0.50714285714285701</v>
      </c>
      <c r="P14" s="17">
        <v>0.51428571428571401</v>
      </c>
      <c r="Q14" s="17">
        <v>0.62121212121212099</v>
      </c>
      <c r="R14" s="17"/>
      <c r="S14" s="17">
        <v>0.52777777777777801</v>
      </c>
      <c r="T14" s="17">
        <v>0.56164383561643805</v>
      </c>
      <c r="U14" s="17">
        <v>0.42857142857142899</v>
      </c>
      <c r="V14" s="17">
        <v>0.490566037735849</v>
      </c>
      <c r="W14" s="17">
        <v>0.5</v>
      </c>
      <c r="X14" s="17">
        <v>0.59649122807017496</v>
      </c>
      <c r="Y14" s="17">
        <v>0.5625</v>
      </c>
      <c r="Z14" s="17">
        <v>0.60869565217391297</v>
      </c>
      <c r="AA14" s="17">
        <v>0.602739726027397</v>
      </c>
      <c r="AB14" s="17">
        <v>0.5625</v>
      </c>
      <c r="AC14" s="17">
        <v>0.40625</v>
      </c>
      <c r="AD14" s="17">
        <v>0.54545454545454497</v>
      </c>
      <c r="AE14" s="17"/>
      <c r="AF14" s="17">
        <v>0.62068965517241403</v>
      </c>
      <c r="AG14" s="17">
        <v>0.44036697247706402</v>
      </c>
      <c r="AH14" s="17">
        <v>0.483870967741935</v>
      </c>
      <c r="AI14" s="17">
        <v>0.43209876543209902</v>
      </c>
      <c r="AJ14" s="17">
        <v>0.67142857142857104</v>
      </c>
      <c r="AK14" s="17">
        <v>0.56097560975609795</v>
      </c>
      <c r="AL14" s="17"/>
      <c r="AM14" s="17">
        <v>0.52873563218390796</v>
      </c>
      <c r="AN14" s="17">
        <v>0.54054054054054101</v>
      </c>
      <c r="AO14" s="17">
        <v>0.52736318407960203</v>
      </c>
      <c r="AP14" s="17">
        <v>0.54237288135593198</v>
      </c>
      <c r="AQ14" s="17">
        <v>0.60869565217391297</v>
      </c>
      <c r="AR14" s="17"/>
      <c r="AS14" s="17">
        <v>0.53721682847896401</v>
      </c>
      <c r="AT14" s="17" t="s">
        <v>97</v>
      </c>
      <c r="AU14" s="17"/>
      <c r="AV14" s="17">
        <v>0.517948717948718</v>
      </c>
      <c r="AW14" s="17">
        <v>0.65116279069767402</v>
      </c>
      <c r="AX14" s="17">
        <v>0.51879699248120303</v>
      </c>
      <c r="AY14" s="17"/>
      <c r="AZ14" s="17">
        <v>0.61111111111111105</v>
      </c>
      <c r="BA14" s="17">
        <v>0.67441860465116299</v>
      </c>
      <c r="BB14" s="17">
        <v>0.42201834862385301</v>
      </c>
      <c r="BC14" s="17"/>
      <c r="BD14" s="17">
        <v>0.57499999999999996</v>
      </c>
      <c r="BE14" s="17">
        <v>0.46511627906976699</v>
      </c>
      <c r="BF14" s="17"/>
      <c r="BG14" s="17">
        <v>0.602870813397129</v>
      </c>
      <c r="BH14" s="17">
        <v>0.50490196078431404</v>
      </c>
      <c r="BI14" s="17"/>
      <c r="BJ14" s="17">
        <v>0.58762886597938102</v>
      </c>
      <c r="BK14" s="17">
        <v>0.53254437869822502</v>
      </c>
      <c r="BL14" s="17"/>
      <c r="BM14" s="17">
        <v>0.661157024793388</v>
      </c>
      <c r="BN14" s="17">
        <v>0.50715746421267904</v>
      </c>
      <c r="BO14" s="17"/>
      <c r="BP14" s="17">
        <v>0.53048780487804903</v>
      </c>
      <c r="BQ14" s="17">
        <v>0.54176072234762995</v>
      </c>
      <c r="BR14" s="17"/>
      <c r="BS14" s="17">
        <v>0.625</v>
      </c>
      <c r="BT14" s="17">
        <v>0.47511312217194601</v>
      </c>
      <c r="BU14" s="17"/>
      <c r="BV14" s="17">
        <v>0.57894736842105299</v>
      </c>
      <c r="BW14" s="17">
        <v>0.65</v>
      </c>
      <c r="BX14" s="17"/>
      <c r="BY14" s="17">
        <v>0.61764705882352899</v>
      </c>
      <c r="BZ14" s="17">
        <v>0.52844036697247698</v>
      </c>
      <c r="CA14" s="17"/>
      <c r="CB14" s="17">
        <v>0.49664429530201298</v>
      </c>
      <c r="CC14" s="17">
        <v>0.57419354838709702</v>
      </c>
    </row>
    <row r="15" spans="2:81" x14ac:dyDescent="0.3">
      <c r="B15" s="14" t="s">
        <v>90</v>
      </c>
      <c r="C15" s="17">
        <v>0.16990291262135901</v>
      </c>
      <c r="D15" s="17">
        <v>0.164596273291925</v>
      </c>
      <c r="E15" s="17">
        <v>0.17687074829932001</v>
      </c>
      <c r="F15" s="17"/>
      <c r="G15" s="17">
        <v>0.105882352941176</v>
      </c>
      <c r="H15" s="17">
        <v>0.13450292397660801</v>
      </c>
      <c r="I15" s="17">
        <v>0.213675213675214</v>
      </c>
      <c r="J15" s="17">
        <v>0.22772277227722801</v>
      </c>
      <c r="K15" s="17">
        <v>0.2</v>
      </c>
      <c r="L15" s="17">
        <v>0.14864864864864899</v>
      </c>
      <c r="M15" s="17"/>
      <c r="N15" s="17">
        <v>0.2</v>
      </c>
      <c r="O15" s="17">
        <v>0.185714285714286</v>
      </c>
      <c r="P15" s="17">
        <v>0.19047619047618999</v>
      </c>
      <c r="Q15" s="17">
        <v>9.0909090909090898E-2</v>
      </c>
      <c r="R15" s="17"/>
      <c r="S15" s="17">
        <v>0.148148148148148</v>
      </c>
      <c r="T15" s="17">
        <v>0.19178082191780799</v>
      </c>
      <c r="U15" s="17">
        <v>0.16666666666666699</v>
      </c>
      <c r="V15" s="17">
        <v>0.245283018867925</v>
      </c>
      <c r="W15" s="17">
        <v>0.16</v>
      </c>
      <c r="X15" s="17">
        <v>0.140350877192982</v>
      </c>
      <c r="Y15" s="17">
        <v>0.125</v>
      </c>
      <c r="Z15" s="17">
        <v>0.13043478260869601</v>
      </c>
      <c r="AA15" s="17">
        <v>0.123287671232877</v>
      </c>
      <c r="AB15" s="17">
        <v>0.20833333333333301</v>
      </c>
      <c r="AC15" s="17">
        <v>0.3125</v>
      </c>
      <c r="AD15" s="17">
        <v>9.0909090909090898E-2</v>
      </c>
      <c r="AE15" s="17"/>
      <c r="AF15" s="17">
        <v>0.14285714285714299</v>
      </c>
      <c r="AG15" s="17">
        <v>0.192660550458716</v>
      </c>
      <c r="AH15" s="17">
        <v>0.17741935483870999</v>
      </c>
      <c r="AI15" s="17">
        <v>0.32098765432098803</v>
      </c>
      <c r="AJ15" s="17">
        <v>0.128571428571429</v>
      </c>
      <c r="AK15" s="17">
        <v>7.3170731707317097E-2</v>
      </c>
      <c r="AL15" s="17"/>
      <c r="AM15" s="17">
        <v>0.10344827586206901</v>
      </c>
      <c r="AN15" s="17">
        <v>0.162162162162162</v>
      </c>
      <c r="AO15" s="17">
        <v>0.18905472636815901</v>
      </c>
      <c r="AP15" s="17">
        <v>0.194915254237288</v>
      </c>
      <c r="AQ15" s="17">
        <v>0.13043478260869601</v>
      </c>
      <c r="AR15" s="17"/>
      <c r="AS15" s="17">
        <v>0.16990291262135901</v>
      </c>
      <c r="AT15" s="17" t="s">
        <v>97</v>
      </c>
      <c r="AU15" s="17"/>
      <c r="AV15" s="17">
        <v>0.20512820512820501</v>
      </c>
      <c r="AW15" s="17">
        <v>4.6511627906976702E-2</v>
      </c>
      <c r="AX15" s="17">
        <v>0.17293233082706799</v>
      </c>
      <c r="AY15" s="17"/>
      <c r="AZ15" s="17">
        <v>0.18518518518518501</v>
      </c>
      <c r="BA15" s="17">
        <v>0.13953488372093001</v>
      </c>
      <c r="BB15" s="17">
        <v>0.21100917431192701</v>
      </c>
      <c r="BC15" s="17"/>
      <c r="BD15" s="17">
        <v>0.14499999999999999</v>
      </c>
      <c r="BE15" s="17">
        <v>0.21395348837209299</v>
      </c>
      <c r="BF15" s="17"/>
      <c r="BG15" s="17">
        <v>0.148325358851675</v>
      </c>
      <c r="BH15" s="17">
        <v>0.181372549019608</v>
      </c>
      <c r="BI15" s="17"/>
      <c r="BJ15" s="17">
        <v>0.11340206185567001</v>
      </c>
      <c r="BK15" s="17">
        <v>0.18145956607495101</v>
      </c>
      <c r="BL15" s="17"/>
      <c r="BM15" s="17">
        <v>0.11570247933884301</v>
      </c>
      <c r="BN15" s="17">
        <v>0.184049079754601</v>
      </c>
      <c r="BO15" s="17"/>
      <c r="BP15" s="17">
        <v>0.146341463414634</v>
      </c>
      <c r="BQ15" s="17">
        <v>0.17607223476298001</v>
      </c>
      <c r="BR15" s="17"/>
      <c r="BS15" s="17">
        <v>0.134259259259259</v>
      </c>
      <c r="BT15" s="17">
        <v>0.17647058823529399</v>
      </c>
      <c r="BU15" s="17"/>
      <c r="BV15" s="17">
        <v>0.157894736842105</v>
      </c>
      <c r="BW15" s="17">
        <v>0.121428571428571</v>
      </c>
      <c r="BX15" s="17"/>
      <c r="BY15" s="17">
        <v>0.20588235294117599</v>
      </c>
      <c r="BZ15" s="17">
        <v>0.16513761467889901</v>
      </c>
      <c r="CA15" s="17"/>
      <c r="CB15" s="17">
        <v>0.204697986577181</v>
      </c>
      <c r="CC15" s="17">
        <v>0.14193548387096799</v>
      </c>
    </row>
    <row r="16" spans="2:81" x14ac:dyDescent="0.3">
      <c r="B16" s="14" t="s">
        <v>91</v>
      </c>
      <c r="C16" s="18">
        <v>0.36731391585760498</v>
      </c>
      <c r="D16" s="18">
        <v>0.35093167701863298</v>
      </c>
      <c r="E16" s="18">
        <v>0.38435374149659901</v>
      </c>
      <c r="F16" s="18"/>
      <c r="G16" s="18">
        <v>0.58823529411764697</v>
      </c>
      <c r="H16" s="18">
        <v>0.461988304093567</v>
      </c>
      <c r="I16" s="18">
        <v>0.36752136752136699</v>
      </c>
      <c r="J16" s="18">
        <v>0.21782178217821799</v>
      </c>
      <c r="K16" s="18">
        <v>0.128571428571429</v>
      </c>
      <c r="L16" s="18">
        <v>0.32432432432432401</v>
      </c>
      <c r="M16" s="18"/>
      <c r="N16" s="18">
        <v>0.31063829787233999</v>
      </c>
      <c r="O16" s="18">
        <v>0.32142857142857101</v>
      </c>
      <c r="P16" s="18">
        <v>0.32380952380952399</v>
      </c>
      <c r="Q16" s="18">
        <v>0.53030303030303005</v>
      </c>
      <c r="R16" s="18"/>
      <c r="S16" s="18">
        <v>0.37962962962962998</v>
      </c>
      <c r="T16" s="18">
        <v>0.36986301369863001</v>
      </c>
      <c r="U16" s="18">
        <v>0.26190476190476197</v>
      </c>
      <c r="V16" s="18">
        <v>0.245283018867925</v>
      </c>
      <c r="W16" s="18">
        <v>0.34</v>
      </c>
      <c r="X16" s="18">
        <v>0.45614035087719301</v>
      </c>
      <c r="Y16" s="18">
        <v>0.4375</v>
      </c>
      <c r="Z16" s="18">
        <v>0.47826086956521702</v>
      </c>
      <c r="AA16" s="18">
        <v>0.47945205479452102</v>
      </c>
      <c r="AB16" s="18">
        <v>0.35416666666666702</v>
      </c>
      <c r="AC16" s="18">
        <v>9.375E-2</v>
      </c>
      <c r="AD16" s="18">
        <v>0.45454545454545398</v>
      </c>
      <c r="AE16" s="18"/>
      <c r="AF16" s="18">
        <v>0.47783251231527102</v>
      </c>
      <c r="AG16" s="18">
        <v>0.247706422018349</v>
      </c>
      <c r="AH16" s="18">
        <v>0.30645161290322598</v>
      </c>
      <c r="AI16" s="18">
        <v>0.11111111111111099</v>
      </c>
      <c r="AJ16" s="18">
        <v>0.54285714285714304</v>
      </c>
      <c r="AK16" s="18">
        <v>0.48780487804878098</v>
      </c>
      <c r="AL16" s="18"/>
      <c r="AM16" s="18">
        <v>0.42528735632183901</v>
      </c>
      <c r="AN16" s="18">
        <v>0.37837837837837801</v>
      </c>
      <c r="AO16" s="18">
        <v>0.33830845771144302</v>
      </c>
      <c r="AP16" s="18">
        <v>0.34745762711864397</v>
      </c>
      <c r="AQ16" s="18">
        <v>0.47826086956521702</v>
      </c>
      <c r="AR16" s="18"/>
      <c r="AS16" s="18">
        <v>0.36731391585760498</v>
      </c>
      <c r="AT16" s="18" t="s">
        <v>97</v>
      </c>
      <c r="AU16" s="18"/>
      <c r="AV16" s="18">
        <v>0.31282051282051299</v>
      </c>
      <c r="AW16" s="18">
        <v>0.60465116279069797</v>
      </c>
      <c r="AX16" s="18">
        <v>0.34586466165413499</v>
      </c>
      <c r="AY16" s="18"/>
      <c r="AZ16" s="18">
        <v>0.42592592592592599</v>
      </c>
      <c r="BA16" s="18">
        <v>0.53488372093023295</v>
      </c>
      <c r="BB16" s="18">
        <v>0.21100917431192701</v>
      </c>
      <c r="BC16" s="18"/>
      <c r="BD16" s="18">
        <v>0.43</v>
      </c>
      <c r="BE16" s="18">
        <v>0.251162790697674</v>
      </c>
      <c r="BF16" s="18"/>
      <c r="BG16" s="18">
        <v>0.45454545454545497</v>
      </c>
      <c r="BH16" s="18">
        <v>0.32352941176470601</v>
      </c>
      <c r="BI16" s="18"/>
      <c r="BJ16" s="18">
        <v>0.47422680412371099</v>
      </c>
      <c r="BK16" s="18">
        <v>0.35108481262327401</v>
      </c>
      <c r="BL16" s="18"/>
      <c r="BM16" s="18">
        <v>0.54545454545454497</v>
      </c>
      <c r="BN16" s="18">
        <v>0.32310838445807799</v>
      </c>
      <c r="BO16" s="18"/>
      <c r="BP16" s="18">
        <v>0.38414634146341498</v>
      </c>
      <c r="BQ16" s="18">
        <v>0.36568848758465</v>
      </c>
      <c r="BR16" s="18"/>
      <c r="BS16" s="18">
        <v>0.49074074074074098</v>
      </c>
      <c r="BT16" s="18">
        <v>0.29864253393665202</v>
      </c>
      <c r="BU16" s="18"/>
      <c r="BV16" s="18">
        <v>0.42105263157894701</v>
      </c>
      <c r="BW16" s="18">
        <v>0.52857142857142903</v>
      </c>
      <c r="BX16" s="18"/>
      <c r="BY16" s="18">
        <v>0.41176470588235298</v>
      </c>
      <c r="BZ16" s="18">
        <v>0.363302752293578</v>
      </c>
      <c r="CA16" s="18"/>
      <c r="CB16" s="18">
        <v>0.29194630872483202</v>
      </c>
      <c r="CC16" s="18">
        <v>0.43225806451612903</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476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618</v>
      </c>
      <c r="D7" s="10">
        <v>322</v>
      </c>
      <c r="E7" s="10">
        <v>294</v>
      </c>
      <c r="F7" s="10"/>
      <c r="G7" s="10">
        <v>85</v>
      </c>
      <c r="H7" s="10">
        <v>171</v>
      </c>
      <c r="I7" s="10">
        <v>117</v>
      </c>
      <c r="J7" s="10">
        <v>101</v>
      </c>
      <c r="K7" s="10">
        <v>70</v>
      </c>
      <c r="L7" s="10">
        <v>74</v>
      </c>
      <c r="M7" s="10"/>
      <c r="N7" s="10">
        <v>235</v>
      </c>
      <c r="O7" s="10">
        <v>140</v>
      </c>
      <c r="P7" s="10">
        <v>105</v>
      </c>
      <c r="Q7" s="10">
        <v>132</v>
      </c>
      <c r="R7" s="10"/>
      <c r="S7" s="10">
        <v>108</v>
      </c>
      <c r="T7" s="10">
        <v>73</v>
      </c>
      <c r="U7" s="10">
        <v>42</v>
      </c>
      <c r="V7" s="10">
        <v>53</v>
      </c>
      <c r="W7" s="10">
        <v>50</v>
      </c>
      <c r="X7" s="10">
        <v>57</v>
      </c>
      <c r="Y7" s="10">
        <v>48</v>
      </c>
      <c r="Z7" s="10">
        <v>23</v>
      </c>
      <c r="AA7" s="10">
        <v>73</v>
      </c>
      <c r="AB7" s="10">
        <v>48</v>
      </c>
      <c r="AC7" s="10">
        <v>32</v>
      </c>
      <c r="AD7" s="10">
        <v>11</v>
      </c>
      <c r="AE7" s="10"/>
      <c r="AF7" s="10">
        <v>203</v>
      </c>
      <c r="AG7" s="10">
        <v>109</v>
      </c>
      <c r="AH7" s="10">
        <v>62</v>
      </c>
      <c r="AI7" s="10">
        <v>81</v>
      </c>
      <c r="AJ7" s="10">
        <v>70</v>
      </c>
      <c r="AK7" s="10">
        <v>41</v>
      </c>
      <c r="AL7" s="10"/>
      <c r="AM7" s="10">
        <v>87</v>
      </c>
      <c r="AN7" s="10">
        <v>111</v>
      </c>
      <c r="AO7" s="10">
        <v>201</v>
      </c>
      <c r="AP7" s="10">
        <v>118</v>
      </c>
      <c r="AQ7" s="10">
        <v>23</v>
      </c>
      <c r="AR7" s="10"/>
      <c r="AS7" s="10">
        <v>618</v>
      </c>
      <c r="AT7" s="10" t="s">
        <v>96</v>
      </c>
      <c r="AU7" s="10"/>
      <c r="AV7" s="10">
        <v>195</v>
      </c>
      <c r="AW7" s="10">
        <v>43</v>
      </c>
      <c r="AX7" s="10">
        <v>266</v>
      </c>
      <c r="AY7" s="10"/>
      <c r="AZ7" s="10">
        <v>54</v>
      </c>
      <c r="BA7" s="10">
        <v>43</v>
      </c>
      <c r="BB7" s="10">
        <v>109</v>
      </c>
      <c r="BC7" s="10"/>
      <c r="BD7" s="10">
        <v>400</v>
      </c>
      <c r="BE7" s="10">
        <v>215</v>
      </c>
      <c r="BF7" s="10"/>
      <c r="BG7" s="10">
        <v>209</v>
      </c>
      <c r="BH7" s="10">
        <v>408</v>
      </c>
      <c r="BI7" s="10"/>
      <c r="BJ7" s="10">
        <v>97</v>
      </c>
      <c r="BK7" s="10">
        <v>507</v>
      </c>
      <c r="BL7" s="10"/>
      <c r="BM7" s="10">
        <v>121</v>
      </c>
      <c r="BN7" s="10">
        <v>489</v>
      </c>
      <c r="BO7" s="10"/>
      <c r="BP7" s="10">
        <v>164</v>
      </c>
      <c r="BQ7" s="10">
        <v>443</v>
      </c>
      <c r="BR7" s="10"/>
      <c r="BS7" s="10">
        <v>216</v>
      </c>
      <c r="BT7" s="10">
        <v>221</v>
      </c>
      <c r="BU7" s="10"/>
      <c r="BV7" s="10">
        <v>76</v>
      </c>
      <c r="BW7" s="10">
        <v>140</v>
      </c>
      <c r="BX7" s="10"/>
      <c r="BY7" s="10">
        <v>68</v>
      </c>
      <c r="BZ7" s="10">
        <v>545</v>
      </c>
      <c r="CA7" s="10"/>
      <c r="CB7" s="10">
        <v>298</v>
      </c>
      <c r="CC7" s="10">
        <v>310</v>
      </c>
    </row>
    <row r="8" spans="2:81" x14ac:dyDescent="0.3">
      <c r="B8" s="14" t="s">
        <v>413</v>
      </c>
      <c r="C8" s="13">
        <v>0.28640776699029102</v>
      </c>
      <c r="D8" s="13">
        <v>0.26397515527950299</v>
      </c>
      <c r="E8" s="13">
        <v>0.312925170068027</v>
      </c>
      <c r="F8" s="13"/>
      <c r="G8" s="13">
        <v>0.28235294117647097</v>
      </c>
      <c r="H8" s="13">
        <v>0.32748538011695899</v>
      </c>
      <c r="I8" s="13">
        <v>0.29914529914529903</v>
      </c>
      <c r="J8" s="13">
        <v>0.24752475247524799</v>
      </c>
      <c r="K8" s="13">
        <v>0.24285714285714299</v>
      </c>
      <c r="L8" s="13">
        <v>0.27027027027027001</v>
      </c>
      <c r="M8" s="13"/>
      <c r="N8" s="13">
        <v>0.31063829787233999</v>
      </c>
      <c r="O8" s="13">
        <v>0.22857142857142901</v>
      </c>
      <c r="P8" s="13">
        <v>0.27619047619047599</v>
      </c>
      <c r="Q8" s="13">
        <v>0.310606060606061</v>
      </c>
      <c r="R8" s="13"/>
      <c r="S8" s="13">
        <v>0.30555555555555602</v>
      </c>
      <c r="T8" s="13">
        <v>0.301369863013699</v>
      </c>
      <c r="U8" s="13">
        <v>0.30952380952380998</v>
      </c>
      <c r="V8" s="13">
        <v>0.245283018867925</v>
      </c>
      <c r="W8" s="13">
        <v>0.3</v>
      </c>
      <c r="X8" s="13">
        <v>0.28070175438596501</v>
      </c>
      <c r="Y8" s="13">
        <v>0.22916666666666699</v>
      </c>
      <c r="Z8" s="13">
        <v>0.173913043478261</v>
      </c>
      <c r="AA8" s="13">
        <v>0.26027397260273999</v>
      </c>
      <c r="AB8" s="13">
        <v>0.33333333333333298</v>
      </c>
      <c r="AC8" s="13">
        <v>0.40625</v>
      </c>
      <c r="AD8" s="13">
        <v>0.18181818181818199</v>
      </c>
      <c r="AE8" s="13"/>
      <c r="AF8" s="13">
        <v>0.31527093596059103</v>
      </c>
      <c r="AG8" s="13">
        <v>0.33944954128440402</v>
      </c>
      <c r="AH8" s="13">
        <v>0.27419354838709697</v>
      </c>
      <c r="AI8" s="13">
        <v>0.19753086419753099</v>
      </c>
      <c r="AJ8" s="13">
        <v>0.27142857142857102</v>
      </c>
      <c r="AK8" s="13">
        <v>0.292682926829268</v>
      </c>
      <c r="AL8" s="13"/>
      <c r="AM8" s="13">
        <v>0.28735632183908</v>
      </c>
      <c r="AN8" s="13">
        <v>0.23423423423423401</v>
      </c>
      <c r="AO8" s="13">
        <v>0.328358208955224</v>
      </c>
      <c r="AP8" s="13">
        <v>0.305084745762712</v>
      </c>
      <c r="AQ8" s="13">
        <v>0.30434782608695699</v>
      </c>
      <c r="AR8" s="13"/>
      <c r="AS8" s="13">
        <v>0.28640776699029102</v>
      </c>
      <c r="AT8" s="13" t="s">
        <v>97</v>
      </c>
      <c r="AU8" s="13"/>
      <c r="AV8" s="13">
        <v>0.28717948717948699</v>
      </c>
      <c r="AW8" s="13">
        <v>0.44186046511627902</v>
      </c>
      <c r="AX8" s="13">
        <v>0.21052631578947401</v>
      </c>
      <c r="AY8" s="13"/>
      <c r="AZ8" s="13">
        <v>0.46296296296296302</v>
      </c>
      <c r="BA8" s="13">
        <v>0.34883720930232598</v>
      </c>
      <c r="BB8" s="13">
        <v>0.21100917431192701</v>
      </c>
      <c r="BC8" s="13"/>
      <c r="BD8" s="13">
        <v>0.30499999999999999</v>
      </c>
      <c r="BE8" s="13">
        <v>0.25581395348837199</v>
      </c>
      <c r="BF8" s="13"/>
      <c r="BG8" s="13">
        <v>0.33492822966507202</v>
      </c>
      <c r="BH8" s="13">
        <v>0.26225490196078399</v>
      </c>
      <c r="BI8" s="13"/>
      <c r="BJ8" s="13">
        <v>0.35051546391752603</v>
      </c>
      <c r="BK8" s="13">
        <v>0.27416173570019697</v>
      </c>
      <c r="BL8" s="13"/>
      <c r="BM8" s="13">
        <v>0.34710743801652899</v>
      </c>
      <c r="BN8" s="13">
        <v>0.274028629856851</v>
      </c>
      <c r="BO8" s="13"/>
      <c r="BP8" s="13">
        <v>0.25609756097560998</v>
      </c>
      <c r="BQ8" s="13">
        <v>0.30022573363431099</v>
      </c>
      <c r="BR8" s="13"/>
      <c r="BS8" s="13">
        <v>0.26388888888888901</v>
      </c>
      <c r="BT8" s="13">
        <v>0.289592760180996</v>
      </c>
      <c r="BU8" s="13"/>
      <c r="BV8" s="13">
        <v>0.25</v>
      </c>
      <c r="BW8" s="13">
        <v>0.27142857142857102</v>
      </c>
      <c r="BX8" s="13"/>
      <c r="BY8" s="13">
        <v>0.25</v>
      </c>
      <c r="BZ8" s="13">
        <v>0.293577981651376</v>
      </c>
      <c r="CA8" s="13"/>
      <c r="CB8" s="13">
        <v>0.24496644295302</v>
      </c>
      <c r="CC8" s="13">
        <v>0.32903225806451603</v>
      </c>
    </row>
    <row r="9" spans="2:81" x14ac:dyDescent="0.3">
      <c r="B9" s="14" t="s">
        <v>84</v>
      </c>
      <c r="C9" s="13">
        <v>0.35760517799352798</v>
      </c>
      <c r="D9" s="13">
        <v>0.381987577639752</v>
      </c>
      <c r="E9" s="13">
        <v>0.32653061224489799</v>
      </c>
      <c r="F9" s="13"/>
      <c r="G9" s="13">
        <v>0.32941176470588202</v>
      </c>
      <c r="H9" s="13">
        <v>0.321637426900585</v>
      </c>
      <c r="I9" s="13">
        <v>0.316239316239316</v>
      </c>
      <c r="J9" s="13">
        <v>0.396039603960396</v>
      </c>
      <c r="K9" s="13">
        <v>0.41428571428571398</v>
      </c>
      <c r="L9" s="13">
        <v>0.43243243243243201</v>
      </c>
      <c r="M9" s="13"/>
      <c r="N9" s="13">
        <v>0.34893617021276602</v>
      </c>
      <c r="O9" s="13">
        <v>0.378571428571429</v>
      </c>
      <c r="P9" s="13">
        <v>0.35238095238095202</v>
      </c>
      <c r="Q9" s="13">
        <v>0.34090909090909099</v>
      </c>
      <c r="R9" s="13"/>
      <c r="S9" s="13">
        <v>0.342592592592593</v>
      </c>
      <c r="T9" s="13">
        <v>0.36986301369863001</v>
      </c>
      <c r="U9" s="13">
        <v>0.19047619047618999</v>
      </c>
      <c r="V9" s="13">
        <v>0.39622641509433998</v>
      </c>
      <c r="W9" s="13">
        <v>0.34</v>
      </c>
      <c r="X9" s="13">
        <v>0.38596491228070201</v>
      </c>
      <c r="Y9" s="13">
        <v>0.54166666666666696</v>
      </c>
      <c r="Z9" s="13">
        <v>0.34782608695652201</v>
      </c>
      <c r="AA9" s="13">
        <v>0.38356164383561597</v>
      </c>
      <c r="AB9" s="13">
        <v>0.3125</v>
      </c>
      <c r="AC9" s="13">
        <v>0.21875</v>
      </c>
      <c r="AD9" s="13">
        <v>0.45454545454545497</v>
      </c>
      <c r="AE9" s="13"/>
      <c r="AF9" s="13">
        <v>0.37931034482758602</v>
      </c>
      <c r="AG9" s="13">
        <v>0.35779816513761498</v>
      </c>
      <c r="AH9" s="13">
        <v>0.33870967741935498</v>
      </c>
      <c r="AI9" s="13">
        <v>0.37037037037037002</v>
      </c>
      <c r="AJ9" s="13">
        <v>0.34285714285714303</v>
      </c>
      <c r="AK9" s="13">
        <v>0.36585365853658502</v>
      </c>
      <c r="AL9" s="13"/>
      <c r="AM9" s="13">
        <v>0.43678160919540199</v>
      </c>
      <c r="AN9" s="13">
        <v>0.31531531531531498</v>
      </c>
      <c r="AO9" s="13">
        <v>0.34328358208955201</v>
      </c>
      <c r="AP9" s="13">
        <v>0.34745762711864397</v>
      </c>
      <c r="AQ9" s="13">
        <v>0.47826086956521702</v>
      </c>
      <c r="AR9" s="13"/>
      <c r="AS9" s="13">
        <v>0.35760517799352798</v>
      </c>
      <c r="AT9" s="13" t="s">
        <v>97</v>
      </c>
      <c r="AU9" s="13"/>
      <c r="AV9" s="13">
        <v>0.38974358974359002</v>
      </c>
      <c r="AW9" s="13">
        <v>0.32558139534883701</v>
      </c>
      <c r="AX9" s="13">
        <v>0.35714285714285698</v>
      </c>
      <c r="AY9" s="13"/>
      <c r="AZ9" s="13">
        <v>0.31481481481481499</v>
      </c>
      <c r="BA9" s="13">
        <v>0.372093023255814</v>
      </c>
      <c r="BB9" s="13">
        <v>0.403669724770642</v>
      </c>
      <c r="BC9" s="13"/>
      <c r="BD9" s="13">
        <v>0.33500000000000002</v>
      </c>
      <c r="BE9" s="13">
        <v>0.39534883720930197</v>
      </c>
      <c r="BF9" s="13"/>
      <c r="BG9" s="13">
        <v>0.36363636363636398</v>
      </c>
      <c r="BH9" s="13">
        <v>0.355392156862745</v>
      </c>
      <c r="BI9" s="13"/>
      <c r="BJ9" s="13">
        <v>0.31958762886597902</v>
      </c>
      <c r="BK9" s="13">
        <v>0.366863905325444</v>
      </c>
      <c r="BL9" s="13"/>
      <c r="BM9" s="13">
        <v>0.28925619834710697</v>
      </c>
      <c r="BN9" s="13">
        <v>0.374233128834356</v>
      </c>
      <c r="BO9" s="13"/>
      <c r="BP9" s="13">
        <v>0.34146341463414598</v>
      </c>
      <c r="BQ9" s="13">
        <v>0.36117381489841999</v>
      </c>
      <c r="BR9" s="13"/>
      <c r="BS9" s="13">
        <v>0.37962962962962998</v>
      </c>
      <c r="BT9" s="13">
        <v>0.35746606334841602</v>
      </c>
      <c r="BU9" s="13"/>
      <c r="BV9" s="13">
        <v>0.42105263157894701</v>
      </c>
      <c r="BW9" s="13">
        <v>0.35714285714285698</v>
      </c>
      <c r="BX9" s="13"/>
      <c r="BY9" s="13">
        <v>0.36764705882352899</v>
      </c>
      <c r="BZ9" s="13">
        <v>0.35963302752293602</v>
      </c>
      <c r="CA9" s="13"/>
      <c r="CB9" s="13">
        <v>0.37248322147650997</v>
      </c>
      <c r="CC9" s="13">
        <v>0.34838709677419399</v>
      </c>
    </row>
    <row r="10" spans="2:81" x14ac:dyDescent="0.3">
      <c r="B10" s="14" t="s">
        <v>414</v>
      </c>
      <c r="C10" s="13">
        <v>0.187702265372168</v>
      </c>
      <c r="D10" s="13">
        <v>0.19254658385093201</v>
      </c>
      <c r="E10" s="13">
        <v>0.183673469387755</v>
      </c>
      <c r="F10" s="13"/>
      <c r="G10" s="13">
        <v>0.188235294117647</v>
      </c>
      <c r="H10" s="13">
        <v>0.19298245614035101</v>
      </c>
      <c r="I10" s="13">
        <v>0.145299145299145</v>
      </c>
      <c r="J10" s="13">
        <v>0.198019801980198</v>
      </c>
      <c r="K10" s="13">
        <v>0.2</v>
      </c>
      <c r="L10" s="13">
        <v>0.21621621621621601</v>
      </c>
      <c r="M10" s="13"/>
      <c r="N10" s="13">
        <v>0.17872340425531899</v>
      </c>
      <c r="O10" s="13">
        <v>0.221428571428571</v>
      </c>
      <c r="P10" s="13">
        <v>0.19047619047618999</v>
      </c>
      <c r="Q10" s="13">
        <v>0.174242424242424</v>
      </c>
      <c r="R10" s="13"/>
      <c r="S10" s="13">
        <v>0.203703703703704</v>
      </c>
      <c r="T10" s="13">
        <v>0.164383561643836</v>
      </c>
      <c r="U10" s="13">
        <v>0.214285714285714</v>
      </c>
      <c r="V10" s="13">
        <v>0.15094339622641501</v>
      </c>
      <c r="W10" s="13">
        <v>0.18</v>
      </c>
      <c r="X10" s="13">
        <v>0.21052631578947401</v>
      </c>
      <c r="Y10" s="13">
        <v>0.125</v>
      </c>
      <c r="Z10" s="13">
        <v>0.26086956521739102</v>
      </c>
      <c r="AA10" s="13">
        <v>0.17808219178082199</v>
      </c>
      <c r="AB10" s="13">
        <v>0.25</v>
      </c>
      <c r="AC10" s="13">
        <v>0.15625</v>
      </c>
      <c r="AD10" s="13">
        <v>0.18181818181818199</v>
      </c>
      <c r="AE10" s="13"/>
      <c r="AF10" s="13">
        <v>0.17241379310344801</v>
      </c>
      <c r="AG10" s="13">
        <v>0.155963302752294</v>
      </c>
      <c r="AH10" s="13">
        <v>0.29032258064516098</v>
      </c>
      <c r="AI10" s="13">
        <v>0.172839506172839</v>
      </c>
      <c r="AJ10" s="13">
        <v>0.14285714285714299</v>
      </c>
      <c r="AK10" s="13">
        <v>0.19512195121951201</v>
      </c>
      <c r="AL10" s="13"/>
      <c r="AM10" s="13">
        <v>0.160919540229885</v>
      </c>
      <c r="AN10" s="13">
        <v>0.23423423423423401</v>
      </c>
      <c r="AO10" s="13">
        <v>0.154228855721393</v>
      </c>
      <c r="AP10" s="13">
        <v>0.169491525423729</v>
      </c>
      <c r="AQ10" s="13">
        <v>8.6956521739130405E-2</v>
      </c>
      <c r="AR10" s="13"/>
      <c r="AS10" s="13">
        <v>0.187702265372168</v>
      </c>
      <c r="AT10" s="13" t="s">
        <v>97</v>
      </c>
      <c r="AU10" s="13"/>
      <c r="AV10" s="13">
        <v>0.18974358974359001</v>
      </c>
      <c r="AW10" s="13">
        <v>6.9767441860465101E-2</v>
      </c>
      <c r="AX10" s="13">
        <v>0.21804511278195499</v>
      </c>
      <c r="AY10" s="13"/>
      <c r="AZ10" s="13">
        <v>0.11111111111111099</v>
      </c>
      <c r="BA10" s="13">
        <v>0.25581395348837199</v>
      </c>
      <c r="BB10" s="13">
        <v>0.18348623853210999</v>
      </c>
      <c r="BC10" s="13"/>
      <c r="BD10" s="13">
        <v>0.1925</v>
      </c>
      <c r="BE10" s="13">
        <v>0.18139534883720901</v>
      </c>
      <c r="BF10" s="13"/>
      <c r="BG10" s="13">
        <v>0.17703349282296699</v>
      </c>
      <c r="BH10" s="13">
        <v>0.191176470588235</v>
      </c>
      <c r="BI10" s="13"/>
      <c r="BJ10" s="13">
        <v>0.185567010309278</v>
      </c>
      <c r="BK10" s="13">
        <v>0.183431952662722</v>
      </c>
      <c r="BL10" s="13"/>
      <c r="BM10" s="13">
        <v>0.206611570247934</v>
      </c>
      <c r="BN10" s="13">
        <v>0.184049079754601</v>
      </c>
      <c r="BO10" s="13"/>
      <c r="BP10" s="13">
        <v>0.19512195121951201</v>
      </c>
      <c r="BQ10" s="13">
        <v>0.18510158013544001</v>
      </c>
      <c r="BR10" s="13"/>
      <c r="BS10" s="13">
        <v>0.203703703703704</v>
      </c>
      <c r="BT10" s="13">
        <v>0.194570135746606</v>
      </c>
      <c r="BU10" s="13"/>
      <c r="BV10" s="13">
        <v>0.144736842105263</v>
      </c>
      <c r="BW10" s="13">
        <v>0.23571428571428599</v>
      </c>
      <c r="BX10" s="13"/>
      <c r="BY10" s="13">
        <v>0.191176470588235</v>
      </c>
      <c r="BZ10" s="13">
        <v>0.18348623853210999</v>
      </c>
      <c r="CA10" s="13"/>
      <c r="CB10" s="13">
        <v>0.18120805369127499</v>
      </c>
      <c r="CC10" s="13">
        <v>0.187096774193548</v>
      </c>
    </row>
    <row r="11" spans="2:81" x14ac:dyDescent="0.3">
      <c r="B11" s="14" t="s">
        <v>86</v>
      </c>
      <c r="C11" s="13">
        <v>0.10517799352750801</v>
      </c>
      <c r="D11" s="13">
        <v>0.102484472049689</v>
      </c>
      <c r="E11" s="13">
        <v>0.108843537414966</v>
      </c>
      <c r="F11" s="13"/>
      <c r="G11" s="13">
        <v>0.14117647058823499</v>
      </c>
      <c r="H11" s="13">
        <v>7.0175438596491196E-2</v>
      </c>
      <c r="I11" s="13">
        <v>0.170940170940171</v>
      </c>
      <c r="J11" s="13">
        <v>9.9009900990099001E-2</v>
      </c>
      <c r="K11" s="13">
        <v>8.5714285714285701E-2</v>
      </c>
      <c r="L11" s="13">
        <v>6.7567567567567599E-2</v>
      </c>
      <c r="M11" s="13"/>
      <c r="N11" s="13">
        <v>0.11063829787234</v>
      </c>
      <c r="O11" s="13">
        <v>0.107142857142857</v>
      </c>
      <c r="P11" s="13">
        <v>8.5714285714285701E-2</v>
      </c>
      <c r="Q11" s="13">
        <v>0.11363636363636399</v>
      </c>
      <c r="R11" s="13"/>
      <c r="S11" s="13">
        <v>0.101851851851852</v>
      </c>
      <c r="T11" s="13">
        <v>8.2191780821917804E-2</v>
      </c>
      <c r="U11" s="13">
        <v>0.19047619047618999</v>
      </c>
      <c r="V11" s="13">
        <v>0.169811320754717</v>
      </c>
      <c r="W11" s="13">
        <v>0.14000000000000001</v>
      </c>
      <c r="X11" s="13">
        <v>7.0175438596491196E-2</v>
      </c>
      <c r="Y11" s="13">
        <v>4.1666666666666699E-2</v>
      </c>
      <c r="Z11" s="13">
        <v>8.6956521739130405E-2</v>
      </c>
      <c r="AA11" s="13">
        <v>0.10958904109589</v>
      </c>
      <c r="AB11" s="13">
        <v>8.3333333333333301E-2</v>
      </c>
      <c r="AC11" s="13">
        <v>6.25E-2</v>
      </c>
      <c r="AD11" s="13">
        <v>0.18181818181818199</v>
      </c>
      <c r="AE11" s="13"/>
      <c r="AF11" s="13">
        <v>8.8669950738916301E-2</v>
      </c>
      <c r="AG11" s="13">
        <v>9.1743119266055106E-2</v>
      </c>
      <c r="AH11" s="13">
        <v>6.4516129032258104E-2</v>
      </c>
      <c r="AI11" s="13">
        <v>0.16049382716049401</v>
      </c>
      <c r="AJ11" s="13">
        <v>0.114285714285714</v>
      </c>
      <c r="AK11" s="13">
        <v>0.12195121951219499</v>
      </c>
      <c r="AL11" s="13"/>
      <c r="AM11" s="13">
        <v>8.04597701149425E-2</v>
      </c>
      <c r="AN11" s="13">
        <v>0.108108108108108</v>
      </c>
      <c r="AO11" s="13">
        <v>0.109452736318408</v>
      </c>
      <c r="AP11" s="13">
        <v>0.12711864406779699</v>
      </c>
      <c r="AQ11" s="13">
        <v>8.6956521739130405E-2</v>
      </c>
      <c r="AR11" s="13"/>
      <c r="AS11" s="13">
        <v>0.10517799352750801</v>
      </c>
      <c r="AT11" s="13" t="s">
        <v>97</v>
      </c>
      <c r="AU11" s="13"/>
      <c r="AV11" s="13">
        <v>6.6666666666666693E-2</v>
      </c>
      <c r="AW11" s="13">
        <v>0.13953488372093001</v>
      </c>
      <c r="AX11" s="13">
        <v>0.13157894736842099</v>
      </c>
      <c r="AY11" s="13"/>
      <c r="AZ11" s="13">
        <v>5.5555555555555601E-2</v>
      </c>
      <c r="BA11" s="13">
        <v>2.32558139534884E-2</v>
      </c>
      <c r="BB11" s="13">
        <v>0.119266055045872</v>
      </c>
      <c r="BC11" s="13"/>
      <c r="BD11" s="13">
        <v>0.1</v>
      </c>
      <c r="BE11" s="13">
        <v>0.111627906976744</v>
      </c>
      <c r="BF11" s="13"/>
      <c r="BG11" s="13">
        <v>9.5693779904306206E-2</v>
      </c>
      <c r="BH11" s="13">
        <v>0.110294117647059</v>
      </c>
      <c r="BI11" s="13"/>
      <c r="BJ11" s="13">
        <v>0.10309278350515499</v>
      </c>
      <c r="BK11" s="13">
        <v>0.10848126232741601</v>
      </c>
      <c r="BL11" s="13"/>
      <c r="BM11" s="13">
        <v>8.2644628099173598E-2</v>
      </c>
      <c r="BN11" s="13">
        <v>0.110429447852761</v>
      </c>
      <c r="BO11" s="13"/>
      <c r="BP11" s="13">
        <v>9.1463414634146298E-2</v>
      </c>
      <c r="BQ11" s="13">
        <v>0.112866817155756</v>
      </c>
      <c r="BR11" s="13"/>
      <c r="BS11" s="13">
        <v>9.7222222222222196E-2</v>
      </c>
      <c r="BT11" s="13">
        <v>9.9547511312217202E-2</v>
      </c>
      <c r="BU11" s="13"/>
      <c r="BV11" s="13">
        <v>0.105263157894737</v>
      </c>
      <c r="BW11" s="13">
        <v>9.2857142857142902E-2</v>
      </c>
      <c r="BX11" s="13"/>
      <c r="BY11" s="13">
        <v>5.8823529411764698E-2</v>
      </c>
      <c r="BZ11" s="13">
        <v>0.108256880733945</v>
      </c>
      <c r="CA11" s="13"/>
      <c r="CB11" s="13">
        <v>0.12080536912751701</v>
      </c>
      <c r="CC11" s="13">
        <v>8.7096774193548401E-2</v>
      </c>
    </row>
    <row r="12" spans="2:81" x14ac:dyDescent="0.3">
      <c r="B12" s="14" t="s">
        <v>415</v>
      </c>
      <c r="C12" s="13">
        <v>4.85436893203883E-2</v>
      </c>
      <c r="D12" s="13">
        <v>4.9689440993788803E-2</v>
      </c>
      <c r="E12" s="13">
        <v>4.7619047619047603E-2</v>
      </c>
      <c r="F12" s="13"/>
      <c r="G12" s="13">
        <v>4.7058823529411799E-2</v>
      </c>
      <c r="H12" s="13">
        <v>7.0175438596491196E-2</v>
      </c>
      <c r="I12" s="13">
        <v>5.9829059829059797E-2</v>
      </c>
      <c r="J12" s="13">
        <v>2.9702970297029702E-2</v>
      </c>
      <c r="K12" s="13">
        <v>5.7142857142857099E-2</v>
      </c>
      <c r="L12" s="13">
        <v>0</v>
      </c>
      <c r="M12" s="13"/>
      <c r="N12" s="13">
        <v>4.6808510638297898E-2</v>
      </c>
      <c r="O12" s="13">
        <v>4.2857142857142899E-2</v>
      </c>
      <c r="P12" s="13">
        <v>7.6190476190476197E-2</v>
      </c>
      <c r="Q12" s="13">
        <v>3.7878787878787901E-2</v>
      </c>
      <c r="R12" s="13"/>
      <c r="S12" s="13">
        <v>2.7777777777777801E-2</v>
      </c>
      <c r="T12" s="13">
        <v>5.4794520547945202E-2</v>
      </c>
      <c r="U12" s="13">
        <v>7.1428571428571397E-2</v>
      </c>
      <c r="V12" s="13">
        <v>1.88679245283019E-2</v>
      </c>
      <c r="W12" s="13">
        <v>0.04</v>
      </c>
      <c r="X12" s="13">
        <v>5.2631578947368397E-2</v>
      </c>
      <c r="Y12" s="13">
        <v>4.1666666666666699E-2</v>
      </c>
      <c r="Z12" s="13">
        <v>8.6956521739130405E-2</v>
      </c>
      <c r="AA12" s="13">
        <v>6.8493150684931503E-2</v>
      </c>
      <c r="AB12" s="13">
        <v>2.0833333333333301E-2</v>
      </c>
      <c r="AC12" s="13">
        <v>0.125</v>
      </c>
      <c r="AD12" s="13">
        <v>0</v>
      </c>
      <c r="AE12" s="13"/>
      <c r="AF12" s="13">
        <v>4.4334975369458102E-2</v>
      </c>
      <c r="AG12" s="13">
        <v>4.5871559633027498E-2</v>
      </c>
      <c r="AH12" s="13">
        <v>3.2258064516128997E-2</v>
      </c>
      <c r="AI12" s="13">
        <v>8.6419753086419707E-2</v>
      </c>
      <c r="AJ12" s="13">
        <v>5.7142857142857099E-2</v>
      </c>
      <c r="AK12" s="13">
        <v>2.4390243902439001E-2</v>
      </c>
      <c r="AL12" s="13"/>
      <c r="AM12" s="13">
        <v>3.4482758620689703E-2</v>
      </c>
      <c r="AN12" s="13">
        <v>7.2072072072072099E-2</v>
      </c>
      <c r="AO12" s="13">
        <v>5.4726368159204002E-2</v>
      </c>
      <c r="AP12" s="13">
        <v>4.2372881355932202E-2</v>
      </c>
      <c r="AQ12" s="13">
        <v>0</v>
      </c>
      <c r="AR12" s="13"/>
      <c r="AS12" s="13">
        <v>4.85436893203883E-2</v>
      </c>
      <c r="AT12" s="13" t="s">
        <v>97</v>
      </c>
      <c r="AU12" s="13"/>
      <c r="AV12" s="13">
        <v>5.6410256410256397E-2</v>
      </c>
      <c r="AW12" s="13">
        <v>2.32558139534884E-2</v>
      </c>
      <c r="AX12" s="13">
        <v>6.3909774436090194E-2</v>
      </c>
      <c r="AY12" s="13"/>
      <c r="AZ12" s="13">
        <v>3.7037037037037E-2</v>
      </c>
      <c r="BA12" s="13">
        <v>0</v>
      </c>
      <c r="BB12" s="13">
        <v>7.3394495412843999E-2</v>
      </c>
      <c r="BC12" s="13"/>
      <c r="BD12" s="13">
        <v>4.7500000000000001E-2</v>
      </c>
      <c r="BE12" s="13">
        <v>5.1162790697674397E-2</v>
      </c>
      <c r="BF12" s="13"/>
      <c r="BG12" s="13">
        <v>2.8708133971291901E-2</v>
      </c>
      <c r="BH12" s="13">
        <v>5.8823529411764698E-2</v>
      </c>
      <c r="BI12" s="13"/>
      <c r="BJ12" s="13">
        <v>4.1237113402061903E-2</v>
      </c>
      <c r="BK12" s="13">
        <v>4.9309664694280102E-2</v>
      </c>
      <c r="BL12" s="13"/>
      <c r="BM12" s="13">
        <v>5.7851239669421503E-2</v>
      </c>
      <c r="BN12" s="13">
        <v>4.4989775051124697E-2</v>
      </c>
      <c r="BO12" s="13"/>
      <c r="BP12" s="13">
        <v>7.3170731707317097E-2</v>
      </c>
      <c r="BQ12" s="13">
        <v>3.8374717832957102E-2</v>
      </c>
      <c r="BR12" s="13"/>
      <c r="BS12" s="13">
        <v>4.1666666666666699E-2</v>
      </c>
      <c r="BT12" s="13">
        <v>5.4298642533936702E-2</v>
      </c>
      <c r="BU12" s="13"/>
      <c r="BV12" s="13">
        <v>5.2631578947368397E-2</v>
      </c>
      <c r="BW12" s="13">
        <v>3.5714285714285698E-2</v>
      </c>
      <c r="BX12" s="13"/>
      <c r="BY12" s="13">
        <v>0.11764705882352899</v>
      </c>
      <c r="BZ12" s="13">
        <v>4.0366972477064202E-2</v>
      </c>
      <c r="CA12" s="13"/>
      <c r="CB12" s="13">
        <v>6.0402684563758399E-2</v>
      </c>
      <c r="CC12" s="13">
        <v>3.8709677419354799E-2</v>
      </c>
    </row>
    <row r="13" spans="2:81" x14ac:dyDescent="0.3">
      <c r="B13" s="14" t="s">
        <v>106</v>
      </c>
      <c r="C13" s="13">
        <v>1.45631067961165E-2</v>
      </c>
      <c r="D13" s="13">
        <v>9.3167701863354005E-3</v>
      </c>
      <c r="E13" s="13">
        <v>2.04081632653061E-2</v>
      </c>
      <c r="F13" s="13"/>
      <c r="G13" s="13">
        <v>1.1764705882352899E-2</v>
      </c>
      <c r="H13" s="13">
        <v>1.7543859649122799E-2</v>
      </c>
      <c r="I13" s="13">
        <v>8.5470085470085496E-3</v>
      </c>
      <c r="J13" s="13">
        <v>2.9702970297029702E-2</v>
      </c>
      <c r="K13" s="13">
        <v>0</v>
      </c>
      <c r="L13" s="13">
        <v>1.35135135135135E-2</v>
      </c>
      <c r="M13" s="13"/>
      <c r="N13" s="13">
        <v>4.2553191489361703E-3</v>
      </c>
      <c r="O13" s="13">
        <v>2.1428571428571401E-2</v>
      </c>
      <c r="P13" s="13">
        <v>1.9047619047619001E-2</v>
      </c>
      <c r="Q13" s="13">
        <v>2.27272727272727E-2</v>
      </c>
      <c r="R13" s="13"/>
      <c r="S13" s="13">
        <v>1.85185185185185E-2</v>
      </c>
      <c r="T13" s="13">
        <v>2.7397260273972601E-2</v>
      </c>
      <c r="U13" s="13">
        <v>2.3809523809523801E-2</v>
      </c>
      <c r="V13" s="13">
        <v>1.88679245283019E-2</v>
      </c>
      <c r="W13" s="13">
        <v>0</v>
      </c>
      <c r="X13" s="13">
        <v>0</v>
      </c>
      <c r="Y13" s="13">
        <v>2.0833333333333301E-2</v>
      </c>
      <c r="Z13" s="13">
        <v>4.3478260869565202E-2</v>
      </c>
      <c r="AA13" s="13">
        <v>0</v>
      </c>
      <c r="AB13" s="13">
        <v>0</v>
      </c>
      <c r="AC13" s="13">
        <v>3.125E-2</v>
      </c>
      <c r="AD13" s="13">
        <v>0</v>
      </c>
      <c r="AE13" s="13"/>
      <c r="AF13" s="13">
        <v>0</v>
      </c>
      <c r="AG13" s="13">
        <v>9.1743119266055103E-3</v>
      </c>
      <c r="AH13" s="13">
        <v>0</v>
      </c>
      <c r="AI13" s="13">
        <v>1.2345679012345699E-2</v>
      </c>
      <c r="AJ13" s="13">
        <v>7.1428571428571397E-2</v>
      </c>
      <c r="AK13" s="13">
        <v>0</v>
      </c>
      <c r="AL13" s="13"/>
      <c r="AM13" s="13">
        <v>0</v>
      </c>
      <c r="AN13" s="13">
        <v>3.6036036036036001E-2</v>
      </c>
      <c r="AO13" s="13">
        <v>9.9502487562189105E-3</v>
      </c>
      <c r="AP13" s="13">
        <v>8.4745762711864406E-3</v>
      </c>
      <c r="AQ13" s="13">
        <v>4.3478260869565202E-2</v>
      </c>
      <c r="AR13" s="13"/>
      <c r="AS13" s="13">
        <v>1.45631067961165E-2</v>
      </c>
      <c r="AT13" s="13" t="s">
        <v>97</v>
      </c>
      <c r="AU13" s="13"/>
      <c r="AV13" s="13">
        <v>1.02564102564103E-2</v>
      </c>
      <c r="AW13" s="13">
        <v>0</v>
      </c>
      <c r="AX13" s="13">
        <v>1.8796992481203E-2</v>
      </c>
      <c r="AY13" s="13"/>
      <c r="AZ13" s="13">
        <v>1.85185185185185E-2</v>
      </c>
      <c r="BA13" s="13">
        <v>0</v>
      </c>
      <c r="BB13" s="13">
        <v>9.1743119266055103E-3</v>
      </c>
      <c r="BC13" s="13"/>
      <c r="BD13" s="13">
        <v>0.02</v>
      </c>
      <c r="BE13" s="13">
        <v>4.65116279069767E-3</v>
      </c>
      <c r="BF13" s="13"/>
      <c r="BG13" s="13">
        <v>0</v>
      </c>
      <c r="BH13" s="13">
        <v>2.2058823529411801E-2</v>
      </c>
      <c r="BI13" s="13"/>
      <c r="BJ13" s="13">
        <v>0</v>
      </c>
      <c r="BK13" s="13">
        <v>1.7751479289940801E-2</v>
      </c>
      <c r="BL13" s="13"/>
      <c r="BM13" s="13">
        <v>1.6528925619834701E-2</v>
      </c>
      <c r="BN13" s="13">
        <v>1.22699386503067E-2</v>
      </c>
      <c r="BO13" s="13"/>
      <c r="BP13" s="13">
        <v>4.2682926829268303E-2</v>
      </c>
      <c r="BQ13" s="13">
        <v>2.2573363431151201E-3</v>
      </c>
      <c r="BR13" s="13"/>
      <c r="BS13" s="13">
        <v>1.38888888888889E-2</v>
      </c>
      <c r="BT13" s="13">
        <v>4.5248868778280504E-3</v>
      </c>
      <c r="BU13" s="13"/>
      <c r="BV13" s="13">
        <v>2.6315789473684199E-2</v>
      </c>
      <c r="BW13" s="13">
        <v>7.14285714285714E-3</v>
      </c>
      <c r="BX13" s="13"/>
      <c r="BY13" s="13">
        <v>1.4705882352941201E-2</v>
      </c>
      <c r="BZ13" s="13">
        <v>1.4678899082568799E-2</v>
      </c>
      <c r="CA13" s="13"/>
      <c r="CB13" s="13">
        <v>2.01342281879195E-2</v>
      </c>
      <c r="CC13" s="13">
        <v>9.6774193548387101E-3</v>
      </c>
    </row>
    <row r="14" spans="2:81" x14ac:dyDescent="0.3">
      <c r="B14" s="14" t="s">
        <v>89</v>
      </c>
      <c r="C14" s="17">
        <v>0.644012944983819</v>
      </c>
      <c r="D14" s="17">
        <v>0.64596273291925499</v>
      </c>
      <c r="E14" s="17">
        <v>0.63945578231292499</v>
      </c>
      <c r="F14" s="17"/>
      <c r="G14" s="17">
        <v>0.61176470588235299</v>
      </c>
      <c r="H14" s="17">
        <v>0.64912280701754399</v>
      </c>
      <c r="I14" s="17">
        <v>0.61538461538461497</v>
      </c>
      <c r="J14" s="17">
        <v>0.64356435643564402</v>
      </c>
      <c r="K14" s="17">
        <v>0.65714285714285703</v>
      </c>
      <c r="L14" s="17">
        <v>0.70270270270270296</v>
      </c>
      <c r="M14" s="17"/>
      <c r="N14" s="17">
        <v>0.659574468085106</v>
      </c>
      <c r="O14" s="17">
        <v>0.60714285714285698</v>
      </c>
      <c r="P14" s="17">
        <v>0.628571428571429</v>
      </c>
      <c r="Q14" s="17">
        <v>0.65151515151515105</v>
      </c>
      <c r="R14" s="17"/>
      <c r="S14" s="17">
        <v>0.64814814814814803</v>
      </c>
      <c r="T14" s="17">
        <v>0.67123287671232901</v>
      </c>
      <c r="U14" s="17">
        <v>0.5</v>
      </c>
      <c r="V14" s="17">
        <v>0.64150943396226401</v>
      </c>
      <c r="W14" s="17">
        <v>0.64</v>
      </c>
      <c r="X14" s="17">
        <v>0.66666666666666696</v>
      </c>
      <c r="Y14" s="17">
        <v>0.77083333333333304</v>
      </c>
      <c r="Z14" s="17">
        <v>0.52173913043478304</v>
      </c>
      <c r="AA14" s="17">
        <v>0.64383561643835596</v>
      </c>
      <c r="AB14" s="17">
        <v>0.64583333333333304</v>
      </c>
      <c r="AC14" s="17">
        <v>0.625</v>
      </c>
      <c r="AD14" s="17">
        <v>0.63636363636363602</v>
      </c>
      <c r="AE14" s="17"/>
      <c r="AF14" s="17">
        <v>0.69458128078817705</v>
      </c>
      <c r="AG14" s="17">
        <v>0.69724770642201805</v>
      </c>
      <c r="AH14" s="17">
        <v>0.61290322580645196</v>
      </c>
      <c r="AI14" s="17">
        <v>0.56790123456790098</v>
      </c>
      <c r="AJ14" s="17">
        <v>0.61428571428571399</v>
      </c>
      <c r="AK14" s="17">
        <v>0.65853658536585402</v>
      </c>
      <c r="AL14" s="17"/>
      <c r="AM14" s="17">
        <v>0.72413793103448298</v>
      </c>
      <c r="AN14" s="17">
        <v>0.54954954954954904</v>
      </c>
      <c r="AO14" s="17">
        <v>0.67164179104477595</v>
      </c>
      <c r="AP14" s="17">
        <v>0.65254237288135597</v>
      </c>
      <c r="AQ14" s="17">
        <v>0.78260869565217395</v>
      </c>
      <c r="AR14" s="17"/>
      <c r="AS14" s="17">
        <v>0.644012944983819</v>
      </c>
      <c r="AT14" s="17" t="s">
        <v>97</v>
      </c>
      <c r="AU14" s="17"/>
      <c r="AV14" s="17">
        <v>0.67692307692307696</v>
      </c>
      <c r="AW14" s="17">
        <v>0.76744186046511598</v>
      </c>
      <c r="AX14" s="17">
        <v>0.56766917293233099</v>
      </c>
      <c r="AY14" s="17"/>
      <c r="AZ14" s="17">
        <v>0.77777777777777801</v>
      </c>
      <c r="BA14" s="17">
        <v>0.72093023255813904</v>
      </c>
      <c r="BB14" s="17">
        <v>0.61467889908256901</v>
      </c>
      <c r="BC14" s="17"/>
      <c r="BD14" s="17">
        <v>0.64</v>
      </c>
      <c r="BE14" s="17">
        <v>0.65116279069767402</v>
      </c>
      <c r="BF14" s="17"/>
      <c r="BG14" s="17">
        <v>0.69856459330143506</v>
      </c>
      <c r="BH14" s="17">
        <v>0.61764705882352899</v>
      </c>
      <c r="BI14" s="17"/>
      <c r="BJ14" s="17">
        <v>0.67010309278350499</v>
      </c>
      <c r="BK14" s="17">
        <v>0.64102564102564097</v>
      </c>
      <c r="BL14" s="17"/>
      <c r="BM14" s="17">
        <v>0.63636363636363602</v>
      </c>
      <c r="BN14" s="17">
        <v>0.64826175869120695</v>
      </c>
      <c r="BO14" s="17"/>
      <c r="BP14" s="17">
        <v>0.59756097560975596</v>
      </c>
      <c r="BQ14" s="17">
        <v>0.66139954853273097</v>
      </c>
      <c r="BR14" s="17"/>
      <c r="BS14" s="17">
        <v>0.64351851851851904</v>
      </c>
      <c r="BT14" s="17">
        <v>0.64705882352941202</v>
      </c>
      <c r="BU14" s="17"/>
      <c r="BV14" s="17">
        <v>0.67105263157894701</v>
      </c>
      <c r="BW14" s="17">
        <v>0.628571428571429</v>
      </c>
      <c r="BX14" s="17"/>
      <c r="BY14" s="17">
        <v>0.61764705882352899</v>
      </c>
      <c r="BZ14" s="17">
        <v>0.65321100917431196</v>
      </c>
      <c r="CA14" s="17"/>
      <c r="CB14" s="17">
        <v>0.61744966442952998</v>
      </c>
      <c r="CC14" s="17">
        <v>0.67741935483870996</v>
      </c>
    </row>
    <row r="15" spans="2:81" x14ac:dyDescent="0.3">
      <c r="B15" s="14" t="s">
        <v>90</v>
      </c>
      <c r="C15" s="17">
        <v>0.153721682847896</v>
      </c>
      <c r="D15" s="17">
        <v>0.15217391304347799</v>
      </c>
      <c r="E15" s="17">
        <v>0.156462585034014</v>
      </c>
      <c r="F15" s="17"/>
      <c r="G15" s="17">
        <v>0.188235294117647</v>
      </c>
      <c r="H15" s="17">
        <v>0.140350877192982</v>
      </c>
      <c r="I15" s="17">
        <v>0.230769230769231</v>
      </c>
      <c r="J15" s="17">
        <v>0.12871287128712899</v>
      </c>
      <c r="K15" s="17">
        <v>0.14285714285714299</v>
      </c>
      <c r="L15" s="17">
        <v>6.7567567567567599E-2</v>
      </c>
      <c r="M15" s="17"/>
      <c r="N15" s="17">
        <v>0.157446808510638</v>
      </c>
      <c r="O15" s="17">
        <v>0.15</v>
      </c>
      <c r="P15" s="17">
        <v>0.161904761904762</v>
      </c>
      <c r="Q15" s="17">
        <v>0.15151515151515199</v>
      </c>
      <c r="R15" s="17"/>
      <c r="S15" s="17">
        <v>0.12962962962963001</v>
      </c>
      <c r="T15" s="17">
        <v>0.13698630136986301</v>
      </c>
      <c r="U15" s="17">
        <v>0.26190476190476197</v>
      </c>
      <c r="V15" s="17">
        <v>0.18867924528301899</v>
      </c>
      <c r="W15" s="17">
        <v>0.18</v>
      </c>
      <c r="X15" s="17">
        <v>0.12280701754386</v>
      </c>
      <c r="Y15" s="17">
        <v>8.3333333333333301E-2</v>
      </c>
      <c r="Z15" s="17">
        <v>0.173913043478261</v>
      </c>
      <c r="AA15" s="17">
        <v>0.17808219178082199</v>
      </c>
      <c r="AB15" s="17">
        <v>0.104166666666667</v>
      </c>
      <c r="AC15" s="17">
        <v>0.1875</v>
      </c>
      <c r="AD15" s="17">
        <v>0.18181818181818199</v>
      </c>
      <c r="AE15" s="17"/>
      <c r="AF15" s="17">
        <v>0.133004926108374</v>
      </c>
      <c r="AG15" s="17">
        <v>0.13761467889908299</v>
      </c>
      <c r="AH15" s="17">
        <v>9.6774193548387094E-2</v>
      </c>
      <c r="AI15" s="17">
        <v>0.24691358024691401</v>
      </c>
      <c r="AJ15" s="17">
        <v>0.17142857142857101</v>
      </c>
      <c r="AK15" s="17">
        <v>0.146341463414634</v>
      </c>
      <c r="AL15" s="17"/>
      <c r="AM15" s="17">
        <v>0.114942528735632</v>
      </c>
      <c r="AN15" s="17">
        <v>0.18018018018018001</v>
      </c>
      <c r="AO15" s="17">
        <v>0.164179104477612</v>
      </c>
      <c r="AP15" s="17">
        <v>0.169491525423729</v>
      </c>
      <c r="AQ15" s="17">
        <v>8.6956521739130405E-2</v>
      </c>
      <c r="AR15" s="17"/>
      <c r="AS15" s="17">
        <v>0.153721682847896</v>
      </c>
      <c r="AT15" s="17" t="s">
        <v>97</v>
      </c>
      <c r="AU15" s="17"/>
      <c r="AV15" s="17">
        <v>0.123076923076923</v>
      </c>
      <c r="AW15" s="17">
        <v>0.162790697674419</v>
      </c>
      <c r="AX15" s="17">
        <v>0.19548872180451099</v>
      </c>
      <c r="AY15" s="17"/>
      <c r="AZ15" s="17">
        <v>9.2592592592592601E-2</v>
      </c>
      <c r="BA15" s="17">
        <v>2.32558139534884E-2</v>
      </c>
      <c r="BB15" s="17">
        <v>0.192660550458716</v>
      </c>
      <c r="BC15" s="17"/>
      <c r="BD15" s="17">
        <v>0.14749999999999999</v>
      </c>
      <c r="BE15" s="17">
        <v>0.162790697674419</v>
      </c>
      <c r="BF15" s="17"/>
      <c r="BG15" s="17">
        <v>0.124401913875598</v>
      </c>
      <c r="BH15" s="17">
        <v>0.16911764705882401</v>
      </c>
      <c r="BI15" s="17"/>
      <c r="BJ15" s="17">
        <v>0.14432989690721601</v>
      </c>
      <c r="BK15" s="17">
        <v>0.157790927021696</v>
      </c>
      <c r="BL15" s="17"/>
      <c r="BM15" s="17">
        <v>0.14049586776859499</v>
      </c>
      <c r="BN15" s="17">
        <v>0.15541922290388499</v>
      </c>
      <c r="BO15" s="17"/>
      <c r="BP15" s="17">
        <v>0.16463414634146301</v>
      </c>
      <c r="BQ15" s="17">
        <v>0.15124153498871301</v>
      </c>
      <c r="BR15" s="17"/>
      <c r="BS15" s="17">
        <v>0.13888888888888901</v>
      </c>
      <c r="BT15" s="17">
        <v>0.15384615384615399</v>
      </c>
      <c r="BU15" s="17"/>
      <c r="BV15" s="17">
        <v>0.157894736842105</v>
      </c>
      <c r="BW15" s="17">
        <v>0.128571428571429</v>
      </c>
      <c r="BX15" s="17"/>
      <c r="BY15" s="17">
        <v>0.17647058823529399</v>
      </c>
      <c r="BZ15" s="17">
        <v>0.14862385321100899</v>
      </c>
      <c r="CA15" s="17"/>
      <c r="CB15" s="17">
        <v>0.18120805369127499</v>
      </c>
      <c r="CC15" s="17">
        <v>0.12580645161290299</v>
      </c>
    </row>
    <row r="16" spans="2:81" x14ac:dyDescent="0.3">
      <c r="B16" s="14" t="s">
        <v>91</v>
      </c>
      <c r="C16" s="18">
        <v>0.490291262135922</v>
      </c>
      <c r="D16" s="18">
        <v>0.493788819875776</v>
      </c>
      <c r="E16" s="18">
        <v>0.48299319727891199</v>
      </c>
      <c r="F16" s="18"/>
      <c r="G16" s="18">
        <v>0.42352941176470599</v>
      </c>
      <c r="H16" s="18">
        <v>0.50877192982456099</v>
      </c>
      <c r="I16" s="18">
        <v>0.38461538461538503</v>
      </c>
      <c r="J16" s="18">
        <v>0.51485148514851498</v>
      </c>
      <c r="K16" s="18">
        <v>0.51428571428571401</v>
      </c>
      <c r="L16" s="18">
        <v>0.63513513513513498</v>
      </c>
      <c r="M16" s="18"/>
      <c r="N16" s="18">
        <v>0.50212765957446803</v>
      </c>
      <c r="O16" s="18">
        <v>0.45714285714285702</v>
      </c>
      <c r="P16" s="18">
        <v>0.46666666666666701</v>
      </c>
      <c r="Q16" s="18">
        <v>0.5</v>
      </c>
      <c r="R16" s="18"/>
      <c r="S16" s="18">
        <v>0.51851851851851805</v>
      </c>
      <c r="T16" s="18">
        <v>0.534246575342466</v>
      </c>
      <c r="U16" s="18">
        <v>0.238095238095238</v>
      </c>
      <c r="V16" s="18">
        <v>0.45283018867924502</v>
      </c>
      <c r="W16" s="18">
        <v>0.46</v>
      </c>
      <c r="X16" s="18">
        <v>0.54385964912280704</v>
      </c>
      <c r="Y16" s="18">
        <v>0.6875</v>
      </c>
      <c r="Z16" s="18">
        <v>0.34782608695652201</v>
      </c>
      <c r="AA16" s="18">
        <v>0.465753424657534</v>
      </c>
      <c r="AB16" s="18">
        <v>0.54166666666666696</v>
      </c>
      <c r="AC16" s="18">
        <v>0.4375</v>
      </c>
      <c r="AD16" s="18">
        <v>0.45454545454545497</v>
      </c>
      <c r="AE16" s="18"/>
      <c r="AF16" s="18">
        <v>0.56157635467980305</v>
      </c>
      <c r="AG16" s="18">
        <v>0.55963302752293598</v>
      </c>
      <c r="AH16" s="18">
        <v>0.51612903225806395</v>
      </c>
      <c r="AI16" s="18">
        <v>0.32098765432098803</v>
      </c>
      <c r="AJ16" s="18">
        <v>0.442857142857143</v>
      </c>
      <c r="AK16" s="18">
        <v>0.51219512195121897</v>
      </c>
      <c r="AL16" s="18"/>
      <c r="AM16" s="18">
        <v>0.60919540229885105</v>
      </c>
      <c r="AN16" s="18">
        <v>0.36936936936936898</v>
      </c>
      <c r="AO16" s="18">
        <v>0.50746268656716398</v>
      </c>
      <c r="AP16" s="18">
        <v>0.483050847457627</v>
      </c>
      <c r="AQ16" s="18">
        <v>0.69565217391304301</v>
      </c>
      <c r="AR16" s="18"/>
      <c r="AS16" s="18">
        <v>0.490291262135922</v>
      </c>
      <c r="AT16" s="18" t="s">
        <v>97</v>
      </c>
      <c r="AU16" s="18"/>
      <c r="AV16" s="18">
        <v>0.55384615384615399</v>
      </c>
      <c r="AW16" s="18">
        <v>0.60465116279069797</v>
      </c>
      <c r="AX16" s="18">
        <v>0.37218045112782</v>
      </c>
      <c r="AY16" s="18"/>
      <c r="AZ16" s="18">
        <v>0.68518518518518501</v>
      </c>
      <c r="BA16" s="18">
        <v>0.69767441860465096</v>
      </c>
      <c r="BB16" s="18">
        <v>0.42201834862385301</v>
      </c>
      <c r="BC16" s="18"/>
      <c r="BD16" s="18">
        <v>0.49249999999999999</v>
      </c>
      <c r="BE16" s="18">
        <v>0.48837209302325602</v>
      </c>
      <c r="BF16" s="18"/>
      <c r="BG16" s="18">
        <v>0.57416267942583699</v>
      </c>
      <c r="BH16" s="18">
        <v>0.44852941176470601</v>
      </c>
      <c r="BI16" s="18"/>
      <c r="BJ16" s="18">
        <v>0.52577319587628901</v>
      </c>
      <c r="BK16" s="18">
        <v>0.48323471400394502</v>
      </c>
      <c r="BL16" s="18"/>
      <c r="BM16" s="18">
        <v>0.495867768595041</v>
      </c>
      <c r="BN16" s="18">
        <v>0.49284253578732101</v>
      </c>
      <c r="BO16" s="18"/>
      <c r="BP16" s="18">
        <v>0.43292682926829301</v>
      </c>
      <c r="BQ16" s="18">
        <v>0.51015801354401802</v>
      </c>
      <c r="BR16" s="18"/>
      <c r="BS16" s="18">
        <v>0.50462962962962998</v>
      </c>
      <c r="BT16" s="18">
        <v>0.493212669683258</v>
      </c>
      <c r="BU16" s="18"/>
      <c r="BV16" s="18">
        <v>0.51315789473684204</v>
      </c>
      <c r="BW16" s="18">
        <v>0.5</v>
      </c>
      <c r="BX16" s="18"/>
      <c r="BY16" s="18">
        <v>0.441176470588235</v>
      </c>
      <c r="BZ16" s="18">
        <v>0.50458715596330295</v>
      </c>
      <c r="CA16" s="18"/>
      <c r="CB16" s="18">
        <v>0.43624161073825501</v>
      </c>
      <c r="CC16" s="18">
        <v>0.55161290322580703</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477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618</v>
      </c>
      <c r="D7" s="10">
        <v>322</v>
      </c>
      <c r="E7" s="10">
        <v>294</v>
      </c>
      <c r="F7" s="10"/>
      <c r="G7" s="10">
        <v>85</v>
      </c>
      <c r="H7" s="10">
        <v>171</v>
      </c>
      <c r="I7" s="10">
        <v>117</v>
      </c>
      <c r="J7" s="10">
        <v>101</v>
      </c>
      <c r="K7" s="10">
        <v>70</v>
      </c>
      <c r="L7" s="10">
        <v>74</v>
      </c>
      <c r="M7" s="10"/>
      <c r="N7" s="10">
        <v>235</v>
      </c>
      <c r="O7" s="10">
        <v>140</v>
      </c>
      <c r="P7" s="10">
        <v>105</v>
      </c>
      <c r="Q7" s="10">
        <v>132</v>
      </c>
      <c r="R7" s="10"/>
      <c r="S7" s="10">
        <v>108</v>
      </c>
      <c r="T7" s="10">
        <v>73</v>
      </c>
      <c r="U7" s="10">
        <v>42</v>
      </c>
      <c r="V7" s="10">
        <v>53</v>
      </c>
      <c r="W7" s="10">
        <v>50</v>
      </c>
      <c r="X7" s="10">
        <v>57</v>
      </c>
      <c r="Y7" s="10">
        <v>48</v>
      </c>
      <c r="Z7" s="10">
        <v>23</v>
      </c>
      <c r="AA7" s="10">
        <v>73</v>
      </c>
      <c r="AB7" s="10">
        <v>48</v>
      </c>
      <c r="AC7" s="10">
        <v>32</v>
      </c>
      <c r="AD7" s="10">
        <v>11</v>
      </c>
      <c r="AE7" s="10"/>
      <c r="AF7" s="10">
        <v>203</v>
      </c>
      <c r="AG7" s="10">
        <v>109</v>
      </c>
      <c r="AH7" s="10">
        <v>62</v>
      </c>
      <c r="AI7" s="10">
        <v>81</v>
      </c>
      <c r="AJ7" s="10">
        <v>70</v>
      </c>
      <c r="AK7" s="10">
        <v>41</v>
      </c>
      <c r="AL7" s="10"/>
      <c r="AM7" s="10">
        <v>87</v>
      </c>
      <c r="AN7" s="10">
        <v>111</v>
      </c>
      <c r="AO7" s="10">
        <v>201</v>
      </c>
      <c r="AP7" s="10">
        <v>118</v>
      </c>
      <c r="AQ7" s="10">
        <v>23</v>
      </c>
      <c r="AR7" s="10"/>
      <c r="AS7" s="10">
        <v>618</v>
      </c>
      <c r="AT7" s="10" t="s">
        <v>96</v>
      </c>
      <c r="AU7" s="10"/>
      <c r="AV7" s="10">
        <v>195</v>
      </c>
      <c r="AW7" s="10">
        <v>43</v>
      </c>
      <c r="AX7" s="10">
        <v>266</v>
      </c>
      <c r="AY7" s="10"/>
      <c r="AZ7" s="10">
        <v>54</v>
      </c>
      <c r="BA7" s="10">
        <v>43</v>
      </c>
      <c r="BB7" s="10">
        <v>109</v>
      </c>
      <c r="BC7" s="10"/>
      <c r="BD7" s="10">
        <v>400</v>
      </c>
      <c r="BE7" s="10">
        <v>215</v>
      </c>
      <c r="BF7" s="10"/>
      <c r="BG7" s="10">
        <v>209</v>
      </c>
      <c r="BH7" s="10">
        <v>408</v>
      </c>
      <c r="BI7" s="10"/>
      <c r="BJ7" s="10">
        <v>97</v>
      </c>
      <c r="BK7" s="10">
        <v>507</v>
      </c>
      <c r="BL7" s="10"/>
      <c r="BM7" s="10">
        <v>121</v>
      </c>
      <c r="BN7" s="10">
        <v>489</v>
      </c>
      <c r="BO7" s="10"/>
      <c r="BP7" s="10">
        <v>164</v>
      </c>
      <c r="BQ7" s="10">
        <v>443</v>
      </c>
      <c r="BR7" s="10"/>
      <c r="BS7" s="10">
        <v>216</v>
      </c>
      <c r="BT7" s="10">
        <v>221</v>
      </c>
      <c r="BU7" s="10"/>
      <c r="BV7" s="10">
        <v>76</v>
      </c>
      <c r="BW7" s="10">
        <v>140</v>
      </c>
      <c r="BX7" s="10"/>
      <c r="BY7" s="10">
        <v>68</v>
      </c>
      <c r="BZ7" s="10">
        <v>545</v>
      </c>
      <c r="CA7" s="10"/>
      <c r="CB7" s="10">
        <v>298</v>
      </c>
      <c r="CC7" s="10">
        <v>310</v>
      </c>
    </row>
    <row r="8" spans="2:81" x14ac:dyDescent="0.3">
      <c r="B8" s="14" t="s">
        <v>413</v>
      </c>
      <c r="C8" s="13">
        <v>0.28964401294498399</v>
      </c>
      <c r="D8" s="13">
        <v>0.29192546583850898</v>
      </c>
      <c r="E8" s="13">
        <v>0.28571428571428598</v>
      </c>
      <c r="F8" s="13"/>
      <c r="G8" s="13">
        <v>0.28235294117647097</v>
      </c>
      <c r="H8" s="13">
        <v>0.40935672514619897</v>
      </c>
      <c r="I8" s="13">
        <v>0.26495726495726502</v>
      </c>
      <c r="J8" s="13">
        <v>0.17821782178217799</v>
      </c>
      <c r="K8" s="13">
        <v>0.24285714285714299</v>
      </c>
      <c r="L8" s="13">
        <v>0.25675675675675702</v>
      </c>
      <c r="M8" s="13"/>
      <c r="N8" s="13">
        <v>0.31063829787233999</v>
      </c>
      <c r="O8" s="13">
        <v>0.23571428571428599</v>
      </c>
      <c r="P8" s="13">
        <v>0.28571428571428598</v>
      </c>
      <c r="Q8" s="13">
        <v>0.31818181818181801</v>
      </c>
      <c r="R8" s="13"/>
      <c r="S8" s="13">
        <v>0.25</v>
      </c>
      <c r="T8" s="13">
        <v>0.26027397260273999</v>
      </c>
      <c r="U8" s="13">
        <v>0.33333333333333298</v>
      </c>
      <c r="V8" s="13">
        <v>0.30188679245283001</v>
      </c>
      <c r="W8" s="13">
        <v>0.22</v>
      </c>
      <c r="X8" s="13">
        <v>0.35087719298245601</v>
      </c>
      <c r="Y8" s="13">
        <v>0.3125</v>
      </c>
      <c r="Z8" s="13">
        <v>0.217391304347826</v>
      </c>
      <c r="AA8" s="13">
        <v>0.31506849315068503</v>
      </c>
      <c r="AB8" s="13">
        <v>0.35416666666666702</v>
      </c>
      <c r="AC8" s="13">
        <v>0.28125</v>
      </c>
      <c r="AD8" s="13">
        <v>0.27272727272727298</v>
      </c>
      <c r="AE8" s="13"/>
      <c r="AF8" s="13">
        <v>0.33004926108374399</v>
      </c>
      <c r="AG8" s="13">
        <v>0.32110091743119301</v>
      </c>
      <c r="AH8" s="13">
        <v>0.33870967741935498</v>
      </c>
      <c r="AI8" s="13">
        <v>0.27160493827160498</v>
      </c>
      <c r="AJ8" s="13">
        <v>0.24285714285714299</v>
      </c>
      <c r="AK8" s="13">
        <v>0.146341463414634</v>
      </c>
      <c r="AL8" s="13"/>
      <c r="AM8" s="13">
        <v>0.28735632183908</v>
      </c>
      <c r="AN8" s="13">
        <v>0.25225225225225201</v>
      </c>
      <c r="AO8" s="13">
        <v>0.328358208955224</v>
      </c>
      <c r="AP8" s="13">
        <v>0.27966101694915302</v>
      </c>
      <c r="AQ8" s="13">
        <v>0.434782608695652</v>
      </c>
      <c r="AR8" s="13"/>
      <c r="AS8" s="13">
        <v>0.28964401294498399</v>
      </c>
      <c r="AT8" s="13" t="s">
        <v>97</v>
      </c>
      <c r="AU8" s="13"/>
      <c r="AV8" s="13">
        <v>0.35384615384615398</v>
      </c>
      <c r="AW8" s="13">
        <v>0.34883720930232598</v>
      </c>
      <c r="AX8" s="13">
        <v>0.203007518796992</v>
      </c>
      <c r="AY8" s="13"/>
      <c r="AZ8" s="13">
        <v>0.48148148148148101</v>
      </c>
      <c r="BA8" s="13">
        <v>0.34883720930232598</v>
      </c>
      <c r="BB8" s="13">
        <v>0.27522935779816499</v>
      </c>
      <c r="BC8" s="13"/>
      <c r="BD8" s="13">
        <v>0.32250000000000001</v>
      </c>
      <c r="BE8" s="13">
        <v>0.232558139534884</v>
      </c>
      <c r="BF8" s="13"/>
      <c r="BG8" s="13">
        <v>0.38277511961722499</v>
      </c>
      <c r="BH8" s="13">
        <v>0.24264705882352899</v>
      </c>
      <c r="BI8" s="13"/>
      <c r="BJ8" s="13">
        <v>0.37113402061855699</v>
      </c>
      <c r="BK8" s="13">
        <v>0.27218934911242598</v>
      </c>
      <c r="BL8" s="13"/>
      <c r="BM8" s="13">
        <v>0.330578512396694</v>
      </c>
      <c r="BN8" s="13">
        <v>0.28220858895705497</v>
      </c>
      <c r="BO8" s="13"/>
      <c r="BP8" s="13">
        <v>0.25609756097560998</v>
      </c>
      <c r="BQ8" s="13">
        <v>0.304740406320542</v>
      </c>
      <c r="BR8" s="13"/>
      <c r="BS8" s="13">
        <v>0.31944444444444398</v>
      </c>
      <c r="BT8" s="13">
        <v>0.25339366515837097</v>
      </c>
      <c r="BU8" s="13"/>
      <c r="BV8" s="13">
        <v>0.30263157894736797</v>
      </c>
      <c r="BW8" s="13">
        <v>0.32857142857142901</v>
      </c>
      <c r="BX8" s="13"/>
      <c r="BY8" s="13">
        <v>0.32352941176470601</v>
      </c>
      <c r="BZ8" s="13">
        <v>0.28807339449541303</v>
      </c>
      <c r="CA8" s="13"/>
      <c r="CB8" s="13">
        <v>0.26845637583892601</v>
      </c>
      <c r="CC8" s="13">
        <v>0.309677419354839</v>
      </c>
    </row>
    <row r="9" spans="2:81" x14ac:dyDescent="0.3">
      <c r="B9" s="14" t="s">
        <v>84</v>
      </c>
      <c r="C9" s="13">
        <v>0.365695792880259</v>
      </c>
      <c r="D9" s="13">
        <v>0.34782608695652201</v>
      </c>
      <c r="E9" s="13">
        <v>0.38775510204081598</v>
      </c>
      <c r="F9" s="13"/>
      <c r="G9" s="13">
        <v>0.34117647058823503</v>
      </c>
      <c r="H9" s="13">
        <v>0.33333333333333298</v>
      </c>
      <c r="I9" s="13">
        <v>0.38461538461538503</v>
      </c>
      <c r="J9" s="13">
        <v>0.396039603960396</v>
      </c>
      <c r="K9" s="13">
        <v>0.371428571428571</v>
      </c>
      <c r="L9" s="13">
        <v>0.391891891891892</v>
      </c>
      <c r="M9" s="13"/>
      <c r="N9" s="13">
        <v>0.37021276595744701</v>
      </c>
      <c r="O9" s="13">
        <v>0.41428571428571398</v>
      </c>
      <c r="P9" s="13">
        <v>0.39047619047618998</v>
      </c>
      <c r="Q9" s="13">
        <v>0.27272727272727298</v>
      </c>
      <c r="R9" s="13"/>
      <c r="S9" s="13">
        <v>0.43518518518518501</v>
      </c>
      <c r="T9" s="13">
        <v>0.397260273972603</v>
      </c>
      <c r="U9" s="13">
        <v>0.28571428571428598</v>
      </c>
      <c r="V9" s="13">
        <v>0.339622641509434</v>
      </c>
      <c r="W9" s="13">
        <v>0.34</v>
      </c>
      <c r="X9" s="13">
        <v>0.36842105263157898</v>
      </c>
      <c r="Y9" s="13">
        <v>0.3125</v>
      </c>
      <c r="Z9" s="13">
        <v>0.47826086956521702</v>
      </c>
      <c r="AA9" s="13">
        <v>0.35616438356164398</v>
      </c>
      <c r="AB9" s="13">
        <v>0.29166666666666702</v>
      </c>
      <c r="AC9" s="13">
        <v>0.34375</v>
      </c>
      <c r="AD9" s="13">
        <v>0.45454545454545497</v>
      </c>
      <c r="AE9" s="13"/>
      <c r="AF9" s="13">
        <v>0.38916256157635498</v>
      </c>
      <c r="AG9" s="13">
        <v>0.33027522935779802</v>
      </c>
      <c r="AH9" s="13">
        <v>0.35483870967741898</v>
      </c>
      <c r="AI9" s="13">
        <v>0.296296296296296</v>
      </c>
      <c r="AJ9" s="13">
        <v>0.34285714285714303</v>
      </c>
      <c r="AK9" s="13">
        <v>0.46341463414634099</v>
      </c>
      <c r="AL9" s="13"/>
      <c r="AM9" s="13">
        <v>0.35632183908046</v>
      </c>
      <c r="AN9" s="13">
        <v>0.35135135135135098</v>
      </c>
      <c r="AO9" s="13">
        <v>0.35820895522388102</v>
      </c>
      <c r="AP9" s="13">
        <v>0.38135593220338998</v>
      </c>
      <c r="AQ9" s="13">
        <v>0.30434782608695699</v>
      </c>
      <c r="AR9" s="13"/>
      <c r="AS9" s="13">
        <v>0.365695792880259</v>
      </c>
      <c r="AT9" s="13" t="s">
        <v>97</v>
      </c>
      <c r="AU9" s="13"/>
      <c r="AV9" s="13">
        <v>0.35897435897435898</v>
      </c>
      <c r="AW9" s="13">
        <v>0.32558139534883701</v>
      </c>
      <c r="AX9" s="13">
        <v>0.38721804511278202</v>
      </c>
      <c r="AY9" s="13"/>
      <c r="AZ9" s="13">
        <v>0.31481481481481499</v>
      </c>
      <c r="BA9" s="13">
        <v>0.39534883720930197</v>
      </c>
      <c r="BB9" s="13">
        <v>0.34862385321100903</v>
      </c>
      <c r="BC9" s="13"/>
      <c r="BD9" s="13">
        <v>0.35499999999999998</v>
      </c>
      <c r="BE9" s="13">
        <v>0.38139534883720899</v>
      </c>
      <c r="BF9" s="13"/>
      <c r="BG9" s="13">
        <v>0.35885167464114798</v>
      </c>
      <c r="BH9" s="13">
        <v>0.37009803921568601</v>
      </c>
      <c r="BI9" s="13"/>
      <c r="BJ9" s="13">
        <v>0.34020618556700999</v>
      </c>
      <c r="BK9" s="13">
        <v>0.37672583826430001</v>
      </c>
      <c r="BL9" s="13"/>
      <c r="BM9" s="13">
        <v>0.31404958677686001</v>
      </c>
      <c r="BN9" s="13">
        <v>0.37627811860940702</v>
      </c>
      <c r="BO9" s="13"/>
      <c r="BP9" s="13">
        <v>0.353658536585366</v>
      </c>
      <c r="BQ9" s="13">
        <v>0.37020316027088002</v>
      </c>
      <c r="BR9" s="13"/>
      <c r="BS9" s="13">
        <v>0.37037037037037002</v>
      </c>
      <c r="BT9" s="13">
        <v>0.38009049773755699</v>
      </c>
      <c r="BU9" s="13"/>
      <c r="BV9" s="13">
        <v>0.40789473684210498</v>
      </c>
      <c r="BW9" s="13">
        <v>0.35</v>
      </c>
      <c r="BX9" s="13"/>
      <c r="BY9" s="13">
        <v>0.308823529411765</v>
      </c>
      <c r="BZ9" s="13">
        <v>0.374311926605505</v>
      </c>
      <c r="CA9" s="13"/>
      <c r="CB9" s="13">
        <v>0.32885906040268498</v>
      </c>
      <c r="CC9" s="13">
        <v>0.4</v>
      </c>
    </row>
    <row r="10" spans="2:81" x14ac:dyDescent="0.3">
      <c r="B10" s="14" t="s">
        <v>414</v>
      </c>
      <c r="C10" s="13">
        <v>0.121359223300971</v>
      </c>
      <c r="D10" s="13">
        <v>0.105590062111801</v>
      </c>
      <c r="E10" s="13">
        <v>0.13945578231292499</v>
      </c>
      <c r="F10" s="13"/>
      <c r="G10" s="13">
        <v>8.2352941176470601E-2</v>
      </c>
      <c r="H10" s="13">
        <v>9.9415204678362595E-2</v>
      </c>
      <c r="I10" s="13">
        <v>0.11965811965812</v>
      </c>
      <c r="J10" s="13">
        <v>0.13861386138613899</v>
      </c>
      <c r="K10" s="13">
        <v>0.17142857142857101</v>
      </c>
      <c r="L10" s="13">
        <v>0.14864864864864899</v>
      </c>
      <c r="M10" s="13"/>
      <c r="N10" s="13">
        <v>0.10638297872340401</v>
      </c>
      <c r="O10" s="13">
        <v>0.107142857142857</v>
      </c>
      <c r="P10" s="13">
        <v>0.133333333333333</v>
      </c>
      <c r="Q10" s="13">
        <v>0.15151515151515199</v>
      </c>
      <c r="R10" s="13"/>
      <c r="S10" s="13">
        <v>0.101851851851852</v>
      </c>
      <c r="T10" s="13">
        <v>9.5890410958904104E-2</v>
      </c>
      <c r="U10" s="13">
        <v>0.14285714285714299</v>
      </c>
      <c r="V10" s="13">
        <v>5.6603773584905703E-2</v>
      </c>
      <c r="W10" s="13">
        <v>0.18</v>
      </c>
      <c r="X10" s="13">
        <v>0.140350877192982</v>
      </c>
      <c r="Y10" s="13">
        <v>0.20833333333333301</v>
      </c>
      <c r="Z10" s="13">
        <v>0.173913043478261</v>
      </c>
      <c r="AA10" s="13">
        <v>9.5890410958904104E-2</v>
      </c>
      <c r="AB10" s="13">
        <v>0.16666666666666699</v>
      </c>
      <c r="AC10" s="13">
        <v>3.125E-2</v>
      </c>
      <c r="AD10" s="13">
        <v>9.0909090909090898E-2</v>
      </c>
      <c r="AE10" s="13"/>
      <c r="AF10" s="13">
        <v>0.108374384236453</v>
      </c>
      <c r="AG10" s="13">
        <v>0.155963302752294</v>
      </c>
      <c r="AH10" s="13">
        <v>8.0645161290322606E-2</v>
      </c>
      <c r="AI10" s="13">
        <v>0.12345679012345701</v>
      </c>
      <c r="AJ10" s="13">
        <v>7.1428571428571397E-2</v>
      </c>
      <c r="AK10" s="13">
        <v>0.19512195121951201</v>
      </c>
      <c r="AL10" s="13"/>
      <c r="AM10" s="13">
        <v>0.126436781609195</v>
      </c>
      <c r="AN10" s="13">
        <v>0.144144144144144</v>
      </c>
      <c r="AO10" s="13">
        <v>0.12935323383084599</v>
      </c>
      <c r="AP10" s="13">
        <v>0.101694915254237</v>
      </c>
      <c r="AQ10" s="13">
        <v>0</v>
      </c>
      <c r="AR10" s="13"/>
      <c r="AS10" s="13">
        <v>0.121359223300971</v>
      </c>
      <c r="AT10" s="13" t="s">
        <v>97</v>
      </c>
      <c r="AU10" s="13"/>
      <c r="AV10" s="13">
        <v>0.138461538461538</v>
      </c>
      <c r="AW10" s="13">
        <v>9.3023255813953501E-2</v>
      </c>
      <c r="AX10" s="13">
        <v>0.12030075187969901</v>
      </c>
      <c r="AY10" s="13"/>
      <c r="AZ10" s="13">
        <v>7.4074074074074098E-2</v>
      </c>
      <c r="BA10" s="13">
        <v>0.162790697674419</v>
      </c>
      <c r="BB10" s="13">
        <v>0.16513761467889901</v>
      </c>
      <c r="BC10" s="13"/>
      <c r="BD10" s="13">
        <v>0.115</v>
      </c>
      <c r="BE10" s="13">
        <v>0.13488372093023299</v>
      </c>
      <c r="BF10" s="13"/>
      <c r="BG10" s="13">
        <v>0.124401913875598</v>
      </c>
      <c r="BH10" s="13">
        <v>0.11764705882352899</v>
      </c>
      <c r="BI10" s="13"/>
      <c r="BJ10" s="13">
        <v>0.10309278350515499</v>
      </c>
      <c r="BK10" s="13">
        <v>0.12031558185404299</v>
      </c>
      <c r="BL10" s="13"/>
      <c r="BM10" s="13">
        <v>0.107438016528926</v>
      </c>
      <c r="BN10" s="13">
        <v>0.12678936605317001</v>
      </c>
      <c r="BO10" s="13"/>
      <c r="BP10" s="13">
        <v>0.109756097560976</v>
      </c>
      <c r="BQ10" s="13">
        <v>0.121896162528217</v>
      </c>
      <c r="BR10" s="13"/>
      <c r="BS10" s="13">
        <v>9.2592592592592601E-2</v>
      </c>
      <c r="BT10" s="13">
        <v>0.15384615384615399</v>
      </c>
      <c r="BU10" s="13"/>
      <c r="BV10" s="13">
        <v>9.2105263157894704E-2</v>
      </c>
      <c r="BW10" s="13">
        <v>9.2857142857142902E-2</v>
      </c>
      <c r="BX10" s="13"/>
      <c r="BY10" s="13">
        <v>0.14705882352941199</v>
      </c>
      <c r="BZ10" s="13">
        <v>0.113761467889908</v>
      </c>
      <c r="CA10" s="13"/>
      <c r="CB10" s="13">
        <v>0.124161073825503</v>
      </c>
      <c r="CC10" s="13">
        <v>0.112903225806452</v>
      </c>
    </row>
    <row r="11" spans="2:81" x14ac:dyDescent="0.3">
      <c r="B11" s="14" t="s">
        <v>86</v>
      </c>
      <c r="C11" s="13">
        <v>0.14077669902912601</v>
      </c>
      <c r="D11" s="13">
        <v>0.173913043478261</v>
      </c>
      <c r="E11" s="13">
        <v>0.105442176870748</v>
      </c>
      <c r="F11" s="13"/>
      <c r="G11" s="13">
        <v>0.16470588235294101</v>
      </c>
      <c r="H11" s="13">
        <v>9.3567251461988299E-2</v>
      </c>
      <c r="I11" s="13">
        <v>0.145299145299145</v>
      </c>
      <c r="J11" s="13">
        <v>0.17821782178217799</v>
      </c>
      <c r="K11" s="13">
        <v>0.157142857142857</v>
      </c>
      <c r="L11" s="13">
        <v>0.14864864864864899</v>
      </c>
      <c r="M11" s="13"/>
      <c r="N11" s="13">
        <v>0.157446808510638</v>
      </c>
      <c r="O11" s="13">
        <v>0.14285714285714299</v>
      </c>
      <c r="P11" s="13">
        <v>8.5714285714285701E-2</v>
      </c>
      <c r="Q11" s="13">
        <v>0.15909090909090901</v>
      </c>
      <c r="R11" s="13"/>
      <c r="S11" s="13">
        <v>0.148148148148148</v>
      </c>
      <c r="T11" s="13">
        <v>0.17808219178082199</v>
      </c>
      <c r="U11" s="13">
        <v>9.5238095238095205E-2</v>
      </c>
      <c r="V11" s="13">
        <v>0.22641509433962301</v>
      </c>
      <c r="W11" s="13">
        <v>0.2</v>
      </c>
      <c r="X11" s="13">
        <v>5.2631578947368397E-2</v>
      </c>
      <c r="Y11" s="13">
        <v>0.104166666666667</v>
      </c>
      <c r="Z11" s="13">
        <v>0</v>
      </c>
      <c r="AA11" s="13">
        <v>0.13698630136986301</v>
      </c>
      <c r="AB11" s="13">
        <v>0.125</v>
      </c>
      <c r="AC11" s="13">
        <v>0.21875</v>
      </c>
      <c r="AD11" s="13">
        <v>9.0909090909090898E-2</v>
      </c>
      <c r="AE11" s="13"/>
      <c r="AF11" s="13">
        <v>0.123152709359606</v>
      </c>
      <c r="AG11" s="13">
        <v>0.12844036697247699</v>
      </c>
      <c r="AH11" s="13">
        <v>0.16129032258064499</v>
      </c>
      <c r="AI11" s="13">
        <v>0.16049382716049401</v>
      </c>
      <c r="AJ11" s="13">
        <v>0.17142857142857101</v>
      </c>
      <c r="AK11" s="13">
        <v>0.12195121951219499</v>
      </c>
      <c r="AL11" s="13"/>
      <c r="AM11" s="13">
        <v>0.14942528735632199</v>
      </c>
      <c r="AN11" s="13">
        <v>0.108108108108108</v>
      </c>
      <c r="AO11" s="13">
        <v>0.114427860696517</v>
      </c>
      <c r="AP11" s="13">
        <v>0.177966101694915</v>
      </c>
      <c r="AQ11" s="13">
        <v>0.217391304347826</v>
      </c>
      <c r="AR11" s="13"/>
      <c r="AS11" s="13">
        <v>0.14077669902912601</v>
      </c>
      <c r="AT11" s="13" t="s">
        <v>97</v>
      </c>
      <c r="AU11" s="13"/>
      <c r="AV11" s="13">
        <v>9.7435897435897395E-2</v>
      </c>
      <c r="AW11" s="13">
        <v>0.13953488372093001</v>
      </c>
      <c r="AX11" s="13">
        <v>0.18421052631578899</v>
      </c>
      <c r="AY11" s="13"/>
      <c r="AZ11" s="13">
        <v>7.4074074074074098E-2</v>
      </c>
      <c r="BA11" s="13">
        <v>6.9767441860465101E-2</v>
      </c>
      <c r="BB11" s="13">
        <v>0.13761467889908299</v>
      </c>
      <c r="BC11" s="13"/>
      <c r="BD11" s="13">
        <v>0.115</v>
      </c>
      <c r="BE11" s="13">
        <v>0.186046511627907</v>
      </c>
      <c r="BF11" s="13"/>
      <c r="BG11" s="13">
        <v>8.1339712918660295E-2</v>
      </c>
      <c r="BH11" s="13">
        <v>0.17156862745098</v>
      </c>
      <c r="BI11" s="13"/>
      <c r="BJ11" s="13">
        <v>0.11340206185567001</v>
      </c>
      <c r="BK11" s="13">
        <v>0.14792899408283999</v>
      </c>
      <c r="BL11" s="13"/>
      <c r="BM11" s="13">
        <v>0.14876033057851201</v>
      </c>
      <c r="BN11" s="13">
        <v>0.13905930470347599</v>
      </c>
      <c r="BO11" s="13"/>
      <c r="BP11" s="13">
        <v>0.134146341463415</v>
      </c>
      <c r="BQ11" s="13">
        <v>0.146726862302483</v>
      </c>
      <c r="BR11" s="13"/>
      <c r="BS11" s="13">
        <v>0.13888888888888901</v>
      </c>
      <c r="BT11" s="13">
        <v>0.13574660633484201</v>
      </c>
      <c r="BU11" s="13"/>
      <c r="BV11" s="13">
        <v>0.118421052631579</v>
      </c>
      <c r="BW11" s="13">
        <v>0.15</v>
      </c>
      <c r="BX11" s="13"/>
      <c r="BY11" s="13">
        <v>0.11764705882352899</v>
      </c>
      <c r="BZ11" s="13">
        <v>0.14311926605504599</v>
      </c>
      <c r="CA11" s="13"/>
      <c r="CB11" s="13">
        <v>0.15771812080536901</v>
      </c>
      <c r="CC11" s="13">
        <v>0.12903225806451599</v>
      </c>
    </row>
    <row r="12" spans="2:81" x14ac:dyDescent="0.3">
      <c r="B12" s="14" t="s">
        <v>415</v>
      </c>
      <c r="C12" s="13">
        <v>6.9579288025890002E-2</v>
      </c>
      <c r="D12" s="13">
        <v>6.8322981366459604E-2</v>
      </c>
      <c r="E12" s="13">
        <v>7.1428571428571397E-2</v>
      </c>
      <c r="F12" s="13"/>
      <c r="G12" s="13">
        <v>0.129411764705882</v>
      </c>
      <c r="H12" s="13">
        <v>5.2631578947368397E-2</v>
      </c>
      <c r="I12" s="13">
        <v>7.69230769230769E-2</v>
      </c>
      <c r="J12" s="13">
        <v>5.9405940594059403E-2</v>
      </c>
      <c r="K12" s="13">
        <v>5.7142857142857099E-2</v>
      </c>
      <c r="L12" s="13">
        <v>5.4054054054054099E-2</v>
      </c>
      <c r="M12" s="13"/>
      <c r="N12" s="13">
        <v>4.2553191489361701E-2</v>
      </c>
      <c r="O12" s="13">
        <v>8.5714285714285701E-2</v>
      </c>
      <c r="P12" s="13">
        <v>0.104761904761905</v>
      </c>
      <c r="Q12" s="13">
        <v>7.5757575757575801E-2</v>
      </c>
      <c r="R12" s="13"/>
      <c r="S12" s="13">
        <v>5.5555555555555601E-2</v>
      </c>
      <c r="T12" s="13">
        <v>4.1095890410958902E-2</v>
      </c>
      <c r="U12" s="13">
        <v>0.14285714285714299</v>
      </c>
      <c r="V12" s="13">
        <v>5.6603773584905703E-2</v>
      </c>
      <c r="W12" s="13">
        <v>0.04</v>
      </c>
      <c r="X12" s="13">
        <v>5.2631578947368397E-2</v>
      </c>
      <c r="Y12" s="13">
        <v>6.25E-2</v>
      </c>
      <c r="Z12" s="13">
        <v>0.13043478260869601</v>
      </c>
      <c r="AA12" s="13">
        <v>9.5890410958904104E-2</v>
      </c>
      <c r="AB12" s="13">
        <v>4.1666666666666699E-2</v>
      </c>
      <c r="AC12" s="13">
        <v>0.125</v>
      </c>
      <c r="AD12" s="13">
        <v>9.0909090909090898E-2</v>
      </c>
      <c r="AE12" s="13"/>
      <c r="AF12" s="13">
        <v>4.4334975369458102E-2</v>
      </c>
      <c r="AG12" s="13">
        <v>2.7522935779816501E-2</v>
      </c>
      <c r="AH12" s="13">
        <v>6.4516129032258104E-2</v>
      </c>
      <c r="AI12" s="13">
        <v>0.148148148148148</v>
      </c>
      <c r="AJ12" s="13">
        <v>0.14285714285714299</v>
      </c>
      <c r="AK12" s="13">
        <v>7.3170731707317097E-2</v>
      </c>
      <c r="AL12" s="13"/>
      <c r="AM12" s="13">
        <v>5.7471264367816098E-2</v>
      </c>
      <c r="AN12" s="13">
        <v>0.126126126126126</v>
      </c>
      <c r="AO12" s="13">
        <v>5.9701492537313397E-2</v>
      </c>
      <c r="AP12" s="13">
        <v>5.0847457627118599E-2</v>
      </c>
      <c r="AQ12" s="13">
        <v>0</v>
      </c>
      <c r="AR12" s="13"/>
      <c r="AS12" s="13">
        <v>6.9579288025890002E-2</v>
      </c>
      <c r="AT12" s="13" t="s">
        <v>97</v>
      </c>
      <c r="AU12" s="13"/>
      <c r="AV12" s="13">
        <v>3.5897435897435902E-2</v>
      </c>
      <c r="AW12" s="13">
        <v>9.3023255813953501E-2</v>
      </c>
      <c r="AX12" s="13">
        <v>9.3984962406015005E-2</v>
      </c>
      <c r="AY12" s="13"/>
      <c r="AZ12" s="13">
        <v>1.85185185185185E-2</v>
      </c>
      <c r="BA12" s="13">
        <v>2.32558139534884E-2</v>
      </c>
      <c r="BB12" s="13">
        <v>6.4220183486238494E-2</v>
      </c>
      <c r="BC12" s="13"/>
      <c r="BD12" s="13">
        <v>7.4999999999999997E-2</v>
      </c>
      <c r="BE12" s="13">
        <v>6.0465116279069801E-2</v>
      </c>
      <c r="BF12" s="13"/>
      <c r="BG12" s="13">
        <v>3.82775119617225E-2</v>
      </c>
      <c r="BH12" s="13">
        <v>8.5784313725490197E-2</v>
      </c>
      <c r="BI12" s="13"/>
      <c r="BJ12" s="13">
        <v>5.1546391752577303E-2</v>
      </c>
      <c r="BK12" s="13">
        <v>7.2978303747534501E-2</v>
      </c>
      <c r="BL12" s="13"/>
      <c r="BM12" s="13">
        <v>7.43801652892562E-2</v>
      </c>
      <c r="BN12" s="13">
        <v>6.5439672801635998E-2</v>
      </c>
      <c r="BO12" s="13"/>
      <c r="BP12" s="13">
        <v>0.12804878048780499</v>
      </c>
      <c r="BQ12" s="13">
        <v>4.7404063205417603E-2</v>
      </c>
      <c r="BR12" s="13"/>
      <c r="BS12" s="13">
        <v>7.8703703703703706E-2</v>
      </c>
      <c r="BT12" s="13">
        <v>5.8823529411764698E-2</v>
      </c>
      <c r="BU12" s="13"/>
      <c r="BV12" s="13">
        <v>7.8947368421052599E-2</v>
      </c>
      <c r="BW12" s="13">
        <v>7.8571428571428598E-2</v>
      </c>
      <c r="BX12" s="13"/>
      <c r="BY12" s="13">
        <v>8.8235294117647106E-2</v>
      </c>
      <c r="BZ12" s="13">
        <v>6.7889908256880696E-2</v>
      </c>
      <c r="CA12" s="13"/>
      <c r="CB12" s="13">
        <v>0.10738255033557</v>
      </c>
      <c r="CC12" s="13">
        <v>3.5483870967741901E-2</v>
      </c>
    </row>
    <row r="13" spans="2:81" x14ac:dyDescent="0.3">
      <c r="B13" s="14" t="s">
        <v>106</v>
      </c>
      <c r="C13" s="13">
        <v>1.2944983818770199E-2</v>
      </c>
      <c r="D13" s="13">
        <v>1.2422360248447201E-2</v>
      </c>
      <c r="E13" s="13">
        <v>1.02040816326531E-2</v>
      </c>
      <c r="F13" s="13"/>
      <c r="G13" s="13">
        <v>0</v>
      </c>
      <c r="H13" s="13">
        <v>1.1695906432748499E-2</v>
      </c>
      <c r="I13" s="13">
        <v>8.5470085470085496E-3</v>
      </c>
      <c r="J13" s="13">
        <v>4.95049504950495E-2</v>
      </c>
      <c r="K13" s="13">
        <v>0</v>
      </c>
      <c r="L13" s="13">
        <v>0</v>
      </c>
      <c r="M13" s="13"/>
      <c r="N13" s="13">
        <v>1.27659574468085E-2</v>
      </c>
      <c r="O13" s="13">
        <v>1.4285714285714299E-2</v>
      </c>
      <c r="P13" s="13">
        <v>0</v>
      </c>
      <c r="Q13" s="13">
        <v>2.27272727272727E-2</v>
      </c>
      <c r="R13" s="13"/>
      <c r="S13" s="13">
        <v>9.2592592592592605E-3</v>
      </c>
      <c r="T13" s="13">
        <v>2.7397260273972601E-2</v>
      </c>
      <c r="U13" s="13">
        <v>0</v>
      </c>
      <c r="V13" s="13">
        <v>1.88679245283019E-2</v>
      </c>
      <c r="W13" s="13">
        <v>0.02</v>
      </c>
      <c r="X13" s="13">
        <v>3.5087719298245598E-2</v>
      </c>
      <c r="Y13" s="13">
        <v>0</v>
      </c>
      <c r="Z13" s="13">
        <v>0</v>
      </c>
      <c r="AA13" s="13">
        <v>0</v>
      </c>
      <c r="AB13" s="13">
        <v>2.0833333333333301E-2</v>
      </c>
      <c r="AC13" s="13">
        <v>0</v>
      </c>
      <c r="AD13" s="13">
        <v>0</v>
      </c>
      <c r="AE13" s="13"/>
      <c r="AF13" s="13">
        <v>4.92610837438424E-3</v>
      </c>
      <c r="AG13" s="13">
        <v>3.6697247706422E-2</v>
      </c>
      <c r="AH13" s="13">
        <v>0</v>
      </c>
      <c r="AI13" s="13">
        <v>0</v>
      </c>
      <c r="AJ13" s="13">
        <v>2.8571428571428598E-2</v>
      </c>
      <c r="AK13" s="13">
        <v>0</v>
      </c>
      <c r="AL13" s="13"/>
      <c r="AM13" s="13">
        <v>2.2988505747126398E-2</v>
      </c>
      <c r="AN13" s="13">
        <v>1.8018018018018001E-2</v>
      </c>
      <c r="AO13" s="13">
        <v>9.9502487562189105E-3</v>
      </c>
      <c r="AP13" s="13">
        <v>8.4745762711864406E-3</v>
      </c>
      <c r="AQ13" s="13">
        <v>4.3478260869565202E-2</v>
      </c>
      <c r="AR13" s="13"/>
      <c r="AS13" s="13">
        <v>1.2944983818770199E-2</v>
      </c>
      <c r="AT13" s="13" t="s">
        <v>97</v>
      </c>
      <c r="AU13" s="13"/>
      <c r="AV13" s="13">
        <v>1.5384615384615399E-2</v>
      </c>
      <c r="AW13" s="13">
        <v>0</v>
      </c>
      <c r="AX13" s="13">
        <v>1.12781954887218E-2</v>
      </c>
      <c r="AY13" s="13"/>
      <c r="AZ13" s="13">
        <v>3.7037037037037E-2</v>
      </c>
      <c r="BA13" s="13">
        <v>0</v>
      </c>
      <c r="BB13" s="13">
        <v>9.1743119266055103E-3</v>
      </c>
      <c r="BC13" s="13"/>
      <c r="BD13" s="13">
        <v>1.7500000000000002E-2</v>
      </c>
      <c r="BE13" s="13">
        <v>4.65116279069767E-3</v>
      </c>
      <c r="BF13" s="13"/>
      <c r="BG13" s="13">
        <v>1.43540669856459E-2</v>
      </c>
      <c r="BH13" s="13">
        <v>1.22549019607843E-2</v>
      </c>
      <c r="BI13" s="13"/>
      <c r="BJ13" s="13">
        <v>2.06185567010309E-2</v>
      </c>
      <c r="BK13" s="13">
        <v>9.8619329388560193E-3</v>
      </c>
      <c r="BL13" s="13"/>
      <c r="BM13" s="13">
        <v>2.4793388429752101E-2</v>
      </c>
      <c r="BN13" s="13">
        <v>1.02249488752556E-2</v>
      </c>
      <c r="BO13" s="13"/>
      <c r="BP13" s="13">
        <v>1.8292682926829298E-2</v>
      </c>
      <c r="BQ13" s="13">
        <v>9.0293453724604993E-3</v>
      </c>
      <c r="BR13" s="13"/>
      <c r="BS13" s="13">
        <v>0</v>
      </c>
      <c r="BT13" s="13">
        <v>1.8099547511312201E-2</v>
      </c>
      <c r="BU13" s="13"/>
      <c r="BV13" s="13">
        <v>0</v>
      </c>
      <c r="BW13" s="13">
        <v>0</v>
      </c>
      <c r="BX13" s="13"/>
      <c r="BY13" s="13">
        <v>1.4705882352941201E-2</v>
      </c>
      <c r="BZ13" s="13">
        <v>1.28440366972477E-2</v>
      </c>
      <c r="CA13" s="13"/>
      <c r="CB13" s="13">
        <v>1.34228187919463E-2</v>
      </c>
      <c r="CC13" s="13">
        <v>1.2903225806451601E-2</v>
      </c>
    </row>
    <row r="14" spans="2:81" x14ac:dyDescent="0.3">
      <c r="B14" s="14" t="s">
        <v>89</v>
      </c>
      <c r="C14" s="17">
        <v>0.65533980582524298</v>
      </c>
      <c r="D14" s="17">
        <v>0.63975155279503104</v>
      </c>
      <c r="E14" s="17">
        <v>0.67346938775510201</v>
      </c>
      <c r="F14" s="17"/>
      <c r="G14" s="17">
        <v>0.623529411764706</v>
      </c>
      <c r="H14" s="17">
        <v>0.74269005847953196</v>
      </c>
      <c r="I14" s="17">
        <v>0.64957264957265004</v>
      </c>
      <c r="J14" s="17">
        <v>0.57425742574257399</v>
      </c>
      <c r="K14" s="17">
        <v>0.61428571428571399</v>
      </c>
      <c r="L14" s="17">
        <v>0.64864864864864902</v>
      </c>
      <c r="M14" s="17"/>
      <c r="N14" s="17">
        <v>0.680851063829787</v>
      </c>
      <c r="O14" s="17">
        <v>0.65</v>
      </c>
      <c r="P14" s="17">
        <v>0.67619047619047601</v>
      </c>
      <c r="Q14" s="17">
        <v>0.59090909090909105</v>
      </c>
      <c r="R14" s="17"/>
      <c r="S14" s="17">
        <v>0.68518518518518501</v>
      </c>
      <c r="T14" s="17">
        <v>0.65753424657534199</v>
      </c>
      <c r="U14" s="17">
        <v>0.61904761904761896</v>
      </c>
      <c r="V14" s="17">
        <v>0.64150943396226401</v>
      </c>
      <c r="W14" s="17">
        <v>0.56000000000000005</v>
      </c>
      <c r="X14" s="17">
        <v>0.71929824561403499</v>
      </c>
      <c r="Y14" s="17">
        <v>0.625</v>
      </c>
      <c r="Z14" s="17">
        <v>0.69565217391304301</v>
      </c>
      <c r="AA14" s="17">
        <v>0.67123287671232901</v>
      </c>
      <c r="AB14" s="17">
        <v>0.64583333333333304</v>
      </c>
      <c r="AC14" s="17">
        <v>0.625</v>
      </c>
      <c r="AD14" s="17">
        <v>0.72727272727272696</v>
      </c>
      <c r="AE14" s="17"/>
      <c r="AF14" s="17">
        <v>0.71921182266009898</v>
      </c>
      <c r="AG14" s="17">
        <v>0.65137614678899103</v>
      </c>
      <c r="AH14" s="17">
        <v>0.69354838709677402</v>
      </c>
      <c r="AI14" s="17">
        <v>0.56790123456790098</v>
      </c>
      <c r="AJ14" s="17">
        <v>0.58571428571428596</v>
      </c>
      <c r="AK14" s="17">
        <v>0.60975609756097604</v>
      </c>
      <c r="AL14" s="17"/>
      <c r="AM14" s="17">
        <v>0.64367816091954</v>
      </c>
      <c r="AN14" s="17">
        <v>0.60360360360360399</v>
      </c>
      <c r="AO14" s="17">
        <v>0.68656716417910402</v>
      </c>
      <c r="AP14" s="17">
        <v>0.66101694915254205</v>
      </c>
      <c r="AQ14" s="17">
        <v>0.73913043478260898</v>
      </c>
      <c r="AR14" s="17"/>
      <c r="AS14" s="17">
        <v>0.65533980582524298</v>
      </c>
      <c r="AT14" s="17" t="s">
        <v>97</v>
      </c>
      <c r="AU14" s="17"/>
      <c r="AV14" s="17">
        <v>0.71282051282051295</v>
      </c>
      <c r="AW14" s="17">
        <v>0.67441860465116299</v>
      </c>
      <c r="AX14" s="17">
        <v>0.59022556390977399</v>
      </c>
      <c r="AY14" s="17"/>
      <c r="AZ14" s="17">
        <v>0.79629629629629595</v>
      </c>
      <c r="BA14" s="17">
        <v>0.74418604651162801</v>
      </c>
      <c r="BB14" s="17">
        <v>0.62385321100917401</v>
      </c>
      <c r="BC14" s="17"/>
      <c r="BD14" s="17">
        <v>0.67749999999999999</v>
      </c>
      <c r="BE14" s="17">
        <v>0.61395348837209296</v>
      </c>
      <c r="BF14" s="17"/>
      <c r="BG14" s="17">
        <v>0.74162679425837297</v>
      </c>
      <c r="BH14" s="17">
        <v>0.61274509803921595</v>
      </c>
      <c r="BI14" s="17"/>
      <c r="BJ14" s="17">
        <v>0.71134020618556704</v>
      </c>
      <c r="BK14" s="17">
        <v>0.64891518737672604</v>
      </c>
      <c r="BL14" s="17"/>
      <c r="BM14" s="17">
        <v>0.64462809917355401</v>
      </c>
      <c r="BN14" s="17">
        <v>0.65848670756646199</v>
      </c>
      <c r="BO14" s="17"/>
      <c r="BP14" s="17">
        <v>0.60975609756097604</v>
      </c>
      <c r="BQ14" s="17">
        <v>0.67494356659142196</v>
      </c>
      <c r="BR14" s="17"/>
      <c r="BS14" s="17">
        <v>0.68981481481481499</v>
      </c>
      <c r="BT14" s="17">
        <v>0.63348416289592802</v>
      </c>
      <c r="BU14" s="17"/>
      <c r="BV14" s="17">
        <v>0.71052631578947401</v>
      </c>
      <c r="BW14" s="17">
        <v>0.67857142857142905</v>
      </c>
      <c r="BX14" s="17"/>
      <c r="BY14" s="17">
        <v>0.63235294117647101</v>
      </c>
      <c r="BZ14" s="17">
        <v>0.66238532110091697</v>
      </c>
      <c r="CA14" s="17"/>
      <c r="CB14" s="17">
        <v>0.59731543624161099</v>
      </c>
      <c r="CC14" s="17">
        <v>0.70967741935483897</v>
      </c>
    </row>
    <row r="15" spans="2:81" x14ac:dyDescent="0.3">
      <c r="B15" s="14" t="s">
        <v>90</v>
      </c>
      <c r="C15" s="17">
        <v>0.21035598705501601</v>
      </c>
      <c r="D15" s="17">
        <v>0.24223602484472101</v>
      </c>
      <c r="E15" s="17">
        <v>0.17687074829932001</v>
      </c>
      <c r="F15" s="17"/>
      <c r="G15" s="17">
        <v>0.29411764705882398</v>
      </c>
      <c r="H15" s="17">
        <v>0.14619883040935699</v>
      </c>
      <c r="I15" s="17">
        <v>0.22222222222222199</v>
      </c>
      <c r="J15" s="17">
        <v>0.237623762376238</v>
      </c>
      <c r="K15" s="17">
        <v>0.214285714285714</v>
      </c>
      <c r="L15" s="17">
        <v>0.20270270270270299</v>
      </c>
      <c r="M15" s="17"/>
      <c r="N15" s="17">
        <v>0.2</v>
      </c>
      <c r="O15" s="17">
        <v>0.22857142857142901</v>
      </c>
      <c r="P15" s="17">
        <v>0.19047619047618999</v>
      </c>
      <c r="Q15" s="17">
        <v>0.234848484848485</v>
      </c>
      <c r="R15" s="17"/>
      <c r="S15" s="17">
        <v>0.203703703703704</v>
      </c>
      <c r="T15" s="17">
        <v>0.219178082191781</v>
      </c>
      <c r="U15" s="17">
        <v>0.238095238095238</v>
      </c>
      <c r="V15" s="17">
        <v>0.28301886792452802</v>
      </c>
      <c r="W15" s="17">
        <v>0.24</v>
      </c>
      <c r="X15" s="17">
        <v>0.105263157894737</v>
      </c>
      <c r="Y15" s="17">
        <v>0.16666666666666699</v>
      </c>
      <c r="Z15" s="17">
        <v>0.13043478260869601</v>
      </c>
      <c r="AA15" s="17">
        <v>0.232876712328767</v>
      </c>
      <c r="AB15" s="17">
        <v>0.16666666666666699</v>
      </c>
      <c r="AC15" s="17">
        <v>0.34375</v>
      </c>
      <c r="AD15" s="17">
        <v>0.18181818181818199</v>
      </c>
      <c r="AE15" s="17"/>
      <c r="AF15" s="17">
        <v>0.167487684729064</v>
      </c>
      <c r="AG15" s="17">
        <v>0.155963302752294</v>
      </c>
      <c r="AH15" s="17">
        <v>0.225806451612903</v>
      </c>
      <c r="AI15" s="17">
        <v>0.30864197530864201</v>
      </c>
      <c r="AJ15" s="17">
        <v>0.314285714285714</v>
      </c>
      <c r="AK15" s="17">
        <v>0.19512195121951201</v>
      </c>
      <c r="AL15" s="17"/>
      <c r="AM15" s="17">
        <v>0.20689655172413801</v>
      </c>
      <c r="AN15" s="17">
        <v>0.23423423423423401</v>
      </c>
      <c r="AO15" s="17">
        <v>0.174129353233831</v>
      </c>
      <c r="AP15" s="17">
        <v>0.22881355932203401</v>
      </c>
      <c r="AQ15" s="17">
        <v>0.217391304347826</v>
      </c>
      <c r="AR15" s="17"/>
      <c r="AS15" s="17">
        <v>0.21035598705501601</v>
      </c>
      <c r="AT15" s="17" t="s">
        <v>97</v>
      </c>
      <c r="AU15" s="17"/>
      <c r="AV15" s="17">
        <v>0.133333333333333</v>
      </c>
      <c r="AW15" s="17">
        <v>0.232558139534884</v>
      </c>
      <c r="AX15" s="17">
        <v>0.278195488721804</v>
      </c>
      <c r="AY15" s="17"/>
      <c r="AZ15" s="17">
        <v>9.2592592592592601E-2</v>
      </c>
      <c r="BA15" s="17">
        <v>9.3023255813953501E-2</v>
      </c>
      <c r="BB15" s="17">
        <v>0.201834862385321</v>
      </c>
      <c r="BC15" s="17"/>
      <c r="BD15" s="17">
        <v>0.19</v>
      </c>
      <c r="BE15" s="17">
        <v>0.246511627906977</v>
      </c>
      <c r="BF15" s="17"/>
      <c r="BG15" s="17">
        <v>0.119617224880383</v>
      </c>
      <c r="BH15" s="17">
        <v>0.25735294117647101</v>
      </c>
      <c r="BI15" s="17"/>
      <c r="BJ15" s="17">
        <v>0.164948453608247</v>
      </c>
      <c r="BK15" s="17">
        <v>0.22090729783037499</v>
      </c>
      <c r="BL15" s="17"/>
      <c r="BM15" s="17">
        <v>0.22314049586776899</v>
      </c>
      <c r="BN15" s="17">
        <v>0.20449897750511201</v>
      </c>
      <c r="BO15" s="17"/>
      <c r="BP15" s="17">
        <v>0.26219512195122002</v>
      </c>
      <c r="BQ15" s="17">
        <v>0.19413092550790101</v>
      </c>
      <c r="BR15" s="17"/>
      <c r="BS15" s="17">
        <v>0.217592592592593</v>
      </c>
      <c r="BT15" s="17">
        <v>0.194570135746606</v>
      </c>
      <c r="BU15" s="17"/>
      <c r="BV15" s="17">
        <v>0.197368421052632</v>
      </c>
      <c r="BW15" s="17">
        <v>0.22857142857142901</v>
      </c>
      <c r="BX15" s="17"/>
      <c r="BY15" s="17">
        <v>0.20588235294117599</v>
      </c>
      <c r="BZ15" s="17">
        <v>0.21100917431192701</v>
      </c>
      <c r="CA15" s="17"/>
      <c r="CB15" s="17">
        <v>0.26510067114093999</v>
      </c>
      <c r="CC15" s="17">
        <v>0.16451612903225801</v>
      </c>
    </row>
    <row r="16" spans="2:81" x14ac:dyDescent="0.3">
      <c r="B16" s="14" t="s">
        <v>91</v>
      </c>
      <c r="C16" s="18">
        <v>0.44498381877022603</v>
      </c>
      <c r="D16" s="18">
        <v>0.39751552795031098</v>
      </c>
      <c r="E16" s="18">
        <v>0.49659863945578198</v>
      </c>
      <c r="F16" s="18"/>
      <c r="G16" s="18">
        <v>0.32941176470588202</v>
      </c>
      <c r="H16" s="18">
        <v>0.59649122807017596</v>
      </c>
      <c r="I16" s="18">
        <v>0.427350427350427</v>
      </c>
      <c r="J16" s="18">
        <v>0.33663366336633699</v>
      </c>
      <c r="K16" s="18">
        <v>0.4</v>
      </c>
      <c r="L16" s="18">
        <v>0.445945945945946</v>
      </c>
      <c r="M16" s="18"/>
      <c r="N16" s="18">
        <v>0.48085106382978698</v>
      </c>
      <c r="O16" s="18">
        <v>0.42142857142857099</v>
      </c>
      <c r="P16" s="18">
        <v>0.48571428571428599</v>
      </c>
      <c r="Q16" s="18">
        <v>0.35606060606060602</v>
      </c>
      <c r="R16" s="18"/>
      <c r="S16" s="18">
        <v>0.48148148148148101</v>
      </c>
      <c r="T16" s="18">
        <v>0.43835616438356201</v>
      </c>
      <c r="U16" s="18">
        <v>0.38095238095238099</v>
      </c>
      <c r="V16" s="18">
        <v>0.35849056603773599</v>
      </c>
      <c r="W16" s="18">
        <v>0.32</v>
      </c>
      <c r="X16" s="18">
        <v>0.61403508771929804</v>
      </c>
      <c r="Y16" s="18">
        <v>0.45833333333333298</v>
      </c>
      <c r="Z16" s="18">
        <v>0.565217391304348</v>
      </c>
      <c r="AA16" s="18">
        <v>0.43835616438356201</v>
      </c>
      <c r="AB16" s="18">
        <v>0.47916666666666702</v>
      </c>
      <c r="AC16" s="18">
        <v>0.28125</v>
      </c>
      <c r="AD16" s="18">
        <v>0.54545454545454497</v>
      </c>
      <c r="AE16" s="18"/>
      <c r="AF16" s="18">
        <v>0.55172413793103403</v>
      </c>
      <c r="AG16" s="18">
        <v>0.495412844036697</v>
      </c>
      <c r="AH16" s="18">
        <v>0.467741935483871</v>
      </c>
      <c r="AI16" s="18">
        <v>0.25925925925925902</v>
      </c>
      <c r="AJ16" s="18">
        <v>0.27142857142857102</v>
      </c>
      <c r="AK16" s="18">
        <v>0.41463414634146301</v>
      </c>
      <c r="AL16" s="18"/>
      <c r="AM16" s="18">
        <v>0.43678160919540199</v>
      </c>
      <c r="AN16" s="18">
        <v>0.36936936936936898</v>
      </c>
      <c r="AO16" s="18">
        <v>0.51243781094527396</v>
      </c>
      <c r="AP16" s="18">
        <v>0.43220338983050799</v>
      </c>
      <c r="AQ16" s="18">
        <v>0.52173913043478304</v>
      </c>
      <c r="AR16" s="18"/>
      <c r="AS16" s="18">
        <v>0.44498381877022603</v>
      </c>
      <c r="AT16" s="18" t="s">
        <v>97</v>
      </c>
      <c r="AU16" s="18"/>
      <c r="AV16" s="18">
        <v>0.57948717948717998</v>
      </c>
      <c r="AW16" s="18">
        <v>0.44186046511627902</v>
      </c>
      <c r="AX16" s="18">
        <v>0.31203007518796999</v>
      </c>
      <c r="AY16" s="18"/>
      <c r="AZ16" s="18">
        <v>0.70370370370370405</v>
      </c>
      <c r="BA16" s="18">
        <v>0.65116279069767402</v>
      </c>
      <c r="BB16" s="18">
        <v>0.42201834862385301</v>
      </c>
      <c r="BC16" s="18"/>
      <c r="BD16" s="18">
        <v>0.48749999999999999</v>
      </c>
      <c r="BE16" s="18">
        <v>0.36744186046511601</v>
      </c>
      <c r="BF16" s="18"/>
      <c r="BG16" s="18">
        <v>0.62200956937799001</v>
      </c>
      <c r="BH16" s="18">
        <v>0.355392156862745</v>
      </c>
      <c r="BI16" s="18"/>
      <c r="BJ16" s="18">
        <v>0.54639175257731998</v>
      </c>
      <c r="BK16" s="18">
        <v>0.42800788954635099</v>
      </c>
      <c r="BL16" s="18"/>
      <c r="BM16" s="18">
        <v>0.421487603305785</v>
      </c>
      <c r="BN16" s="18">
        <v>0.45398773006135001</v>
      </c>
      <c r="BO16" s="18"/>
      <c r="BP16" s="18">
        <v>0.34756097560975602</v>
      </c>
      <c r="BQ16" s="18">
        <v>0.48081264108352101</v>
      </c>
      <c r="BR16" s="18"/>
      <c r="BS16" s="18">
        <v>0.47222222222222199</v>
      </c>
      <c r="BT16" s="18">
        <v>0.43891402714932098</v>
      </c>
      <c r="BU16" s="18"/>
      <c r="BV16" s="18">
        <v>0.51315789473684204</v>
      </c>
      <c r="BW16" s="18">
        <v>0.45</v>
      </c>
      <c r="BX16" s="18"/>
      <c r="BY16" s="18">
        <v>0.42647058823529399</v>
      </c>
      <c r="BZ16" s="18">
        <v>0.45137614678899102</v>
      </c>
      <c r="CA16" s="18"/>
      <c r="CB16" s="18">
        <v>0.33221476510067099</v>
      </c>
      <c r="CC16" s="18">
        <v>0.54516129032258098</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478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618</v>
      </c>
      <c r="D7" s="10">
        <v>322</v>
      </c>
      <c r="E7" s="10">
        <v>294</v>
      </c>
      <c r="F7" s="10"/>
      <c r="G7" s="10">
        <v>85</v>
      </c>
      <c r="H7" s="10">
        <v>171</v>
      </c>
      <c r="I7" s="10">
        <v>117</v>
      </c>
      <c r="J7" s="10">
        <v>101</v>
      </c>
      <c r="K7" s="10">
        <v>70</v>
      </c>
      <c r="L7" s="10">
        <v>74</v>
      </c>
      <c r="M7" s="10"/>
      <c r="N7" s="10">
        <v>235</v>
      </c>
      <c r="O7" s="10">
        <v>140</v>
      </c>
      <c r="P7" s="10">
        <v>105</v>
      </c>
      <c r="Q7" s="10">
        <v>132</v>
      </c>
      <c r="R7" s="10"/>
      <c r="S7" s="10">
        <v>108</v>
      </c>
      <c r="T7" s="10">
        <v>73</v>
      </c>
      <c r="U7" s="10">
        <v>42</v>
      </c>
      <c r="V7" s="10">
        <v>53</v>
      </c>
      <c r="W7" s="10">
        <v>50</v>
      </c>
      <c r="X7" s="10">
        <v>57</v>
      </c>
      <c r="Y7" s="10">
        <v>48</v>
      </c>
      <c r="Z7" s="10">
        <v>23</v>
      </c>
      <c r="AA7" s="10">
        <v>73</v>
      </c>
      <c r="AB7" s="10">
        <v>48</v>
      </c>
      <c r="AC7" s="10">
        <v>32</v>
      </c>
      <c r="AD7" s="10">
        <v>11</v>
      </c>
      <c r="AE7" s="10"/>
      <c r="AF7" s="10">
        <v>203</v>
      </c>
      <c r="AG7" s="10">
        <v>109</v>
      </c>
      <c r="AH7" s="10">
        <v>62</v>
      </c>
      <c r="AI7" s="10">
        <v>81</v>
      </c>
      <c r="AJ7" s="10">
        <v>70</v>
      </c>
      <c r="AK7" s="10">
        <v>41</v>
      </c>
      <c r="AL7" s="10"/>
      <c r="AM7" s="10">
        <v>87</v>
      </c>
      <c r="AN7" s="10">
        <v>111</v>
      </c>
      <c r="AO7" s="10">
        <v>201</v>
      </c>
      <c r="AP7" s="10">
        <v>118</v>
      </c>
      <c r="AQ7" s="10">
        <v>23</v>
      </c>
      <c r="AR7" s="10"/>
      <c r="AS7" s="10">
        <v>618</v>
      </c>
      <c r="AT7" s="10" t="s">
        <v>96</v>
      </c>
      <c r="AU7" s="10"/>
      <c r="AV7" s="10">
        <v>195</v>
      </c>
      <c r="AW7" s="10">
        <v>43</v>
      </c>
      <c r="AX7" s="10">
        <v>266</v>
      </c>
      <c r="AY7" s="10"/>
      <c r="AZ7" s="10">
        <v>54</v>
      </c>
      <c r="BA7" s="10">
        <v>43</v>
      </c>
      <c r="BB7" s="10">
        <v>109</v>
      </c>
      <c r="BC7" s="10"/>
      <c r="BD7" s="10">
        <v>400</v>
      </c>
      <c r="BE7" s="10">
        <v>215</v>
      </c>
      <c r="BF7" s="10"/>
      <c r="BG7" s="10">
        <v>209</v>
      </c>
      <c r="BH7" s="10">
        <v>408</v>
      </c>
      <c r="BI7" s="10"/>
      <c r="BJ7" s="10">
        <v>97</v>
      </c>
      <c r="BK7" s="10">
        <v>507</v>
      </c>
      <c r="BL7" s="10"/>
      <c r="BM7" s="10">
        <v>121</v>
      </c>
      <c r="BN7" s="10">
        <v>489</v>
      </c>
      <c r="BO7" s="10"/>
      <c r="BP7" s="10">
        <v>164</v>
      </c>
      <c r="BQ7" s="10">
        <v>443</v>
      </c>
      <c r="BR7" s="10"/>
      <c r="BS7" s="10">
        <v>216</v>
      </c>
      <c r="BT7" s="10">
        <v>221</v>
      </c>
      <c r="BU7" s="10"/>
      <c r="BV7" s="10">
        <v>76</v>
      </c>
      <c r="BW7" s="10">
        <v>140</v>
      </c>
      <c r="BX7" s="10"/>
      <c r="BY7" s="10">
        <v>68</v>
      </c>
      <c r="BZ7" s="10">
        <v>545</v>
      </c>
      <c r="CA7" s="10"/>
      <c r="CB7" s="10">
        <v>298</v>
      </c>
      <c r="CC7" s="10">
        <v>310</v>
      </c>
    </row>
    <row r="8" spans="2:81" x14ac:dyDescent="0.3">
      <c r="B8" s="14" t="s">
        <v>413</v>
      </c>
      <c r="C8" s="13">
        <v>0.25080906148867299</v>
      </c>
      <c r="D8" s="13">
        <v>0.22360248447205</v>
      </c>
      <c r="E8" s="13">
        <v>0.27891156462584998</v>
      </c>
      <c r="F8" s="13"/>
      <c r="G8" s="13">
        <v>0.23529411764705899</v>
      </c>
      <c r="H8" s="13">
        <v>0.33333333333333298</v>
      </c>
      <c r="I8" s="13">
        <v>0.22222222222222199</v>
      </c>
      <c r="J8" s="13">
        <v>0.17821782178217799</v>
      </c>
      <c r="K8" s="13">
        <v>0.22857142857142901</v>
      </c>
      <c r="L8" s="13">
        <v>0.24324324324324301</v>
      </c>
      <c r="M8" s="13"/>
      <c r="N8" s="13">
        <v>0.268085106382979</v>
      </c>
      <c r="O8" s="13">
        <v>0.20714285714285699</v>
      </c>
      <c r="P8" s="13">
        <v>0.238095238095238</v>
      </c>
      <c r="Q8" s="13">
        <v>0.27272727272727298</v>
      </c>
      <c r="R8" s="13"/>
      <c r="S8" s="13">
        <v>0.18518518518518501</v>
      </c>
      <c r="T8" s="13">
        <v>0.24657534246575299</v>
      </c>
      <c r="U8" s="13">
        <v>0.16666666666666699</v>
      </c>
      <c r="V8" s="13">
        <v>0.22641509433962301</v>
      </c>
      <c r="W8" s="13">
        <v>0.24</v>
      </c>
      <c r="X8" s="13">
        <v>0.33333333333333298</v>
      </c>
      <c r="Y8" s="13">
        <v>0.22916666666666699</v>
      </c>
      <c r="Z8" s="13">
        <v>0.13043478260869601</v>
      </c>
      <c r="AA8" s="13">
        <v>0.31506849315068503</v>
      </c>
      <c r="AB8" s="13">
        <v>0.375</v>
      </c>
      <c r="AC8" s="13">
        <v>0.3125</v>
      </c>
      <c r="AD8" s="13">
        <v>0.18181818181818199</v>
      </c>
      <c r="AE8" s="13"/>
      <c r="AF8" s="13">
        <v>0.300492610837438</v>
      </c>
      <c r="AG8" s="13">
        <v>0.293577981651376</v>
      </c>
      <c r="AH8" s="13">
        <v>0.25806451612903197</v>
      </c>
      <c r="AI8" s="13">
        <v>0.234567901234568</v>
      </c>
      <c r="AJ8" s="13">
        <v>0.17142857142857101</v>
      </c>
      <c r="AK8" s="13">
        <v>0.19512195121951201</v>
      </c>
      <c r="AL8" s="13"/>
      <c r="AM8" s="13">
        <v>0.28735632183908</v>
      </c>
      <c r="AN8" s="13">
        <v>0.162162162162162</v>
      </c>
      <c r="AO8" s="13">
        <v>0.27860696517412897</v>
      </c>
      <c r="AP8" s="13">
        <v>0.27966101694915302</v>
      </c>
      <c r="AQ8" s="13">
        <v>0.39130434782608697</v>
      </c>
      <c r="AR8" s="13"/>
      <c r="AS8" s="13">
        <v>0.25080906148867299</v>
      </c>
      <c r="AT8" s="13" t="s">
        <v>97</v>
      </c>
      <c r="AU8" s="13"/>
      <c r="AV8" s="13">
        <v>0.241025641025641</v>
      </c>
      <c r="AW8" s="13">
        <v>0.372093023255814</v>
      </c>
      <c r="AX8" s="13">
        <v>0.19924812030075201</v>
      </c>
      <c r="AY8" s="13"/>
      <c r="AZ8" s="13">
        <v>0.46296296296296302</v>
      </c>
      <c r="BA8" s="13">
        <v>0.25581395348837199</v>
      </c>
      <c r="BB8" s="13">
        <v>0.146788990825688</v>
      </c>
      <c r="BC8" s="13"/>
      <c r="BD8" s="13">
        <v>0.27500000000000002</v>
      </c>
      <c r="BE8" s="13">
        <v>0.209302325581395</v>
      </c>
      <c r="BF8" s="13"/>
      <c r="BG8" s="13">
        <v>0.301435406698565</v>
      </c>
      <c r="BH8" s="13">
        <v>0.22549019607843099</v>
      </c>
      <c r="BI8" s="13"/>
      <c r="BJ8" s="13">
        <v>0.28865979381443302</v>
      </c>
      <c r="BK8" s="13">
        <v>0.24260355029585801</v>
      </c>
      <c r="BL8" s="13"/>
      <c r="BM8" s="13">
        <v>0.28099173553718998</v>
      </c>
      <c r="BN8" s="13">
        <v>0.243353783231084</v>
      </c>
      <c r="BO8" s="13"/>
      <c r="BP8" s="13">
        <v>0.23170731707317099</v>
      </c>
      <c r="BQ8" s="13">
        <v>0.25959367945823902</v>
      </c>
      <c r="BR8" s="13"/>
      <c r="BS8" s="13">
        <v>0.25462962962962998</v>
      </c>
      <c r="BT8" s="13">
        <v>0.23529411764705899</v>
      </c>
      <c r="BU8" s="13"/>
      <c r="BV8" s="13">
        <v>0.26315789473684198</v>
      </c>
      <c r="BW8" s="13">
        <v>0.25</v>
      </c>
      <c r="BX8" s="13"/>
      <c r="BY8" s="13">
        <v>0.23529411764705899</v>
      </c>
      <c r="BZ8" s="13">
        <v>0.253211009174312</v>
      </c>
      <c r="CA8" s="13"/>
      <c r="CB8" s="13">
        <v>0.22483221476510101</v>
      </c>
      <c r="CC8" s="13">
        <v>0.27419354838709697</v>
      </c>
    </row>
    <row r="9" spans="2:81" x14ac:dyDescent="0.3">
      <c r="B9" s="14" t="s">
        <v>84</v>
      </c>
      <c r="C9" s="13">
        <v>0.37216828478964398</v>
      </c>
      <c r="D9" s="13">
        <v>0.40993788819875798</v>
      </c>
      <c r="E9" s="13">
        <v>0.32993197278911601</v>
      </c>
      <c r="F9" s="13"/>
      <c r="G9" s="13">
        <v>0.34117647058823503</v>
      </c>
      <c r="H9" s="13">
        <v>0.36257309941520499</v>
      </c>
      <c r="I9" s="13">
        <v>0.427350427350427</v>
      </c>
      <c r="J9" s="13">
        <v>0.396039603960396</v>
      </c>
      <c r="K9" s="13">
        <v>0.3</v>
      </c>
      <c r="L9" s="13">
        <v>0.37837837837837801</v>
      </c>
      <c r="M9" s="13"/>
      <c r="N9" s="13">
        <v>0.37021276595744701</v>
      </c>
      <c r="O9" s="13">
        <v>0.41428571428571398</v>
      </c>
      <c r="P9" s="13">
        <v>0.42857142857142899</v>
      </c>
      <c r="Q9" s="13">
        <v>0.29545454545454503</v>
      </c>
      <c r="R9" s="13"/>
      <c r="S9" s="13">
        <v>0.51851851851851805</v>
      </c>
      <c r="T9" s="13">
        <v>0.36986301369863001</v>
      </c>
      <c r="U9" s="13">
        <v>0.33333333333333298</v>
      </c>
      <c r="V9" s="13">
        <v>0.339622641509434</v>
      </c>
      <c r="W9" s="13">
        <v>0.38</v>
      </c>
      <c r="X9" s="13">
        <v>0.31578947368421101</v>
      </c>
      <c r="Y9" s="13">
        <v>0.35416666666666702</v>
      </c>
      <c r="Z9" s="13">
        <v>0.434782608695652</v>
      </c>
      <c r="AA9" s="13">
        <v>0.36986301369863001</v>
      </c>
      <c r="AB9" s="13">
        <v>0.22916666666666699</v>
      </c>
      <c r="AC9" s="13">
        <v>0.28125</v>
      </c>
      <c r="AD9" s="13">
        <v>0.36363636363636398</v>
      </c>
      <c r="AE9" s="13"/>
      <c r="AF9" s="13">
        <v>0.40886699507389201</v>
      </c>
      <c r="AG9" s="13">
        <v>0.33027522935779802</v>
      </c>
      <c r="AH9" s="13">
        <v>0.467741935483871</v>
      </c>
      <c r="AI9" s="13">
        <v>0.32098765432098803</v>
      </c>
      <c r="AJ9" s="13">
        <v>0.32857142857142901</v>
      </c>
      <c r="AK9" s="13">
        <v>0.41463414634146301</v>
      </c>
      <c r="AL9" s="13"/>
      <c r="AM9" s="13">
        <v>0.29885057471264398</v>
      </c>
      <c r="AN9" s="13">
        <v>0.38738738738738698</v>
      </c>
      <c r="AO9" s="13">
        <v>0.38805970149253699</v>
      </c>
      <c r="AP9" s="13">
        <v>0.38135593220338998</v>
      </c>
      <c r="AQ9" s="13">
        <v>0.39130434782608697</v>
      </c>
      <c r="AR9" s="13"/>
      <c r="AS9" s="13">
        <v>0.37216828478964398</v>
      </c>
      <c r="AT9" s="13" t="s">
        <v>97</v>
      </c>
      <c r="AU9" s="13"/>
      <c r="AV9" s="13">
        <v>0.43076923076923102</v>
      </c>
      <c r="AW9" s="13">
        <v>0.34883720930232598</v>
      </c>
      <c r="AX9" s="13">
        <v>0.35714285714285698</v>
      </c>
      <c r="AY9" s="13"/>
      <c r="AZ9" s="13">
        <v>0.35185185185185203</v>
      </c>
      <c r="BA9" s="13">
        <v>0.53488372093023295</v>
      </c>
      <c r="BB9" s="13">
        <v>0.41284403669724801</v>
      </c>
      <c r="BC9" s="13"/>
      <c r="BD9" s="13">
        <v>0.375</v>
      </c>
      <c r="BE9" s="13">
        <v>0.36279069767441902</v>
      </c>
      <c r="BF9" s="13"/>
      <c r="BG9" s="13">
        <v>0.41148325358851701</v>
      </c>
      <c r="BH9" s="13">
        <v>0.35294117647058798</v>
      </c>
      <c r="BI9" s="13"/>
      <c r="BJ9" s="13">
        <v>0.35051546391752603</v>
      </c>
      <c r="BK9" s="13">
        <v>0.378698224852071</v>
      </c>
      <c r="BL9" s="13"/>
      <c r="BM9" s="13">
        <v>0.37190082644628097</v>
      </c>
      <c r="BN9" s="13">
        <v>0.374233128834356</v>
      </c>
      <c r="BO9" s="13"/>
      <c r="BP9" s="13">
        <v>0.35975609756097598</v>
      </c>
      <c r="BQ9" s="13">
        <v>0.37471783295711097</v>
      </c>
      <c r="BR9" s="13"/>
      <c r="BS9" s="13">
        <v>0.41666666666666702</v>
      </c>
      <c r="BT9" s="13">
        <v>0.35294117647058798</v>
      </c>
      <c r="BU9" s="13"/>
      <c r="BV9" s="13">
        <v>0.34210526315789502</v>
      </c>
      <c r="BW9" s="13">
        <v>0.45714285714285702</v>
      </c>
      <c r="BX9" s="13"/>
      <c r="BY9" s="13">
        <v>0.36764705882352899</v>
      </c>
      <c r="BZ9" s="13">
        <v>0.374311926605505</v>
      </c>
      <c r="CA9" s="13"/>
      <c r="CB9" s="13">
        <v>0.33221476510067099</v>
      </c>
      <c r="CC9" s="13">
        <v>0.412903225806452</v>
      </c>
    </row>
    <row r="10" spans="2:81" x14ac:dyDescent="0.3">
      <c r="B10" s="14" t="s">
        <v>414</v>
      </c>
      <c r="C10" s="13">
        <v>0.168284789644013</v>
      </c>
      <c r="D10" s="13">
        <v>0.158385093167702</v>
      </c>
      <c r="E10" s="13">
        <v>0.180272108843537</v>
      </c>
      <c r="F10" s="13"/>
      <c r="G10" s="13">
        <v>0.16470588235294101</v>
      </c>
      <c r="H10" s="13">
        <v>0.15204678362573101</v>
      </c>
      <c r="I10" s="13">
        <v>0.11965811965812</v>
      </c>
      <c r="J10" s="13">
        <v>0.198019801980198</v>
      </c>
      <c r="K10" s="13">
        <v>0.22857142857142901</v>
      </c>
      <c r="L10" s="13">
        <v>0.18918918918918901</v>
      </c>
      <c r="M10" s="13"/>
      <c r="N10" s="13">
        <v>0.170212765957447</v>
      </c>
      <c r="O10" s="13">
        <v>0.14285714285714299</v>
      </c>
      <c r="P10" s="13">
        <v>0.104761904761905</v>
      </c>
      <c r="Q10" s="13">
        <v>0.22727272727272699</v>
      </c>
      <c r="R10" s="13"/>
      <c r="S10" s="13">
        <v>0.157407407407407</v>
      </c>
      <c r="T10" s="13">
        <v>0.19178082191780799</v>
      </c>
      <c r="U10" s="13">
        <v>7.1428571428571397E-2</v>
      </c>
      <c r="V10" s="13">
        <v>0.169811320754717</v>
      </c>
      <c r="W10" s="13">
        <v>0.14000000000000001</v>
      </c>
      <c r="X10" s="13">
        <v>0.175438596491228</v>
      </c>
      <c r="Y10" s="13">
        <v>0.22916666666666699</v>
      </c>
      <c r="Z10" s="13">
        <v>0.173913043478261</v>
      </c>
      <c r="AA10" s="13">
        <v>0.13698630136986301</v>
      </c>
      <c r="AB10" s="13">
        <v>0.1875</v>
      </c>
      <c r="AC10" s="13">
        <v>0.1875</v>
      </c>
      <c r="AD10" s="13">
        <v>0.36363636363636398</v>
      </c>
      <c r="AE10" s="13"/>
      <c r="AF10" s="13">
        <v>0.17241379310344801</v>
      </c>
      <c r="AG10" s="13">
        <v>0.16513761467889901</v>
      </c>
      <c r="AH10" s="13">
        <v>0.112903225806452</v>
      </c>
      <c r="AI10" s="13">
        <v>7.4074074074074098E-2</v>
      </c>
      <c r="AJ10" s="13">
        <v>0.185714285714286</v>
      </c>
      <c r="AK10" s="13">
        <v>0.219512195121951</v>
      </c>
      <c r="AL10" s="13"/>
      <c r="AM10" s="13">
        <v>0.195402298850575</v>
      </c>
      <c r="AN10" s="13">
        <v>0.18018018018018001</v>
      </c>
      <c r="AO10" s="13">
        <v>0.124378109452736</v>
      </c>
      <c r="AP10" s="13">
        <v>0.169491525423729</v>
      </c>
      <c r="AQ10" s="13">
        <v>0.13043478260869601</v>
      </c>
      <c r="AR10" s="13"/>
      <c r="AS10" s="13">
        <v>0.168284789644013</v>
      </c>
      <c r="AT10" s="13" t="s">
        <v>97</v>
      </c>
      <c r="AU10" s="13"/>
      <c r="AV10" s="13">
        <v>0.133333333333333</v>
      </c>
      <c r="AW10" s="13">
        <v>0.13953488372093001</v>
      </c>
      <c r="AX10" s="13">
        <v>0.19924812030075201</v>
      </c>
      <c r="AY10" s="13"/>
      <c r="AZ10" s="13">
        <v>5.5555555555555601E-2</v>
      </c>
      <c r="BA10" s="13">
        <v>0.116279069767442</v>
      </c>
      <c r="BB10" s="13">
        <v>0.16513761467889901</v>
      </c>
      <c r="BC10" s="13"/>
      <c r="BD10" s="13">
        <v>0.17</v>
      </c>
      <c r="BE10" s="13">
        <v>0.162790697674419</v>
      </c>
      <c r="BF10" s="13"/>
      <c r="BG10" s="13">
        <v>0.16267942583732101</v>
      </c>
      <c r="BH10" s="13">
        <v>0.16911764705882401</v>
      </c>
      <c r="BI10" s="13"/>
      <c r="BJ10" s="13">
        <v>0.19587628865979401</v>
      </c>
      <c r="BK10" s="13">
        <v>0.15976331360946699</v>
      </c>
      <c r="BL10" s="13"/>
      <c r="BM10" s="13">
        <v>0.173553719008264</v>
      </c>
      <c r="BN10" s="13">
        <v>0.167689161554192</v>
      </c>
      <c r="BO10" s="13"/>
      <c r="BP10" s="13">
        <v>0.15853658536585399</v>
      </c>
      <c r="BQ10" s="13">
        <v>0.173814898419865</v>
      </c>
      <c r="BR10" s="13"/>
      <c r="BS10" s="13">
        <v>0.16666666666666699</v>
      </c>
      <c r="BT10" s="13">
        <v>0.17647058823529399</v>
      </c>
      <c r="BU10" s="13"/>
      <c r="BV10" s="13">
        <v>0.18421052631578899</v>
      </c>
      <c r="BW10" s="13">
        <v>0.157142857142857</v>
      </c>
      <c r="BX10" s="13"/>
      <c r="BY10" s="13">
        <v>0.11764705882352899</v>
      </c>
      <c r="BZ10" s="13">
        <v>0.17431192660550501</v>
      </c>
      <c r="CA10" s="13"/>
      <c r="CB10" s="13">
        <v>0.18120805369127499</v>
      </c>
      <c r="CC10" s="13">
        <v>0.15161290322580601</v>
      </c>
    </row>
    <row r="11" spans="2:81" x14ac:dyDescent="0.3">
      <c r="B11" s="14" t="s">
        <v>86</v>
      </c>
      <c r="C11" s="13">
        <v>0.13268608414239499</v>
      </c>
      <c r="D11" s="13">
        <v>0.13664596273291901</v>
      </c>
      <c r="E11" s="13">
        <v>0.129251700680272</v>
      </c>
      <c r="F11" s="13"/>
      <c r="G11" s="13">
        <v>0.188235294117647</v>
      </c>
      <c r="H11" s="13">
        <v>5.8479532163742701E-2</v>
      </c>
      <c r="I11" s="13">
        <v>0.16239316239316201</v>
      </c>
      <c r="J11" s="13">
        <v>9.9009900990099001E-2</v>
      </c>
      <c r="K11" s="13">
        <v>0.22857142857142901</v>
      </c>
      <c r="L11" s="13">
        <v>0.14864864864864899</v>
      </c>
      <c r="M11" s="13"/>
      <c r="N11" s="13">
        <v>0.136170212765957</v>
      </c>
      <c r="O11" s="13">
        <v>0.15</v>
      </c>
      <c r="P11" s="13">
        <v>0.15238095238095201</v>
      </c>
      <c r="Q11" s="13">
        <v>9.8484848484848495E-2</v>
      </c>
      <c r="R11" s="13"/>
      <c r="S11" s="13">
        <v>8.3333333333333301E-2</v>
      </c>
      <c r="T11" s="13">
        <v>0.123287671232877</v>
      </c>
      <c r="U11" s="13">
        <v>0.28571428571428598</v>
      </c>
      <c r="V11" s="13">
        <v>0.20754716981132099</v>
      </c>
      <c r="W11" s="13">
        <v>0.18</v>
      </c>
      <c r="X11" s="13">
        <v>0.12280701754386</v>
      </c>
      <c r="Y11" s="13">
        <v>0.104166666666667</v>
      </c>
      <c r="Z11" s="13">
        <v>0.13043478260869601</v>
      </c>
      <c r="AA11" s="13">
        <v>0.123287671232877</v>
      </c>
      <c r="AB11" s="13">
        <v>0.104166666666667</v>
      </c>
      <c r="AC11" s="13">
        <v>6.25E-2</v>
      </c>
      <c r="AD11" s="13">
        <v>9.0909090909090898E-2</v>
      </c>
      <c r="AE11" s="13"/>
      <c r="AF11" s="13">
        <v>8.3743842364532001E-2</v>
      </c>
      <c r="AG11" s="13">
        <v>0.16513761467889901</v>
      </c>
      <c r="AH11" s="13">
        <v>4.8387096774193498E-2</v>
      </c>
      <c r="AI11" s="13">
        <v>0.19753086419753099</v>
      </c>
      <c r="AJ11" s="13">
        <v>0.214285714285714</v>
      </c>
      <c r="AK11" s="13">
        <v>0.146341463414634</v>
      </c>
      <c r="AL11" s="13"/>
      <c r="AM11" s="13">
        <v>0.13793103448275901</v>
      </c>
      <c r="AN11" s="13">
        <v>0.171171171171171</v>
      </c>
      <c r="AO11" s="13">
        <v>0.124378109452736</v>
      </c>
      <c r="AP11" s="13">
        <v>0.101694915254237</v>
      </c>
      <c r="AQ11" s="13">
        <v>4.3478260869565202E-2</v>
      </c>
      <c r="AR11" s="13"/>
      <c r="AS11" s="13">
        <v>0.13268608414239499</v>
      </c>
      <c r="AT11" s="13" t="s">
        <v>97</v>
      </c>
      <c r="AU11" s="13"/>
      <c r="AV11" s="13">
        <v>0.133333333333333</v>
      </c>
      <c r="AW11" s="13">
        <v>9.3023255813953501E-2</v>
      </c>
      <c r="AX11" s="13">
        <v>0.139097744360902</v>
      </c>
      <c r="AY11" s="13"/>
      <c r="AZ11" s="13">
        <v>7.4074074074074098E-2</v>
      </c>
      <c r="BA11" s="13">
        <v>4.6511627906976702E-2</v>
      </c>
      <c r="BB11" s="13">
        <v>0.21100917431192701</v>
      </c>
      <c r="BC11" s="13"/>
      <c r="BD11" s="13">
        <v>0.1</v>
      </c>
      <c r="BE11" s="13">
        <v>0.19534883720930199</v>
      </c>
      <c r="BF11" s="13"/>
      <c r="BG11" s="13">
        <v>9.5693779904306206E-2</v>
      </c>
      <c r="BH11" s="13">
        <v>0.15196078431372501</v>
      </c>
      <c r="BI11" s="13"/>
      <c r="BJ11" s="13">
        <v>0.10309278350515499</v>
      </c>
      <c r="BK11" s="13">
        <v>0.13806706114398401</v>
      </c>
      <c r="BL11" s="13"/>
      <c r="BM11" s="13">
        <v>9.9173553719008295E-2</v>
      </c>
      <c r="BN11" s="13">
        <v>0.14110429447852799</v>
      </c>
      <c r="BO11" s="13"/>
      <c r="BP11" s="13">
        <v>0.115853658536585</v>
      </c>
      <c r="BQ11" s="13">
        <v>0.139954853273138</v>
      </c>
      <c r="BR11" s="13"/>
      <c r="BS11" s="13">
        <v>8.7962962962963007E-2</v>
      </c>
      <c r="BT11" s="13">
        <v>0.15384615384615399</v>
      </c>
      <c r="BU11" s="13"/>
      <c r="BV11" s="13">
        <v>7.8947368421052599E-2</v>
      </c>
      <c r="BW11" s="13">
        <v>9.2857142857142902E-2</v>
      </c>
      <c r="BX11" s="13"/>
      <c r="BY11" s="13">
        <v>0.10294117647058799</v>
      </c>
      <c r="BZ11" s="13">
        <v>0.135779816513761</v>
      </c>
      <c r="CA11" s="13"/>
      <c r="CB11" s="13">
        <v>0.16442953020134199</v>
      </c>
      <c r="CC11" s="13">
        <v>0.103225806451613</v>
      </c>
    </row>
    <row r="12" spans="2:81" x14ac:dyDescent="0.3">
      <c r="B12" s="14" t="s">
        <v>415</v>
      </c>
      <c r="C12" s="13">
        <v>6.3106796116504896E-2</v>
      </c>
      <c r="D12" s="13">
        <v>5.9006211180124203E-2</v>
      </c>
      <c r="E12" s="13">
        <v>6.8027210884353706E-2</v>
      </c>
      <c r="F12" s="13"/>
      <c r="G12" s="13">
        <v>7.0588235294117604E-2</v>
      </c>
      <c r="H12" s="13">
        <v>6.4327485380116997E-2</v>
      </c>
      <c r="I12" s="13">
        <v>6.8376068376068397E-2</v>
      </c>
      <c r="J12" s="13">
        <v>9.9009900990099001E-2</v>
      </c>
      <c r="K12" s="13">
        <v>1.4285714285714299E-2</v>
      </c>
      <c r="L12" s="13">
        <v>4.0540540540540501E-2</v>
      </c>
      <c r="M12" s="13"/>
      <c r="N12" s="13">
        <v>4.2553191489361701E-2</v>
      </c>
      <c r="O12" s="13">
        <v>7.8571428571428598E-2</v>
      </c>
      <c r="P12" s="13">
        <v>5.7142857142857099E-2</v>
      </c>
      <c r="Q12" s="13">
        <v>9.0909090909090898E-2</v>
      </c>
      <c r="R12" s="13"/>
      <c r="S12" s="13">
        <v>4.6296296296296301E-2</v>
      </c>
      <c r="T12" s="13">
        <v>5.4794520547945202E-2</v>
      </c>
      <c r="U12" s="13">
        <v>0.119047619047619</v>
      </c>
      <c r="V12" s="13">
        <v>3.77358490566038E-2</v>
      </c>
      <c r="W12" s="13">
        <v>0.06</v>
      </c>
      <c r="X12" s="13">
        <v>3.5087719298245598E-2</v>
      </c>
      <c r="Y12" s="13">
        <v>6.25E-2</v>
      </c>
      <c r="Z12" s="13">
        <v>0.13043478260869601</v>
      </c>
      <c r="AA12" s="13">
        <v>4.1095890410958902E-2</v>
      </c>
      <c r="AB12" s="13">
        <v>0.104166666666667</v>
      </c>
      <c r="AC12" s="13">
        <v>0.125</v>
      </c>
      <c r="AD12" s="13">
        <v>0</v>
      </c>
      <c r="AE12" s="13"/>
      <c r="AF12" s="13">
        <v>3.4482758620689703E-2</v>
      </c>
      <c r="AG12" s="13">
        <v>2.7522935779816501E-2</v>
      </c>
      <c r="AH12" s="13">
        <v>8.0645161290322606E-2</v>
      </c>
      <c r="AI12" s="13">
        <v>0.172839506172839</v>
      </c>
      <c r="AJ12" s="13">
        <v>7.1428571428571397E-2</v>
      </c>
      <c r="AK12" s="13">
        <v>2.4390243902439001E-2</v>
      </c>
      <c r="AL12" s="13"/>
      <c r="AM12" s="13">
        <v>6.8965517241379296E-2</v>
      </c>
      <c r="AN12" s="13">
        <v>8.1081081081081099E-2</v>
      </c>
      <c r="AO12" s="13">
        <v>7.9601990049751201E-2</v>
      </c>
      <c r="AP12" s="13">
        <v>4.2372881355932202E-2</v>
      </c>
      <c r="AQ12" s="13">
        <v>0</v>
      </c>
      <c r="AR12" s="13"/>
      <c r="AS12" s="13">
        <v>6.3106796116504896E-2</v>
      </c>
      <c r="AT12" s="13" t="s">
        <v>97</v>
      </c>
      <c r="AU12" s="13"/>
      <c r="AV12" s="13">
        <v>5.1282051282051301E-2</v>
      </c>
      <c r="AW12" s="13">
        <v>4.6511627906976702E-2</v>
      </c>
      <c r="AX12" s="13">
        <v>9.0225563909774403E-2</v>
      </c>
      <c r="AY12" s="13"/>
      <c r="AZ12" s="13">
        <v>1.85185185185185E-2</v>
      </c>
      <c r="BA12" s="13">
        <v>4.6511627906976702E-2</v>
      </c>
      <c r="BB12" s="13">
        <v>6.4220183486238494E-2</v>
      </c>
      <c r="BC12" s="13"/>
      <c r="BD12" s="13">
        <v>6.7500000000000004E-2</v>
      </c>
      <c r="BE12" s="13">
        <v>5.5813953488372099E-2</v>
      </c>
      <c r="BF12" s="13"/>
      <c r="BG12" s="13">
        <v>2.39234449760766E-2</v>
      </c>
      <c r="BH12" s="13">
        <v>8.3333333333333301E-2</v>
      </c>
      <c r="BI12" s="13"/>
      <c r="BJ12" s="13">
        <v>5.1546391752577303E-2</v>
      </c>
      <c r="BK12" s="13">
        <v>6.7061143984220903E-2</v>
      </c>
      <c r="BL12" s="13"/>
      <c r="BM12" s="13">
        <v>5.7851239669421503E-2</v>
      </c>
      <c r="BN12" s="13">
        <v>6.13496932515337E-2</v>
      </c>
      <c r="BO12" s="13"/>
      <c r="BP12" s="13">
        <v>0.115853658536585</v>
      </c>
      <c r="BQ12" s="13">
        <v>4.2889390519187401E-2</v>
      </c>
      <c r="BR12" s="13"/>
      <c r="BS12" s="13">
        <v>6.4814814814814797E-2</v>
      </c>
      <c r="BT12" s="13">
        <v>7.2398190045248903E-2</v>
      </c>
      <c r="BU12" s="13"/>
      <c r="BV12" s="13">
        <v>0.105263157894737</v>
      </c>
      <c r="BW12" s="13">
        <v>4.2857142857142899E-2</v>
      </c>
      <c r="BX12" s="13"/>
      <c r="BY12" s="13">
        <v>0.161764705882353</v>
      </c>
      <c r="BZ12" s="13">
        <v>4.95412844036697E-2</v>
      </c>
      <c r="CA12" s="13"/>
      <c r="CB12" s="13">
        <v>8.0536912751677805E-2</v>
      </c>
      <c r="CC12" s="13">
        <v>4.8387096774193498E-2</v>
      </c>
    </row>
    <row r="13" spans="2:81" x14ac:dyDescent="0.3">
      <c r="B13" s="14" t="s">
        <v>106</v>
      </c>
      <c r="C13" s="13">
        <v>1.2944983818770199E-2</v>
      </c>
      <c r="D13" s="13">
        <v>1.2422360248447201E-2</v>
      </c>
      <c r="E13" s="13">
        <v>1.3605442176870699E-2</v>
      </c>
      <c r="F13" s="13"/>
      <c r="G13" s="13">
        <v>0</v>
      </c>
      <c r="H13" s="13">
        <v>2.9239766081871298E-2</v>
      </c>
      <c r="I13" s="13">
        <v>0</v>
      </c>
      <c r="J13" s="13">
        <v>2.9702970297029702E-2</v>
      </c>
      <c r="K13" s="13">
        <v>0</v>
      </c>
      <c r="L13" s="13">
        <v>0</v>
      </c>
      <c r="M13" s="13"/>
      <c r="N13" s="13">
        <v>1.27659574468085E-2</v>
      </c>
      <c r="O13" s="13">
        <v>7.14285714285714E-3</v>
      </c>
      <c r="P13" s="13">
        <v>1.9047619047619001E-2</v>
      </c>
      <c r="Q13" s="13">
        <v>1.5151515151515201E-2</v>
      </c>
      <c r="R13" s="13"/>
      <c r="S13" s="13">
        <v>9.2592592592592605E-3</v>
      </c>
      <c r="T13" s="13">
        <v>1.3698630136986301E-2</v>
      </c>
      <c r="U13" s="13">
        <v>2.3809523809523801E-2</v>
      </c>
      <c r="V13" s="13">
        <v>1.88679245283019E-2</v>
      </c>
      <c r="W13" s="13">
        <v>0</v>
      </c>
      <c r="X13" s="13">
        <v>1.7543859649122799E-2</v>
      </c>
      <c r="Y13" s="13">
        <v>2.0833333333333301E-2</v>
      </c>
      <c r="Z13" s="13">
        <v>0</v>
      </c>
      <c r="AA13" s="13">
        <v>1.3698630136986301E-2</v>
      </c>
      <c r="AB13" s="13">
        <v>0</v>
      </c>
      <c r="AC13" s="13">
        <v>3.125E-2</v>
      </c>
      <c r="AD13" s="13">
        <v>0</v>
      </c>
      <c r="AE13" s="13"/>
      <c r="AF13" s="13">
        <v>0</v>
      </c>
      <c r="AG13" s="13">
        <v>1.8348623853211E-2</v>
      </c>
      <c r="AH13" s="13">
        <v>3.2258064516128997E-2</v>
      </c>
      <c r="AI13" s="13">
        <v>0</v>
      </c>
      <c r="AJ13" s="13">
        <v>2.8571428571428598E-2</v>
      </c>
      <c r="AK13" s="13">
        <v>0</v>
      </c>
      <c r="AL13" s="13"/>
      <c r="AM13" s="13">
        <v>1.1494252873563199E-2</v>
      </c>
      <c r="AN13" s="13">
        <v>1.8018018018018001E-2</v>
      </c>
      <c r="AO13" s="13">
        <v>4.97512437810945E-3</v>
      </c>
      <c r="AP13" s="13">
        <v>2.5423728813559299E-2</v>
      </c>
      <c r="AQ13" s="13">
        <v>4.3478260869565202E-2</v>
      </c>
      <c r="AR13" s="13"/>
      <c r="AS13" s="13">
        <v>1.2944983818770199E-2</v>
      </c>
      <c r="AT13" s="13" t="s">
        <v>97</v>
      </c>
      <c r="AU13" s="13"/>
      <c r="AV13" s="13">
        <v>1.02564102564103E-2</v>
      </c>
      <c r="AW13" s="13">
        <v>0</v>
      </c>
      <c r="AX13" s="13">
        <v>1.50375939849624E-2</v>
      </c>
      <c r="AY13" s="13"/>
      <c r="AZ13" s="13">
        <v>3.7037037037037E-2</v>
      </c>
      <c r="BA13" s="13">
        <v>0</v>
      </c>
      <c r="BB13" s="13">
        <v>0</v>
      </c>
      <c r="BC13" s="13"/>
      <c r="BD13" s="13">
        <v>1.2500000000000001E-2</v>
      </c>
      <c r="BE13" s="13">
        <v>1.3953488372093001E-2</v>
      </c>
      <c r="BF13" s="13"/>
      <c r="BG13" s="13">
        <v>4.78468899521531E-3</v>
      </c>
      <c r="BH13" s="13">
        <v>1.7156862745097999E-2</v>
      </c>
      <c r="BI13" s="13"/>
      <c r="BJ13" s="13">
        <v>1.03092783505155E-2</v>
      </c>
      <c r="BK13" s="13">
        <v>1.3806706114398401E-2</v>
      </c>
      <c r="BL13" s="13"/>
      <c r="BM13" s="13">
        <v>1.6528925619834701E-2</v>
      </c>
      <c r="BN13" s="13">
        <v>1.22699386503067E-2</v>
      </c>
      <c r="BO13" s="13"/>
      <c r="BP13" s="13">
        <v>1.8292682926829298E-2</v>
      </c>
      <c r="BQ13" s="13">
        <v>9.0293453724604993E-3</v>
      </c>
      <c r="BR13" s="13"/>
      <c r="BS13" s="13">
        <v>9.2592592592592605E-3</v>
      </c>
      <c r="BT13" s="13">
        <v>9.0497737556561094E-3</v>
      </c>
      <c r="BU13" s="13"/>
      <c r="BV13" s="13">
        <v>2.6315789473684199E-2</v>
      </c>
      <c r="BW13" s="13">
        <v>0</v>
      </c>
      <c r="BX13" s="13"/>
      <c r="BY13" s="13">
        <v>1.4705882352941201E-2</v>
      </c>
      <c r="BZ13" s="13">
        <v>1.28440366972477E-2</v>
      </c>
      <c r="CA13" s="13"/>
      <c r="CB13" s="13">
        <v>1.67785234899329E-2</v>
      </c>
      <c r="CC13" s="13">
        <v>9.6774193548387101E-3</v>
      </c>
    </row>
    <row r="14" spans="2:81" x14ac:dyDescent="0.3">
      <c r="B14" s="14" t="s">
        <v>89</v>
      </c>
      <c r="C14" s="17">
        <v>0.62297734627831702</v>
      </c>
      <c r="D14" s="17">
        <v>0.63354037267080698</v>
      </c>
      <c r="E14" s="17">
        <v>0.608843537414966</v>
      </c>
      <c r="F14" s="17"/>
      <c r="G14" s="17">
        <v>0.57647058823529396</v>
      </c>
      <c r="H14" s="17">
        <v>0.69590643274853803</v>
      </c>
      <c r="I14" s="17">
        <v>0.64957264957264904</v>
      </c>
      <c r="J14" s="17">
        <v>0.57425742574257399</v>
      </c>
      <c r="K14" s="17">
        <v>0.52857142857142903</v>
      </c>
      <c r="L14" s="17">
        <v>0.62162162162162204</v>
      </c>
      <c r="M14" s="17"/>
      <c r="N14" s="17">
        <v>0.63829787234042601</v>
      </c>
      <c r="O14" s="17">
        <v>0.621428571428571</v>
      </c>
      <c r="P14" s="17">
        <v>0.66666666666666696</v>
      </c>
      <c r="Q14" s="17">
        <v>0.56818181818181801</v>
      </c>
      <c r="R14" s="17"/>
      <c r="S14" s="17">
        <v>0.70370370370370405</v>
      </c>
      <c r="T14" s="17">
        <v>0.61643835616438403</v>
      </c>
      <c r="U14" s="17">
        <v>0.5</v>
      </c>
      <c r="V14" s="17">
        <v>0.56603773584905703</v>
      </c>
      <c r="W14" s="17">
        <v>0.62</v>
      </c>
      <c r="X14" s="17">
        <v>0.64912280701754399</v>
      </c>
      <c r="Y14" s="17">
        <v>0.58333333333333304</v>
      </c>
      <c r="Z14" s="17">
        <v>0.565217391304348</v>
      </c>
      <c r="AA14" s="17">
        <v>0.68493150684931503</v>
      </c>
      <c r="AB14" s="17">
        <v>0.60416666666666696</v>
      </c>
      <c r="AC14" s="17">
        <v>0.59375</v>
      </c>
      <c r="AD14" s="17">
        <v>0.54545454545454497</v>
      </c>
      <c r="AE14" s="17"/>
      <c r="AF14" s="17">
        <v>0.70935960591132996</v>
      </c>
      <c r="AG14" s="17">
        <v>0.62385321100917401</v>
      </c>
      <c r="AH14" s="17">
        <v>0.72580645161290303</v>
      </c>
      <c r="AI14" s="17">
        <v>0.55555555555555602</v>
      </c>
      <c r="AJ14" s="17">
        <v>0.5</v>
      </c>
      <c r="AK14" s="17">
        <v>0.60975609756097604</v>
      </c>
      <c r="AL14" s="17"/>
      <c r="AM14" s="17">
        <v>0.58620689655172398</v>
      </c>
      <c r="AN14" s="17">
        <v>0.54954954954954904</v>
      </c>
      <c r="AO14" s="17">
        <v>0.66666666666666696</v>
      </c>
      <c r="AP14" s="17">
        <v>0.66101694915254205</v>
      </c>
      <c r="AQ14" s="17">
        <v>0.78260869565217395</v>
      </c>
      <c r="AR14" s="17"/>
      <c r="AS14" s="17">
        <v>0.62297734627831702</v>
      </c>
      <c r="AT14" s="17" t="s">
        <v>97</v>
      </c>
      <c r="AU14" s="17"/>
      <c r="AV14" s="17">
        <v>0.67179487179487196</v>
      </c>
      <c r="AW14" s="17">
        <v>0.72093023255813904</v>
      </c>
      <c r="AX14" s="17">
        <v>0.55639097744360899</v>
      </c>
      <c r="AY14" s="17"/>
      <c r="AZ14" s="17">
        <v>0.81481481481481499</v>
      </c>
      <c r="BA14" s="17">
        <v>0.79069767441860495</v>
      </c>
      <c r="BB14" s="17">
        <v>0.55963302752293598</v>
      </c>
      <c r="BC14" s="17"/>
      <c r="BD14" s="17">
        <v>0.65</v>
      </c>
      <c r="BE14" s="17">
        <v>0.57209302325581401</v>
      </c>
      <c r="BF14" s="17"/>
      <c r="BG14" s="17">
        <v>0.71291866028708095</v>
      </c>
      <c r="BH14" s="17">
        <v>0.57843137254902</v>
      </c>
      <c r="BI14" s="17"/>
      <c r="BJ14" s="17">
        <v>0.63917525773195905</v>
      </c>
      <c r="BK14" s="17">
        <v>0.62130177514792895</v>
      </c>
      <c r="BL14" s="17"/>
      <c r="BM14" s="17">
        <v>0.65289256198347101</v>
      </c>
      <c r="BN14" s="17">
        <v>0.61758691206544003</v>
      </c>
      <c r="BO14" s="17"/>
      <c r="BP14" s="17">
        <v>0.59146341463414598</v>
      </c>
      <c r="BQ14" s="17">
        <v>0.63431151241535</v>
      </c>
      <c r="BR14" s="17"/>
      <c r="BS14" s="17">
        <v>0.67129629629629595</v>
      </c>
      <c r="BT14" s="17">
        <v>0.58823529411764697</v>
      </c>
      <c r="BU14" s="17"/>
      <c r="BV14" s="17">
        <v>0.60526315789473695</v>
      </c>
      <c r="BW14" s="17">
        <v>0.70714285714285696</v>
      </c>
      <c r="BX14" s="17"/>
      <c r="BY14" s="17">
        <v>0.60294117647058798</v>
      </c>
      <c r="BZ14" s="17">
        <v>0.62752293577981699</v>
      </c>
      <c r="CA14" s="17"/>
      <c r="CB14" s="17">
        <v>0.55704697986577201</v>
      </c>
      <c r="CC14" s="17">
        <v>0.68709677419354798</v>
      </c>
    </row>
    <row r="15" spans="2:81" x14ac:dyDescent="0.3">
      <c r="B15" s="14" t="s">
        <v>90</v>
      </c>
      <c r="C15" s="17">
        <v>0.19579288025889999</v>
      </c>
      <c r="D15" s="17">
        <v>0.19565217391304299</v>
      </c>
      <c r="E15" s="17">
        <v>0.19727891156462601</v>
      </c>
      <c r="F15" s="17"/>
      <c r="G15" s="17">
        <v>0.25882352941176501</v>
      </c>
      <c r="H15" s="17">
        <v>0.12280701754386</v>
      </c>
      <c r="I15" s="17">
        <v>0.230769230769231</v>
      </c>
      <c r="J15" s="17">
        <v>0.198019801980198</v>
      </c>
      <c r="K15" s="17">
        <v>0.24285714285714299</v>
      </c>
      <c r="L15" s="17">
        <v>0.18918918918918901</v>
      </c>
      <c r="M15" s="17"/>
      <c r="N15" s="17">
        <v>0.17872340425531899</v>
      </c>
      <c r="O15" s="17">
        <v>0.22857142857142901</v>
      </c>
      <c r="P15" s="17">
        <v>0.20952380952381</v>
      </c>
      <c r="Q15" s="17">
        <v>0.189393939393939</v>
      </c>
      <c r="R15" s="17"/>
      <c r="S15" s="17">
        <v>0.12962962962963001</v>
      </c>
      <c r="T15" s="17">
        <v>0.17808219178082199</v>
      </c>
      <c r="U15" s="17">
        <v>0.40476190476190499</v>
      </c>
      <c r="V15" s="17">
        <v>0.245283018867925</v>
      </c>
      <c r="W15" s="17">
        <v>0.24</v>
      </c>
      <c r="X15" s="17">
        <v>0.157894736842105</v>
      </c>
      <c r="Y15" s="17">
        <v>0.16666666666666699</v>
      </c>
      <c r="Z15" s="17">
        <v>0.26086956521739102</v>
      </c>
      <c r="AA15" s="17">
        <v>0.164383561643836</v>
      </c>
      <c r="AB15" s="17">
        <v>0.20833333333333301</v>
      </c>
      <c r="AC15" s="17">
        <v>0.1875</v>
      </c>
      <c r="AD15" s="17">
        <v>9.0909090909090898E-2</v>
      </c>
      <c r="AE15" s="17"/>
      <c r="AF15" s="17">
        <v>0.118226600985222</v>
      </c>
      <c r="AG15" s="17">
        <v>0.192660550458716</v>
      </c>
      <c r="AH15" s="17">
        <v>0.12903225806451599</v>
      </c>
      <c r="AI15" s="17">
        <v>0.37037037037037002</v>
      </c>
      <c r="AJ15" s="17">
        <v>0.28571428571428598</v>
      </c>
      <c r="AK15" s="17">
        <v>0.17073170731707299</v>
      </c>
      <c r="AL15" s="17"/>
      <c r="AM15" s="17">
        <v>0.20689655172413801</v>
      </c>
      <c r="AN15" s="17">
        <v>0.25225225225225201</v>
      </c>
      <c r="AO15" s="17">
        <v>0.20398009950248799</v>
      </c>
      <c r="AP15" s="17">
        <v>0.144067796610169</v>
      </c>
      <c r="AQ15" s="17">
        <v>4.3478260869565202E-2</v>
      </c>
      <c r="AR15" s="17"/>
      <c r="AS15" s="17">
        <v>0.19579288025889999</v>
      </c>
      <c r="AT15" s="17" t="s">
        <v>97</v>
      </c>
      <c r="AU15" s="17"/>
      <c r="AV15" s="17">
        <v>0.18461538461538499</v>
      </c>
      <c r="AW15" s="17">
        <v>0.13953488372093001</v>
      </c>
      <c r="AX15" s="17">
        <v>0.22932330827067701</v>
      </c>
      <c r="AY15" s="17"/>
      <c r="AZ15" s="17">
        <v>9.2592592592592601E-2</v>
      </c>
      <c r="BA15" s="17">
        <v>9.3023255813953501E-2</v>
      </c>
      <c r="BB15" s="17">
        <v>0.27522935779816499</v>
      </c>
      <c r="BC15" s="17"/>
      <c r="BD15" s="17">
        <v>0.16750000000000001</v>
      </c>
      <c r="BE15" s="17">
        <v>0.251162790697674</v>
      </c>
      <c r="BF15" s="17"/>
      <c r="BG15" s="17">
        <v>0.119617224880383</v>
      </c>
      <c r="BH15" s="17">
        <v>0.23529411764705899</v>
      </c>
      <c r="BI15" s="17"/>
      <c r="BJ15" s="17">
        <v>0.15463917525773199</v>
      </c>
      <c r="BK15" s="17">
        <v>0.20512820512820501</v>
      </c>
      <c r="BL15" s="17"/>
      <c r="BM15" s="17">
        <v>0.15702479338843001</v>
      </c>
      <c r="BN15" s="17">
        <v>0.20245398773006101</v>
      </c>
      <c r="BO15" s="17"/>
      <c r="BP15" s="17">
        <v>0.23170731707317099</v>
      </c>
      <c r="BQ15" s="17">
        <v>0.182844243792325</v>
      </c>
      <c r="BR15" s="17"/>
      <c r="BS15" s="17">
        <v>0.15277777777777801</v>
      </c>
      <c r="BT15" s="17">
        <v>0.22624434389140299</v>
      </c>
      <c r="BU15" s="17"/>
      <c r="BV15" s="17">
        <v>0.18421052631578899</v>
      </c>
      <c r="BW15" s="17">
        <v>0.13571428571428601</v>
      </c>
      <c r="BX15" s="17"/>
      <c r="BY15" s="17">
        <v>0.26470588235294101</v>
      </c>
      <c r="BZ15" s="17">
        <v>0.18532110091743101</v>
      </c>
      <c r="CA15" s="17"/>
      <c r="CB15" s="17">
        <v>0.24496644295302</v>
      </c>
      <c r="CC15" s="17">
        <v>0.15161290322580601</v>
      </c>
    </row>
    <row r="16" spans="2:81" x14ac:dyDescent="0.3">
      <c r="B16" s="14" t="s">
        <v>91</v>
      </c>
      <c r="C16" s="18">
        <v>0.42718446601941801</v>
      </c>
      <c r="D16" s="18">
        <v>0.43788819875776402</v>
      </c>
      <c r="E16" s="18">
        <v>0.41156462585033998</v>
      </c>
      <c r="F16" s="18"/>
      <c r="G16" s="18">
        <v>0.317647058823529</v>
      </c>
      <c r="H16" s="18">
        <v>0.573099415204678</v>
      </c>
      <c r="I16" s="18">
        <v>0.41880341880341898</v>
      </c>
      <c r="J16" s="18">
        <v>0.37623762376237602</v>
      </c>
      <c r="K16" s="18">
        <v>0.28571428571428598</v>
      </c>
      <c r="L16" s="18">
        <v>0.43243243243243301</v>
      </c>
      <c r="M16" s="18"/>
      <c r="N16" s="18">
        <v>0.45957446808510599</v>
      </c>
      <c r="O16" s="18">
        <v>0.39285714285714302</v>
      </c>
      <c r="P16" s="18">
        <v>0.45714285714285702</v>
      </c>
      <c r="Q16" s="18">
        <v>0.37878787878787901</v>
      </c>
      <c r="R16" s="18"/>
      <c r="S16" s="18">
        <v>0.57407407407407396</v>
      </c>
      <c r="T16" s="18">
        <v>0.43835616438356201</v>
      </c>
      <c r="U16" s="18">
        <v>9.5238095238095205E-2</v>
      </c>
      <c r="V16" s="18">
        <v>0.320754716981132</v>
      </c>
      <c r="W16" s="18">
        <v>0.38</v>
      </c>
      <c r="X16" s="18">
        <v>0.49122807017543901</v>
      </c>
      <c r="Y16" s="18">
        <v>0.41666666666666702</v>
      </c>
      <c r="Z16" s="18">
        <v>0.30434782608695599</v>
      </c>
      <c r="AA16" s="18">
        <v>0.52054794520547898</v>
      </c>
      <c r="AB16" s="18">
        <v>0.39583333333333298</v>
      </c>
      <c r="AC16" s="18">
        <v>0.40625</v>
      </c>
      <c r="AD16" s="18">
        <v>0.45454545454545398</v>
      </c>
      <c r="AE16" s="18"/>
      <c r="AF16" s="18">
        <v>0.59113300492610799</v>
      </c>
      <c r="AG16" s="18">
        <v>0.43119266055045902</v>
      </c>
      <c r="AH16" s="18">
        <v>0.59677419354838701</v>
      </c>
      <c r="AI16" s="18">
        <v>0.18518518518518501</v>
      </c>
      <c r="AJ16" s="18">
        <v>0.214285714285714</v>
      </c>
      <c r="AK16" s="18">
        <v>0.439024390243902</v>
      </c>
      <c r="AL16" s="18"/>
      <c r="AM16" s="18">
        <v>0.37931034482758602</v>
      </c>
      <c r="AN16" s="18">
        <v>0.29729729729729698</v>
      </c>
      <c r="AO16" s="18">
        <v>0.462686567164179</v>
      </c>
      <c r="AP16" s="18">
        <v>0.51694915254237295</v>
      </c>
      <c r="AQ16" s="18">
        <v>0.73913043478260898</v>
      </c>
      <c r="AR16" s="18"/>
      <c r="AS16" s="18">
        <v>0.42718446601941801</v>
      </c>
      <c r="AT16" s="18" t="s">
        <v>97</v>
      </c>
      <c r="AU16" s="18"/>
      <c r="AV16" s="18">
        <v>0.487179487179487</v>
      </c>
      <c r="AW16" s="18">
        <v>0.581395348837209</v>
      </c>
      <c r="AX16" s="18">
        <v>0.32706766917293201</v>
      </c>
      <c r="AY16" s="18"/>
      <c r="AZ16" s="18">
        <v>0.72222222222222199</v>
      </c>
      <c r="BA16" s="18">
        <v>0.69767441860465096</v>
      </c>
      <c r="BB16" s="18">
        <v>0.28440366972477099</v>
      </c>
      <c r="BC16" s="18"/>
      <c r="BD16" s="18">
        <v>0.48249999999999998</v>
      </c>
      <c r="BE16" s="18">
        <v>0.32093023255814002</v>
      </c>
      <c r="BF16" s="18"/>
      <c r="BG16" s="18">
        <v>0.593301435406699</v>
      </c>
      <c r="BH16" s="18">
        <v>0.34313725490196101</v>
      </c>
      <c r="BI16" s="18"/>
      <c r="BJ16" s="18">
        <v>0.48453608247422703</v>
      </c>
      <c r="BK16" s="18">
        <v>0.41617357001972399</v>
      </c>
      <c r="BL16" s="18"/>
      <c r="BM16" s="18">
        <v>0.495867768595041</v>
      </c>
      <c r="BN16" s="18">
        <v>0.41513292433537802</v>
      </c>
      <c r="BO16" s="18"/>
      <c r="BP16" s="18">
        <v>0.35975609756097598</v>
      </c>
      <c r="BQ16" s="18">
        <v>0.451467268623025</v>
      </c>
      <c r="BR16" s="18"/>
      <c r="BS16" s="18">
        <v>0.51851851851851805</v>
      </c>
      <c r="BT16" s="18">
        <v>0.361990950226244</v>
      </c>
      <c r="BU16" s="18"/>
      <c r="BV16" s="18">
        <v>0.42105263157894701</v>
      </c>
      <c r="BW16" s="18">
        <v>0.57142857142857095</v>
      </c>
      <c r="BX16" s="18"/>
      <c r="BY16" s="18">
        <v>0.33823529411764702</v>
      </c>
      <c r="BZ16" s="18">
        <v>0.44220183486238501</v>
      </c>
      <c r="CA16" s="18"/>
      <c r="CB16" s="18">
        <v>0.312080536912752</v>
      </c>
      <c r="CC16" s="18">
        <v>0.53548387096774197</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G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7" width="20.77734375" customWidth="1"/>
  </cols>
  <sheetData>
    <row r="2" spans="2:7" ht="40.049999999999997" customHeight="1" x14ac:dyDescent="0.3">
      <c r="D2" s="38" t="s">
        <v>479</v>
      </c>
      <c r="E2" s="35"/>
      <c r="F2" s="35"/>
      <c r="G2" s="35"/>
    </row>
    <row r="6" spans="2:7" ht="49.95" customHeight="1" x14ac:dyDescent="0.3">
      <c r="B6" s="16" t="s">
        <v>6</v>
      </c>
      <c r="C6" s="16" t="s">
        <v>461</v>
      </c>
      <c r="D6" s="16" t="s">
        <v>462</v>
      </c>
      <c r="E6" s="16" t="s">
        <v>460</v>
      </c>
      <c r="F6" s="16" t="s">
        <v>463</v>
      </c>
    </row>
    <row r="7" spans="2:7" x14ac:dyDescent="0.3">
      <c r="B7" s="14" t="s">
        <v>413</v>
      </c>
      <c r="C7" s="13">
        <v>0.213938411669368</v>
      </c>
      <c r="D7" s="13">
        <v>0.20907617504051901</v>
      </c>
      <c r="E7" s="13">
        <v>0.22366288492706601</v>
      </c>
      <c r="F7" s="13">
        <v>0.18638573743922199</v>
      </c>
    </row>
    <row r="8" spans="2:7" x14ac:dyDescent="0.3">
      <c r="B8" s="14" t="s">
        <v>84</v>
      </c>
      <c r="C8" s="13">
        <v>0.37763371150729302</v>
      </c>
      <c r="D8" s="13">
        <v>0.38411669367909201</v>
      </c>
      <c r="E8" s="13">
        <v>0.33549432739059998</v>
      </c>
      <c r="F8" s="13">
        <v>0.35332252836304701</v>
      </c>
    </row>
    <row r="9" spans="2:7" x14ac:dyDescent="0.3">
      <c r="B9" s="14" t="s">
        <v>414</v>
      </c>
      <c r="C9" s="13">
        <v>0.21880064829821699</v>
      </c>
      <c r="D9" s="13">
        <v>0.22042139384116699</v>
      </c>
      <c r="E9" s="13">
        <v>0.247974068071313</v>
      </c>
      <c r="F9" s="13">
        <v>0.20097244732576999</v>
      </c>
    </row>
    <row r="10" spans="2:7" x14ac:dyDescent="0.3">
      <c r="B10" s="14" t="s">
        <v>86</v>
      </c>
      <c r="C10" s="13">
        <v>7.9416531604538099E-2</v>
      </c>
      <c r="D10" s="13">
        <v>9.07617504051864E-2</v>
      </c>
      <c r="E10" s="13">
        <v>0.11183144246353301</v>
      </c>
      <c r="F10" s="13">
        <v>0.13128038897892999</v>
      </c>
    </row>
    <row r="11" spans="2:7" x14ac:dyDescent="0.3">
      <c r="B11" s="14" t="s">
        <v>415</v>
      </c>
      <c r="C11" s="13">
        <v>6.6450567260939994E-2</v>
      </c>
      <c r="D11" s="13">
        <v>5.9967585089140997E-2</v>
      </c>
      <c r="E11" s="13">
        <v>4.0518638573743902E-2</v>
      </c>
      <c r="F11" s="13">
        <v>8.1037277147487805E-2</v>
      </c>
    </row>
    <row r="12" spans="2:7" x14ac:dyDescent="0.3">
      <c r="B12" s="14" t="s">
        <v>106</v>
      </c>
      <c r="C12" s="13">
        <v>4.3760129659643397E-2</v>
      </c>
      <c r="D12" s="13">
        <v>3.5656401944894701E-2</v>
      </c>
      <c r="E12" s="13">
        <v>4.0518638573743902E-2</v>
      </c>
      <c r="F12" s="13">
        <v>4.7001620745542899E-2</v>
      </c>
    </row>
    <row r="13" spans="2:7" x14ac:dyDescent="0.3">
      <c r="B13" s="19" t="s">
        <v>89</v>
      </c>
      <c r="C13" s="17">
        <v>0.59157212317666097</v>
      </c>
      <c r="D13" s="17">
        <v>0.59319286871961097</v>
      </c>
      <c r="E13" s="17">
        <v>0.55915721231766602</v>
      </c>
      <c r="F13" s="17">
        <v>0.53970826580226905</v>
      </c>
    </row>
    <row r="14" spans="2:7" x14ac:dyDescent="0.3">
      <c r="B14" s="19" t="s">
        <v>90</v>
      </c>
      <c r="C14" s="17">
        <v>0.145867098865478</v>
      </c>
      <c r="D14" s="17">
        <v>0.15072933549432699</v>
      </c>
      <c r="E14" s="17">
        <v>0.15235008103727701</v>
      </c>
      <c r="F14" s="17">
        <v>0.212317666126418</v>
      </c>
    </row>
    <row r="15" spans="2:7" x14ac:dyDescent="0.3">
      <c r="B15" s="19" t="s">
        <v>91</v>
      </c>
      <c r="C15" s="18">
        <v>0.44570502431118297</v>
      </c>
      <c r="D15" s="18">
        <v>0.44246353322528398</v>
      </c>
      <c r="E15" s="18">
        <v>0.40680713128038898</v>
      </c>
      <c r="F15" s="18">
        <v>0.32739059967585099</v>
      </c>
    </row>
    <row r="16" spans="2:7" x14ac:dyDescent="0.3">
      <c r="B16" s="15" t="s">
        <v>196</v>
      </c>
      <c r="C16" s="15"/>
      <c r="D16" s="15"/>
      <c r="E16" s="15"/>
      <c r="F16" s="15"/>
    </row>
    <row r="17" spans="2:2" x14ac:dyDescent="0.3">
      <c r="B17" t="s">
        <v>93</v>
      </c>
    </row>
    <row r="18" spans="2:2" x14ac:dyDescent="0.3">
      <c r="B18" t="s">
        <v>94</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480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617</v>
      </c>
      <c r="D7" s="10">
        <v>301</v>
      </c>
      <c r="E7" s="10">
        <v>313</v>
      </c>
      <c r="F7" s="10"/>
      <c r="G7" s="10">
        <v>90</v>
      </c>
      <c r="H7" s="10">
        <v>155</v>
      </c>
      <c r="I7" s="10">
        <v>119</v>
      </c>
      <c r="J7" s="10">
        <v>100</v>
      </c>
      <c r="K7" s="10">
        <v>73</v>
      </c>
      <c r="L7" s="10">
        <v>80</v>
      </c>
      <c r="M7" s="10"/>
      <c r="N7" s="10">
        <v>243</v>
      </c>
      <c r="O7" s="10">
        <v>151</v>
      </c>
      <c r="P7" s="10">
        <v>96</v>
      </c>
      <c r="Q7" s="10">
        <v>122</v>
      </c>
      <c r="R7" s="10"/>
      <c r="S7" s="10">
        <v>135</v>
      </c>
      <c r="T7" s="10">
        <v>60</v>
      </c>
      <c r="U7" s="10">
        <v>31</v>
      </c>
      <c r="V7" s="10">
        <v>50</v>
      </c>
      <c r="W7" s="10">
        <v>54</v>
      </c>
      <c r="X7" s="10">
        <v>48</v>
      </c>
      <c r="Y7" s="10">
        <v>52</v>
      </c>
      <c r="Z7" s="10">
        <v>22</v>
      </c>
      <c r="AA7" s="10">
        <v>84</v>
      </c>
      <c r="AB7" s="10">
        <v>48</v>
      </c>
      <c r="AC7" s="10">
        <v>25</v>
      </c>
      <c r="AD7" s="10">
        <v>8</v>
      </c>
      <c r="AE7" s="10"/>
      <c r="AF7" s="10">
        <v>196</v>
      </c>
      <c r="AG7" s="10">
        <v>91</v>
      </c>
      <c r="AH7" s="10">
        <v>66</v>
      </c>
      <c r="AI7" s="10">
        <v>80</v>
      </c>
      <c r="AJ7" s="10">
        <v>53</v>
      </c>
      <c r="AK7" s="10">
        <v>64</v>
      </c>
      <c r="AL7" s="10"/>
      <c r="AM7" s="10">
        <v>95</v>
      </c>
      <c r="AN7" s="10">
        <v>114</v>
      </c>
      <c r="AO7" s="10">
        <v>190</v>
      </c>
      <c r="AP7" s="10">
        <v>119</v>
      </c>
      <c r="AQ7" s="10">
        <v>21</v>
      </c>
      <c r="AR7" s="10"/>
      <c r="AS7" s="10">
        <v>617</v>
      </c>
      <c r="AT7" s="10" t="s">
        <v>96</v>
      </c>
      <c r="AU7" s="10"/>
      <c r="AV7" s="10">
        <v>205</v>
      </c>
      <c r="AW7" s="10">
        <v>51</v>
      </c>
      <c r="AX7" s="10">
        <v>257</v>
      </c>
      <c r="AY7" s="10"/>
      <c r="AZ7" s="10">
        <v>55</v>
      </c>
      <c r="BA7" s="10">
        <v>47</v>
      </c>
      <c r="BB7" s="10">
        <v>118</v>
      </c>
      <c r="BC7" s="10"/>
      <c r="BD7" s="10">
        <v>398</v>
      </c>
      <c r="BE7" s="10">
        <v>216</v>
      </c>
      <c r="BF7" s="10"/>
      <c r="BG7" s="10">
        <v>204</v>
      </c>
      <c r="BH7" s="10">
        <v>412</v>
      </c>
      <c r="BI7" s="10"/>
      <c r="BJ7" s="10">
        <v>93</v>
      </c>
      <c r="BK7" s="10">
        <v>512</v>
      </c>
      <c r="BL7" s="10"/>
      <c r="BM7" s="10">
        <v>122</v>
      </c>
      <c r="BN7" s="10">
        <v>487</v>
      </c>
      <c r="BO7" s="10"/>
      <c r="BP7" s="10">
        <v>173</v>
      </c>
      <c r="BQ7" s="10">
        <v>433</v>
      </c>
      <c r="BR7" s="10"/>
      <c r="BS7" s="10">
        <v>226</v>
      </c>
      <c r="BT7" s="10">
        <v>234</v>
      </c>
      <c r="BU7" s="10"/>
      <c r="BV7" s="10">
        <v>73</v>
      </c>
      <c r="BW7" s="10">
        <v>153</v>
      </c>
      <c r="BX7" s="10"/>
      <c r="BY7" s="10">
        <v>75</v>
      </c>
      <c r="BZ7" s="10">
        <v>532</v>
      </c>
      <c r="CA7" s="10"/>
      <c r="CB7" s="10">
        <v>293</v>
      </c>
      <c r="CC7" s="10">
        <v>312</v>
      </c>
    </row>
    <row r="8" spans="2:81" x14ac:dyDescent="0.3">
      <c r="B8" s="14" t="s">
        <v>413</v>
      </c>
      <c r="C8" s="13">
        <v>0.18638573743922199</v>
      </c>
      <c r="D8" s="13">
        <v>0.196013289036545</v>
      </c>
      <c r="E8" s="13">
        <v>0.17891373801916899</v>
      </c>
      <c r="F8" s="13"/>
      <c r="G8" s="13">
        <v>0.133333333333333</v>
      </c>
      <c r="H8" s="13">
        <v>0.238709677419355</v>
      </c>
      <c r="I8" s="13">
        <v>0.23529411764705899</v>
      </c>
      <c r="J8" s="13">
        <v>0.2</v>
      </c>
      <c r="K8" s="13">
        <v>9.5890410958904104E-2</v>
      </c>
      <c r="L8" s="13">
        <v>0.13750000000000001</v>
      </c>
      <c r="M8" s="13"/>
      <c r="N8" s="13">
        <v>0.23045267489711899</v>
      </c>
      <c r="O8" s="13">
        <v>0.165562913907285</v>
      </c>
      <c r="P8" s="13">
        <v>0.1875</v>
      </c>
      <c r="Q8" s="13">
        <v>0.12295081967213101</v>
      </c>
      <c r="R8" s="13"/>
      <c r="S8" s="13">
        <v>0.23703703703703699</v>
      </c>
      <c r="T8" s="13">
        <v>0.133333333333333</v>
      </c>
      <c r="U8" s="13">
        <v>0.19354838709677399</v>
      </c>
      <c r="V8" s="13">
        <v>0.16</v>
      </c>
      <c r="W8" s="13">
        <v>0.22222222222222199</v>
      </c>
      <c r="X8" s="13">
        <v>6.25E-2</v>
      </c>
      <c r="Y8" s="13">
        <v>0.25</v>
      </c>
      <c r="Z8" s="13">
        <v>0.18181818181818199</v>
      </c>
      <c r="AA8" s="13">
        <v>0.15476190476190499</v>
      </c>
      <c r="AB8" s="13">
        <v>0.1875</v>
      </c>
      <c r="AC8" s="13">
        <v>0.24</v>
      </c>
      <c r="AD8" s="13">
        <v>0.125</v>
      </c>
      <c r="AE8" s="13"/>
      <c r="AF8" s="13">
        <v>0.26020408163265302</v>
      </c>
      <c r="AG8" s="13">
        <v>0.21978021978022</v>
      </c>
      <c r="AH8" s="13">
        <v>0.19696969696969699</v>
      </c>
      <c r="AI8" s="13">
        <v>0.1125</v>
      </c>
      <c r="AJ8" s="13">
        <v>9.4339622641509399E-2</v>
      </c>
      <c r="AK8" s="13">
        <v>0.109375</v>
      </c>
      <c r="AL8" s="13"/>
      <c r="AM8" s="13">
        <v>0.17894736842105299</v>
      </c>
      <c r="AN8" s="13">
        <v>0.114035087719298</v>
      </c>
      <c r="AO8" s="13">
        <v>0.121052631578947</v>
      </c>
      <c r="AP8" s="13">
        <v>0.33613445378151302</v>
      </c>
      <c r="AQ8" s="13">
        <v>0.38095238095238099</v>
      </c>
      <c r="AR8" s="13"/>
      <c r="AS8" s="13">
        <v>0.18638573743922199</v>
      </c>
      <c r="AT8" s="13" t="s">
        <v>97</v>
      </c>
      <c r="AU8" s="13"/>
      <c r="AV8" s="13">
        <v>0.190243902439024</v>
      </c>
      <c r="AW8" s="13">
        <v>0.15686274509803899</v>
      </c>
      <c r="AX8" s="13">
        <v>0.15953307392996099</v>
      </c>
      <c r="AY8" s="13"/>
      <c r="AZ8" s="13">
        <v>0.27272727272727298</v>
      </c>
      <c r="BA8" s="13">
        <v>0.19148936170212799</v>
      </c>
      <c r="BB8" s="13">
        <v>0.152542372881356</v>
      </c>
      <c r="BC8" s="13"/>
      <c r="BD8" s="13">
        <v>0.20603015075376899</v>
      </c>
      <c r="BE8" s="13">
        <v>0.15277777777777801</v>
      </c>
      <c r="BF8" s="13"/>
      <c r="BG8" s="13">
        <v>0.26470588235294101</v>
      </c>
      <c r="BH8" s="13">
        <v>0.14805825242718401</v>
      </c>
      <c r="BI8" s="13"/>
      <c r="BJ8" s="13">
        <v>0.21505376344086</v>
      </c>
      <c r="BK8" s="13">
        <v>0.177734375</v>
      </c>
      <c r="BL8" s="13"/>
      <c r="BM8" s="13">
        <v>0.14754098360655701</v>
      </c>
      <c r="BN8" s="13">
        <v>0.197125256673511</v>
      </c>
      <c r="BO8" s="13"/>
      <c r="BP8" s="13">
        <v>0.15606936416184999</v>
      </c>
      <c r="BQ8" s="13">
        <v>0.200923787528868</v>
      </c>
      <c r="BR8" s="13"/>
      <c r="BS8" s="13">
        <v>0.21681415929203501</v>
      </c>
      <c r="BT8" s="13">
        <v>0.145299145299145</v>
      </c>
      <c r="BU8" s="13"/>
      <c r="BV8" s="13">
        <v>0.164383561643836</v>
      </c>
      <c r="BW8" s="13">
        <v>0.24183006535947699</v>
      </c>
      <c r="BX8" s="13"/>
      <c r="BY8" s="13">
        <v>0.18666666666666701</v>
      </c>
      <c r="BZ8" s="13">
        <v>0.18796992481203001</v>
      </c>
      <c r="CA8" s="13"/>
      <c r="CB8" s="13">
        <v>0.150170648464164</v>
      </c>
      <c r="CC8" s="13">
        <v>0.22115384615384601</v>
      </c>
    </row>
    <row r="9" spans="2:81" x14ac:dyDescent="0.3">
      <c r="B9" s="14" t="s">
        <v>84</v>
      </c>
      <c r="C9" s="13">
        <v>0.35332252836304701</v>
      </c>
      <c r="D9" s="13">
        <v>0.33554817275747501</v>
      </c>
      <c r="E9" s="13">
        <v>0.37060702875399398</v>
      </c>
      <c r="F9" s="13"/>
      <c r="G9" s="13">
        <v>0.28888888888888897</v>
      </c>
      <c r="H9" s="13">
        <v>0.37419354838709701</v>
      </c>
      <c r="I9" s="13">
        <v>0.31932773109243701</v>
      </c>
      <c r="J9" s="13">
        <v>0.38</v>
      </c>
      <c r="K9" s="13">
        <v>0.35616438356164398</v>
      </c>
      <c r="L9" s="13">
        <v>0.4</v>
      </c>
      <c r="M9" s="13"/>
      <c r="N9" s="13">
        <v>0.35390946502057602</v>
      </c>
      <c r="O9" s="13">
        <v>0.35761589403973498</v>
      </c>
      <c r="P9" s="13">
        <v>0.375</v>
      </c>
      <c r="Q9" s="13">
        <v>0.33606557377049201</v>
      </c>
      <c r="R9" s="13"/>
      <c r="S9" s="13">
        <v>0.37037037037037002</v>
      </c>
      <c r="T9" s="13">
        <v>0.28333333333333299</v>
      </c>
      <c r="U9" s="13">
        <v>0.35483870967741898</v>
      </c>
      <c r="V9" s="13">
        <v>0.42</v>
      </c>
      <c r="W9" s="13">
        <v>0.27777777777777801</v>
      </c>
      <c r="X9" s="13">
        <v>0.39583333333333298</v>
      </c>
      <c r="Y9" s="13">
        <v>0.25</v>
      </c>
      <c r="Z9" s="13">
        <v>0.45454545454545497</v>
      </c>
      <c r="AA9" s="13">
        <v>0.35714285714285698</v>
      </c>
      <c r="AB9" s="13">
        <v>0.375</v>
      </c>
      <c r="AC9" s="13">
        <v>0.44</v>
      </c>
      <c r="AD9" s="13">
        <v>0.375</v>
      </c>
      <c r="AE9" s="13"/>
      <c r="AF9" s="13">
        <v>0.352040816326531</v>
      </c>
      <c r="AG9" s="13">
        <v>0.37362637362637402</v>
      </c>
      <c r="AH9" s="13">
        <v>0.39393939393939398</v>
      </c>
      <c r="AI9" s="13">
        <v>0.41249999999999998</v>
      </c>
      <c r="AJ9" s="13">
        <v>0.37735849056603799</v>
      </c>
      <c r="AK9" s="13">
        <v>0.25</v>
      </c>
      <c r="AL9" s="13"/>
      <c r="AM9" s="13">
        <v>0.24210526315789499</v>
      </c>
      <c r="AN9" s="13">
        <v>0.359649122807018</v>
      </c>
      <c r="AO9" s="13">
        <v>0.4</v>
      </c>
      <c r="AP9" s="13">
        <v>0.34453781512604997</v>
      </c>
      <c r="AQ9" s="13">
        <v>0.33333333333333298</v>
      </c>
      <c r="AR9" s="13"/>
      <c r="AS9" s="13">
        <v>0.35332252836304701</v>
      </c>
      <c r="AT9" s="13" t="s">
        <v>97</v>
      </c>
      <c r="AU9" s="13"/>
      <c r="AV9" s="13">
        <v>0.37560975609756098</v>
      </c>
      <c r="AW9" s="13">
        <v>0.41176470588235298</v>
      </c>
      <c r="AX9" s="13">
        <v>0.32684824902723703</v>
      </c>
      <c r="AY9" s="13"/>
      <c r="AZ9" s="13">
        <v>0.381818181818182</v>
      </c>
      <c r="BA9" s="13">
        <v>0.36170212765957399</v>
      </c>
      <c r="BB9" s="13">
        <v>0.38983050847457601</v>
      </c>
      <c r="BC9" s="13"/>
      <c r="BD9" s="13">
        <v>0.34170854271356799</v>
      </c>
      <c r="BE9" s="13">
        <v>0.37037037037037002</v>
      </c>
      <c r="BF9" s="13"/>
      <c r="BG9" s="13">
        <v>0.32352941176470601</v>
      </c>
      <c r="BH9" s="13">
        <v>0.36650485436893199</v>
      </c>
      <c r="BI9" s="13"/>
      <c r="BJ9" s="13">
        <v>0.34408602150537598</v>
      </c>
      <c r="BK9" s="13">
        <v>0.353515625</v>
      </c>
      <c r="BL9" s="13"/>
      <c r="BM9" s="13">
        <v>0.36065573770491799</v>
      </c>
      <c r="BN9" s="13">
        <v>0.35523613963039002</v>
      </c>
      <c r="BO9" s="13"/>
      <c r="BP9" s="13">
        <v>0.34682080924855502</v>
      </c>
      <c r="BQ9" s="13">
        <v>0.35565819861431902</v>
      </c>
      <c r="BR9" s="13"/>
      <c r="BS9" s="13">
        <v>0.34955752212389402</v>
      </c>
      <c r="BT9" s="13">
        <v>0.35042735042735002</v>
      </c>
      <c r="BU9" s="13"/>
      <c r="BV9" s="13">
        <v>0.36986301369863001</v>
      </c>
      <c r="BW9" s="13">
        <v>0.33986928104575198</v>
      </c>
      <c r="BX9" s="13"/>
      <c r="BY9" s="13">
        <v>0.34666666666666701</v>
      </c>
      <c r="BZ9" s="13">
        <v>0.355263157894737</v>
      </c>
      <c r="CA9" s="13"/>
      <c r="CB9" s="13">
        <v>0.38907849829351498</v>
      </c>
      <c r="CC9" s="13">
        <v>0.32371794871794901</v>
      </c>
    </row>
    <row r="10" spans="2:81" x14ac:dyDescent="0.3">
      <c r="B10" s="14" t="s">
        <v>414</v>
      </c>
      <c r="C10" s="13">
        <v>0.20097244732576999</v>
      </c>
      <c r="D10" s="13">
        <v>0.21262458471760801</v>
      </c>
      <c r="E10" s="13">
        <v>0.18849840255591099</v>
      </c>
      <c r="F10" s="13"/>
      <c r="G10" s="13">
        <v>0.22222222222222199</v>
      </c>
      <c r="H10" s="13">
        <v>0.154838709677419</v>
      </c>
      <c r="I10" s="13">
        <v>0.22689075630252101</v>
      </c>
      <c r="J10" s="13">
        <v>0.19</v>
      </c>
      <c r="K10" s="13">
        <v>0.26027397260273999</v>
      </c>
      <c r="L10" s="13">
        <v>0.1875</v>
      </c>
      <c r="M10" s="13"/>
      <c r="N10" s="13">
        <v>0.18106995884773699</v>
      </c>
      <c r="O10" s="13">
        <v>0.185430463576159</v>
      </c>
      <c r="P10" s="13">
        <v>0.19791666666666699</v>
      </c>
      <c r="Q10" s="13">
        <v>0.26229508196721302</v>
      </c>
      <c r="R10" s="13"/>
      <c r="S10" s="13">
        <v>0.162962962962963</v>
      </c>
      <c r="T10" s="13">
        <v>0.25</v>
      </c>
      <c r="U10" s="13">
        <v>0.19354838709677399</v>
      </c>
      <c r="V10" s="13">
        <v>0.18</v>
      </c>
      <c r="W10" s="13">
        <v>0.240740740740741</v>
      </c>
      <c r="X10" s="13">
        <v>0.25</v>
      </c>
      <c r="Y10" s="13">
        <v>0.269230769230769</v>
      </c>
      <c r="Z10" s="13">
        <v>9.0909090909090898E-2</v>
      </c>
      <c r="AA10" s="13">
        <v>0.226190476190476</v>
      </c>
      <c r="AB10" s="13">
        <v>0.14583333333333301</v>
      </c>
      <c r="AC10" s="13">
        <v>0.16</v>
      </c>
      <c r="AD10" s="13">
        <v>0.125</v>
      </c>
      <c r="AE10" s="13"/>
      <c r="AF10" s="13">
        <v>0.198979591836735</v>
      </c>
      <c r="AG10" s="13">
        <v>0.164835164835165</v>
      </c>
      <c r="AH10" s="13">
        <v>0.16666666666666699</v>
      </c>
      <c r="AI10" s="13">
        <v>0.13750000000000001</v>
      </c>
      <c r="AJ10" s="13">
        <v>0.28301886792452802</v>
      </c>
      <c r="AK10" s="13">
        <v>0.28125</v>
      </c>
      <c r="AL10" s="13"/>
      <c r="AM10" s="13">
        <v>0.24210526315789499</v>
      </c>
      <c r="AN10" s="13">
        <v>0.20175438596491199</v>
      </c>
      <c r="AO10" s="13">
        <v>0.221052631578947</v>
      </c>
      <c r="AP10" s="13">
        <v>0.151260504201681</v>
      </c>
      <c r="AQ10" s="13">
        <v>9.5238095238095205E-2</v>
      </c>
      <c r="AR10" s="13"/>
      <c r="AS10" s="13">
        <v>0.20097244732576999</v>
      </c>
      <c r="AT10" s="13" t="s">
        <v>97</v>
      </c>
      <c r="AU10" s="13"/>
      <c r="AV10" s="13">
        <v>0.180487804878049</v>
      </c>
      <c r="AW10" s="13">
        <v>0.21568627450980399</v>
      </c>
      <c r="AX10" s="13">
        <v>0.20622568093385199</v>
      </c>
      <c r="AY10" s="13"/>
      <c r="AZ10" s="13">
        <v>0.163636363636364</v>
      </c>
      <c r="BA10" s="13">
        <v>0.19148936170212799</v>
      </c>
      <c r="BB10" s="13">
        <v>0.177966101694915</v>
      </c>
      <c r="BC10" s="13"/>
      <c r="BD10" s="13">
        <v>0.19597989949748701</v>
      </c>
      <c r="BE10" s="13">
        <v>0.21296296296296299</v>
      </c>
      <c r="BF10" s="13"/>
      <c r="BG10" s="13">
        <v>0.181372549019608</v>
      </c>
      <c r="BH10" s="13">
        <v>0.211165048543689</v>
      </c>
      <c r="BI10" s="13"/>
      <c r="BJ10" s="13">
        <v>0.19354838709677399</v>
      </c>
      <c r="BK10" s="13">
        <v>0.205078125</v>
      </c>
      <c r="BL10" s="13"/>
      <c r="BM10" s="13">
        <v>0.22950819672131101</v>
      </c>
      <c r="BN10" s="13">
        <v>0.193018480492813</v>
      </c>
      <c r="BO10" s="13"/>
      <c r="BP10" s="13">
        <v>0.184971098265896</v>
      </c>
      <c r="BQ10" s="13">
        <v>0.210161662817552</v>
      </c>
      <c r="BR10" s="13"/>
      <c r="BS10" s="13">
        <v>0.18141592920353999</v>
      </c>
      <c r="BT10" s="13">
        <v>0.230769230769231</v>
      </c>
      <c r="BU10" s="13"/>
      <c r="BV10" s="13">
        <v>0.19178082191780799</v>
      </c>
      <c r="BW10" s="13">
        <v>0.17647058823529399</v>
      </c>
      <c r="BX10" s="13"/>
      <c r="BY10" s="13">
        <v>0.25333333333333302</v>
      </c>
      <c r="BZ10" s="13">
        <v>0.18984962406014999</v>
      </c>
      <c r="CA10" s="13"/>
      <c r="CB10" s="13">
        <v>0.208191126279863</v>
      </c>
      <c r="CC10" s="13">
        <v>0.18910256410256401</v>
      </c>
    </row>
    <row r="11" spans="2:81" x14ac:dyDescent="0.3">
      <c r="B11" s="14" t="s">
        <v>86</v>
      </c>
      <c r="C11" s="13">
        <v>0.13128038897892999</v>
      </c>
      <c r="D11" s="13">
        <v>0.12624584717608001</v>
      </c>
      <c r="E11" s="13">
        <v>0.13418530351437699</v>
      </c>
      <c r="F11" s="13"/>
      <c r="G11" s="13">
        <v>0.2</v>
      </c>
      <c r="H11" s="13">
        <v>0.103225806451613</v>
      </c>
      <c r="I11" s="13">
        <v>0.126050420168067</v>
      </c>
      <c r="J11" s="13">
        <v>0.13</v>
      </c>
      <c r="K11" s="13">
        <v>0.10958904109589</v>
      </c>
      <c r="L11" s="13">
        <v>0.13750000000000001</v>
      </c>
      <c r="M11" s="13"/>
      <c r="N11" s="13">
        <v>0.12345679012345701</v>
      </c>
      <c r="O11" s="13">
        <v>0.15231788079470199</v>
      </c>
      <c r="P11" s="13">
        <v>0.125</v>
      </c>
      <c r="Q11" s="13">
        <v>0.12295081967213101</v>
      </c>
      <c r="R11" s="13"/>
      <c r="S11" s="13">
        <v>9.6296296296296297E-2</v>
      </c>
      <c r="T11" s="13">
        <v>0.21666666666666701</v>
      </c>
      <c r="U11" s="13">
        <v>6.4516129032258104E-2</v>
      </c>
      <c r="V11" s="13">
        <v>0.14000000000000001</v>
      </c>
      <c r="W11" s="13">
        <v>0.12962962962963001</v>
      </c>
      <c r="X11" s="13">
        <v>0.125</v>
      </c>
      <c r="Y11" s="13">
        <v>0.134615384615385</v>
      </c>
      <c r="Z11" s="13">
        <v>0.13636363636363599</v>
      </c>
      <c r="AA11" s="13">
        <v>0.15476190476190499</v>
      </c>
      <c r="AB11" s="13">
        <v>0.14583333333333301</v>
      </c>
      <c r="AC11" s="13">
        <v>0.04</v>
      </c>
      <c r="AD11" s="13">
        <v>0.25</v>
      </c>
      <c r="AE11" s="13"/>
      <c r="AF11" s="13">
        <v>9.6938775510204106E-2</v>
      </c>
      <c r="AG11" s="13">
        <v>0.15384615384615399</v>
      </c>
      <c r="AH11" s="13">
        <v>0.15151515151515199</v>
      </c>
      <c r="AI11" s="13">
        <v>0.13750000000000001</v>
      </c>
      <c r="AJ11" s="13">
        <v>0.113207547169811</v>
      </c>
      <c r="AK11" s="13">
        <v>0.1875</v>
      </c>
      <c r="AL11" s="13"/>
      <c r="AM11" s="13">
        <v>0.14736842105263201</v>
      </c>
      <c r="AN11" s="13">
        <v>0.157894736842105</v>
      </c>
      <c r="AO11" s="13">
        <v>0.13157894736842099</v>
      </c>
      <c r="AP11" s="13">
        <v>0.11764705882352899</v>
      </c>
      <c r="AQ11" s="13">
        <v>9.5238095238095205E-2</v>
      </c>
      <c r="AR11" s="13"/>
      <c r="AS11" s="13">
        <v>0.13128038897892999</v>
      </c>
      <c r="AT11" s="13" t="s">
        <v>97</v>
      </c>
      <c r="AU11" s="13"/>
      <c r="AV11" s="13">
        <v>0.12682926829268301</v>
      </c>
      <c r="AW11" s="13">
        <v>0.19607843137254899</v>
      </c>
      <c r="AX11" s="13">
        <v>0.143968871595331</v>
      </c>
      <c r="AY11" s="13"/>
      <c r="AZ11" s="13">
        <v>0.109090909090909</v>
      </c>
      <c r="BA11" s="13">
        <v>6.3829787234042507E-2</v>
      </c>
      <c r="BB11" s="13">
        <v>0.169491525423729</v>
      </c>
      <c r="BC11" s="13"/>
      <c r="BD11" s="13">
        <v>0.12311557788944701</v>
      </c>
      <c r="BE11" s="13">
        <v>0.14351851851851899</v>
      </c>
      <c r="BF11" s="13"/>
      <c r="BG11" s="13">
        <v>0.12745098039215699</v>
      </c>
      <c r="BH11" s="13">
        <v>0.13349514563106801</v>
      </c>
      <c r="BI11" s="13"/>
      <c r="BJ11" s="13">
        <v>0.13978494623655899</v>
      </c>
      <c r="BK11" s="13">
        <v>0.1328125</v>
      </c>
      <c r="BL11" s="13"/>
      <c r="BM11" s="13">
        <v>0.12295081967213101</v>
      </c>
      <c r="BN11" s="13">
        <v>0.13141683778234101</v>
      </c>
      <c r="BO11" s="13"/>
      <c r="BP11" s="13">
        <v>0.12716763005780299</v>
      </c>
      <c r="BQ11" s="13">
        <v>0.1270207852194</v>
      </c>
      <c r="BR11" s="13"/>
      <c r="BS11" s="13">
        <v>0.14159292035398199</v>
      </c>
      <c r="BT11" s="13">
        <v>0.13675213675213699</v>
      </c>
      <c r="BU11" s="13"/>
      <c r="BV11" s="13">
        <v>0.19178082191780799</v>
      </c>
      <c r="BW11" s="13">
        <v>0.11764705882352899</v>
      </c>
      <c r="BX11" s="13"/>
      <c r="BY11" s="13">
        <v>9.3333333333333296E-2</v>
      </c>
      <c r="BZ11" s="13">
        <v>0.13721804511278199</v>
      </c>
      <c r="CA11" s="13"/>
      <c r="CB11" s="13">
        <v>0.139931740614334</v>
      </c>
      <c r="CC11" s="13">
        <v>0.121794871794872</v>
      </c>
    </row>
    <row r="12" spans="2:81" x14ac:dyDescent="0.3">
      <c r="B12" s="14" t="s">
        <v>415</v>
      </c>
      <c r="C12" s="13">
        <v>8.1037277147487805E-2</v>
      </c>
      <c r="D12" s="13">
        <v>9.3023255813953501E-2</v>
      </c>
      <c r="E12" s="13">
        <v>7.0287539936102206E-2</v>
      </c>
      <c r="F12" s="13"/>
      <c r="G12" s="13">
        <v>0.11111111111111099</v>
      </c>
      <c r="H12" s="13">
        <v>9.6774193548387094E-2</v>
      </c>
      <c r="I12" s="13">
        <v>6.7226890756302504E-2</v>
      </c>
      <c r="J12" s="13">
        <v>0.05</v>
      </c>
      <c r="K12" s="13">
        <v>8.2191780821917804E-2</v>
      </c>
      <c r="L12" s="13">
        <v>7.4999999999999997E-2</v>
      </c>
      <c r="M12" s="13"/>
      <c r="N12" s="13">
        <v>7.8189300411522597E-2</v>
      </c>
      <c r="O12" s="13">
        <v>8.6092715231788103E-2</v>
      </c>
      <c r="P12" s="13">
        <v>6.25E-2</v>
      </c>
      <c r="Q12" s="13">
        <v>9.0163934426229497E-2</v>
      </c>
      <c r="R12" s="13"/>
      <c r="S12" s="13">
        <v>7.4074074074074098E-2</v>
      </c>
      <c r="T12" s="13">
        <v>8.3333333333333301E-2</v>
      </c>
      <c r="U12" s="13">
        <v>3.2258064516128997E-2</v>
      </c>
      <c r="V12" s="13">
        <v>0.06</v>
      </c>
      <c r="W12" s="13">
        <v>0.11111111111111099</v>
      </c>
      <c r="X12" s="13">
        <v>0.125</v>
      </c>
      <c r="Y12" s="13">
        <v>7.69230769230769E-2</v>
      </c>
      <c r="Z12" s="13">
        <v>4.5454545454545497E-2</v>
      </c>
      <c r="AA12" s="13">
        <v>7.1428571428571397E-2</v>
      </c>
      <c r="AB12" s="13">
        <v>0.125</v>
      </c>
      <c r="AC12" s="13">
        <v>0.04</v>
      </c>
      <c r="AD12" s="13">
        <v>0.125</v>
      </c>
      <c r="AE12" s="13"/>
      <c r="AF12" s="13">
        <v>5.6122448979591802E-2</v>
      </c>
      <c r="AG12" s="13">
        <v>6.5934065934065894E-2</v>
      </c>
      <c r="AH12" s="13">
        <v>7.5757575757575801E-2</v>
      </c>
      <c r="AI12" s="13">
        <v>0.125</v>
      </c>
      <c r="AJ12" s="13">
        <v>9.4339622641509399E-2</v>
      </c>
      <c r="AK12" s="13">
        <v>0.109375</v>
      </c>
      <c r="AL12" s="13"/>
      <c r="AM12" s="13">
        <v>0.105263157894737</v>
      </c>
      <c r="AN12" s="13">
        <v>8.7719298245614002E-2</v>
      </c>
      <c r="AO12" s="13">
        <v>9.4736842105263203E-2</v>
      </c>
      <c r="AP12" s="13">
        <v>3.3613445378151301E-2</v>
      </c>
      <c r="AQ12" s="13">
        <v>9.5238095238095205E-2</v>
      </c>
      <c r="AR12" s="13"/>
      <c r="AS12" s="13">
        <v>8.1037277147487805E-2</v>
      </c>
      <c r="AT12" s="13" t="s">
        <v>97</v>
      </c>
      <c r="AU12" s="13"/>
      <c r="AV12" s="13">
        <v>9.2682926829268306E-2</v>
      </c>
      <c r="AW12" s="13">
        <v>1.9607843137254902E-2</v>
      </c>
      <c r="AX12" s="13">
        <v>8.9494163424124501E-2</v>
      </c>
      <c r="AY12" s="13"/>
      <c r="AZ12" s="13">
        <v>7.2727272727272696E-2</v>
      </c>
      <c r="BA12" s="13">
        <v>0.14893617021276601</v>
      </c>
      <c r="BB12" s="13">
        <v>6.7796610169491497E-2</v>
      </c>
      <c r="BC12" s="13"/>
      <c r="BD12" s="13">
        <v>9.0452261306532694E-2</v>
      </c>
      <c r="BE12" s="13">
        <v>6.4814814814814797E-2</v>
      </c>
      <c r="BF12" s="13"/>
      <c r="BG12" s="13">
        <v>9.31372549019608E-2</v>
      </c>
      <c r="BH12" s="13">
        <v>7.5242718446601894E-2</v>
      </c>
      <c r="BI12" s="13"/>
      <c r="BJ12" s="13">
        <v>8.6021505376344107E-2</v>
      </c>
      <c r="BK12" s="13">
        <v>7.8125E-2</v>
      </c>
      <c r="BL12" s="13"/>
      <c r="BM12" s="13">
        <v>0.10655737704918</v>
      </c>
      <c r="BN12" s="13">
        <v>7.3921971252566707E-2</v>
      </c>
      <c r="BO12" s="13"/>
      <c r="BP12" s="13">
        <v>0.109826589595376</v>
      </c>
      <c r="BQ12" s="13">
        <v>6.9284064665127001E-2</v>
      </c>
      <c r="BR12" s="13"/>
      <c r="BS12" s="13">
        <v>8.8495575221238895E-2</v>
      </c>
      <c r="BT12" s="13">
        <v>5.5555555555555601E-2</v>
      </c>
      <c r="BU12" s="13"/>
      <c r="BV12" s="13">
        <v>8.2191780821917804E-2</v>
      </c>
      <c r="BW12" s="13">
        <v>9.1503267973856203E-2</v>
      </c>
      <c r="BX12" s="13"/>
      <c r="BY12" s="13">
        <v>9.3333333333333296E-2</v>
      </c>
      <c r="BZ12" s="13">
        <v>7.8947368421052599E-2</v>
      </c>
      <c r="CA12" s="13"/>
      <c r="CB12" s="13">
        <v>8.1911262798634796E-2</v>
      </c>
      <c r="CC12" s="13">
        <v>8.3333333333333301E-2</v>
      </c>
    </row>
    <row r="13" spans="2:81" x14ac:dyDescent="0.3">
      <c r="B13" s="14" t="s">
        <v>106</v>
      </c>
      <c r="C13" s="13">
        <v>4.7001620745542899E-2</v>
      </c>
      <c r="D13" s="13">
        <v>3.6544850498338902E-2</v>
      </c>
      <c r="E13" s="13">
        <v>5.7507987220447303E-2</v>
      </c>
      <c r="F13" s="13"/>
      <c r="G13" s="13">
        <v>4.4444444444444398E-2</v>
      </c>
      <c r="H13" s="13">
        <v>3.2258064516128997E-2</v>
      </c>
      <c r="I13" s="13">
        <v>2.5210084033613401E-2</v>
      </c>
      <c r="J13" s="13">
        <v>0.05</v>
      </c>
      <c r="K13" s="13">
        <v>9.5890410958904104E-2</v>
      </c>
      <c r="L13" s="13">
        <v>6.25E-2</v>
      </c>
      <c r="M13" s="13"/>
      <c r="N13" s="13">
        <v>3.2921810699588501E-2</v>
      </c>
      <c r="O13" s="13">
        <v>5.2980132450331098E-2</v>
      </c>
      <c r="P13" s="13">
        <v>5.2083333333333301E-2</v>
      </c>
      <c r="Q13" s="13">
        <v>6.5573770491803296E-2</v>
      </c>
      <c r="R13" s="13"/>
      <c r="S13" s="13">
        <v>5.9259259259259303E-2</v>
      </c>
      <c r="T13" s="13">
        <v>3.3333333333333298E-2</v>
      </c>
      <c r="U13" s="13">
        <v>0.16129032258064499</v>
      </c>
      <c r="V13" s="13">
        <v>0.04</v>
      </c>
      <c r="W13" s="13">
        <v>1.85185185185185E-2</v>
      </c>
      <c r="X13" s="13">
        <v>4.1666666666666699E-2</v>
      </c>
      <c r="Y13" s="13">
        <v>1.9230769230769201E-2</v>
      </c>
      <c r="Z13" s="13">
        <v>9.0909090909090898E-2</v>
      </c>
      <c r="AA13" s="13">
        <v>3.5714285714285698E-2</v>
      </c>
      <c r="AB13" s="13">
        <v>2.0833333333333301E-2</v>
      </c>
      <c r="AC13" s="13">
        <v>0.08</v>
      </c>
      <c r="AD13" s="13">
        <v>0</v>
      </c>
      <c r="AE13" s="13"/>
      <c r="AF13" s="13">
        <v>3.5714285714285698E-2</v>
      </c>
      <c r="AG13" s="13">
        <v>2.1978021978022001E-2</v>
      </c>
      <c r="AH13" s="13">
        <v>1.5151515151515201E-2</v>
      </c>
      <c r="AI13" s="13">
        <v>7.4999999999999997E-2</v>
      </c>
      <c r="AJ13" s="13">
        <v>3.77358490566038E-2</v>
      </c>
      <c r="AK13" s="13">
        <v>6.25E-2</v>
      </c>
      <c r="AL13" s="13"/>
      <c r="AM13" s="13">
        <v>8.42105263157895E-2</v>
      </c>
      <c r="AN13" s="13">
        <v>7.8947368421052599E-2</v>
      </c>
      <c r="AO13" s="13">
        <v>3.1578947368421102E-2</v>
      </c>
      <c r="AP13" s="13">
        <v>1.6806722689075598E-2</v>
      </c>
      <c r="AQ13" s="13">
        <v>0</v>
      </c>
      <c r="AR13" s="13"/>
      <c r="AS13" s="13">
        <v>4.7001620745542899E-2</v>
      </c>
      <c r="AT13" s="13" t="s">
        <v>97</v>
      </c>
      <c r="AU13" s="13"/>
      <c r="AV13" s="13">
        <v>3.4146341463414602E-2</v>
      </c>
      <c r="AW13" s="13">
        <v>0</v>
      </c>
      <c r="AX13" s="13">
        <v>7.3929961089494206E-2</v>
      </c>
      <c r="AY13" s="13"/>
      <c r="AZ13" s="13">
        <v>0</v>
      </c>
      <c r="BA13" s="13">
        <v>4.2553191489361701E-2</v>
      </c>
      <c r="BB13" s="13">
        <v>4.2372881355932202E-2</v>
      </c>
      <c r="BC13" s="13"/>
      <c r="BD13" s="13">
        <v>4.2713567839195998E-2</v>
      </c>
      <c r="BE13" s="13">
        <v>5.5555555555555601E-2</v>
      </c>
      <c r="BF13" s="13"/>
      <c r="BG13" s="13">
        <v>9.8039215686274508E-3</v>
      </c>
      <c r="BH13" s="13">
        <v>6.5533980582524298E-2</v>
      </c>
      <c r="BI13" s="13"/>
      <c r="BJ13" s="13">
        <v>2.1505376344085999E-2</v>
      </c>
      <c r="BK13" s="13">
        <v>5.2734375E-2</v>
      </c>
      <c r="BL13" s="13"/>
      <c r="BM13" s="13">
        <v>3.2786885245901599E-2</v>
      </c>
      <c r="BN13" s="13">
        <v>4.9281314168377797E-2</v>
      </c>
      <c r="BO13" s="13"/>
      <c r="BP13" s="13">
        <v>7.5144508670520194E-2</v>
      </c>
      <c r="BQ13" s="13">
        <v>3.6951501154734397E-2</v>
      </c>
      <c r="BR13" s="13"/>
      <c r="BS13" s="13">
        <v>2.21238938053097E-2</v>
      </c>
      <c r="BT13" s="13">
        <v>8.11965811965812E-2</v>
      </c>
      <c r="BU13" s="13"/>
      <c r="BV13" s="13">
        <v>0</v>
      </c>
      <c r="BW13" s="13">
        <v>3.2679738562091498E-2</v>
      </c>
      <c r="BX13" s="13"/>
      <c r="BY13" s="13">
        <v>2.66666666666667E-2</v>
      </c>
      <c r="BZ13" s="13">
        <v>5.0751879699248097E-2</v>
      </c>
      <c r="CA13" s="13"/>
      <c r="CB13" s="13">
        <v>3.0716723549488099E-2</v>
      </c>
      <c r="CC13" s="13">
        <v>6.0897435897435903E-2</v>
      </c>
    </row>
    <row r="14" spans="2:81" x14ac:dyDescent="0.3">
      <c r="B14" s="14" t="s">
        <v>89</v>
      </c>
      <c r="C14" s="17">
        <v>0.53970826580226905</v>
      </c>
      <c r="D14" s="17">
        <v>0.53156146179401997</v>
      </c>
      <c r="E14" s="17">
        <v>0.54952076677316297</v>
      </c>
      <c r="F14" s="17"/>
      <c r="G14" s="17">
        <v>0.422222222222222</v>
      </c>
      <c r="H14" s="17">
        <v>0.61290322580645196</v>
      </c>
      <c r="I14" s="17">
        <v>0.55462184873949605</v>
      </c>
      <c r="J14" s="17">
        <v>0.57999999999999996</v>
      </c>
      <c r="K14" s="17">
        <v>0.45205479452054798</v>
      </c>
      <c r="L14" s="17">
        <v>0.53749999999999998</v>
      </c>
      <c r="M14" s="17"/>
      <c r="N14" s="17">
        <v>0.58436213991769503</v>
      </c>
      <c r="O14" s="17">
        <v>0.52317880794701999</v>
      </c>
      <c r="P14" s="17">
        <v>0.5625</v>
      </c>
      <c r="Q14" s="17">
        <v>0.45901639344262302</v>
      </c>
      <c r="R14" s="17"/>
      <c r="S14" s="17">
        <v>0.60740740740740695</v>
      </c>
      <c r="T14" s="17">
        <v>0.41666666666666702</v>
      </c>
      <c r="U14" s="17">
        <v>0.54838709677419395</v>
      </c>
      <c r="V14" s="17">
        <v>0.57999999999999996</v>
      </c>
      <c r="W14" s="17">
        <v>0.5</v>
      </c>
      <c r="X14" s="17">
        <v>0.45833333333333298</v>
      </c>
      <c r="Y14" s="17">
        <v>0.5</v>
      </c>
      <c r="Z14" s="17">
        <v>0.63636363636363602</v>
      </c>
      <c r="AA14" s="17">
        <v>0.51190476190476197</v>
      </c>
      <c r="AB14" s="17">
        <v>0.5625</v>
      </c>
      <c r="AC14" s="17">
        <v>0.68</v>
      </c>
      <c r="AD14" s="17">
        <v>0.5</v>
      </c>
      <c r="AE14" s="17"/>
      <c r="AF14" s="17">
        <v>0.61224489795918402</v>
      </c>
      <c r="AG14" s="17">
        <v>0.59340659340659296</v>
      </c>
      <c r="AH14" s="17">
        <v>0.59090909090909105</v>
      </c>
      <c r="AI14" s="17">
        <v>0.52500000000000002</v>
      </c>
      <c r="AJ14" s="17">
        <v>0.47169811320754701</v>
      </c>
      <c r="AK14" s="17">
        <v>0.359375</v>
      </c>
      <c r="AL14" s="17"/>
      <c r="AM14" s="17">
        <v>0.42105263157894701</v>
      </c>
      <c r="AN14" s="17">
        <v>0.47368421052631599</v>
      </c>
      <c r="AO14" s="17">
        <v>0.52105263157894699</v>
      </c>
      <c r="AP14" s="17">
        <v>0.68067226890756305</v>
      </c>
      <c r="AQ14" s="17">
        <v>0.71428571428571397</v>
      </c>
      <c r="AR14" s="17"/>
      <c r="AS14" s="17">
        <v>0.53970826580226905</v>
      </c>
      <c r="AT14" s="17" t="s">
        <v>97</v>
      </c>
      <c r="AU14" s="17"/>
      <c r="AV14" s="17">
        <v>0.56585365853658498</v>
      </c>
      <c r="AW14" s="17">
        <v>0.56862745098039202</v>
      </c>
      <c r="AX14" s="17">
        <v>0.48638132295719799</v>
      </c>
      <c r="AY14" s="17"/>
      <c r="AZ14" s="17">
        <v>0.65454545454545499</v>
      </c>
      <c r="BA14" s="17">
        <v>0.55319148936170204</v>
      </c>
      <c r="BB14" s="17">
        <v>0.54237288135593198</v>
      </c>
      <c r="BC14" s="17"/>
      <c r="BD14" s="17">
        <v>0.54773869346733695</v>
      </c>
      <c r="BE14" s="17">
        <v>0.52314814814814803</v>
      </c>
      <c r="BF14" s="17"/>
      <c r="BG14" s="17">
        <v>0.58823529411764697</v>
      </c>
      <c r="BH14" s="17">
        <v>0.51456310679611605</v>
      </c>
      <c r="BI14" s="17"/>
      <c r="BJ14" s="17">
        <v>0.55913978494623695</v>
      </c>
      <c r="BK14" s="17">
        <v>0.53125</v>
      </c>
      <c r="BL14" s="17"/>
      <c r="BM14" s="17">
        <v>0.50819672131147497</v>
      </c>
      <c r="BN14" s="17">
        <v>0.55236139630390102</v>
      </c>
      <c r="BO14" s="17"/>
      <c r="BP14" s="17">
        <v>0.50289017341040498</v>
      </c>
      <c r="BQ14" s="17">
        <v>0.55658198614318699</v>
      </c>
      <c r="BR14" s="17"/>
      <c r="BS14" s="17">
        <v>0.56637168141592897</v>
      </c>
      <c r="BT14" s="17">
        <v>0.49572649572649602</v>
      </c>
      <c r="BU14" s="17"/>
      <c r="BV14" s="17">
        <v>0.534246575342466</v>
      </c>
      <c r="BW14" s="17">
        <v>0.58169934640522902</v>
      </c>
      <c r="BX14" s="17"/>
      <c r="BY14" s="17">
        <v>0.53333333333333299</v>
      </c>
      <c r="BZ14" s="17">
        <v>0.54323308270676696</v>
      </c>
      <c r="CA14" s="17"/>
      <c r="CB14" s="17">
        <v>0.53924914675767899</v>
      </c>
      <c r="CC14" s="17">
        <v>0.54487179487179505</v>
      </c>
    </row>
    <row r="15" spans="2:81" x14ac:dyDescent="0.3">
      <c r="B15" s="14" t="s">
        <v>90</v>
      </c>
      <c r="C15" s="17">
        <v>0.212317666126418</v>
      </c>
      <c r="D15" s="17">
        <v>0.21926910299003299</v>
      </c>
      <c r="E15" s="17">
        <v>0.204472843450479</v>
      </c>
      <c r="F15" s="17"/>
      <c r="G15" s="17">
        <v>0.31111111111111101</v>
      </c>
      <c r="H15" s="17">
        <v>0.2</v>
      </c>
      <c r="I15" s="17">
        <v>0.19327731092437</v>
      </c>
      <c r="J15" s="17">
        <v>0.18</v>
      </c>
      <c r="K15" s="17">
        <v>0.19178082191780799</v>
      </c>
      <c r="L15" s="17">
        <v>0.21249999999999999</v>
      </c>
      <c r="M15" s="17"/>
      <c r="N15" s="17">
        <v>0.20164609053497901</v>
      </c>
      <c r="O15" s="17">
        <v>0.23841059602649001</v>
      </c>
      <c r="P15" s="17">
        <v>0.1875</v>
      </c>
      <c r="Q15" s="17">
        <v>0.213114754098361</v>
      </c>
      <c r="R15" s="17"/>
      <c r="S15" s="17">
        <v>0.17037037037037001</v>
      </c>
      <c r="T15" s="17">
        <v>0.3</v>
      </c>
      <c r="U15" s="17">
        <v>9.6774193548387094E-2</v>
      </c>
      <c r="V15" s="17">
        <v>0.2</v>
      </c>
      <c r="W15" s="17">
        <v>0.240740740740741</v>
      </c>
      <c r="X15" s="17">
        <v>0.25</v>
      </c>
      <c r="Y15" s="17">
        <v>0.21153846153846201</v>
      </c>
      <c r="Z15" s="17">
        <v>0.18181818181818199</v>
      </c>
      <c r="AA15" s="17">
        <v>0.226190476190476</v>
      </c>
      <c r="AB15" s="17">
        <v>0.27083333333333298</v>
      </c>
      <c r="AC15" s="17">
        <v>0.08</v>
      </c>
      <c r="AD15" s="17">
        <v>0.375</v>
      </c>
      <c r="AE15" s="17"/>
      <c r="AF15" s="17">
        <v>0.15306122448979601</v>
      </c>
      <c r="AG15" s="17">
        <v>0.21978021978022</v>
      </c>
      <c r="AH15" s="17">
        <v>0.22727272727272699</v>
      </c>
      <c r="AI15" s="17">
        <v>0.26250000000000001</v>
      </c>
      <c r="AJ15" s="17">
        <v>0.20754716981132099</v>
      </c>
      <c r="AK15" s="17">
        <v>0.296875</v>
      </c>
      <c r="AL15" s="17"/>
      <c r="AM15" s="17">
        <v>0.25263157894736799</v>
      </c>
      <c r="AN15" s="17">
        <v>0.24561403508771901</v>
      </c>
      <c r="AO15" s="17">
        <v>0.226315789473684</v>
      </c>
      <c r="AP15" s="17">
        <v>0.151260504201681</v>
      </c>
      <c r="AQ15" s="17">
        <v>0.19047619047618999</v>
      </c>
      <c r="AR15" s="17"/>
      <c r="AS15" s="17">
        <v>0.212317666126418</v>
      </c>
      <c r="AT15" s="17" t="s">
        <v>97</v>
      </c>
      <c r="AU15" s="17"/>
      <c r="AV15" s="17">
        <v>0.219512195121951</v>
      </c>
      <c r="AW15" s="17">
        <v>0.21568627450980399</v>
      </c>
      <c r="AX15" s="17">
        <v>0.23346303501945501</v>
      </c>
      <c r="AY15" s="17"/>
      <c r="AZ15" s="17">
        <v>0.18181818181818199</v>
      </c>
      <c r="BA15" s="17">
        <v>0.21276595744680801</v>
      </c>
      <c r="BB15" s="17">
        <v>0.23728813559322001</v>
      </c>
      <c r="BC15" s="17"/>
      <c r="BD15" s="17">
        <v>0.21356783919597999</v>
      </c>
      <c r="BE15" s="17">
        <v>0.20833333333333301</v>
      </c>
      <c r="BF15" s="17"/>
      <c r="BG15" s="17">
        <v>0.220588235294118</v>
      </c>
      <c r="BH15" s="17">
        <v>0.20873786407767</v>
      </c>
      <c r="BI15" s="17"/>
      <c r="BJ15" s="17">
        <v>0.225806451612903</v>
      </c>
      <c r="BK15" s="17">
        <v>0.2109375</v>
      </c>
      <c r="BL15" s="17"/>
      <c r="BM15" s="17">
        <v>0.22950819672131101</v>
      </c>
      <c r="BN15" s="17">
        <v>0.205338809034908</v>
      </c>
      <c r="BO15" s="17"/>
      <c r="BP15" s="17">
        <v>0.23699421965317899</v>
      </c>
      <c r="BQ15" s="17">
        <v>0.19630484988452701</v>
      </c>
      <c r="BR15" s="17"/>
      <c r="BS15" s="17">
        <v>0.23008849557522101</v>
      </c>
      <c r="BT15" s="17">
        <v>0.19230769230769201</v>
      </c>
      <c r="BU15" s="17"/>
      <c r="BV15" s="17">
        <v>0.27397260273972601</v>
      </c>
      <c r="BW15" s="17">
        <v>0.20915032679738599</v>
      </c>
      <c r="BX15" s="17"/>
      <c r="BY15" s="17">
        <v>0.18666666666666701</v>
      </c>
      <c r="BZ15" s="17">
        <v>0.216165413533835</v>
      </c>
      <c r="CA15" s="17"/>
      <c r="CB15" s="17">
        <v>0.221843003412969</v>
      </c>
      <c r="CC15" s="17">
        <v>0.20512820512820501</v>
      </c>
    </row>
    <row r="16" spans="2:81" x14ac:dyDescent="0.3">
      <c r="B16" s="14" t="s">
        <v>91</v>
      </c>
      <c r="C16" s="18">
        <v>0.32739059967585099</v>
      </c>
      <c r="D16" s="18">
        <v>0.31229235880398698</v>
      </c>
      <c r="E16" s="18">
        <v>0.34504792332268402</v>
      </c>
      <c r="F16" s="18"/>
      <c r="G16" s="18">
        <v>0.11111111111111099</v>
      </c>
      <c r="H16" s="18">
        <v>0.412903225806452</v>
      </c>
      <c r="I16" s="18">
        <v>0.36134453781512599</v>
      </c>
      <c r="J16" s="18">
        <v>0.4</v>
      </c>
      <c r="K16" s="18">
        <v>0.26027397260273999</v>
      </c>
      <c r="L16" s="18">
        <v>0.32500000000000001</v>
      </c>
      <c r="M16" s="18"/>
      <c r="N16" s="18">
        <v>0.38271604938271597</v>
      </c>
      <c r="O16" s="18">
        <v>0.28476821192052998</v>
      </c>
      <c r="P16" s="18">
        <v>0.375</v>
      </c>
      <c r="Q16" s="18">
        <v>0.24590163934426201</v>
      </c>
      <c r="R16" s="18"/>
      <c r="S16" s="18">
        <v>0.437037037037037</v>
      </c>
      <c r="T16" s="18">
        <v>0.116666666666667</v>
      </c>
      <c r="U16" s="18">
        <v>0.45161290322580599</v>
      </c>
      <c r="V16" s="18">
        <v>0.38</v>
      </c>
      <c r="W16" s="18">
        <v>0.25925925925925902</v>
      </c>
      <c r="X16" s="18">
        <v>0.20833333333333301</v>
      </c>
      <c r="Y16" s="18">
        <v>0.28846153846153799</v>
      </c>
      <c r="Z16" s="18">
        <v>0.45454545454545497</v>
      </c>
      <c r="AA16" s="18">
        <v>0.28571428571428598</v>
      </c>
      <c r="AB16" s="18">
        <v>0.29166666666666702</v>
      </c>
      <c r="AC16" s="18">
        <v>0.6</v>
      </c>
      <c r="AD16" s="18">
        <v>0.125</v>
      </c>
      <c r="AE16" s="18"/>
      <c r="AF16" s="18">
        <v>0.45918367346938799</v>
      </c>
      <c r="AG16" s="18">
        <v>0.37362637362637402</v>
      </c>
      <c r="AH16" s="18">
        <v>0.36363636363636398</v>
      </c>
      <c r="AI16" s="18">
        <v>0.26250000000000001</v>
      </c>
      <c r="AJ16" s="18">
        <v>0.26415094339622602</v>
      </c>
      <c r="AK16" s="18">
        <v>6.25E-2</v>
      </c>
      <c r="AL16" s="18"/>
      <c r="AM16" s="18">
        <v>0.168421052631579</v>
      </c>
      <c r="AN16" s="18">
        <v>0.22807017543859701</v>
      </c>
      <c r="AO16" s="18">
        <v>0.29473684210526302</v>
      </c>
      <c r="AP16" s="18">
        <v>0.52941176470588203</v>
      </c>
      <c r="AQ16" s="18">
        <v>0.52380952380952395</v>
      </c>
      <c r="AR16" s="18"/>
      <c r="AS16" s="18">
        <v>0.32739059967585099</v>
      </c>
      <c r="AT16" s="18" t="s">
        <v>97</v>
      </c>
      <c r="AU16" s="18"/>
      <c r="AV16" s="18">
        <v>0.34634146341463401</v>
      </c>
      <c r="AW16" s="18">
        <v>0.35294117647058798</v>
      </c>
      <c r="AX16" s="18">
        <v>0.25291828793774301</v>
      </c>
      <c r="AY16" s="18"/>
      <c r="AZ16" s="18">
        <v>0.472727272727273</v>
      </c>
      <c r="BA16" s="18">
        <v>0.340425531914894</v>
      </c>
      <c r="BB16" s="18">
        <v>0.305084745762712</v>
      </c>
      <c r="BC16" s="18"/>
      <c r="BD16" s="18">
        <v>0.33417085427135701</v>
      </c>
      <c r="BE16" s="18">
        <v>0.31481481481481499</v>
      </c>
      <c r="BF16" s="18"/>
      <c r="BG16" s="18">
        <v>0.36764705882352899</v>
      </c>
      <c r="BH16" s="18">
        <v>0.30582524271844702</v>
      </c>
      <c r="BI16" s="18"/>
      <c r="BJ16" s="18">
        <v>0.33333333333333298</v>
      </c>
      <c r="BK16" s="18">
        <v>0.3203125</v>
      </c>
      <c r="BL16" s="18"/>
      <c r="BM16" s="18">
        <v>0.27868852459016402</v>
      </c>
      <c r="BN16" s="18">
        <v>0.34702258726899399</v>
      </c>
      <c r="BO16" s="18"/>
      <c r="BP16" s="18">
        <v>0.26589595375722502</v>
      </c>
      <c r="BQ16" s="18">
        <v>0.36027713625866098</v>
      </c>
      <c r="BR16" s="18"/>
      <c r="BS16" s="18">
        <v>0.33628318584070799</v>
      </c>
      <c r="BT16" s="18">
        <v>0.30341880341880301</v>
      </c>
      <c r="BU16" s="18"/>
      <c r="BV16" s="18">
        <v>0.26027397260273999</v>
      </c>
      <c r="BW16" s="18">
        <v>0.37254901960784298</v>
      </c>
      <c r="BX16" s="18"/>
      <c r="BY16" s="18">
        <v>0.34666666666666701</v>
      </c>
      <c r="BZ16" s="18">
        <v>0.32706766917293201</v>
      </c>
      <c r="CA16" s="18"/>
      <c r="CB16" s="18">
        <v>0.31740614334471001</v>
      </c>
      <c r="CC16" s="18">
        <v>0.33974358974358998</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481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617</v>
      </c>
      <c r="D7" s="10">
        <v>301</v>
      </c>
      <c r="E7" s="10">
        <v>313</v>
      </c>
      <c r="F7" s="10"/>
      <c r="G7" s="10">
        <v>90</v>
      </c>
      <c r="H7" s="10">
        <v>155</v>
      </c>
      <c r="I7" s="10">
        <v>119</v>
      </c>
      <c r="J7" s="10">
        <v>100</v>
      </c>
      <c r="K7" s="10">
        <v>73</v>
      </c>
      <c r="L7" s="10">
        <v>80</v>
      </c>
      <c r="M7" s="10"/>
      <c r="N7" s="10">
        <v>243</v>
      </c>
      <c r="O7" s="10">
        <v>151</v>
      </c>
      <c r="P7" s="10">
        <v>96</v>
      </c>
      <c r="Q7" s="10">
        <v>122</v>
      </c>
      <c r="R7" s="10"/>
      <c r="S7" s="10">
        <v>135</v>
      </c>
      <c r="T7" s="10">
        <v>60</v>
      </c>
      <c r="U7" s="10">
        <v>31</v>
      </c>
      <c r="V7" s="10">
        <v>50</v>
      </c>
      <c r="W7" s="10">
        <v>54</v>
      </c>
      <c r="X7" s="10">
        <v>48</v>
      </c>
      <c r="Y7" s="10">
        <v>52</v>
      </c>
      <c r="Z7" s="10">
        <v>22</v>
      </c>
      <c r="AA7" s="10">
        <v>84</v>
      </c>
      <c r="AB7" s="10">
        <v>48</v>
      </c>
      <c r="AC7" s="10">
        <v>25</v>
      </c>
      <c r="AD7" s="10">
        <v>8</v>
      </c>
      <c r="AE7" s="10"/>
      <c r="AF7" s="10">
        <v>196</v>
      </c>
      <c r="AG7" s="10">
        <v>91</v>
      </c>
      <c r="AH7" s="10">
        <v>66</v>
      </c>
      <c r="AI7" s="10">
        <v>80</v>
      </c>
      <c r="AJ7" s="10">
        <v>53</v>
      </c>
      <c r="AK7" s="10">
        <v>64</v>
      </c>
      <c r="AL7" s="10"/>
      <c r="AM7" s="10">
        <v>95</v>
      </c>
      <c r="AN7" s="10">
        <v>114</v>
      </c>
      <c r="AO7" s="10">
        <v>190</v>
      </c>
      <c r="AP7" s="10">
        <v>119</v>
      </c>
      <c r="AQ7" s="10">
        <v>21</v>
      </c>
      <c r="AR7" s="10"/>
      <c r="AS7" s="10">
        <v>617</v>
      </c>
      <c r="AT7" s="10" t="s">
        <v>96</v>
      </c>
      <c r="AU7" s="10"/>
      <c r="AV7" s="10">
        <v>205</v>
      </c>
      <c r="AW7" s="10">
        <v>51</v>
      </c>
      <c r="AX7" s="10">
        <v>257</v>
      </c>
      <c r="AY7" s="10"/>
      <c r="AZ7" s="10">
        <v>55</v>
      </c>
      <c r="BA7" s="10">
        <v>47</v>
      </c>
      <c r="BB7" s="10">
        <v>118</v>
      </c>
      <c r="BC7" s="10"/>
      <c r="BD7" s="10">
        <v>398</v>
      </c>
      <c r="BE7" s="10">
        <v>216</v>
      </c>
      <c r="BF7" s="10"/>
      <c r="BG7" s="10">
        <v>204</v>
      </c>
      <c r="BH7" s="10">
        <v>412</v>
      </c>
      <c r="BI7" s="10"/>
      <c r="BJ7" s="10">
        <v>93</v>
      </c>
      <c r="BK7" s="10">
        <v>512</v>
      </c>
      <c r="BL7" s="10"/>
      <c r="BM7" s="10">
        <v>122</v>
      </c>
      <c r="BN7" s="10">
        <v>487</v>
      </c>
      <c r="BO7" s="10"/>
      <c r="BP7" s="10">
        <v>173</v>
      </c>
      <c r="BQ7" s="10">
        <v>433</v>
      </c>
      <c r="BR7" s="10"/>
      <c r="BS7" s="10">
        <v>226</v>
      </c>
      <c r="BT7" s="10">
        <v>234</v>
      </c>
      <c r="BU7" s="10"/>
      <c r="BV7" s="10">
        <v>73</v>
      </c>
      <c r="BW7" s="10">
        <v>153</v>
      </c>
      <c r="BX7" s="10"/>
      <c r="BY7" s="10">
        <v>75</v>
      </c>
      <c r="BZ7" s="10">
        <v>532</v>
      </c>
      <c r="CA7" s="10"/>
      <c r="CB7" s="10">
        <v>293</v>
      </c>
      <c r="CC7" s="10">
        <v>312</v>
      </c>
    </row>
    <row r="8" spans="2:81" x14ac:dyDescent="0.3">
      <c r="B8" s="14" t="s">
        <v>413</v>
      </c>
      <c r="C8" s="13">
        <v>0.213938411669368</v>
      </c>
      <c r="D8" s="13">
        <v>0.20265780730897001</v>
      </c>
      <c r="E8" s="13">
        <v>0.22683706070287499</v>
      </c>
      <c r="F8" s="13"/>
      <c r="G8" s="13">
        <v>0.14444444444444399</v>
      </c>
      <c r="H8" s="13">
        <v>0.27741935483871</v>
      </c>
      <c r="I8" s="13">
        <v>0.17647058823529399</v>
      </c>
      <c r="J8" s="13">
        <v>0.25</v>
      </c>
      <c r="K8" s="13">
        <v>0.13698630136986301</v>
      </c>
      <c r="L8" s="13">
        <v>0.25</v>
      </c>
      <c r="M8" s="13"/>
      <c r="N8" s="13">
        <v>0.24691358024691401</v>
      </c>
      <c r="O8" s="13">
        <v>0.17880794701986799</v>
      </c>
      <c r="P8" s="13">
        <v>0.20833333333333301</v>
      </c>
      <c r="Q8" s="13">
        <v>0.19672131147541</v>
      </c>
      <c r="R8" s="13"/>
      <c r="S8" s="13">
        <v>0.25185185185185199</v>
      </c>
      <c r="T8" s="13">
        <v>0.2</v>
      </c>
      <c r="U8" s="13">
        <v>0.25806451612903197</v>
      </c>
      <c r="V8" s="13">
        <v>0.2</v>
      </c>
      <c r="W8" s="13">
        <v>0.27777777777777801</v>
      </c>
      <c r="X8" s="13">
        <v>0.14583333333333301</v>
      </c>
      <c r="Y8" s="13">
        <v>0.17307692307692299</v>
      </c>
      <c r="Z8" s="13">
        <v>0.13636363636363599</v>
      </c>
      <c r="AA8" s="13">
        <v>0.16666666666666699</v>
      </c>
      <c r="AB8" s="13">
        <v>0.27083333333333298</v>
      </c>
      <c r="AC8" s="13">
        <v>0.2</v>
      </c>
      <c r="AD8" s="13">
        <v>0.25</v>
      </c>
      <c r="AE8" s="13"/>
      <c r="AF8" s="13">
        <v>0.214285714285714</v>
      </c>
      <c r="AG8" s="13">
        <v>0.30769230769230799</v>
      </c>
      <c r="AH8" s="13">
        <v>0.22727272727272699</v>
      </c>
      <c r="AI8" s="13">
        <v>0.2</v>
      </c>
      <c r="AJ8" s="13">
        <v>0.169811320754717</v>
      </c>
      <c r="AK8" s="13">
        <v>0.140625</v>
      </c>
      <c r="AL8" s="13"/>
      <c r="AM8" s="13">
        <v>0.168421052631579</v>
      </c>
      <c r="AN8" s="13">
        <v>0.175438596491228</v>
      </c>
      <c r="AO8" s="13">
        <v>0.17894736842105299</v>
      </c>
      <c r="AP8" s="13">
        <v>0.30252100840336099</v>
      </c>
      <c r="AQ8" s="13">
        <v>0.42857142857142899</v>
      </c>
      <c r="AR8" s="13"/>
      <c r="AS8" s="13">
        <v>0.213938411669368</v>
      </c>
      <c r="AT8" s="13" t="s">
        <v>97</v>
      </c>
      <c r="AU8" s="13"/>
      <c r="AV8" s="13">
        <v>0.23414634146341501</v>
      </c>
      <c r="AW8" s="13">
        <v>0.25490196078431399</v>
      </c>
      <c r="AX8" s="13">
        <v>0.18287937743190699</v>
      </c>
      <c r="AY8" s="13"/>
      <c r="AZ8" s="13">
        <v>0.32727272727272699</v>
      </c>
      <c r="BA8" s="13">
        <v>0.19148936170212799</v>
      </c>
      <c r="BB8" s="13">
        <v>0.186440677966102</v>
      </c>
      <c r="BC8" s="13"/>
      <c r="BD8" s="13">
        <v>0.21356783919597999</v>
      </c>
      <c r="BE8" s="13">
        <v>0.21296296296296299</v>
      </c>
      <c r="BF8" s="13"/>
      <c r="BG8" s="13">
        <v>0.24509803921568599</v>
      </c>
      <c r="BH8" s="13">
        <v>0.19902912621359201</v>
      </c>
      <c r="BI8" s="13"/>
      <c r="BJ8" s="13">
        <v>0.15053763440860199</v>
      </c>
      <c r="BK8" s="13">
        <v>0.2265625</v>
      </c>
      <c r="BL8" s="13"/>
      <c r="BM8" s="13">
        <v>0.204918032786885</v>
      </c>
      <c r="BN8" s="13">
        <v>0.219712525667351</v>
      </c>
      <c r="BO8" s="13"/>
      <c r="BP8" s="13">
        <v>0.184971098265896</v>
      </c>
      <c r="BQ8" s="13">
        <v>0.22401847575057701</v>
      </c>
      <c r="BR8" s="13"/>
      <c r="BS8" s="13">
        <v>0.20796460176991099</v>
      </c>
      <c r="BT8" s="13">
        <v>0.21794871794871801</v>
      </c>
      <c r="BU8" s="13"/>
      <c r="BV8" s="13">
        <v>0.219178082191781</v>
      </c>
      <c r="BW8" s="13">
        <v>0.20261437908496699</v>
      </c>
      <c r="BX8" s="13"/>
      <c r="BY8" s="13">
        <v>0.30666666666666698</v>
      </c>
      <c r="BZ8" s="13">
        <v>0.203007518796992</v>
      </c>
      <c r="CA8" s="13"/>
      <c r="CB8" s="13">
        <v>0.221843003412969</v>
      </c>
      <c r="CC8" s="13">
        <v>0.21153846153846201</v>
      </c>
    </row>
    <row r="9" spans="2:81" x14ac:dyDescent="0.3">
      <c r="B9" s="14" t="s">
        <v>84</v>
      </c>
      <c r="C9" s="13">
        <v>0.37763371150729302</v>
      </c>
      <c r="D9" s="13">
        <v>0.38870431893687701</v>
      </c>
      <c r="E9" s="13">
        <v>0.36741214057507998</v>
      </c>
      <c r="F9" s="13"/>
      <c r="G9" s="13">
        <v>0.36666666666666697</v>
      </c>
      <c r="H9" s="13">
        <v>0.36129032258064497</v>
      </c>
      <c r="I9" s="13">
        <v>0.41176470588235298</v>
      </c>
      <c r="J9" s="13">
        <v>0.38</v>
      </c>
      <c r="K9" s="13">
        <v>0.397260273972603</v>
      </c>
      <c r="L9" s="13">
        <v>0.35</v>
      </c>
      <c r="M9" s="13"/>
      <c r="N9" s="13">
        <v>0.36213991769547299</v>
      </c>
      <c r="O9" s="13">
        <v>0.38410596026490101</v>
      </c>
      <c r="P9" s="13">
        <v>0.42708333333333298</v>
      </c>
      <c r="Q9" s="13">
        <v>0.37704918032786899</v>
      </c>
      <c r="R9" s="13"/>
      <c r="S9" s="13">
        <v>0.37777777777777799</v>
      </c>
      <c r="T9" s="13">
        <v>0.3</v>
      </c>
      <c r="U9" s="13">
        <v>0.45161290322580599</v>
      </c>
      <c r="V9" s="13">
        <v>0.44</v>
      </c>
      <c r="W9" s="13">
        <v>0.25925925925925902</v>
      </c>
      <c r="X9" s="13">
        <v>0.33333333333333298</v>
      </c>
      <c r="Y9" s="13">
        <v>0.40384615384615402</v>
      </c>
      <c r="Z9" s="13">
        <v>0.5</v>
      </c>
      <c r="AA9" s="13">
        <v>0.476190476190476</v>
      </c>
      <c r="AB9" s="13">
        <v>0.25</v>
      </c>
      <c r="AC9" s="13">
        <v>0.52</v>
      </c>
      <c r="AD9" s="13">
        <v>0.125</v>
      </c>
      <c r="AE9" s="13"/>
      <c r="AF9" s="13">
        <v>0.47448979591836699</v>
      </c>
      <c r="AG9" s="13">
        <v>0.27472527472527503</v>
      </c>
      <c r="AH9" s="13">
        <v>0.36363636363636398</v>
      </c>
      <c r="AI9" s="13">
        <v>0.35</v>
      </c>
      <c r="AJ9" s="13">
        <v>0.39622641509433998</v>
      </c>
      <c r="AK9" s="13">
        <v>0.375</v>
      </c>
      <c r="AL9" s="13"/>
      <c r="AM9" s="13">
        <v>0.30526315789473701</v>
      </c>
      <c r="AN9" s="13">
        <v>0.36842105263157898</v>
      </c>
      <c r="AO9" s="13">
        <v>0.41578947368421099</v>
      </c>
      <c r="AP9" s="13">
        <v>0.41176470588235298</v>
      </c>
      <c r="AQ9" s="13">
        <v>0.19047619047618999</v>
      </c>
      <c r="AR9" s="13"/>
      <c r="AS9" s="13">
        <v>0.37763371150729302</v>
      </c>
      <c r="AT9" s="13" t="s">
        <v>97</v>
      </c>
      <c r="AU9" s="13"/>
      <c r="AV9" s="13">
        <v>0.4</v>
      </c>
      <c r="AW9" s="13">
        <v>0.33333333333333298</v>
      </c>
      <c r="AX9" s="13">
        <v>0.35408560311283999</v>
      </c>
      <c r="AY9" s="13"/>
      <c r="AZ9" s="13">
        <v>0.4</v>
      </c>
      <c r="BA9" s="13">
        <v>0.38297872340425498</v>
      </c>
      <c r="BB9" s="13">
        <v>0.42372881355932202</v>
      </c>
      <c r="BC9" s="13"/>
      <c r="BD9" s="13">
        <v>0.37437185929648198</v>
      </c>
      <c r="BE9" s="13">
        <v>0.38425925925925902</v>
      </c>
      <c r="BF9" s="13"/>
      <c r="BG9" s="13">
        <v>0.36274509803921601</v>
      </c>
      <c r="BH9" s="13">
        <v>0.38592233009708699</v>
      </c>
      <c r="BI9" s="13"/>
      <c r="BJ9" s="13">
        <v>0.41935483870967699</v>
      </c>
      <c r="BK9" s="13">
        <v>0.373046875</v>
      </c>
      <c r="BL9" s="13"/>
      <c r="BM9" s="13">
        <v>0.34426229508196698</v>
      </c>
      <c r="BN9" s="13">
        <v>0.38603696098562601</v>
      </c>
      <c r="BO9" s="13"/>
      <c r="BP9" s="13">
        <v>0.39884393063583801</v>
      </c>
      <c r="BQ9" s="13">
        <v>0.37182448036951499</v>
      </c>
      <c r="BR9" s="13"/>
      <c r="BS9" s="13">
        <v>0.38938053097345099</v>
      </c>
      <c r="BT9" s="13">
        <v>0.38461538461538503</v>
      </c>
      <c r="BU9" s="13"/>
      <c r="BV9" s="13">
        <v>0.34246575342465801</v>
      </c>
      <c r="BW9" s="13">
        <v>0.41176470588235298</v>
      </c>
      <c r="BX9" s="13"/>
      <c r="BY9" s="13">
        <v>0.34666666666666701</v>
      </c>
      <c r="BZ9" s="13">
        <v>0.38533834586466198</v>
      </c>
      <c r="CA9" s="13"/>
      <c r="CB9" s="13">
        <v>0.37201365187713298</v>
      </c>
      <c r="CC9" s="13">
        <v>0.381410256410256</v>
      </c>
    </row>
    <row r="10" spans="2:81" x14ac:dyDescent="0.3">
      <c r="B10" s="14" t="s">
        <v>414</v>
      </c>
      <c r="C10" s="13">
        <v>0.21880064829821699</v>
      </c>
      <c r="D10" s="13">
        <v>0.22591362126245801</v>
      </c>
      <c r="E10" s="13">
        <v>0.21086261980830701</v>
      </c>
      <c r="F10" s="13"/>
      <c r="G10" s="13">
        <v>0.233333333333333</v>
      </c>
      <c r="H10" s="13">
        <v>0.174193548387097</v>
      </c>
      <c r="I10" s="13">
        <v>0.22689075630252101</v>
      </c>
      <c r="J10" s="13">
        <v>0.2</v>
      </c>
      <c r="K10" s="13">
        <v>0.301369863013699</v>
      </c>
      <c r="L10" s="13">
        <v>0.22500000000000001</v>
      </c>
      <c r="M10" s="13"/>
      <c r="N10" s="13">
        <v>0.18930041152263399</v>
      </c>
      <c r="O10" s="13">
        <v>0.278145695364238</v>
      </c>
      <c r="P10" s="13">
        <v>0.17708333333333301</v>
      </c>
      <c r="Q10" s="13">
        <v>0.22950819672131101</v>
      </c>
      <c r="R10" s="13"/>
      <c r="S10" s="13">
        <v>0.18518518518518501</v>
      </c>
      <c r="T10" s="13">
        <v>0.28333333333333299</v>
      </c>
      <c r="U10" s="13">
        <v>0.19354838709677399</v>
      </c>
      <c r="V10" s="13">
        <v>0.22</v>
      </c>
      <c r="W10" s="13">
        <v>0.203703703703704</v>
      </c>
      <c r="X10" s="13">
        <v>0.25</v>
      </c>
      <c r="Y10" s="13">
        <v>0.21153846153846201</v>
      </c>
      <c r="Z10" s="13">
        <v>0.13636363636363599</v>
      </c>
      <c r="AA10" s="13">
        <v>0.226190476190476</v>
      </c>
      <c r="AB10" s="13">
        <v>0.29166666666666702</v>
      </c>
      <c r="AC10" s="13">
        <v>0.16</v>
      </c>
      <c r="AD10" s="13">
        <v>0.25</v>
      </c>
      <c r="AE10" s="13"/>
      <c r="AF10" s="13">
        <v>0.147959183673469</v>
      </c>
      <c r="AG10" s="13">
        <v>0.25274725274725302</v>
      </c>
      <c r="AH10" s="13">
        <v>0.28787878787878801</v>
      </c>
      <c r="AI10" s="13">
        <v>0.22500000000000001</v>
      </c>
      <c r="AJ10" s="13">
        <v>0.18867924528301899</v>
      </c>
      <c r="AK10" s="13">
        <v>0.296875</v>
      </c>
      <c r="AL10" s="13"/>
      <c r="AM10" s="13">
        <v>0.231578947368421</v>
      </c>
      <c r="AN10" s="13">
        <v>0.27192982456140402</v>
      </c>
      <c r="AO10" s="13">
        <v>0.20526315789473701</v>
      </c>
      <c r="AP10" s="13">
        <v>0.184873949579832</v>
      </c>
      <c r="AQ10" s="13">
        <v>0.14285714285714299</v>
      </c>
      <c r="AR10" s="13"/>
      <c r="AS10" s="13">
        <v>0.21880064829821699</v>
      </c>
      <c r="AT10" s="13" t="s">
        <v>97</v>
      </c>
      <c r="AU10" s="13"/>
      <c r="AV10" s="13">
        <v>0.16585365853658501</v>
      </c>
      <c r="AW10" s="13">
        <v>0.21568627450980399</v>
      </c>
      <c r="AX10" s="13">
        <v>0.26459143968871601</v>
      </c>
      <c r="AY10" s="13"/>
      <c r="AZ10" s="13">
        <v>9.0909090909090898E-2</v>
      </c>
      <c r="BA10" s="13">
        <v>0.27659574468085102</v>
      </c>
      <c r="BB10" s="13">
        <v>0.161016949152542</v>
      </c>
      <c r="BC10" s="13"/>
      <c r="BD10" s="13">
        <v>0.221105527638191</v>
      </c>
      <c r="BE10" s="13">
        <v>0.21296296296296299</v>
      </c>
      <c r="BF10" s="13"/>
      <c r="BG10" s="13">
        <v>0.20588235294117599</v>
      </c>
      <c r="BH10" s="13">
        <v>0.223300970873786</v>
      </c>
      <c r="BI10" s="13"/>
      <c r="BJ10" s="13">
        <v>0.225806451612903</v>
      </c>
      <c r="BK10" s="13">
        <v>0.21484375</v>
      </c>
      <c r="BL10" s="13"/>
      <c r="BM10" s="13">
        <v>0.25409836065573799</v>
      </c>
      <c r="BN10" s="13">
        <v>0.207392197125257</v>
      </c>
      <c r="BO10" s="13"/>
      <c r="BP10" s="13">
        <v>0.225433526011561</v>
      </c>
      <c r="BQ10" s="13">
        <v>0.219399538106236</v>
      </c>
      <c r="BR10" s="13"/>
      <c r="BS10" s="13">
        <v>0.221238938053097</v>
      </c>
      <c r="BT10" s="13">
        <v>0.213675213675214</v>
      </c>
      <c r="BU10" s="13"/>
      <c r="BV10" s="13">
        <v>0.26027397260273999</v>
      </c>
      <c r="BW10" s="13">
        <v>0.20261437908496699</v>
      </c>
      <c r="BX10" s="13"/>
      <c r="BY10" s="13">
        <v>0.18666666666666701</v>
      </c>
      <c r="BZ10" s="13">
        <v>0.219924812030075</v>
      </c>
      <c r="CA10" s="13"/>
      <c r="CB10" s="13">
        <v>0.225255972696246</v>
      </c>
      <c r="CC10" s="13">
        <v>0.21153846153846201</v>
      </c>
    </row>
    <row r="11" spans="2:81" x14ac:dyDescent="0.3">
      <c r="B11" s="14" t="s">
        <v>86</v>
      </c>
      <c r="C11" s="13">
        <v>7.9416531604538099E-2</v>
      </c>
      <c r="D11" s="13">
        <v>7.6411960132890394E-2</v>
      </c>
      <c r="E11" s="13">
        <v>8.3067092651757199E-2</v>
      </c>
      <c r="F11" s="13"/>
      <c r="G11" s="13">
        <v>0.11111111111111099</v>
      </c>
      <c r="H11" s="13">
        <v>7.09677419354839E-2</v>
      </c>
      <c r="I11" s="13">
        <v>7.5630252100840303E-2</v>
      </c>
      <c r="J11" s="13">
        <v>0.08</v>
      </c>
      <c r="K11" s="13">
        <v>9.5890410958904104E-2</v>
      </c>
      <c r="L11" s="13">
        <v>0.05</v>
      </c>
      <c r="M11" s="13"/>
      <c r="N11" s="13">
        <v>9.46502057613169E-2</v>
      </c>
      <c r="O11" s="13">
        <v>5.9602649006622502E-2</v>
      </c>
      <c r="P11" s="13">
        <v>7.2916666666666699E-2</v>
      </c>
      <c r="Q11" s="13">
        <v>7.3770491803278701E-2</v>
      </c>
      <c r="R11" s="13"/>
      <c r="S11" s="13">
        <v>9.6296296296296297E-2</v>
      </c>
      <c r="T11" s="13">
        <v>8.3333333333333301E-2</v>
      </c>
      <c r="U11" s="13">
        <v>6.4516129032258104E-2</v>
      </c>
      <c r="V11" s="13">
        <v>0.06</v>
      </c>
      <c r="W11" s="13">
        <v>7.4074074074074098E-2</v>
      </c>
      <c r="X11" s="13">
        <v>0.104166666666667</v>
      </c>
      <c r="Y11" s="13">
        <v>9.6153846153846201E-2</v>
      </c>
      <c r="Z11" s="13">
        <v>9.0909090909090898E-2</v>
      </c>
      <c r="AA11" s="13">
        <v>2.3809523809523801E-2</v>
      </c>
      <c r="AB11" s="13">
        <v>0.14583333333333301</v>
      </c>
      <c r="AC11" s="13">
        <v>0</v>
      </c>
      <c r="AD11" s="13">
        <v>0.125</v>
      </c>
      <c r="AE11" s="13"/>
      <c r="AF11" s="13">
        <v>6.6326530612244902E-2</v>
      </c>
      <c r="AG11" s="13">
        <v>9.8901098901098897E-2</v>
      </c>
      <c r="AH11" s="13">
        <v>6.0606060606060601E-2</v>
      </c>
      <c r="AI11" s="13">
        <v>6.25E-2</v>
      </c>
      <c r="AJ11" s="13">
        <v>0.113207547169811</v>
      </c>
      <c r="AK11" s="13">
        <v>7.8125E-2</v>
      </c>
      <c r="AL11" s="13"/>
      <c r="AM11" s="13">
        <v>0.105263157894737</v>
      </c>
      <c r="AN11" s="13">
        <v>4.3859649122807001E-2</v>
      </c>
      <c r="AO11" s="13">
        <v>8.9473684210526302E-2</v>
      </c>
      <c r="AP11" s="13">
        <v>5.8823529411764698E-2</v>
      </c>
      <c r="AQ11" s="13">
        <v>0.14285714285714299</v>
      </c>
      <c r="AR11" s="13"/>
      <c r="AS11" s="13">
        <v>7.9416531604538099E-2</v>
      </c>
      <c r="AT11" s="13" t="s">
        <v>97</v>
      </c>
      <c r="AU11" s="13"/>
      <c r="AV11" s="13">
        <v>9.2682926829268306E-2</v>
      </c>
      <c r="AW11" s="13">
        <v>0.15686274509803899</v>
      </c>
      <c r="AX11" s="13">
        <v>6.6147859922179003E-2</v>
      </c>
      <c r="AY11" s="13"/>
      <c r="AZ11" s="13">
        <v>9.0909090909090898E-2</v>
      </c>
      <c r="BA11" s="13">
        <v>6.3829787234042507E-2</v>
      </c>
      <c r="BB11" s="13">
        <v>0.11864406779661001</v>
      </c>
      <c r="BC11" s="13"/>
      <c r="BD11" s="13">
        <v>7.2864321608040197E-2</v>
      </c>
      <c r="BE11" s="13">
        <v>9.2592592592592601E-2</v>
      </c>
      <c r="BF11" s="13"/>
      <c r="BG11" s="13">
        <v>8.8235294117647106E-2</v>
      </c>
      <c r="BH11" s="13">
        <v>7.5242718446601894E-2</v>
      </c>
      <c r="BI11" s="13"/>
      <c r="BJ11" s="13">
        <v>7.5268817204301106E-2</v>
      </c>
      <c r="BK11" s="13">
        <v>7.8125E-2</v>
      </c>
      <c r="BL11" s="13"/>
      <c r="BM11" s="13">
        <v>4.91803278688525E-2</v>
      </c>
      <c r="BN11" s="13">
        <v>8.6242299794661206E-2</v>
      </c>
      <c r="BO11" s="13"/>
      <c r="BP11" s="13">
        <v>5.7803468208092498E-2</v>
      </c>
      <c r="BQ11" s="13">
        <v>8.3140877598152405E-2</v>
      </c>
      <c r="BR11" s="13"/>
      <c r="BS11" s="13">
        <v>7.5221238938053103E-2</v>
      </c>
      <c r="BT11" s="13">
        <v>8.54700854700855E-2</v>
      </c>
      <c r="BU11" s="13"/>
      <c r="BV11" s="13">
        <v>9.5890410958904104E-2</v>
      </c>
      <c r="BW11" s="13">
        <v>6.5359477124182996E-2</v>
      </c>
      <c r="BX11" s="13"/>
      <c r="BY11" s="13">
        <v>5.3333333333333302E-2</v>
      </c>
      <c r="BZ11" s="13">
        <v>8.08270676691729E-2</v>
      </c>
      <c r="CA11" s="13"/>
      <c r="CB11" s="13">
        <v>7.8498293515358405E-2</v>
      </c>
      <c r="CC11" s="13">
        <v>7.3717948717948706E-2</v>
      </c>
    </row>
    <row r="12" spans="2:81" x14ac:dyDescent="0.3">
      <c r="B12" s="14" t="s">
        <v>415</v>
      </c>
      <c r="C12" s="13">
        <v>6.6450567260939994E-2</v>
      </c>
      <c r="D12" s="13">
        <v>7.3089700996677706E-2</v>
      </c>
      <c r="E12" s="13">
        <v>5.7507987220447303E-2</v>
      </c>
      <c r="F12" s="13"/>
      <c r="G12" s="13">
        <v>7.7777777777777807E-2</v>
      </c>
      <c r="H12" s="13">
        <v>9.0322580645161299E-2</v>
      </c>
      <c r="I12" s="13">
        <v>7.5630252100840303E-2</v>
      </c>
      <c r="J12" s="13">
        <v>0.04</v>
      </c>
      <c r="K12" s="13">
        <v>2.7397260273972601E-2</v>
      </c>
      <c r="L12" s="13">
        <v>6.25E-2</v>
      </c>
      <c r="M12" s="13"/>
      <c r="N12" s="13">
        <v>7.4074074074074098E-2</v>
      </c>
      <c r="O12" s="13">
        <v>4.6357615894039701E-2</v>
      </c>
      <c r="P12" s="13">
        <v>8.3333333333333301E-2</v>
      </c>
      <c r="Q12" s="13">
        <v>5.7377049180327898E-2</v>
      </c>
      <c r="R12" s="13"/>
      <c r="S12" s="13">
        <v>5.9259259259259303E-2</v>
      </c>
      <c r="T12" s="13">
        <v>0.05</v>
      </c>
      <c r="U12" s="13">
        <v>3.2258064516128997E-2</v>
      </c>
      <c r="V12" s="13">
        <v>0.04</v>
      </c>
      <c r="W12" s="13">
        <v>0.11111111111111099</v>
      </c>
      <c r="X12" s="13">
        <v>0.14583333333333301</v>
      </c>
      <c r="Y12" s="13">
        <v>5.7692307692307702E-2</v>
      </c>
      <c r="Z12" s="13">
        <v>9.0909090909090898E-2</v>
      </c>
      <c r="AA12" s="13">
        <v>5.95238095238095E-2</v>
      </c>
      <c r="AB12" s="13">
        <v>2.0833333333333301E-2</v>
      </c>
      <c r="AC12" s="13">
        <v>0.04</v>
      </c>
      <c r="AD12" s="13">
        <v>0.25</v>
      </c>
      <c r="AE12" s="13"/>
      <c r="AF12" s="13">
        <v>7.6530612244898003E-2</v>
      </c>
      <c r="AG12" s="13">
        <v>4.3956043956044001E-2</v>
      </c>
      <c r="AH12" s="13">
        <v>0</v>
      </c>
      <c r="AI12" s="13">
        <v>0.1125</v>
      </c>
      <c r="AJ12" s="13">
        <v>9.4339622641509399E-2</v>
      </c>
      <c r="AK12" s="13">
        <v>4.6875E-2</v>
      </c>
      <c r="AL12" s="13"/>
      <c r="AM12" s="13">
        <v>8.42105263157895E-2</v>
      </c>
      <c r="AN12" s="13">
        <v>7.8947368421052599E-2</v>
      </c>
      <c r="AO12" s="13">
        <v>7.8947368421052599E-2</v>
      </c>
      <c r="AP12" s="13">
        <v>3.3613445378151301E-2</v>
      </c>
      <c r="AQ12" s="13">
        <v>9.5238095238095205E-2</v>
      </c>
      <c r="AR12" s="13"/>
      <c r="AS12" s="13">
        <v>6.6450567260939994E-2</v>
      </c>
      <c r="AT12" s="13" t="s">
        <v>97</v>
      </c>
      <c r="AU12" s="13"/>
      <c r="AV12" s="13">
        <v>8.2926829268292701E-2</v>
      </c>
      <c r="AW12" s="13">
        <v>1.9607843137254902E-2</v>
      </c>
      <c r="AX12" s="13">
        <v>5.83657587548638E-2</v>
      </c>
      <c r="AY12" s="13"/>
      <c r="AZ12" s="13">
        <v>9.0909090909090898E-2</v>
      </c>
      <c r="BA12" s="13">
        <v>6.3829787234042507E-2</v>
      </c>
      <c r="BB12" s="13">
        <v>6.7796610169491497E-2</v>
      </c>
      <c r="BC12" s="13"/>
      <c r="BD12" s="13">
        <v>7.5376884422110504E-2</v>
      </c>
      <c r="BE12" s="13">
        <v>5.0925925925925902E-2</v>
      </c>
      <c r="BF12" s="13"/>
      <c r="BG12" s="13">
        <v>6.8627450980392204E-2</v>
      </c>
      <c r="BH12" s="13">
        <v>6.5533980582524298E-2</v>
      </c>
      <c r="BI12" s="13"/>
      <c r="BJ12" s="13">
        <v>9.6774193548387094E-2</v>
      </c>
      <c r="BK12" s="13">
        <v>6.25E-2</v>
      </c>
      <c r="BL12" s="13"/>
      <c r="BM12" s="13">
        <v>9.0163934426229497E-2</v>
      </c>
      <c r="BN12" s="13">
        <v>6.1601642710472297E-2</v>
      </c>
      <c r="BO12" s="13"/>
      <c r="BP12" s="13">
        <v>8.0924855491329495E-2</v>
      </c>
      <c r="BQ12" s="13">
        <v>6.23556581986143E-2</v>
      </c>
      <c r="BR12" s="13"/>
      <c r="BS12" s="13">
        <v>7.0796460176991094E-2</v>
      </c>
      <c r="BT12" s="13">
        <v>3.4188034188034198E-2</v>
      </c>
      <c r="BU12" s="13"/>
      <c r="BV12" s="13">
        <v>6.8493150684931503E-2</v>
      </c>
      <c r="BW12" s="13">
        <v>7.1895424836601302E-2</v>
      </c>
      <c r="BX12" s="13"/>
      <c r="BY12" s="13">
        <v>0.08</v>
      </c>
      <c r="BZ12" s="13">
        <v>6.3909774436090194E-2</v>
      </c>
      <c r="CA12" s="13"/>
      <c r="CB12" s="13">
        <v>6.4846416382252595E-2</v>
      </c>
      <c r="CC12" s="13">
        <v>7.0512820512820498E-2</v>
      </c>
    </row>
    <row r="13" spans="2:81" x14ac:dyDescent="0.3">
      <c r="B13" s="14" t="s">
        <v>106</v>
      </c>
      <c r="C13" s="13">
        <v>4.3760129659643397E-2</v>
      </c>
      <c r="D13" s="13">
        <v>3.32225913621262E-2</v>
      </c>
      <c r="E13" s="13">
        <v>5.4313099041533502E-2</v>
      </c>
      <c r="F13" s="13"/>
      <c r="G13" s="13">
        <v>6.6666666666666693E-2</v>
      </c>
      <c r="H13" s="13">
        <v>2.5806451612903201E-2</v>
      </c>
      <c r="I13" s="13">
        <v>3.3613445378151301E-2</v>
      </c>
      <c r="J13" s="13">
        <v>0.05</v>
      </c>
      <c r="K13" s="13">
        <v>4.1095890410958902E-2</v>
      </c>
      <c r="L13" s="13">
        <v>6.25E-2</v>
      </c>
      <c r="M13" s="13"/>
      <c r="N13" s="13">
        <v>3.2921810699588501E-2</v>
      </c>
      <c r="O13" s="13">
        <v>5.2980132450331098E-2</v>
      </c>
      <c r="P13" s="13">
        <v>3.125E-2</v>
      </c>
      <c r="Q13" s="13">
        <v>6.5573770491803296E-2</v>
      </c>
      <c r="R13" s="13"/>
      <c r="S13" s="13">
        <v>2.96296296296296E-2</v>
      </c>
      <c r="T13" s="13">
        <v>8.3333333333333301E-2</v>
      </c>
      <c r="U13" s="13">
        <v>0</v>
      </c>
      <c r="V13" s="13">
        <v>0.04</v>
      </c>
      <c r="W13" s="13">
        <v>7.4074074074074098E-2</v>
      </c>
      <c r="X13" s="13">
        <v>2.0833333333333301E-2</v>
      </c>
      <c r="Y13" s="13">
        <v>5.7692307692307702E-2</v>
      </c>
      <c r="Z13" s="13">
        <v>4.5454545454545497E-2</v>
      </c>
      <c r="AA13" s="13">
        <v>4.7619047619047603E-2</v>
      </c>
      <c r="AB13" s="13">
        <v>2.0833333333333301E-2</v>
      </c>
      <c r="AC13" s="13">
        <v>0.08</v>
      </c>
      <c r="AD13" s="13">
        <v>0</v>
      </c>
      <c r="AE13" s="13"/>
      <c r="AF13" s="13">
        <v>2.04081632653061E-2</v>
      </c>
      <c r="AG13" s="13">
        <v>2.1978021978022001E-2</v>
      </c>
      <c r="AH13" s="13">
        <v>6.0606060606060601E-2</v>
      </c>
      <c r="AI13" s="13">
        <v>0.05</v>
      </c>
      <c r="AJ13" s="13">
        <v>3.77358490566038E-2</v>
      </c>
      <c r="AK13" s="13">
        <v>6.25E-2</v>
      </c>
      <c r="AL13" s="13"/>
      <c r="AM13" s="13">
        <v>0.105263157894737</v>
      </c>
      <c r="AN13" s="13">
        <v>6.14035087719298E-2</v>
      </c>
      <c r="AO13" s="13">
        <v>3.1578947368421102E-2</v>
      </c>
      <c r="AP13" s="13">
        <v>8.4033613445378096E-3</v>
      </c>
      <c r="AQ13" s="13">
        <v>0</v>
      </c>
      <c r="AR13" s="13"/>
      <c r="AS13" s="13">
        <v>4.3760129659643397E-2</v>
      </c>
      <c r="AT13" s="13" t="s">
        <v>97</v>
      </c>
      <c r="AU13" s="13"/>
      <c r="AV13" s="13">
        <v>2.4390243902439001E-2</v>
      </c>
      <c r="AW13" s="13">
        <v>1.9607843137254902E-2</v>
      </c>
      <c r="AX13" s="13">
        <v>7.3929961089494206E-2</v>
      </c>
      <c r="AY13" s="13"/>
      <c r="AZ13" s="13">
        <v>0</v>
      </c>
      <c r="BA13" s="13">
        <v>2.1276595744680899E-2</v>
      </c>
      <c r="BB13" s="13">
        <v>4.2372881355932202E-2</v>
      </c>
      <c r="BC13" s="13"/>
      <c r="BD13" s="13">
        <v>4.2713567839195998E-2</v>
      </c>
      <c r="BE13" s="13">
        <v>4.6296296296296301E-2</v>
      </c>
      <c r="BF13" s="13"/>
      <c r="BG13" s="13">
        <v>2.9411764705882401E-2</v>
      </c>
      <c r="BH13" s="13">
        <v>5.09708737864078E-2</v>
      </c>
      <c r="BI13" s="13"/>
      <c r="BJ13" s="13">
        <v>3.2258064516128997E-2</v>
      </c>
      <c r="BK13" s="13">
        <v>4.4921875E-2</v>
      </c>
      <c r="BL13" s="13"/>
      <c r="BM13" s="13">
        <v>5.7377049180327898E-2</v>
      </c>
      <c r="BN13" s="13">
        <v>3.9014373716632397E-2</v>
      </c>
      <c r="BO13" s="13"/>
      <c r="BP13" s="13">
        <v>5.2023121387283197E-2</v>
      </c>
      <c r="BQ13" s="13">
        <v>3.9260969976905299E-2</v>
      </c>
      <c r="BR13" s="13"/>
      <c r="BS13" s="13">
        <v>3.5398230088495602E-2</v>
      </c>
      <c r="BT13" s="13">
        <v>6.4102564102564097E-2</v>
      </c>
      <c r="BU13" s="13"/>
      <c r="BV13" s="13">
        <v>1.3698630136986301E-2</v>
      </c>
      <c r="BW13" s="13">
        <v>4.5751633986928102E-2</v>
      </c>
      <c r="BX13" s="13"/>
      <c r="BY13" s="13">
        <v>2.66666666666667E-2</v>
      </c>
      <c r="BZ13" s="13">
        <v>4.6992481203007502E-2</v>
      </c>
      <c r="CA13" s="13"/>
      <c r="CB13" s="13">
        <v>3.7542662116041001E-2</v>
      </c>
      <c r="CC13" s="13">
        <v>5.1282051282051301E-2</v>
      </c>
    </row>
    <row r="14" spans="2:81" x14ac:dyDescent="0.3">
      <c r="B14" s="14" t="s">
        <v>89</v>
      </c>
      <c r="C14" s="17">
        <v>0.59157212317666097</v>
      </c>
      <c r="D14" s="17">
        <v>0.59136212624584705</v>
      </c>
      <c r="E14" s="17">
        <v>0.594249201277955</v>
      </c>
      <c r="F14" s="17"/>
      <c r="G14" s="17">
        <v>0.51111111111111096</v>
      </c>
      <c r="H14" s="17">
        <v>0.63870967741935503</v>
      </c>
      <c r="I14" s="17">
        <v>0.58823529411764697</v>
      </c>
      <c r="J14" s="17">
        <v>0.63</v>
      </c>
      <c r="K14" s="17">
        <v>0.534246575342466</v>
      </c>
      <c r="L14" s="17">
        <v>0.6</v>
      </c>
      <c r="M14" s="17"/>
      <c r="N14" s="17">
        <v>0.60905349794238695</v>
      </c>
      <c r="O14" s="17">
        <v>0.56291390728476798</v>
      </c>
      <c r="P14" s="17">
        <v>0.63541666666666696</v>
      </c>
      <c r="Q14" s="17">
        <v>0.57377049180327899</v>
      </c>
      <c r="R14" s="17"/>
      <c r="S14" s="17">
        <v>0.62962962962962998</v>
      </c>
      <c r="T14" s="17">
        <v>0.5</v>
      </c>
      <c r="U14" s="17">
        <v>0.70967741935483897</v>
      </c>
      <c r="V14" s="17">
        <v>0.64</v>
      </c>
      <c r="W14" s="17">
        <v>0.53703703703703698</v>
      </c>
      <c r="X14" s="17">
        <v>0.47916666666666702</v>
      </c>
      <c r="Y14" s="17">
        <v>0.57692307692307698</v>
      </c>
      <c r="Z14" s="17">
        <v>0.63636363636363602</v>
      </c>
      <c r="AA14" s="17">
        <v>0.64285714285714302</v>
      </c>
      <c r="AB14" s="17">
        <v>0.52083333333333304</v>
      </c>
      <c r="AC14" s="17">
        <v>0.72</v>
      </c>
      <c r="AD14" s="17">
        <v>0.375</v>
      </c>
      <c r="AE14" s="17"/>
      <c r="AF14" s="17">
        <v>0.68877551020408201</v>
      </c>
      <c r="AG14" s="17">
        <v>0.58241758241758201</v>
      </c>
      <c r="AH14" s="17">
        <v>0.59090909090909105</v>
      </c>
      <c r="AI14" s="17">
        <v>0.55000000000000004</v>
      </c>
      <c r="AJ14" s="17">
        <v>0.56603773584905703</v>
      </c>
      <c r="AK14" s="17">
        <v>0.515625</v>
      </c>
      <c r="AL14" s="17"/>
      <c r="AM14" s="17">
        <v>0.47368421052631599</v>
      </c>
      <c r="AN14" s="17">
        <v>0.54385964912280704</v>
      </c>
      <c r="AO14" s="17">
        <v>0.59473684210526301</v>
      </c>
      <c r="AP14" s="17">
        <v>0.71428571428571397</v>
      </c>
      <c r="AQ14" s="17">
        <v>0.61904761904761896</v>
      </c>
      <c r="AR14" s="17"/>
      <c r="AS14" s="17">
        <v>0.59157212317666097</v>
      </c>
      <c r="AT14" s="17" t="s">
        <v>97</v>
      </c>
      <c r="AU14" s="17"/>
      <c r="AV14" s="17">
        <v>0.63414634146341498</v>
      </c>
      <c r="AW14" s="17">
        <v>0.58823529411764697</v>
      </c>
      <c r="AX14" s="17">
        <v>0.53696498054474695</v>
      </c>
      <c r="AY14" s="17"/>
      <c r="AZ14" s="17">
        <v>0.72727272727272696</v>
      </c>
      <c r="BA14" s="17">
        <v>0.57446808510638303</v>
      </c>
      <c r="BB14" s="17">
        <v>0.61016949152542399</v>
      </c>
      <c r="BC14" s="17"/>
      <c r="BD14" s="17">
        <v>0.58793969849246197</v>
      </c>
      <c r="BE14" s="17">
        <v>0.59722222222222199</v>
      </c>
      <c r="BF14" s="17"/>
      <c r="BG14" s="17">
        <v>0.60784313725490202</v>
      </c>
      <c r="BH14" s="17">
        <v>0.58495145631068002</v>
      </c>
      <c r="BI14" s="17"/>
      <c r="BJ14" s="17">
        <v>0.56989247311827995</v>
      </c>
      <c r="BK14" s="17">
        <v>0.599609375</v>
      </c>
      <c r="BL14" s="17"/>
      <c r="BM14" s="17">
        <v>0.54918032786885296</v>
      </c>
      <c r="BN14" s="17">
        <v>0.60574948665297701</v>
      </c>
      <c r="BO14" s="17"/>
      <c r="BP14" s="17">
        <v>0.58381502890173398</v>
      </c>
      <c r="BQ14" s="17">
        <v>0.59584295612009197</v>
      </c>
      <c r="BR14" s="17"/>
      <c r="BS14" s="17">
        <v>0.59734513274336298</v>
      </c>
      <c r="BT14" s="17">
        <v>0.60256410256410298</v>
      </c>
      <c r="BU14" s="17"/>
      <c r="BV14" s="17">
        <v>0.56164383561643805</v>
      </c>
      <c r="BW14" s="17">
        <v>0.61437908496731997</v>
      </c>
      <c r="BX14" s="17"/>
      <c r="BY14" s="17">
        <v>0.65333333333333299</v>
      </c>
      <c r="BZ14" s="17">
        <v>0.58834586466165395</v>
      </c>
      <c r="CA14" s="17"/>
      <c r="CB14" s="17">
        <v>0.59385665529010201</v>
      </c>
      <c r="CC14" s="17">
        <v>0.59294871794871795</v>
      </c>
    </row>
    <row r="15" spans="2:81" x14ac:dyDescent="0.3">
      <c r="B15" s="14" t="s">
        <v>90</v>
      </c>
      <c r="C15" s="17">
        <v>0.145867098865478</v>
      </c>
      <c r="D15" s="17">
        <v>0.149501661129568</v>
      </c>
      <c r="E15" s="17">
        <v>0.140575079872204</v>
      </c>
      <c r="F15" s="17"/>
      <c r="G15" s="17">
        <v>0.18888888888888899</v>
      </c>
      <c r="H15" s="17">
        <v>0.16129032258064499</v>
      </c>
      <c r="I15" s="17">
        <v>0.151260504201681</v>
      </c>
      <c r="J15" s="17">
        <v>0.12</v>
      </c>
      <c r="K15" s="17">
        <v>0.123287671232877</v>
      </c>
      <c r="L15" s="17">
        <v>0.1125</v>
      </c>
      <c r="M15" s="17"/>
      <c r="N15" s="17">
        <v>0.16872427983539101</v>
      </c>
      <c r="O15" s="17">
        <v>0.105960264900662</v>
      </c>
      <c r="P15" s="17">
        <v>0.15625</v>
      </c>
      <c r="Q15" s="17">
        <v>0.13114754098360701</v>
      </c>
      <c r="R15" s="17"/>
      <c r="S15" s="17">
        <v>0.155555555555556</v>
      </c>
      <c r="T15" s="17">
        <v>0.133333333333333</v>
      </c>
      <c r="U15" s="17">
        <v>9.6774193548387094E-2</v>
      </c>
      <c r="V15" s="17">
        <v>0.1</v>
      </c>
      <c r="W15" s="17">
        <v>0.18518518518518501</v>
      </c>
      <c r="X15" s="17">
        <v>0.25</v>
      </c>
      <c r="Y15" s="17">
        <v>0.15384615384615399</v>
      </c>
      <c r="Z15" s="17">
        <v>0.18181818181818199</v>
      </c>
      <c r="AA15" s="17">
        <v>8.3333333333333301E-2</v>
      </c>
      <c r="AB15" s="17">
        <v>0.16666666666666699</v>
      </c>
      <c r="AC15" s="17">
        <v>0.04</v>
      </c>
      <c r="AD15" s="17">
        <v>0.375</v>
      </c>
      <c r="AE15" s="17"/>
      <c r="AF15" s="17">
        <v>0.14285714285714299</v>
      </c>
      <c r="AG15" s="17">
        <v>0.14285714285714299</v>
      </c>
      <c r="AH15" s="17">
        <v>6.0606060606060601E-2</v>
      </c>
      <c r="AI15" s="17">
        <v>0.17499999999999999</v>
      </c>
      <c r="AJ15" s="17">
        <v>0.20754716981132099</v>
      </c>
      <c r="AK15" s="17">
        <v>0.125</v>
      </c>
      <c r="AL15" s="17"/>
      <c r="AM15" s="17">
        <v>0.18947368421052599</v>
      </c>
      <c r="AN15" s="17">
        <v>0.12280701754386</v>
      </c>
      <c r="AO15" s="17">
        <v>0.168421052631579</v>
      </c>
      <c r="AP15" s="17">
        <v>9.2436974789915999E-2</v>
      </c>
      <c r="AQ15" s="17">
        <v>0.238095238095238</v>
      </c>
      <c r="AR15" s="17"/>
      <c r="AS15" s="17">
        <v>0.145867098865478</v>
      </c>
      <c r="AT15" s="17" t="s">
        <v>97</v>
      </c>
      <c r="AU15" s="17"/>
      <c r="AV15" s="17">
        <v>0.17560975609756099</v>
      </c>
      <c r="AW15" s="17">
        <v>0.17647058823529399</v>
      </c>
      <c r="AX15" s="17">
        <v>0.124513618677043</v>
      </c>
      <c r="AY15" s="17"/>
      <c r="AZ15" s="17">
        <v>0.18181818181818199</v>
      </c>
      <c r="BA15" s="17">
        <v>0.12765957446808501</v>
      </c>
      <c r="BB15" s="17">
        <v>0.186440677966102</v>
      </c>
      <c r="BC15" s="17"/>
      <c r="BD15" s="17">
        <v>0.14824120603015101</v>
      </c>
      <c r="BE15" s="17">
        <v>0.14351851851851899</v>
      </c>
      <c r="BF15" s="17"/>
      <c r="BG15" s="17">
        <v>0.15686274509803899</v>
      </c>
      <c r="BH15" s="17">
        <v>0.14077669902912601</v>
      </c>
      <c r="BI15" s="17"/>
      <c r="BJ15" s="17">
        <v>0.17204301075268799</v>
      </c>
      <c r="BK15" s="17">
        <v>0.140625</v>
      </c>
      <c r="BL15" s="17"/>
      <c r="BM15" s="17">
        <v>0.13934426229508201</v>
      </c>
      <c r="BN15" s="17">
        <v>0.147843942505133</v>
      </c>
      <c r="BO15" s="17"/>
      <c r="BP15" s="17">
        <v>0.13872832369942201</v>
      </c>
      <c r="BQ15" s="17">
        <v>0.145496535796767</v>
      </c>
      <c r="BR15" s="17"/>
      <c r="BS15" s="17">
        <v>0.146017699115044</v>
      </c>
      <c r="BT15" s="17">
        <v>0.11965811965812</v>
      </c>
      <c r="BU15" s="17"/>
      <c r="BV15" s="17">
        <v>0.164383561643836</v>
      </c>
      <c r="BW15" s="17">
        <v>0.13725490196078399</v>
      </c>
      <c r="BX15" s="17"/>
      <c r="BY15" s="17">
        <v>0.133333333333333</v>
      </c>
      <c r="BZ15" s="17">
        <v>0.144736842105263</v>
      </c>
      <c r="CA15" s="17"/>
      <c r="CB15" s="17">
        <v>0.143344709897611</v>
      </c>
      <c r="CC15" s="17">
        <v>0.144230769230769</v>
      </c>
    </row>
    <row r="16" spans="2:81" x14ac:dyDescent="0.3">
      <c r="B16" s="14" t="s">
        <v>91</v>
      </c>
      <c r="C16" s="18">
        <v>0.44570502431118297</v>
      </c>
      <c r="D16" s="18">
        <v>0.44186046511627902</v>
      </c>
      <c r="E16" s="18">
        <v>0.45367412140575097</v>
      </c>
      <c r="F16" s="18"/>
      <c r="G16" s="18">
        <v>0.32222222222222202</v>
      </c>
      <c r="H16" s="18">
        <v>0.47741935483871001</v>
      </c>
      <c r="I16" s="18">
        <v>0.436974789915966</v>
      </c>
      <c r="J16" s="18">
        <v>0.51</v>
      </c>
      <c r="K16" s="18">
        <v>0.41095890410958902</v>
      </c>
      <c r="L16" s="18">
        <v>0.48749999999999999</v>
      </c>
      <c r="M16" s="18"/>
      <c r="N16" s="18">
        <v>0.44032921810699599</v>
      </c>
      <c r="O16" s="18">
        <v>0.45695364238410602</v>
      </c>
      <c r="P16" s="18">
        <v>0.47916666666666702</v>
      </c>
      <c r="Q16" s="18">
        <v>0.44262295081967201</v>
      </c>
      <c r="R16" s="18"/>
      <c r="S16" s="18">
        <v>0.47407407407407398</v>
      </c>
      <c r="T16" s="18">
        <v>0.36666666666666697</v>
      </c>
      <c r="U16" s="18">
        <v>0.61290322580645196</v>
      </c>
      <c r="V16" s="18">
        <v>0.54</v>
      </c>
      <c r="W16" s="18">
        <v>0.35185185185185203</v>
      </c>
      <c r="X16" s="18">
        <v>0.22916666666666699</v>
      </c>
      <c r="Y16" s="18">
        <v>0.42307692307692302</v>
      </c>
      <c r="Z16" s="18">
        <v>0.45454545454545497</v>
      </c>
      <c r="AA16" s="18">
        <v>0.55952380952380898</v>
      </c>
      <c r="AB16" s="18">
        <v>0.35416666666666702</v>
      </c>
      <c r="AC16" s="18">
        <v>0.68</v>
      </c>
      <c r="AD16" s="18">
        <v>0</v>
      </c>
      <c r="AE16" s="18"/>
      <c r="AF16" s="18">
        <v>0.54591836734693899</v>
      </c>
      <c r="AG16" s="18">
        <v>0.43956043956044</v>
      </c>
      <c r="AH16" s="18">
        <v>0.53030303030303005</v>
      </c>
      <c r="AI16" s="18">
        <v>0.375</v>
      </c>
      <c r="AJ16" s="18">
        <v>0.35849056603773599</v>
      </c>
      <c r="AK16" s="18">
        <v>0.390625</v>
      </c>
      <c r="AL16" s="18"/>
      <c r="AM16" s="18">
        <v>0.28421052631579002</v>
      </c>
      <c r="AN16" s="18">
        <v>0.42105263157894701</v>
      </c>
      <c r="AO16" s="18">
        <v>0.42631578947368398</v>
      </c>
      <c r="AP16" s="18">
        <v>0.621848739495798</v>
      </c>
      <c r="AQ16" s="18">
        <v>0.38095238095238099</v>
      </c>
      <c r="AR16" s="18"/>
      <c r="AS16" s="18">
        <v>0.44570502431118297</v>
      </c>
      <c r="AT16" s="18" t="s">
        <v>97</v>
      </c>
      <c r="AU16" s="18"/>
      <c r="AV16" s="18">
        <v>0.45853658536585401</v>
      </c>
      <c r="AW16" s="18">
        <v>0.41176470588235298</v>
      </c>
      <c r="AX16" s="18">
        <v>0.41245136186770398</v>
      </c>
      <c r="AY16" s="18"/>
      <c r="AZ16" s="18">
        <v>0.54545454545454497</v>
      </c>
      <c r="BA16" s="18">
        <v>0.44680851063829802</v>
      </c>
      <c r="BB16" s="18">
        <v>0.42372881355932202</v>
      </c>
      <c r="BC16" s="18"/>
      <c r="BD16" s="18">
        <v>0.43969849246231202</v>
      </c>
      <c r="BE16" s="18">
        <v>0.453703703703704</v>
      </c>
      <c r="BF16" s="18"/>
      <c r="BG16" s="18">
        <v>0.45098039215686297</v>
      </c>
      <c r="BH16" s="18">
        <v>0.44417475728155298</v>
      </c>
      <c r="BI16" s="18"/>
      <c r="BJ16" s="18">
        <v>0.39784946236559099</v>
      </c>
      <c r="BK16" s="18">
        <v>0.458984375</v>
      </c>
      <c r="BL16" s="18"/>
      <c r="BM16" s="18">
        <v>0.409836065573771</v>
      </c>
      <c r="BN16" s="18">
        <v>0.45790554414784401</v>
      </c>
      <c r="BO16" s="18"/>
      <c r="BP16" s="18">
        <v>0.44508670520231203</v>
      </c>
      <c r="BQ16" s="18">
        <v>0.450346420323326</v>
      </c>
      <c r="BR16" s="18"/>
      <c r="BS16" s="18">
        <v>0.45132743362831901</v>
      </c>
      <c r="BT16" s="18">
        <v>0.48290598290598302</v>
      </c>
      <c r="BU16" s="18"/>
      <c r="BV16" s="18">
        <v>0.397260273972603</v>
      </c>
      <c r="BW16" s="18">
        <v>0.47712418300653597</v>
      </c>
      <c r="BX16" s="18"/>
      <c r="BY16" s="18">
        <v>0.52</v>
      </c>
      <c r="BZ16" s="18">
        <v>0.44360902255639101</v>
      </c>
      <c r="CA16" s="18"/>
      <c r="CB16" s="18">
        <v>0.45051194539249101</v>
      </c>
      <c r="CC16" s="18">
        <v>0.44871794871794901</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482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617</v>
      </c>
      <c r="D7" s="10">
        <v>301</v>
      </c>
      <c r="E7" s="10">
        <v>313</v>
      </c>
      <c r="F7" s="10"/>
      <c r="G7" s="10">
        <v>90</v>
      </c>
      <c r="H7" s="10">
        <v>155</v>
      </c>
      <c r="I7" s="10">
        <v>119</v>
      </c>
      <c r="J7" s="10">
        <v>100</v>
      </c>
      <c r="K7" s="10">
        <v>73</v>
      </c>
      <c r="L7" s="10">
        <v>80</v>
      </c>
      <c r="M7" s="10"/>
      <c r="N7" s="10">
        <v>243</v>
      </c>
      <c r="O7" s="10">
        <v>151</v>
      </c>
      <c r="P7" s="10">
        <v>96</v>
      </c>
      <c r="Q7" s="10">
        <v>122</v>
      </c>
      <c r="R7" s="10"/>
      <c r="S7" s="10">
        <v>135</v>
      </c>
      <c r="T7" s="10">
        <v>60</v>
      </c>
      <c r="U7" s="10">
        <v>31</v>
      </c>
      <c r="V7" s="10">
        <v>50</v>
      </c>
      <c r="W7" s="10">
        <v>54</v>
      </c>
      <c r="X7" s="10">
        <v>48</v>
      </c>
      <c r="Y7" s="10">
        <v>52</v>
      </c>
      <c r="Z7" s="10">
        <v>22</v>
      </c>
      <c r="AA7" s="10">
        <v>84</v>
      </c>
      <c r="AB7" s="10">
        <v>48</v>
      </c>
      <c r="AC7" s="10">
        <v>25</v>
      </c>
      <c r="AD7" s="10">
        <v>8</v>
      </c>
      <c r="AE7" s="10"/>
      <c r="AF7" s="10">
        <v>196</v>
      </c>
      <c r="AG7" s="10">
        <v>91</v>
      </c>
      <c r="AH7" s="10">
        <v>66</v>
      </c>
      <c r="AI7" s="10">
        <v>80</v>
      </c>
      <c r="AJ7" s="10">
        <v>53</v>
      </c>
      <c r="AK7" s="10">
        <v>64</v>
      </c>
      <c r="AL7" s="10"/>
      <c r="AM7" s="10">
        <v>95</v>
      </c>
      <c r="AN7" s="10">
        <v>114</v>
      </c>
      <c r="AO7" s="10">
        <v>190</v>
      </c>
      <c r="AP7" s="10">
        <v>119</v>
      </c>
      <c r="AQ7" s="10">
        <v>21</v>
      </c>
      <c r="AR7" s="10"/>
      <c r="AS7" s="10">
        <v>617</v>
      </c>
      <c r="AT7" s="10" t="s">
        <v>96</v>
      </c>
      <c r="AU7" s="10"/>
      <c r="AV7" s="10">
        <v>205</v>
      </c>
      <c r="AW7" s="10">
        <v>51</v>
      </c>
      <c r="AX7" s="10">
        <v>257</v>
      </c>
      <c r="AY7" s="10"/>
      <c r="AZ7" s="10">
        <v>55</v>
      </c>
      <c r="BA7" s="10">
        <v>47</v>
      </c>
      <c r="BB7" s="10">
        <v>118</v>
      </c>
      <c r="BC7" s="10"/>
      <c r="BD7" s="10">
        <v>398</v>
      </c>
      <c r="BE7" s="10">
        <v>216</v>
      </c>
      <c r="BF7" s="10"/>
      <c r="BG7" s="10">
        <v>204</v>
      </c>
      <c r="BH7" s="10">
        <v>412</v>
      </c>
      <c r="BI7" s="10"/>
      <c r="BJ7" s="10">
        <v>93</v>
      </c>
      <c r="BK7" s="10">
        <v>512</v>
      </c>
      <c r="BL7" s="10"/>
      <c r="BM7" s="10">
        <v>122</v>
      </c>
      <c r="BN7" s="10">
        <v>487</v>
      </c>
      <c r="BO7" s="10"/>
      <c r="BP7" s="10">
        <v>173</v>
      </c>
      <c r="BQ7" s="10">
        <v>433</v>
      </c>
      <c r="BR7" s="10"/>
      <c r="BS7" s="10">
        <v>226</v>
      </c>
      <c r="BT7" s="10">
        <v>234</v>
      </c>
      <c r="BU7" s="10"/>
      <c r="BV7" s="10">
        <v>73</v>
      </c>
      <c r="BW7" s="10">
        <v>153</v>
      </c>
      <c r="BX7" s="10"/>
      <c r="BY7" s="10">
        <v>75</v>
      </c>
      <c r="BZ7" s="10">
        <v>532</v>
      </c>
      <c r="CA7" s="10"/>
      <c r="CB7" s="10">
        <v>293</v>
      </c>
      <c r="CC7" s="10">
        <v>312</v>
      </c>
    </row>
    <row r="8" spans="2:81" x14ac:dyDescent="0.3">
      <c r="B8" s="14" t="s">
        <v>413</v>
      </c>
      <c r="C8" s="13">
        <v>0.20907617504051901</v>
      </c>
      <c r="D8" s="13">
        <v>0.20598006644518299</v>
      </c>
      <c r="E8" s="13">
        <v>0.21086261980830701</v>
      </c>
      <c r="F8" s="13"/>
      <c r="G8" s="13">
        <v>0.17777777777777801</v>
      </c>
      <c r="H8" s="13">
        <v>0.25806451612903197</v>
      </c>
      <c r="I8" s="13">
        <v>0.16806722689075601</v>
      </c>
      <c r="J8" s="13">
        <v>0.21</v>
      </c>
      <c r="K8" s="13">
        <v>0.13698630136986301</v>
      </c>
      <c r="L8" s="13">
        <v>0.27500000000000002</v>
      </c>
      <c r="M8" s="13"/>
      <c r="N8" s="13">
        <v>0.25925925925925902</v>
      </c>
      <c r="O8" s="13">
        <v>0.165562913907285</v>
      </c>
      <c r="P8" s="13">
        <v>0.19791666666666699</v>
      </c>
      <c r="Q8" s="13">
        <v>0.17213114754098399</v>
      </c>
      <c r="R8" s="13"/>
      <c r="S8" s="13">
        <v>0.22962962962962999</v>
      </c>
      <c r="T8" s="13">
        <v>0.21666666666666701</v>
      </c>
      <c r="U8" s="13">
        <v>0.19354838709677399</v>
      </c>
      <c r="V8" s="13">
        <v>0.18</v>
      </c>
      <c r="W8" s="13">
        <v>0.27777777777777801</v>
      </c>
      <c r="X8" s="13">
        <v>0.16666666666666699</v>
      </c>
      <c r="Y8" s="13">
        <v>0.19230769230769201</v>
      </c>
      <c r="Z8" s="13">
        <v>0.13636363636363599</v>
      </c>
      <c r="AA8" s="13">
        <v>0.214285714285714</v>
      </c>
      <c r="AB8" s="13">
        <v>0.22916666666666699</v>
      </c>
      <c r="AC8" s="13">
        <v>0.16</v>
      </c>
      <c r="AD8" s="13">
        <v>0.125</v>
      </c>
      <c r="AE8" s="13"/>
      <c r="AF8" s="13">
        <v>0.23469387755102</v>
      </c>
      <c r="AG8" s="13">
        <v>0.26373626373626402</v>
      </c>
      <c r="AH8" s="13">
        <v>0.25757575757575801</v>
      </c>
      <c r="AI8" s="13">
        <v>0.13750000000000001</v>
      </c>
      <c r="AJ8" s="13">
        <v>0.18867924528301899</v>
      </c>
      <c r="AK8" s="13">
        <v>0.125</v>
      </c>
      <c r="AL8" s="13"/>
      <c r="AM8" s="13">
        <v>0.18947368421052599</v>
      </c>
      <c r="AN8" s="13">
        <v>0.21052631578947401</v>
      </c>
      <c r="AO8" s="13">
        <v>0.173684210526316</v>
      </c>
      <c r="AP8" s="13">
        <v>0.26890756302521002</v>
      </c>
      <c r="AQ8" s="13">
        <v>0.33333333333333298</v>
      </c>
      <c r="AR8" s="13"/>
      <c r="AS8" s="13">
        <v>0.20907617504051901</v>
      </c>
      <c r="AT8" s="13" t="s">
        <v>97</v>
      </c>
      <c r="AU8" s="13"/>
      <c r="AV8" s="13">
        <v>0.219512195121951</v>
      </c>
      <c r="AW8" s="13">
        <v>0.23529411764705899</v>
      </c>
      <c r="AX8" s="13">
        <v>0.167315175097276</v>
      </c>
      <c r="AY8" s="13"/>
      <c r="AZ8" s="13">
        <v>0.30909090909090903</v>
      </c>
      <c r="BA8" s="13">
        <v>0.21276595744680901</v>
      </c>
      <c r="BB8" s="13">
        <v>0.194915254237288</v>
      </c>
      <c r="BC8" s="13"/>
      <c r="BD8" s="13">
        <v>0.20854271356783899</v>
      </c>
      <c r="BE8" s="13">
        <v>0.21296296296296299</v>
      </c>
      <c r="BF8" s="13"/>
      <c r="BG8" s="13">
        <v>0.25</v>
      </c>
      <c r="BH8" s="13">
        <v>0.18932038834951501</v>
      </c>
      <c r="BI8" s="13"/>
      <c r="BJ8" s="13">
        <v>0.13978494623655899</v>
      </c>
      <c r="BK8" s="13">
        <v>0.220703125</v>
      </c>
      <c r="BL8" s="13"/>
      <c r="BM8" s="13">
        <v>0.204918032786885</v>
      </c>
      <c r="BN8" s="13">
        <v>0.21355236139630401</v>
      </c>
      <c r="BO8" s="13"/>
      <c r="BP8" s="13">
        <v>0.179190751445087</v>
      </c>
      <c r="BQ8" s="13">
        <v>0.22632794457274799</v>
      </c>
      <c r="BR8" s="13"/>
      <c r="BS8" s="13">
        <v>0.172566371681416</v>
      </c>
      <c r="BT8" s="13">
        <v>0.213675213675214</v>
      </c>
      <c r="BU8" s="13"/>
      <c r="BV8" s="13">
        <v>0.123287671232877</v>
      </c>
      <c r="BW8" s="13">
        <v>0.19607843137254899</v>
      </c>
      <c r="BX8" s="13"/>
      <c r="BY8" s="13">
        <v>0.32</v>
      </c>
      <c r="BZ8" s="13">
        <v>0.19548872180451099</v>
      </c>
      <c r="CA8" s="13"/>
      <c r="CB8" s="13">
        <v>0.18771331058020499</v>
      </c>
      <c r="CC8" s="13">
        <v>0.230769230769231</v>
      </c>
    </row>
    <row r="9" spans="2:81" x14ac:dyDescent="0.3">
      <c r="B9" s="14" t="s">
        <v>84</v>
      </c>
      <c r="C9" s="13">
        <v>0.38411669367909201</v>
      </c>
      <c r="D9" s="13">
        <v>0.37541528239202698</v>
      </c>
      <c r="E9" s="13">
        <v>0.39297124600639</v>
      </c>
      <c r="F9" s="13"/>
      <c r="G9" s="13">
        <v>0.37777777777777799</v>
      </c>
      <c r="H9" s="13">
        <v>0.38709677419354799</v>
      </c>
      <c r="I9" s="13">
        <v>0.42016806722689098</v>
      </c>
      <c r="J9" s="13">
        <v>0.39</v>
      </c>
      <c r="K9" s="13">
        <v>0.397260273972603</v>
      </c>
      <c r="L9" s="13">
        <v>0.3125</v>
      </c>
      <c r="M9" s="13"/>
      <c r="N9" s="13">
        <v>0.32510288065843601</v>
      </c>
      <c r="O9" s="13">
        <v>0.45033112582781498</v>
      </c>
      <c r="P9" s="13">
        <v>0.4375</v>
      </c>
      <c r="Q9" s="13">
        <v>0.38524590163934402</v>
      </c>
      <c r="R9" s="13"/>
      <c r="S9" s="13">
        <v>0.37777777777777799</v>
      </c>
      <c r="T9" s="13">
        <v>0.3</v>
      </c>
      <c r="U9" s="13">
        <v>0.58064516129032295</v>
      </c>
      <c r="V9" s="13">
        <v>0.4</v>
      </c>
      <c r="W9" s="13">
        <v>0.31481481481481499</v>
      </c>
      <c r="X9" s="13">
        <v>0.33333333333333298</v>
      </c>
      <c r="Y9" s="13">
        <v>0.36538461538461497</v>
      </c>
      <c r="Z9" s="13">
        <v>0.54545454545454497</v>
      </c>
      <c r="AA9" s="13">
        <v>0.44047619047619002</v>
      </c>
      <c r="AB9" s="13">
        <v>0.35416666666666702</v>
      </c>
      <c r="AC9" s="13">
        <v>0.4</v>
      </c>
      <c r="AD9" s="13">
        <v>0.25</v>
      </c>
      <c r="AE9" s="13"/>
      <c r="AF9" s="13">
        <v>0.39285714285714302</v>
      </c>
      <c r="AG9" s="13">
        <v>0.35164835164835201</v>
      </c>
      <c r="AH9" s="13">
        <v>0.37878787878787901</v>
      </c>
      <c r="AI9" s="13">
        <v>0.36249999999999999</v>
      </c>
      <c r="AJ9" s="13">
        <v>0.37735849056603799</v>
      </c>
      <c r="AK9" s="13">
        <v>0.484375</v>
      </c>
      <c r="AL9" s="13"/>
      <c r="AM9" s="13">
        <v>0.26315789473684198</v>
      </c>
      <c r="AN9" s="13">
        <v>0.394736842105263</v>
      </c>
      <c r="AO9" s="13">
        <v>0.42631578947368398</v>
      </c>
      <c r="AP9" s="13">
        <v>0.42857142857142899</v>
      </c>
      <c r="AQ9" s="13">
        <v>0.28571428571428598</v>
      </c>
      <c r="AR9" s="13"/>
      <c r="AS9" s="13">
        <v>0.38411669367909201</v>
      </c>
      <c r="AT9" s="13" t="s">
        <v>97</v>
      </c>
      <c r="AU9" s="13"/>
      <c r="AV9" s="13">
        <v>0.404878048780488</v>
      </c>
      <c r="AW9" s="13">
        <v>0.31372549019607798</v>
      </c>
      <c r="AX9" s="13">
        <v>0.39688715953307402</v>
      </c>
      <c r="AY9" s="13"/>
      <c r="AZ9" s="13">
        <v>0.381818181818182</v>
      </c>
      <c r="BA9" s="13">
        <v>0.40425531914893598</v>
      </c>
      <c r="BB9" s="13">
        <v>0.39830508474576298</v>
      </c>
      <c r="BC9" s="13"/>
      <c r="BD9" s="13">
        <v>0.38944723618090499</v>
      </c>
      <c r="BE9" s="13">
        <v>0.37037037037037002</v>
      </c>
      <c r="BF9" s="13"/>
      <c r="BG9" s="13">
        <v>0.34313725490196101</v>
      </c>
      <c r="BH9" s="13">
        <v>0.40533980582524298</v>
      </c>
      <c r="BI9" s="13"/>
      <c r="BJ9" s="13">
        <v>0.38709677419354799</v>
      </c>
      <c r="BK9" s="13">
        <v>0.390625</v>
      </c>
      <c r="BL9" s="13"/>
      <c r="BM9" s="13">
        <v>0.38524590163934402</v>
      </c>
      <c r="BN9" s="13">
        <v>0.38193018480492802</v>
      </c>
      <c r="BO9" s="13"/>
      <c r="BP9" s="13">
        <v>0.410404624277457</v>
      </c>
      <c r="BQ9" s="13">
        <v>0.36951501154734401</v>
      </c>
      <c r="BR9" s="13"/>
      <c r="BS9" s="13">
        <v>0.42920353982300902</v>
      </c>
      <c r="BT9" s="13">
        <v>0.36752136752136799</v>
      </c>
      <c r="BU9" s="13"/>
      <c r="BV9" s="13">
        <v>0.397260273972603</v>
      </c>
      <c r="BW9" s="13">
        <v>0.44444444444444398</v>
      </c>
      <c r="BX9" s="13"/>
      <c r="BY9" s="13">
        <v>0.266666666666667</v>
      </c>
      <c r="BZ9" s="13">
        <v>0.40413533834586501</v>
      </c>
      <c r="CA9" s="13"/>
      <c r="CB9" s="13">
        <v>0.39590443686006799</v>
      </c>
      <c r="CC9" s="13">
        <v>0.381410256410256</v>
      </c>
    </row>
    <row r="10" spans="2:81" x14ac:dyDescent="0.3">
      <c r="B10" s="14" t="s">
        <v>414</v>
      </c>
      <c r="C10" s="13">
        <v>0.22042139384116699</v>
      </c>
      <c r="D10" s="13">
        <v>0.232558139534884</v>
      </c>
      <c r="E10" s="13">
        <v>0.21086261980830701</v>
      </c>
      <c r="F10" s="13"/>
      <c r="G10" s="13">
        <v>0.22222222222222199</v>
      </c>
      <c r="H10" s="13">
        <v>0.187096774193548</v>
      </c>
      <c r="I10" s="13">
        <v>0.22689075630252101</v>
      </c>
      <c r="J10" s="13">
        <v>0.21</v>
      </c>
      <c r="K10" s="13">
        <v>0.301369863013699</v>
      </c>
      <c r="L10" s="13">
        <v>0.21249999999999999</v>
      </c>
      <c r="M10" s="13"/>
      <c r="N10" s="13">
        <v>0.22222222222222199</v>
      </c>
      <c r="O10" s="13">
        <v>0.205298013245033</v>
      </c>
      <c r="P10" s="13">
        <v>0.22916666666666699</v>
      </c>
      <c r="Q10" s="13">
        <v>0.23770491803278701</v>
      </c>
      <c r="R10" s="13"/>
      <c r="S10" s="13">
        <v>0.21481481481481501</v>
      </c>
      <c r="T10" s="13">
        <v>0.28333333333333299</v>
      </c>
      <c r="U10" s="13">
        <v>0.12903225806451599</v>
      </c>
      <c r="V10" s="13">
        <v>0.24</v>
      </c>
      <c r="W10" s="13">
        <v>0.203703703703704</v>
      </c>
      <c r="X10" s="13">
        <v>0.22916666666666699</v>
      </c>
      <c r="Y10" s="13">
        <v>0.269230769230769</v>
      </c>
      <c r="Z10" s="13">
        <v>0.22727272727272699</v>
      </c>
      <c r="AA10" s="13">
        <v>0.15476190476190499</v>
      </c>
      <c r="AB10" s="13">
        <v>0.22916666666666699</v>
      </c>
      <c r="AC10" s="13">
        <v>0.24</v>
      </c>
      <c r="AD10" s="13">
        <v>0.375</v>
      </c>
      <c r="AE10" s="13"/>
      <c r="AF10" s="13">
        <v>0.214285714285714</v>
      </c>
      <c r="AG10" s="13">
        <v>0.21978021978022</v>
      </c>
      <c r="AH10" s="13">
        <v>0.24242424242424199</v>
      </c>
      <c r="AI10" s="13">
        <v>0.21249999999999999</v>
      </c>
      <c r="AJ10" s="13">
        <v>0.169811320754717</v>
      </c>
      <c r="AK10" s="13">
        <v>0.234375</v>
      </c>
      <c r="AL10" s="13"/>
      <c r="AM10" s="13">
        <v>0.30526315789473701</v>
      </c>
      <c r="AN10" s="13">
        <v>0.21052631578947401</v>
      </c>
      <c r="AO10" s="13">
        <v>0.21052631578947401</v>
      </c>
      <c r="AP10" s="13">
        <v>0.159663865546218</v>
      </c>
      <c r="AQ10" s="13">
        <v>0.19047619047618999</v>
      </c>
      <c r="AR10" s="13"/>
      <c r="AS10" s="13">
        <v>0.22042139384116699</v>
      </c>
      <c r="AT10" s="13" t="s">
        <v>97</v>
      </c>
      <c r="AU10" s="13"/>
      <c r="AV10" s="13">
        <v>0.2</v>
      </c>
      <c r="AW10" s="13">
        <v>0.23529411764705899</v>
      </c>
      <c r="AX10" s="13">
        <v>0.22178988326848201</v>
      </c>
      <c r="AY10" s="13"/>
      <c r="AZ10" s="13">
        <v>0.163636363636364</v>
      </c>
      <c r="BA10" s="13">
        <v>0.19148936170212799</v>
      </c>
      <c r="BB10" s="13">
        <v>0.22033898305084701</v>
      </c>
      <c r="BC10" s="13"/>
      <c r="BD10" s="13">
        <v>0.20854271356783899</v>
      </c>
      <c r="BE10" s="13">
        <v>0.240740740740741</v>
      </c>
      <c r="BF10" s="13"/>
      <c r="BG10" s="13">
        <v>0.22549019607843099</v>
      </c>
      <c r="BH10" s="13">
        <v>0.216019417475728</v>
      </c>
      <c r="BI10" s="13"/>
      <c r="BJ10" s="13">
        <v>0.26881720430107497</v>
      </c>
      <c r="BK10" s="13">
        <v>0.20703125</v>
      </c>
      <c r="BL10" s="13"/>
      <c r="BM10" s="13">
        <v>0.22950819672131101</v>
      </c>
      <c r="BN10" s="13">
        <v>0.219712525667351</v>
      </c>
      <c r="BO10" s="13"/>
      <c r="BP10" s="13">
        <v>0.20231213872832399</v>
      </c>
      <c r="BQ10" s="13">
        <v>0.228637413394919</v>
      </c>
      <c r="BR10" s="13"/>
      <c r="BS10" s="13">
        <v>0.221238938053097</v>
      </c>
      <c r="BT10" s="13">
        <v>0.226495726495726</v>
      </c>
      <c r="BU10" s="13"/>
      <c r="BV10" s="13">
        <v>0.26027397260273999</v>
      </c>
      <c r="BW10" s="13">
        <v>0.20261437908496699</v>
      </c>
      <c r="BX10" s="13"/>
      <c r="BY10" s="13">
        <v>0.22666666666666699</v>
      </c>
      <c r="BZ10" s="13">
        <v>0.216165413533835</v>
      </c>
      <c r="CA10" s="13"/>
      <c r="CB10" s="13">
        <v>0.225255972696246</v>
      </c>
      <c r="CC10" s="13">
        <v>0.20833333333333301</v>
      </c>
    </row>
    <row r="11" spans="2:81" x14ac:dyDescent="0.3">
      <c r="B11" s="14" t="s">
        <v>86</v>
      </c>
      <c r="C11" s="13">
        <v>9.07617504051864E-2</v>
      </c>
      <c r="D11" s="13">
        <v>8.3056478405315604E-2</v>
      </c>
      <c r="E11" s="13">
        <v>9.5846645367412095E-2</v>
      </c>
      <c r="F11" s="13"/>
      <c r="G11" s="13">
        <v>0.122222222222222</v>
      </c>
      <c r="H11" s="13">
        <v>8.3870967741935504E-2</v>
      </c>
      <c r="I11" s="13">
        <v>7.5630252100840303E-2</v>
      </c>
      <c r="J11" s="13">
        <v>0.11</v>
      </c>
      <c r="K11" s="13">
        <v>8.2191780821917804E-2</v>
      </c>
      <c r="L11" s="13">
        <v>7.4999999999999997E-2</v>
      </c>
      <c r="M11" s="13"/>
      <c r="N11" s="13">
        <v>0.102880658436214</v>
      </c>
      <c r="O11" s="13">
        <v>9.9337748344370896E-2</v>
      </c>
      <c r="P11" s="13">
        <v>6.25E-2</v>
      </c>
      <c r="Q11" s="13">
        <v>7.3770491803278701E-2</v>
      </c>
      <c r="R11" s="13"/>
      <c r="S11" s="13">
        <v>8.1481481481481502E-2</v>
      </c>
      <c r="T11" s="13">
        <v>6.6666666666666693E-2</v>
      </c>
      <c r="U11" s="13">
        <v>3.2258064516128997E-2</v>
      </c>
      <c r="V11" s="13">
        <v>0.1</v>
      </c>
      <c r="W11" s="13">
        <v>0.11111111111111099</v>
      </c>
      <c r="X11" s="13">
        <v>8.3333333333333301E-2</v>
      </c>
      <c r="Y11" s="13">
        <v>5.7692307692307702E-2</v>
      </c>
      <c r="Z11" s="13">
        <v>4.5454545454545497E-2</v>
      </c>
      <c r="AA11" s="13">
        <v>0.107142857142857</v>
      </c>
      <c r="AB11" s="13">
        <v>0.14583333333333301</v>
      </c>
      <c r="AC11" s="13">
        <v>0.12</v>
      </c>
      <c r="AD11" s="13">
        <v>0.25</v>
      </c>
      <c r="AE11" s="13"/>
      <c r="AF11" s="13">
        <v>7.6530612244898003E-2</v>
      </c>
      <c r="AG11" s="13">
        <v>9.8901098901098897E-2</v>
      </c>
      <c r="AH11" s="13">
        <v>6.0606060606060601E-2</v>
      </c>
      <c r="AI11" s="13">
        <v>0.125</v>
      </c>
      <c r="AJ11" s="13">
        <v>0.15094339622641501</v>
      </c>
      <c r="AK11" s="13">
        <v>7.8125E-2</v>
      </c>
      <c r="AL11" s="13"/>
      <c r="AM11" s="13">
        <v>9.4736842105263203E-2</v>
      </c>
      <c r="AN11" s="13">
        <v>7.8947368421052599E-2</v>
      </c>
      <c r="AO11" s="13">
        <v>0.105263157894737</v>
      </c>
      <c r="AP11" s="13">
        <v>8.40336134453782E-2</v>
      </c>
      <c r="AQ11" s="13">
        <v>4.7619047619047603E-2</v>
      </c>
      <c r="AR11" s="13"/>
      <c r="AS11" s="13">
        <v>9.07617504051864E-2</v>
      </c>
      <c r="AT11" s="13" t="s">
        <v>97</v>
      </c>
      <c r="AU11" s="13"/>
      <c r="AV11" s="13">
        <v>8.2926829268292701E-2</v>
      </c>
      <c r="AW11" s="13">
        <v>0.15686274509803899</v>
      </c>
      <c r="AX11" s="13">
        <v>0.101167315175097</v>
      </c>
      <c r="AY11" s="13"/>
      <c r="AZ11" s="13">
        <v>5.4545454545454501E-2</v>
      </c>
      <c r="BA11" s="13">
        <v>8.5106382978723402E-2</v>
      </c>
      <c r="BB11" s="13">
        <v>9.3220338983050793E-2</v>
      </c>
      <c r="BC11" s="13"/>
      <c r="BD11" s="13">
        <v>9.5477386934673406E-2</v>
      </c>
      <c r="BE11" s="13">
        <v>8.3333333333333301E-2</v>
      </c>
      <c r="BF11" s="13"/>
      <c r="BG11" s="13">
        <v>8.8235294117647106E-2</v>
      </c>
      <c r="BH11" s="13">
        <v>9.2233009708737906E-2</v>
      </c>
      <c r="BI11" s="13"/>
      <c r="BJ11" s="13">
        <v>9.6774193548387094E-2</v>
      </c>
      <c r="BK11" s="13">
        <v>8.7890625E-2</v>
      </c>
      <c r="BL11" s="13"/>
      <c r="BM11" s="13">
        <v>9.8360655737704902E-2</v>
      </c>
      <c r="BN11" s="13">
        <v>8.8295687885010299E-2</v>
      </c>
      <c r="BO11" s="13"/>
      <c r="BP11" s="13">
        <v>0.115606936416185</v>
      </c>
      <c r="BQ11" s="13">
        <v>7.8521939953810599E-2</v>
      </c>
      <c r="BR11" s="13"/>
      <c r="BS11" s="13">
        <v>0.106194690265487</v>
      </c>
      <c r="BT11" s="13">
        <v>8.9743589743589702E-2</v>
      </c>
      <c r="BU11" s="13"/>
      <c r="BV11" s="13">
        <v>0.150684931506849</v>
      </c>
      <c r="BW11" s="13">
        <v>8.4967320261437898E-2</v>
      </c>
      <c r="BX11" s="13"/>
      <c r="BY11" s="13">
        <v>9.3333333333333296E-2</v>
      </c>
      <c r="BZ11" s="13">
        <v>8.8345864661654103E-2</v>
      </c>
      <c r="CA11" s="13"/>
      <c r="CB11" s="13">
        <v>0.109215017064846</v>
      </c>
      <c r="CC11" s="13">
        <v>7.0512820512820498E-2</v>
      </c>
    </row>
    <row r="12" spans="2:81" x14ac:dyDescent="0.3">
      <c r="B12" s="14" t="s">
        <v>415</v>
      </c>
      <c r="C12" s="13">
        <v>5.9967585089140997E-2</v>
      </c>
      <c r="D12" s="13">
        <v>7.3089700996677706E-2</v>
      </c>
      <c r="E12" s="13">
        <v>4.7923322683706103E-2</v>
      </c>
      <c r="F12" s="13"/>
      <c r="G12" s="13">
        <v>6.6666666666666693E-2</v>
      </c>
      <c r="H12" s="13">
        <v>7.09677419354839E-2</v>
      </c>
      <c r="I12" s="13">
        <v>6.7226890756302504E-2</v>
      </c>
      <c r="J12" s="13">
        <v>0.03</v>
      </c>
      <c r="K12" s="13">
        <v>4.1095890410958902E-2</v>
      </c>
      <c r="L12" s="13">
        <v>7.4999999999999997E-2</v>
      </c>
      <c r="M12" s="13"/>
      <c r="N12" s="13">
        <v>6.5843621399177002E-2</v>
      </c>
      <c r="O12" s="13">
        <v>3.9735099337748297E-2</v>
      </c>
      <c r="P12" s="13">
        <v>5.2083333333333301E-2</v>
      </c>
      <c r="Q12" s="13">
        <v>7.3770491803278701E-2</v>
      </c>
      <c r="R12" s="13"/>
      <c r="S12" s="13">
        <v>6.6666666666666693E-2</v>
      </c>
      <c r="T12" s="13">
        <v>0.05</v>
      </c>
      <c r="U12" s="13">
        <v>3.2258064516128997E-2</v>
      </c>
      <c r="V12" s="13">
        <v>0.04</v>
      </c>
      <c r="W12" s="13">
        <v>5.5555555555555601E-2</v>
      </c>
      <c r="X12" s="13">
        <v>0.125</v>
      </c>
      <c r="Y12" s="13">
        <v>9.6153846153846201E-2</v>
      </c>
      <c r="Z12" s="13">
        <v>0</v>
      </c>
      <c r="AA12" s="13">
        <v>5.95238095238095E-2</v>
      </c>
      <c r="AB12" s="13">
        <v>4.1666666666666699E-2</v>
      </c>
      <c r="AC12" s="13">
        <v>0.04</v>
      </c>
      <c r="AD12" s="13">
        <v>0</v>
      </c>
      <c r="AE12" s="13"/>
      <c r="AF12" s="13">
        <v>6.6326530612244902E-2</v>
      </c>
      <c r="AG12" s="13">
        <v>4.3956043956044001E-2</v>
      </c>
      <c r="AH12" s="13">
        <v>1.5151515151515201E-2</v>
      </c>
      <c r="AI12" s="13">
        <v>0.1125</v>
      </c>
      <c r="AJ12" s="13">
        <v>9.4339622641509399E-2</v>
      </c>
      <c r="AK12" s="13">
        <v>3.125E-2</v>
      </c>
      <c r="AL12" s="13"/>
      <c r="AM12" s="13">
        <v>6.3157894736842093E-2</v>
      </c>
      <c r="AN12" s="13">
        <v>8.7719298245614002E-2</v>
      </c>
      <c r="AO12" s="13">
        <v>5.7894736842105297E-2</v>
      </c>
      <c r="AP12" s="13">
        <v>4.20168067226891E-2</v>
      </c>
      <c r="AQ12" s="13">
        <v>9.5238095238095205E-2</v>
      </c>
      <c r="AR12" s="13"/>
      <c r="AS12" s="13">
        <v>5.9967585089140997E-2</v>
      </c>
      <c r="AT12" s="13" t="s">
        <v>97</v>
      </c>
      <c r="AU12" s="13"/>
      <c r="AV12" s="13">
        <v>6.8292682926829301E-2</v>
      </c>
      <c r="AW12" s="13">
        <v>1.9607843137254902E-2</v>
      </c>
      <c r="AX12" s="13">
        <v>5.83657587548638E-2</v>
      </c>
      <c r="AY12" s="13"/>
      <c r="AZ12" s="13">
        <v>9.0909090909090898E-2</v>
      </c>
      <c r="BA12" s="13">
        <v>6.3829787234042507E-2</v>
      </c>
      <c r="BB12" s="13">
        <v>5.0847457627118599E-2</v>
      </c>
      <c r="BC12" s="13"/>
      <c r="BD12" s="13">
        <v>7.0351758793969807E-2</v>
      </c>
      <c r="BE12" s="13">
        <v>4.1666666666666699E-2</v>
      </c>
      <c r="BF12" s="13"/>
      <c r="BG12" s="13">
        <v>6.3725490196078399E-2</v>
      </c>
      <c r="BH12" s="13">
        <v>5.8252427184466E-2</v>
      </c>
      <c r="BI12" s="13"/>
      <c r="BJ12" s="13">
        <v>8.6021505376344107E-2</v>
      </c>
      <c r="BK12" s="13">
        <v>5.46875E-2</v>
      </c>
      <c r="BL12" s="13"/>
      <c r="BM12" s="13">
        <v>6.5573770491803296E-2</v>
      </c>
      <c r="BN12" s="13">
        <v>5.9548254620123198E-2</v>
      </c>
      <c r="BO12" s="13"/>
      <c r="BP12" s="13">
        <v>6.9364161849711004E-2</v>
      </c>
      <c r="BQ12" s="13">
        <v>5.7736720554272501E-2</v>
      </c>
      <c r="BR12" s="13"/>
      <c r="BS12" s="13">
        <v>5.3097345132743397E-2</v>
      </c>
      <c r="BT12" s="13">
        <v>4.2735042735042701E-2</v>
      </c>
      <c r="BU12" s="13"/>
      <c r="BV12" s="13">
        <v>4.1095890410958902E-2</v>
      </c>
      <c r="BW12" s="13">
        <v>5.8823529411764698E-2</v>
      </c>
      <c r="BX12" s="13"/>
      <c r="BY12" s="13">
        <v>0.08</v>
      </c>
      <c r="BZ12" s="13">
        <v>5.6390977443608999E-2</v>
      </c>
      <c r="CA12" s="13"/>
      <c r="CB12" s="13">
        <v>5.8020477815699703E-2</v>
      </c>
      <c r="CC12" s="13">
        <v>6.4102564102564097E-2</v>
      </c>
    </row>
    <row r="13" spans="2:81" x14ac:dyDescent="0.3">
      <c r="B13" s="14" t="s">
        <v>106</v>
      </c>
      <c r="C13" s="13">
        <v>3.5656401944894701E-2</v>
      </c>
      <c r="D13" s="13">
        <v>2.9900332225913599E-2</v>
      </c>
      <c r="E13" s="13">
        <v>4.1533546325878599E-2</v>
      </c>
      <c r="F13" s="13"/>
      <c r="G13" s="13">
        <v>3.3333333333333298E-2</v>
      </c>
      <c r="H13" s="13">
        <v>1.2903225806451601E-2</v>
      </c>
      <c r="I13" s="13">
        <v>4.20168067226891E-2</v>
      </c>
      <c r="J13" s="13">
        <v>0.05</v>
      </c>
      <c r="K13" s="13">
        <v>4.1095890410958902E-2</v>
      </c>
      <c r="L13" s="13">
        <v>0.05</v>
      </c>
      <c r="M13" s="13"/>
      <c r="N13" s="13">
        <v>2.4691358024691398E-2</v>
      </c>
      <c r="O13" s="13">
        <v>3.9735099337748297E-2</v>
      </c>
      <c r="P13" s="13">
        <v>2.0833333333333301E-2</v>
      </c>
      <c r="Q13" s="13">
        <v>5.7377049180327898E-2</v>
      </c>
      <c r="R13" s="13"/>
      <c r="S13" s="13">
        <v>2.96296296296296E-2</v>
      </c>
      <c r="T13" s="13">
        <v>8.3333333333333301E-2</v>
      </c>
      <c r="U13" s="13">
        <v>3.2258064516128997E-2</v>
      </c>
      <c r="V13" s="13">
        <v>0.04</v>
      </c>
      <c r="W13" s="13">
        <v>3.7037037037037E-2</v>
      </c>
      <c r="X13" s="13">
        <v>6.25E-2</v>
      </c>
      <c r="Y13" s="13">
        <v>1.9230769230769201E-2</v>
      </c>
      <c r="Z13" s="13">
        <v>4.5454545454545497E-2</v>
      </c>
      <c r="AA13" s="13">
        <v>2.3809523809523801E-2</v>
      </c>
      <c r="AB13" s="13">
        <v>0</v>
      </c>
      <c r="AC13" s="13">
        <v>0.04</v>
      </c>
      <c r="AD13" s="13">
        <v>0</v>
      </c>
      <c r="AE13" s="13"/>
      <c r="AF13" s="13">
        <v>1.53061224489796E-2</v>
      </c>
      <c r="AG13" s="13">
        <v>2.1978021978022001E-2</v>
      </c>
      <c r="AH13" s="13">
        <v>4.5454545454545497E-2</v>
      </c>
      <c r="AI13" s="13">
        <v>0.05</v>
      </c>
      <c r="AJ13" s="13">
        <v>1.88679245283019E-2</v>
      </c>
      <c r="AK13" s="13">
        <v>4.6875E-2</v>
      </c>
      <c r="AL13" s="13"/>
      <c r="AM13" s="13">
        <v>8.42105263157895E-2</v>
      </c>
      <c r="AN13" s="13">
        <v>1.7543859649122799E-2</v>
      </c>
      <c r="AO13" s="13">
        <v>2.6315789473684199E-2</v>
      </c>
      <c r="AP13" s="13">
        <v>1.6806722689075598E-2</v>
      </c>
      <c r="AQ13" s="13">
        <v>4.7619047619047603E-2</v>
      </c>
      <c r="AR13" s="13"/>
      <c r="AS13" s="13">
        <v>3.5656401944894701E-2</v>
      </c>
      <c r="AT13" s="13" t="s">
        <v>97</v>
      </c>
      <c r="AU13" s="13"/>
      <c r="AV13" s="13">
        <v>2.4390243902439001E-2</v>
      </c>
      <c r="AW13" s="13">
        <v>3.9215686274509803E-2</v>
      </c>
      <c r="AX13" s="13">
        <v>5.4474708171206199E-2</v>
      </c>
      <c r="AY13" s="13"/>
      <c r="AZ13" s="13">
        <v>0</v>
      </c>
      <c r="BA13" s="13">
        <v>4.2553191489361701E-2</v>
      </c>
      <c r="BB13" s="13">
        <v>4.2372881355932202E-2</v>
      </c>
      <c r="BC13" s="13"/>
      <c r="BD13" s="13">
        <v>2.7638190954773899E-2</v>
      </c>
      <c r="BE13" s="13">
        <v>5.0925925925925902E-2</v>
      </c>
      <c r="BF13" s="13"/>
      <c r="BG13" s="13">
        <v>2.9411764705882401E-2</v>
      </c>
      <c r="BH13" s="13">
        <v>3.8834951456310697E-2</v>
      </c>
      <c r="BI13" s="13"/>
      <c r="BJ13" s="13">
        <v>2.1505376344085999E-2</v>
      </c>
      <c r="BK13" s="13">
        <v>3.90625E-2</v>
      </c>
      <c r="BL13" s="13"/>
      <c r="BM13" s="13">
        <v>1.63934426229508E-2</v>
      </c>
      <c r="BN13" s="13">
        <v>3.6960985626283402E-2</v>
      </c>
      <c r="BO13" s="13"/>
      <c r="BP13" s="13">
        <v>2.3121387283237E-2</v>
      </c>
      <c r="BQ13" s="13">
        <v>3.9260969976905299E-2</v>
      </c>
      <c r="BR13" s="13"/>
      <c r="BS13" s="13">
        <v>1.7699115044247801E-2</v>
      </c>
      <c r="BT13" s="13">
        <v>5.9829059829059797E-2</v>
      </c>
      <c r="BU13" s="13"/>
      <c r="BV13" s="13">
        <v>2.7397260273972601E-2</v>
      </c>
      <c r="BW13" s="13">
        <v>1.30718954248366E-2</v>
      </c>
      <c r="BX13" s="13"/>
      <c r="BY13" s="13">
        <v>1.3333333333333299E-2</v>
      </c>
      <c r="BZ13" s="13">
        <v>3.94736842105263E-2</v>
      </c>
      <c r="CA13" s="13"/>
      <c r="CB13" s="13">
        <v>2.38907849829352E-2</v>
      </c>
      <c r="CC13" s="13">
        <v>4.48717948717949E-2</v>
      </c>
    </row>
    <row r="14" spans="2:81" x14ac:dyDescent="0.3">
      <c r="B14" s="14" t="s">
        <v>89</v>
      </c>
      <c r="C14" s="17">
        <v>0.59319286871961097</v>
      </c>
      <c r="D14" s="17">
        <v>0.581395348837209</v>
      </c>
      <c r="E14" s="17">
        <v>0.603833865814696</v>
      </c>
      <c r="F14" s="17"/>
      <c r="G14" s="17">
        <v>0.55555555555555602</v>
      </c>
      <c r="H14" s="17">
        <v>0.64516129032258096</v>
      </c>
      <c r="I14" s="17">
        <v>0.58823529411764697</v>
      </c>
      <c r="J14" s="17">
        <v>0.6</v>
      </c>
      <c r="K14" s="17">
        <v>0.534246575342466</v>
      </c>
      <c r="L14" s="17">
        <v>0.58750000000000002</v>
      </c>
      <c r="M14" s="17"/>
      <c r="N14" s="17">
        <v>0.58436213991769503</v>
      </c>
      <c r="O14" s="17">
        <v>0.61589403973509904</v>
      </c>
      <c r="P14" s="17">
        <v>0.63541666666666696</v>
      </c>
      <c r="Q14" s="17">
        <v>0.55737704918032804</v>
      </c>
      <c r="R14" s="17"/>
      <c r="S14" s="17">
        <v>0.60740740740740695</v>
      </c>
      <c r="T14" s="17">
        <v>0.51666666666666705</v>
      </c>
      <c r="U14" s="17">
        <v>0.77419354838709697</v>
      </c>
      <c r="V14" s="17">
        <v>0.57999999999999996</v>
      </c>
      <c r="W14" s="17">
        <v>0.592592592592593</v>
      </c>
      <c r="X14" s="17">
        <v>0.5</v>
      </c>
      <c r="Y14" s="17">
        <v>0.55769230769230804</v>
      </c>
      <c r="Z14" s="17">
        <v>0.68181818181818199</v>
      </c>
      <c r="AA14" s="17">
        <v>0.65476190476190499</v>
      </c>
      <c r="AB14" s="17">
        <v>0.58333333333333304</v>
      </c>
      <c r="AC14" s="17">
        <v>0.56000000000000005</v>
      </c>
      <c r="AD14" s="17">
        <v>0.375</v>
      </c>
      <c r="AE14" s="17"/>
      <c r="AF14" s="17">
        <v>0.62755102040816302</v>
      </c>
      <c r="AG14" s="17">
        <v>0.61538461538461497</v>
      </c>
      <c r="AH14" s="17">
        <v>0.63636363636363602</v>
      </c>
      <c r="AI14" s="17">
        <v>0.5</v>
      </c>
      <c r="AJ14" s="17">
        <v>0.56603773584905703</v>
      </c>
      <c r="AK14" s="17">
        <v>0.609375</v>
      </c>
      <c r="AL14" s="17"/>
      <c r="AM14" s="17">
        <v>0.452631578947368</v>
      </c>
      <c r="AN14" s="17">
        <v>0.60526315789473695</v>
      </c>
      <c r="AO14" s="17">
        <v>0.6</v>
      </c>
      <c r="AP14" s="17">
        <v>0.69747899159663895</v>
      </c>
      <c r="AQ14" s="17">
        <v>0.61904761904761896</v>
      </c>
      <c r="AR14" s="17"/>
      <c r="AS14" s="17">
        <v>0.59319286871961097</v>
      </c>
      <c r="AT14" s="17" t="s">
        <v>97</v>
      </c>
      <c r="AU14" s="17"/>
      <c r="AV14" s="17">
        <v>0.62439024390243902</v>
      </c>
      <c r="AW14" s="17">
        <v>0.54901960784313697</v>
      </c>
      <c r="AX14" s="17">
        <v>0.56420233463034997</v>
      </c>
      <c r="AY14" s="17"/>
      <c r="AZ14" s="17">
        <v>0.69090909090909103</v>
      </c>
      <c r="BA14" s="17">
        <v>0.61702127659574502</v>
      </c>
      <c r="BB14" s="17">
        <v>0.59322033898305104</v>
      </c>
      <c r="BC14" s="17"/>
      <c r="BD14" s="17">
        <v>0.59798994974874398</v>
      </c>
      <c r="BE14" s="17">
        <v>0.58333333333333304</v>
      </c>
      <c r="BF14" s="17"/>
      <c r="BG14" s="17">
        <v>0.59313725490196101</v>
      </c>
      <c r="BH14" s="17">
        <v>0.59466019417475702</v>
      </c>
      <c r="BI14" s="17"/>
      <c r="BJ14" s="17">
        <v>0.52688172043010795</v>
      </c>
      <c r="BK14" s="17">
        <v>0.611328125</v>
      </c>
      <c r="BL14" s="17"/>
      <c r="BM14" s="17">
        <v>0.59016393442622905</v>
      </c>
      <c r="BN14" s="17">
        <v>0.59548254620123198</v>
      </c>
      <c r="BO14" s="17"/>
      <c r="BP14" s="17">
        <v>0.58959537572254295</v>
      </c>
      <c r="BQ14" s="17">
        <v>0.59584295612009197</v>
      </c>
      <c r="BR14" s="17"/>
      <c r="BS14" s="17">
        <v>0.60176991150442505</v>
      </c>
      <c r="BT14" s="17">
        <v>0.58119658119658102</v>
      </c>
      <c r="BU14" s="17"/>
      <c r="BV14" s="17">
        <v>0.52054794520547898</v>
      </c>
      <c r="BW14" s="17">
        <v>0.64052287581699296</v>
      </c>
      <c r="BX14" s="17"/>
      <c r="BY14" s="17">
        <v>0.586666666666667</v>
      </c>
      <c r="BZ14" s="17">
        <v>0.59962406015037595</v>
      </c>
      <c r="CA14" s="17"/>
      <c r="CB14" s="17">
        <v>0.58361774744027295</v>
      </c>
      <c r="CC14" s="17">
        <v>0.612179487179487</v>
      </c>
    </row>
    <row r="15" spans="2:81" x14ac:dyDescent="0.3">
      <c r="B15" s="14" t="s">
        <v>90</v>
      </c>
      <c r="C15" s="17">
        <v>0.15072933549432699</v>
      </c>
      <c r="D15" s="17">
        <v>0.15614617940199299</v>
      </c>
      <c r="E15" s="17">
        <v>0.143769968051118</v>
      </c>
      <c r="F15" s="17"/>
      <c r="G15" s="17">
        <v>0.18888888888888899</v>
      </c>
      <c r="H15" s="17">
        <v>0.154838709677419</v>
      </c>
      <c r="I15" s="17">
        <v>0.14285714285714299</v>
      </c>
      <c r="J15" s="17">
        <v>0.14000000000000001</v>
      </c>
      <c r="K15" s="17">
        <v>0.123287671232877</v>
      </c>
      <c r="L15" s="17">
        <v>0.15</v>
      </c>
      <c r="M15" s="17"/>
      <c r="N15" s="17">
        <v>0.16872427983539101</v>
      </c>
      <c r="O15" s="17">
        <v>0.139072847682119</v>
      </c>
      <c r="P15" s="17">
        <v>0.114583333333333</v>
      </c>
      <c r="Q15" s="17">
        <v>0.14754098360655701</v>
      </c>
      <c r="R15" s="17"/>
      <c r="S15" s="17">
        <v>0.148148148148148</v>
      </c>
      <c r="T15" s="17">
        <v>0.116666666666667</v>
      </c>
      <c r="U15" s="17">
        <v>6.4516129032258104E-2</v>
      </c>
      <c r="V15" s="17">
        <v>0.14000000000000001</v>
      </c>
      <c r="W15" s="17">
        <v>0.16666666666666699</v>
      </c>
      <c r="X15" s="17">
        <v>0.20833333333333301</v>
      </c>
      <c r="Y15" s="17">
        <v>0.15384615384615399</v>
      </c>
      <c r="Z15" s="17">
        <v>4.5454545454545497E-2</v>
      </c>
      <c r="AA15" s="17">
        <v>0.16666666666666699</v>
      </c>
      <c r="AB15" s="17">
        <v>0.1875</v>
      </c>
      <c r="AC15" s="17">
        <v>0.16</v>
      </c>
      <c r="AD15" s="17">
        <v>0.25</v>
      </c>
      <c r="AE15" s="17"/>
      <c r="AF15" s="17">
        <v>0.14285714285714299</v>
      </c>
      <c r="AG15" s="17">
        <v>0.14285714285714299</v>
      </c>
      <c r="AH15" s="17">
        <v>7.5757575757575801E-2</v>
      </c>
      <c r="AI15" s="17">
        <v>0.23749999999999999</v>
      </c>
      <c r="AJ15" s="17">
        <v>0.245283018867925</v>
      </c>
      <c r="AK15" s="17">
        <v>0.109375</v>
      </c>
      <c r="AL15" s="17"/>
      <c r="AM15" s="17">
        <v>0.157894736842105</v>
      </c>
      <c r="AN15" s="17">
        <v>0.16666666666666699</v>
      </c>
      <c r="AO15" s="17">
        <v>0.163157894736842</v>
      </c>
      <c r="AP15" s="17">
        <v>0.126050420168067</v>
      </c>
      <c r="AQ15" s="17">
        <v>0.14285714285714299</v>
      </c>
      <c r="AR15" s="17"/>
      <c r="AS15" s="17">
        <v>0.15072933549432699</v>
      </c>
      <c r="AT15" s="17" t="s">
        <v>97</v>
      </c>
      <c r="AU15" s="17"/>
      <c r="AV15" s="17">
        <v>0.151219512195122</v>
      </c>
      <c r="AW15" s="17">
        <v>0.17647058823529399</v>
      </c>
      <c r="AX15" s="17">
        <v>0.15953307392996099</v>
      </c>
      <c r="AY15" s="17"/>
      <c r="AZ15" s="17">
        <v>0.145454545454545</v>
      </c>
      <c r="BA15" s="17">
        <v>0.14893617021276601</v>
      </c>
      <c r="BB15" s="17">
        <v>0.144067796610169</v>
      </c>
      <c r="BC15" s="17"/>
      <c r="BD15" s="17">
        <v>0.16582914572864299</v>
      </c>
      <c r="BE15" s="17">
        <v>0.125</v>
      </c>
      <c r="BF15" s="17"/>
      <c r="BG15" s="17">
        <v>0.15196078431372601</v>
      </c>
      <c r="BH15" s="17">
        <v>0.15048543689320401</v>
      </c>
      <c r="BI15" s="17"/>
      <c r="BJ15" s="17">
        <v>0.18279569892473099</v>
      </c>
      <c r="BK15" s="17">
        <v>0.142578125</v>
      </c>
      <c r="BL15" s="17"/>
      <c r="BM15" s="17">
        <v>0.16393442622950799</v>
      </c>
      <c r="BN15" s="17">
        <v>0.147843942505133</v>
      </c>
      <c r="BO15" s="17"/>
      <c r="BP15" s="17">
        <v>0.184971098265896</v>
      </c>
      <c r="BQ15" s="17">
        <v>0.136258660508083</v>
      </c>
      <c r="BR15" s="17"/>
      <c r="BS15" s="17">
        <v>0.15929203539823</v>
      </c>
      <c r="BT15" s="17">
        <v>0.13247863247863201</v>
      </c>
      <c r="BU15" s="17"/>
      <c r="BV15" s="17">
        <v>0.19178082191780799</v>
      </c>
      <c r="BW15" s="17">
        <v>0.14379084967320299</v>
      </c>
      <c r="BX15" s="17"/>
      <c r="BY15" s="17">
        <v>0.17333333333333301</v>
      </c>
      <c r="BZ15" s="17">
        <v>0.144736842105263</v>
      </c>
      <c r="CA15" s="17"/>
      <c r="CB15" s="17">
        <v>0.16723549488054601</v>
      </c>
      <c r="CC15" s="17">
        <v>0.134615384615385</v>
      </c>
    </row>
    <row r="16" spans="2:81" x14ac:dyDescent="0.3">
      <c r="B16" s="14" t="s">
        <v>91</v>
      </c>
      <c r="C16" s="18">
        <v>0.44246353322528398</v>
      </c>
      <c r="D16" s="18">
        <v>0.42524916943521601</v>
      </c>
      <c r="E16" s="18">
        <v>0.46006389776357798</v>
      </c>
      <c r="F16" s="18"/>
      <c r="G16" s="18">
        <v>0.36666666666666697</v>
      </c>
      <c r="H16" s="18">
        <v>0.49032258064516099</v>
      </c>
      <c r="I16" s="18">
        <v>0.44537815126050401</v>
      </c>
      <c r="J16" s="18">
        <v>0.46</v>
      </c>
      <c r="K16" s="18">
        <v>0.41095890410958902</v>
      </c>
      <c r="L16" s="18">
        <v>0.4375</v>
      </c>
      <c r="M16" s="18"/>
      <c r="N16" s="18">
        <v>0.41563786008230502</v>
      </c>
      <c r="O16" s="18">
        <v>0.47682119205298001</v>
      </c>
      <c r="P16" s="18">
        <v>0.52083333333333304</v>
      </c>
      <c r="Q16" s="18">
        <v>0.40983606557377</v>
      </c>
      <c r="R16" s="18"/>
      <c r="S16" s="18">
        <v>0.45925925925925898</v>
      </c>
      <c r="T16" s="18">
        <v>0.4</v>
      </c>
      <c r="U16" s="18">
        <v>0.70967741935483897</v>
      </c>
      <c r="V16" s="18">
        <v>0.44</v>
      </c>
      <c r="W16" s="18">
        <v>0.42592592592592599</v>
      </c>
      <c r="X16" s="18">
        <v>0.29166666666666702</v>
      </c>
      <c r="Y16" s="18">
        <v>0.40384615384615402</v>
      </c>
      <c r="Z16" s="18">
        <v>0.63636363636363602</v>
      </c>
      <c r="AA16" s="18">
        <v>0.48809523809523803</v>
      </c>
      <c r="AB16" s="18">
        <v>0.39583333333333298</v>
      </c>
      <c r="AC16" s="18">
        <v>0.4</v>
      </c>
      <c r="AD16" s="18">
        <v>0.125</v>
      </c>
      <c r="AE16" s="18"/>
      <c r="AF16" s="18">
        <v>0.48469387755102</v>
      </c>
      <c r="AG16" s="18">
        <v>0.47252747252747301</v>
      </c>
      <c r="AH16" s="18">
        <v>0.560606060606061</v>
      </c>
      <c r="AI16" s="18">
        <v>0.26250000000000001</v>
      </c>
      <c r="AJ16" s="18">
        <v>0.320754716981132</v>
      </c>
      <c r="AK16" s="18">
        <v>0.5</v>
      </c>
      <c r="AL16" s="18"/>
      <c r="AM16" s="18">
        <v>0.29473684210526302</v>
      </c>
      <c r="AN16" s="18">
        <v>0.43859649122806998</v>
      </c>
      <c r="AO16" s="18">
        <v>0.43684210526315798</v>
      </c>
      <c r="AP16" s="18">
        <v>0.57142857142857095</v>
      </c>
      <c r="AQ16" s="18">
        <v>0.476190476190476</v>
      </c>
      <c r="AR16" s="18"/>
      <c r="AS16" s="18">
        <v>0.44246353322528398</v>
      </c>
      <c r="AT16" s="18" t="s">
        <v>97</v>
      </c>
      <c r="AU16" s="18"/>
      <c r="AV16" s="18">
        <v>0.47317073170731699</v>
      </c>
      <c r="AW16" s="18">
        <v>0.37254901960784298</v>
      </c>
      <c r="AX16" s="18">
        <v>0.404669260700389</v>
      </c>
      <c r="AY16" s="18"/>
      <c r="AZ16" s="18">
        <v>0.54545454545454497</v>
      </c>
      <c r="BA16" s="18">
        <v>0.46808510638297901</v>
      </c>
      <c r="BB16" s="18">
        <v>0.44915254237288099</v>
      </c>
      <c r="BC16" s="18"/>
      <c r="BD16" s="18">
        <v>0.43216080402010099</v>
      </c>
      <c r="BE16" s="18">
        <v>0.45833333333333298</v>
      </c>
      <c r="BF16" s="18"/>
      <c r="BG16" s="18">
        <v>0.441176470588235</v>
      </c>
      <c r="BH16" s="18">
        <v>0.44417475728155298</v>
      </c>
      <c r="BI16" s="18"/>
      <c r="BJ16" s="18">
        <v>0.34408602150537598</v>
      </c>
      <c r="BK16" s="18">
        <v>0.46875</v>
      </c>
      <c r="BL16" s="18"/>
      <c r="BM16" s="18">
        <v>0.42622950819672101</v>
      </c>
      <c r="BN16" s="18">
        <v>0.44763860369609898</v>
      </c>
      <c r="BO16" s="18"/>
      <c r="BP16" s="18">
        <v>0.40462427745664697</v>
      </c>
      <c r="BQ16" s="18">
        <v>0.45958429561200898</v>
      </c>
      <c r="BR16" s="18"/>
      <c r="BS16" s="18">
        <v>0.44247787610619499</v>
      </c>
      <c r="BT16" s="18">
        <v>0.44871794871794901</v>
      </c>
      <c r="BU16" s="18"/>
      <c r="BV16" s="18">
        <v>0.32876712328767099</v>
      </c>
      <c r="BW16" s="18">
        <v>0.49673202614379097</v>
      </c>
      <c r="BX16" s="18"/>
      <c r="BY16" s="18">
        <v>0.413333333333333</v>
      </c>
      <c r="BZ16" s="18">
        <v>0.45488721804511301</v>
      </c>
      <c r="CA16" s="18"/>
      <c r="CB16" s="18">
        <v>0.416382252559727</v>
      </c>
      <c r="CC16" s="18">
        <v>0.47756410256410298</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483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617</v>
      </c>
      <c r="D7" s="10">
        <v>301</v>
      </c>
      <c r="E7" s="10">
        <v>313</v>
      </c>
      <c r="F7" s="10"/>
      <c r="G7" s="10">
        <v>90</v>
      </c>
      <c r="H7" s="10">
        <v>155</v>
      </c>
      <c r="I7" s="10">
        <v>119</v>
      </c>
      <c r="J7" s="10">
        <v>100</v>
      </c>
      <c r="K7" s="10">
        <v>73</v>
      </c>
      <c r="L7" s="10">
        <v>80</v>
      </c>
      <c r="M7" s="10"/>
      <c r="N7" s="10">
        <v>243</v>
      </c>
      <c r="O7" s="10">
        <v>151</v>
      </c>
      <c r="P7" s="10">
        <v>96</v>
      </c>
      <c r="Q7" s="10">
        <v>122</v>
      </c>
      <c r="R7" s="10"/>
      <c r="S7" s="10">
        <v>135</v>
      </c>
      <c r="T7" s="10">
        <v>60</v>
      </c>
      <c r="U7" s="10">
        <v>31</v>
      </c>
      <c r="V7" s="10">
        <v>50</v>
      </c>
      <c r="W7" s="10">
        <v>54</v>
      </c>
      <c r="X7" s="10">
        <v>48</v>
      </c>
      <c r="Y7" s="10">
        <v>52</v>
      </c>
      <c r="Z7" s="10">
        <v>22</v>
      </c>
      <c r="AA7" s="10">
        <v>84</v>
      </c>
      <c r="AB7" s="10">
        <v>48</v>
      </c>
      <c r="AC7" s="10">
        <v>25</v>
      </c>
      <c r="AD7" s="10">
        <v>8</v>
      </c>
      <c r="AE7" s="10"/>
      <c r="AF7" s="10">
        <v>196</v>
      </c>
      <c r="AG7" s="10">
        <v>91</v>
      </c>
      <c r="AH7" s="10">
        <v>66</v>
      </c>
      <c r="AI7" s="10">
        <v>80</v>
      </c>
      <c r="AJ7" s="10">
        <v>53</v>
      </c>
      <c r="AK7" s="10">
        <v>64</v>
      </c>
      <c r="AL7" s="10"/>
      <c r="AM7" s="10">
        <v>95</v>
      </c>
      <c r="AN7" s="10">
        <v>114</v>
      </c>
      <c r="AO7" s="10">
        <v>190</v>
      </c>
      <c r="AP7" s="10">
        <v>119</v>
      </c>
      <c r="AQ7" s="10">
        <v>21</v>
      </c>
      <c r="AR7" s="10"/>
      <c r="AS7" s="10">
        <v>617</v>
      </c>
      <c r="AT7" s="10" t="s">
        <v>96</v>
      </c>
      <c r="AU7" s="10"/>
      <c r="AV7" s="10">
        <v>205</v>
      </c>
      <c r="AW7" s="10">
        <v>51</v>
      </c>
      <c r="AX7" s="10">
        <v>257</v>
      </c>
      <c r="AY7" s="10"/>
      <c r="AZ7" s="10">
        <v>55</v>
      </c>
      <c r="BA7" s="10">
        <v>47</v>
      </c>
      <c r="BB7" s="10">
        <v>118</v>
      </c>
      <c r="BC7" s="10"/>
      <c r="BD7" s="10">
        <v>398</v>
      </c>
      <c r="BE7" s="10">
        <v>216</v>
      </c>
      <c r="BF7" s="10"/>
      <c r="BG7" s="10">
        <v>204</v>
      </c>
      <c r="BH7" s="10">
        <v>412</v>
      </c>
      <c r="BI7" s="10"/>
      <c r="BJ7" s="10">
        <v>93</v>
      </c>
      <c r="BK7" s="10">
        <v>512</v>
      </c>
      <c r="BL7" s="10"/>
      <c r="BM7" s="10">
        <v>122</v>
      </c>
      <c r="BN7" s="10">
        <v>487</v>
      </c>
      <c r="BO7" s="10"/>
      <c r="BP7" s="10">
        <v>173</v>
      </c>
      <c r="BQ7" s="10">
        <v>433</v>
      </c>
      <c r="BR7" s="10"/>
      <c r="BS7" s="10">
        <v>226</v>
      </c>
      <c r="BT7" s="10">
        <v>234</v>
      </c>
      <c r="BU7" s="10"/>
      <c r="BV7" s="10">
        <v>73</v>
      </c>
      <c r="BW7" s="10">
        <v>153</v>
      </c>
      <c r="BX7" s="10"/>
      <c r="BY7" s="10">
        <v>75</v>
      </c>
      <c r="BZ7" s="10">
        <v>532</v>
      </c>
      <c r="CA7" s="10"/>
      <c r="CB7" s="10">
        <v>293</v>
      </c>
      <c r="CC7" s="10">
        <v>312</v>
      </c>
    </row>
    <row r="8" spans="2:81" x14ac:dyDescent="0.3">
      <c r="B8" s="14" t="s">
        <v>413</v>
      </c>
      <c r="C8" s="13">
        <v>0.22366288492706601</v>
      </c>
      <c r="D8" s="13">
        <v>0.25249169435215901</v>
      </c>
      <c r="E8" s="13">
        <v>0.194888178913738</v>
      </c>
      <c r="F8" s="13"/>
      <c r="G8" s="13">
        <v>0.22222222222222199</v>
      </c>
      <c r="H8" s="13">
        <v>0.26451612903225802</v>
      </c>
      <c r="I8" s="13">
        <v>0.28571428571428598</v>
      </c>
      <c r="J8" s="13">
        <v>0.19</v>
      </c>
      <c r="K8" s="13">
        <v>0.13698630136986301</v>
      </c>
      <c r="L8" s="13">
        <v>0.17499999999999999</v>
      </c>
      <c r="M8" s="13"/>
      <c r="N8" s="13">
        <v>0.27572016460905402</v>
      </c>
      <c r="O8" s="13">
        <v>0.165562913907285</v>
      </c>
      <c r="P8" s="13">
        <v>0.1875</v>
      </c>
      <c r="Q8" s="13">
        <v>0.204918032786885</v>
      </c>
      <c r="R8" s="13"/>
      <c r="S8" s="13">
        <v>0.23703703703703699</v>
      </c>
      <c r="T8" s="13">
        <v>0.25</v>
      </c>
      <c r="U8" s="13">
        <v>0.16129032258064499</v>
      </c>
      <c r="V8" s="13">
        <v>0.22</v>
      </c>
      <c r="W8" s="13">
        <v>0.18518518518518501</v>
      </c>
      <c r="X8" s="13">
        <v>0.25</v>
      </c>
      <c r="Y8" s="13">
        <v>0.230769230769231</v>
      </c>
      <c r="Z8" s="13">
        <v>0.22727272727272699</v>
      </c>
      <c r="AA8" s="13">
        <v>0.214285714285714</v>
      </c>
      <c r="AB8" s="13">
        <v>0.27083333333333298</v>
      </c>
      <c r="AC8" s="13">
        <v>0.16</v>
      </c>
      <c r="AD8" s="13">
        <v>0.125</v>
      </c>
      <c r="AE8" s="13"/>
      <c r="AF8" s="13">
        <v>0.280612244897959</v>
      </c>
      <c r="AG8" s="13">
        <v>0.19780219780219799</v>
      </c>
      <c r="AH8" s="13">
        <v>0.15151515151515199</v>
      </c>
      <c r="AI8" s="13">
        <v>0.2</v>
      </c>
      <c r="AJ8" s="13">
        <v>0.28301886792452802</v>
      </c>
      <c r="AK8" s="13">
        <v>0.203125</v>
      </c>
      <c r="AL8" s="13"/>
      <c r="AM8" s="13">
        <v>0.221052631578947</v>
      </c>
      <c r="AN8" s="13">
        <v>0.157894736842105</v>
      </c>
      <c r="AO8" s="13">
        <v>0.226315789473684</v>
      </c>
      <c r="AP8" s="13">
        <v>0.23529411764705899</v>
      </c>
      <c r="AQ8" s="13">
        <v>0.476190476190476</v>
      </c>
      <c r="AR8" s="13"/>
      <c r="AS8" s="13">
        <v>0.22366288492706601</v>
      </c>
      <c r="AT8" s="13" t="s">
        <v>97</v>
      </c>
      <c r="AU8" s="13"/>
      <c r="AV8" s="13">
        <v>0.27317073170731698</v>
      </c>
      <c r="AW8" s="13">
        <v>0.21568627450980399</v>
      </c>
      <c r="AX8" s="13">
        <v>0.17509727626459101</v>
      </c>
      <c r="AY8" s="13"/>
      <c r="AZ8" s="13">
        <v>0.32727272727272699</v>
      </c>
      <c r="BA8" s="13">
        <v>0.340425531914894</v>
      </c>
      <c r="BB8" s="13">
        <v>0.22881355932203401</v>
      </c>
      <c r="BC8" s="13"/>
      <c r="BD8" s="13">
        <v>0.25628140703517599</v>
      </c>
      <c r="BE8" s="13">
        <v>0.16666666666666699</v>
      </c>
      <c r="BF8" s="13"/>
      <c r="BG8" s="13">
        <v>0.31372549019607798</v>
      </c>
      <c r="BH8" s="13">
        <v>0.17961165048543701</v>
      </c>
      <c r="BI8" s="13"/>
      <c r="BJ8" s="13">
        <v>0.26881720430107497</v>
      </c>
      <c r="BK8" s="13">
        <v>0.21875</v>
      </c>
      <c r="BL8" s="13"/>
      <c r="BM8" s="13">
        <v>0.26229508196721302</v>
      </c>
      <c r="BN8" s="13">
        <v>0.21560574948665301</v>
      </c>
      <c r="BO8" s="13"/>
      <c r="BP8" s="13">
        <v>0.219653179190751</v>
      </c>
      <c r="BQ8" s="13">
        <v>0.22401847575057701</v>
      </c>
      <c r="BR8" s="13"/>
      <c r="BS8" s="13">
        <v>0.261061946902655</v>
      </c>
      <c r="BT8" s="13">
        <v>0.15384615384615399</v>
      </c>
      <c r="BU8" s="13"/>
      <c r="BV8" s="13">
        <v>0.24657534246575299</v>
      </c>
      <c r="BW8" s="13">
        <v>0.26797385620914999</v>
      </c>
      <c r="BX8" s="13"/>
      <c r="BY8" s="13">
        <v>0.24</v>
      </c>
      <c r="BZ8" s="13">
        <v>0.21804511278195499</v>
      </c>
      <c r="CA8" s="13"/>
      <c r="CB8" s="13">
        <v>0.16723549488054601</v>
      </c>
      <c r="CC8" s="13">
        <v>0.27243589743589702</v>
      </c>
    </row>
    <row r="9" spans="2:81" x14ac:dyDescent="0.3">
      <c r="B9" s="14" t="s">
        <v>84</v>
      </c>
      <c r="C9" s="13">
        <v>0.33549432739059998</v>
      </c>
      <c r="D9" s="13">
        <v>0.28571428571428598</v>
      </c>
      <c r="E9" s="13">
        <v>0.38019169329073499</v>
      </c>
      <c r="F9" s="13"/>
      <c r="G9" s="13">
        <v>0.44444444444444398</v>
      </c>
      <c r="H9" s="13">
        <v>0.36774193548387102</v>
      </c>
      <c r="I9" s="13">
        <v>0.35294117647058798</v>
      </c>
      <c r="J9" s="13">
        <v>0.23</v>
      </c>
      <c r="K9" s="13">
        <v>0.31506849315068503</v>
      </c>
      <c r="L9" s="13">
        <v>0.27500000000000002</v>
      </c>
      <c r="M9" s="13"/>
      <c r="N9" s="13">
        <v>0.30452674897119297</v>
      </c>
      <c r="O9" s="13">
        <v>0.43708609271523202</v>
      </c>
      <c r="P9" s="13">
        <v>0.36458333333333298</v>
      </c>
      <c r="Q9" s="13">
        <v>0.24590163934426201</v>
      </c>
      <c r="R9" s="13"/>
      <c r="S9" s="13">
        <v>0.36296296296296299</v>
      </c>
      <c r="T9" s="13">
        <v>0.4</v>
      </c>
      <c r="U9" s="13">
        <v>0.25806451612903197</v>
      </c>
      <c r="V9" s="13">
        <v>0.4</v>
      </c>
      <c r="W9" s="13">
        <v>0.35185185185185203</v>
      </c>
      <c r="X9" s="13">
        <v>0.35416666666666702</v>
      </c>
      <c r="Y9" s="13">
        <v>0.36538461538461497</v>
      </c>
      <c r="Z9" s="13">
        <v>0.22727272727272699</v>
      </c>
      <c r="AA9" s="13">
        <v>0.30952380952380998</v>
      </c>
      <c r="AB9" s="13">
        <v>0.29166666666666702</v>
      </c>
      <c r="AC9" s="13">
        <v>0.16</v>
      </c>
      <c r="AD9" s="13">
        <v>0.25</v>
      </c>
      <c r="AE9" s="13"/>
      <c r="AF9" s="13">
        <v>0.36224489795918402</v>
      </c>
      <c r="AG9" s="13">
        <v>0.30769230769230799</v>
      </c>
      <c r="AH9" s="13">
        <v>0.37878787878787901</v>
      </c>
      <c r="AI9" s="13">
        <v>0.33750000000000002</v>
      </c>
      <c r="AJ9" s="13">
        <v>0.28301886792452802</v>
      </c>
      <c r="AK9" s="13">
        <v>0.375</v>
      </c>
      <c r="AL9" s="13"/>
      <c r="AM9" s="13">
        <v>0.28421052631578902</v>
      </c>
      <c r="AN9" s="13">
        <v>0.359649122807018</v>
      </c>
      <c r="AO9" s="13">
        <v>0.336842105263158</v>
      </c>
      <c r="AP9" s="13">
        <v>0.378151260504202</v>
      </c>
      <c r="AQ9" s="13">
        <v>0.14285714285714299</v>
      </c>
      <c r="AR9" s="13"/>
      <c r="AS9" s="13">
        <v>0.33549432739059998</v>
      </c>
      <c r="AT9" s="13" t="s">
        <v>97</v>
      </c>
      <c r="AU9" s="13"/>
      <c r="AV9" s="13">
        <v>0.31707317073170699</v>
      </c>
      <c r="AW9" s="13">
        <v>0.39215686274509798</v>
      </c>
      <c r="AX9" s="13">
        <v>0.36186770428015602</v>
      </c>
      <c r="AY9" s="13"/>
      <c r="AZ9" s="13">
        <v>0.43636363636363601</v>
      </c>
      <c r="BA9" s="13">
        <v>0.27659574468085102</v>
      </c>
      <c r="BB9" s="13">
        <v>0.29661016949152502</v>
      </c>
      <c r="BC9" s="13"/>
      <c r="BD9" s="13">
        <v>0.33417085427135701</v>
      </c>
      <c r="BE9" s="13">
        <v>0.33333333333333298</v>
      </c>
      <c r="BF9" s="13"/>
      <c r="BG9" s="13">
        <v>0.38235294117647101</v>
      </c>
      <c r="BH9" s="13">
        <v>0.31067961165048502</v>
      </c>
      <c r="BI9" s="13"/>
      <c r="BJ9" s="13">
        <v>0.34408602150537598</v>
      </c>
      <c r="BK9" s="13">
        <v>0.330078125</v>
      </c>
      <c r="BL9" s="13"/>
      <c r="BM9" s="13">
        <v>0.286885245901639</v>
      </c>
      <c r="BN9" s="13">
        <v>0.340862422997947</v>
      </c>
      <c r="BO9" s="13"/>
      <c r="BP9" s="13">
        <v>0.300578034682081</v>
      </c>
      <c r="BQ9" s="13">
        <v>0.34411085450346401</v>
      </c>
      <c r="BR9" s="13"/>
      <c r="BS9" s="13">
        <v>0.38053097345132703</v>
      </c>
      <c r="BT9" s="13">
        <v>0.316239316239316</v>
      </c>
      <c r="BU9" s="13"/>
      <c r="BV9" s="13">
        <v>0.41095890410958902</v>
      </c>
      <c r="BW9" s="13">
        <v>0.36601307189542498</v>
      </c>
      <c r="BX9" s="13"/>
      <c r="BY9" s="13">
        <v>0.266666666666667</v>
      </c>
      <c r="BZ9" s="13">
        <v>0.349624060150376</v>
      </c>
      <c r="CA9" s="13"/>
      <c r="CB9" s="13">
        <v>0.36177474402730397</v>
      </c>
      <c r="CC9" s="13">
        <v>0.31730769230769201</v>
      </c>
    </row>
    <row r="10" spans="2:81" x14ac:dyDescent="0.3">
      <c r="B10" s="14" t="s">
        <v>414</v>
      </c>
      <c r="C10" s="13">
        <v>0.247974068071313</v>
      </c>
      <c r="D10" s="13">
        <v>0.25913621262458503</v>
      </c>
      <c r="E10" s="13">
        <v>0.23961661341852999</v>
      </c>
      <c r="F10" s="13"/>
      <c r="G10" s="13">
        <v>0.2</v>
      </c>
      <c r="H10" s="13">
        <v>0.21290322580645199</v>
      </c>
      <c r="I10" s="13">
        <v>0.20168067226890801</v>
      </c>
      <c r="J10" s="13">
        <v>0.36</v>
      </c>
      <c r="K10" s="13">
        <v>0.31506849315068503</v>
      </c>
      <c r="L10" s="13">
        <v>0.23749999999999999</v>
      </c>
      <c r="M10" s="13"/>
      <c r="N10" s="13">
        <v>0.20576131687242799</v>
      </c>
      <c r="O10" s="13">
        <v>0.258278145695364</v>
      </c>
      <c r="P10" s="13">
        <v>0.25</v>
      </c>
      <c r="Q10" s="13">
        <v>0.32786885245901598</v>
      </c>
      <c r="R10" s="13"/>
      <c r="S10" s="13">
        <v>0.24444444444444399</v>
      </c>
      <c r="T10" s="13">
        <v>0.2</v>
      </c>
      <c r="U10" s="13">
        <v>0.29032258064516098</v>
      </c>
      <c r="V10" s="13">
        <v>0.22</v>
      </c>
      <c r="W10" s="13">
        <v>0.203703703703704</v>
      </c>
      <c r="X10" s="13">
        <v>0.1875</v>
      </c>
      <c r="Y10" s="13">
        <v>0.19230769230769201</v>
      </c>
      <c r="Z10" s="13">
        <v>0.22727272727272699</v>
      </c>
      <c r="AA10" s="13">
        <v>0.32142857142857101</v>
      </c>
      <c r="AB10" s="13">
        <v>0.27083333333333298</v>
      </c>
      <c r="AC10" s="13">
        <v>0.36</v>
      </c>
      <c r="AD10" s="13">
        <v>0.5</v>
      </c>
      <c r="AE10" s="13"/>
      <c r="AF10" s="13">
        <v>0.198979591836735</v>
      </c>
      <c r="AG10" s="13">
        <v>0.26373626373626402</v>
      </c>
      <c r="AH10" s="13">
        <v>0.28787878787878801</v>
      </c>
      <c r="AI10" s="13">
        <v>0.21249999999999999</v>
      </c>
      <c r="AJ10" s="13">
        <v>0.28301886792452802</v>
      </c>
      <c r="AK10" s="13">
        <v>0.234375</v>
      </c>
      <c r="AL10" s="13"/>
      <c r="AM10" s="13">
        <v>0.29473684210526302</v>
      </c>
      <c r="AN10" s="13">
        <v>0.27192982456140402</v>
      </c>
      <c r="AO10" s="13">
        <v>0.27368421052631597</v>
      </c>
      <c r="AP10" s="13">
        <v>0.184873949579832</v>
      </c>
      <c r="AQ10" s="13">
        <v>0.19047619047618999</v>
      </c>
      <c r="AR10" s="13"/>
      <c r="AS10" s="13">
        <v>0.247974068071313</v>
      </c>
      <c r="AT10" s="13" t="s">
        <v>97</v>
      </c>
      <c r="AU10" s="13"/>
      <c r="AV10" s="13">
        <v>0.25365853658536602</v>
      </c>
      <c r="AW10" s="13">
        <v>0.29411764705882398</v>
      </c>
      <c r="AX10" s="13">
        <v>0.25291828793774301</v>
      </c>
      <c r="AY10" s="13"/>
      <c r="AZ10" s="13">
        <v>0.163636363636364</v>
      </c>
      <c r="BA10" s="13">
        <v>0.25531914893617003</v>
      </c>
      <c r="BB10" s="13">
        <v>0.27966101694915302</v>
      </c>
      <c r="BC10" s="13"/>
      <c r="BD10" s="13">
        <v>0.24120603015075401</v>
      </c>
      <c r="BE10" s="13">
        <v>0.25925925925925902</v>
      </c>
      <c r="BF10" s="13"/>
      <c r="BG10" s="13">
        <v>0.14705882352941199</v>
      </c>
      <c r="BH10" s="13">
        <v>0.29854368932038799</v>
      </c>
      <c r="BI10" s="13"/>
      <c r="BJ10" s="13">
        <v>0.21505376344086</v>
      </c>
      <c r="BK10" s="13">
        <v>0.25390625</v>
      </c>
      <c r="BL10" s="13"/>
      <c r="BM10" s="13">
        <v>0.31147540983606598</v>
      </c>
      <c r="BN10" s="13">
        <v>0.23613963039014399</v>
      </c>
      <c r="BO10" s="13"/>
      <c r="BP10" s="13">
        <v>0.31213872832369899</v>
      </c>
      <c r="BQ10" s="13">
        <v>0.22632794457274799</v>
      </c>
      <c r="BR10" s="13"/>
      <c r="BS10" s="13">
        <v>0.238938053097345</v>
      </c>
      <c r="BT10" s="13">
        <v>0.29059829059829101</v>
      </c>
      <c r="BU10" s="13"/>
      <c r="BV10" s="13">
        <v>0.28767123287671198</v>
      </c>
      <c r="BW10" s="13">
        <v>0.21568627450980399</v>
      </c>
      <c r="BX10" s="13"/>
      <c r="BY10" s="13">
        <v>0.21333333333333299</v>
      </c>
      <c r="BZ10" s="13">
        <v>0.25187969924811998</v>
      </c>
      <c r="CA10" s="13"/>
      <c r="CB10" s="13">
        <v>0.26279863481228699</v>
      </c>
      <c r="CC10" s="13">
        <v>0.230769230769231</v>
      </c>
    </row>
    <row r="11" spans="2:81" x14ac:dyDescent="0.3">
      <c r="B11" s="14" t="s">
        <v>86</v>
      </c>
      <c r="C11" s="13">
        <v>0.11183144246353301</v>
      </c>
      <c r="D11" s="13">
        <v>0.12956810631229199</v>
      </c>
      <c r="E11" s="13">
        <v>9.5846645367412095E-2</v>
      </c>
      <c r="F11" s="13"/>
      <c r="G11" s="13">
        <v>6.6666666666666693E-2</v>
      </c>
      <c r="H11" s="13">
        <v>9.0322580645161299E-2</v>
      </c>
      <c r="I11" s="13">
        <v>9.2436974789915999E-2</v>
      </c>
      <c r="J11" s="13">
        <v>0.14000000000000001</v>
      </c>
      <c r="K11" s="13">
        <v>0.123287671232877</v>
      </c>
      <c r="L11" s="13">
        <v>0.1875</v>
      </c>
      <c r="M11" s="13"/>
      <c r="N11" s="13">
        <v>0.12757201646090499</v>
      </c>
      <c r="O11" s="13">
        <v>7.9470198675496706E-2</v>
      </c>
      <c r="P11" s="13">
        <v>0.125</v>
      </c>
      <c r="Q11" s="13">
        <v>0.114754098360656</v>
      </c>
      <c r="R11" s="13"/>
      <c r="S11" s="13">
        <v>8.1481481481481502E-2</v>
      </c>
      <c r="T11" s="13">
        <v>6.6666666666666693E-2</v>
      </c>
      <c r="U11" s="13">
        <v>0.16129032258064499</v>
      </c>
      <c r="V11" s="13">
        <v>0.12</v>
      </c>
      <c r="W11" s="13">
        <v>0.12962962962963001</v>
      </c>
      <c r="X11" s="13">
        <v>0.16666666666666699</v>
      </c>
      <c r="Y11" s="13">
        <v>0.17307692307692299</v>
      </c>
      <c r="Z11" s="13">
        <v>0.18181818181818199</v>
      </c>
      <c r="AA11" s="13">
        <v>4.7619047619047603E-2</v>
      </c>
      <c r="AB11" s="13">
        <v>0.104166666666667</v>
      </c>
      <c r="AC11" s="13">
        <v>0.2</v>
      </c>
      <c r="AD11" s="13">
        <v>0.125</v>
      </c>
      <c r="AE11" s="13"/>
      <c r="AF11" s="13">
        <v>0.107142857142857</v>
      </c>
      <c r="AG11" s="13">
        <v>0.14285714285714299</v>
      </c>
      <c r="AH11" s="13">
        <v>0.10606060606060599</v>
      </c>
      <c r="AI11" s="13">
        <v>0.15</v>
      </c>
      <c r="AJ11" s="13">
        <v>9.4339622641509399E-2</v>
      </c>
      <c r="AK11" s="13">
        <v>7.8125E-2</v>
      </c>
      <c r="AL11" s="13"/>
      <c r="AM11" s="13">
        <v>6.3157894736842093E-2</v>
      </c>
      <c r="AN11" s="13">
        <v>0.13157894736842099</v>
      </c>
      <c r="AO11" s="13">
        <v>0.110526315789474</v>
      </c>
      <c r="AP11" s="13">
        <v>0.126050420168067</v>
      </c>
      <c r="AQ11" s="13">
        <v>9.5238095238095205E-2</v>
      </c>
      <c r="AR11" s="13"/>
      <c r="AS11" s="13">
        <v>0.11183144246353301</v>
      </c>
      <c r="AT11" s="13" t="s">
        <v>97</v>
      </c>
      <c r="AU11" s="13"/>
      <c r="AV11" s="13">
        <v>9.2682926829268306E-2</v>
      </c>
      <c r="AW11" s="13">
        <v>5.8823529411764698E-2</v>
      </c>
      <c r="AX11" s="13">
        <v>0.11284046692607</v>
      </c>
      <c r="AY11" s="13"/>
      <c r="AZ11" s="13">
        <v>1.8181818181818198E-2</v>
      </c>
      <c r="BA11" s="13">
        <v>8.5106382978723402E-2</v>
      </c>
      <c r="BB11" s="13">
        <v>0.12711864406779699</v>
      </c>
      <c r="BC11" s="13"/>
      <c r="BD11" s="13">
        <v>9.5477386934673406E-2</v>
      </c>
      <c r="BE11" s="13">
        <v>0.14351851851851899</v>
      </c>
      <c r="BF11" s="13"/>
      <c r="BG11" s="13">
        <v>0.10784313725490199</v>
      </c>
      <c r="BH11" s="13">
        <v>0.114077669902913</v>
      </c>
      <c r="BI11" s="13"/>
      <c r="BJ11" s="13">
        <v>9.6774193548387094E-2</v>
      </c>
      <c r="BK11" s="13">
        <v>0.1171875</v>
      </c>
      <c r="BL11" s="13"/>
      <c r="BM11" s="13">
        <v>6.5573770491803296E-2</v>
      </c>
      <c r="BN11" s="13">
        <v>0.12525667351129399</v>
      </c>
      <c r="BO11" s="13"/>
      <c r="BP11" s="13">
        <v>6.9364161849711004E-2</v>
      </c>
      <c r="BQ11" s="13">
        <v>0.12933025404157</v>
      </c>
      <c r="BR11" s="13"/>
      <c r="BS11" s="13">
        <v>6.6371681415929196E-2</v>
      </c>
      <c r="BT11" s="13">
        <v>0.141025641025641</v>
      </c>
      <c r="BU11" s="13"/>
      <c r="BV11" s="13">
        <v>2.7397260273972601E-2</v>
      </c>
      <c r="BW11" s="13">
        <v>8.4967320261437898E-2</v>
      </c>
      <c r="BX11" s="13"/>
      <c r="BY11" s="13">
        <v>0.21333333333333299</v>
      </c>
      <c r="BZ11" s="13">
        <v>9.9624060150375907E-2</v>
      </c>
      <c r="CA11" s="13"/>
      <c r="CB11" s="13">
        <v>0.12969283276450499</v>
      </c>
      <c r="CC11" s="13">
        <v>9.6153846153846201E-2</v>
      </c>
    </row>
    <row r="12" spans="2:81" x14ac:dyDescent="0.3">
      <c r="B12" s="14" t="s">
        <v>415</v>
      </c>
      <c r="C12" s="13">
        <v>4.0518638573743902E-2</v>
      </c>
      <c r="D12" s="13">
        <v>4.3189368770764097E-2</v>
      </c>
      <c r="E12" s="13">
        <v>3.8338658146964903E-2</v>
      </c>
      <c r="F12" s="13"/>
      <c r="G12" s="13">
        <v>3.3333333333333298E-2</v>
      </c>
      <c r="H12" s="13">
        <v>4.5161290322580601E-2</v>
      </c>
      <c r="I12" s="13">
        <v>4.20168067226891E-2</v>
      </c>
      <c r="J12" s="13">
        <v>0.03</v>
      </c>
      <c r="K12" s="13">
        <v>4.1095890410958902E-2</v>
      </c>
      <c r="L12" s="13">
        <v>0.05</v>
      </c>
      <c r="M12" s="13"/>
      <c r="N12" s="13">
        <v>5.3497942386831303E-2</v>
      </c>
      <c r="O12" s="13">
        <v>1.9867549668874201E-2</v>
      </c>
      <c r="P12" s="13">
        <v>3.125E-2</v>
      </c>
      <c r="Q12" s="13">
        <v>4.91803278688525E-2</v>
      </c>
      <c r="R12" s="13"/>
      <c r="S12" s="13">
        <v>2.96296296296296E-2</v>
      </c>
      <c r="T12" s="13">
        <v>0.05</v>
      </c>
      <c r="U12" s="13">
        <v>3.2258064516128997E-2</v>
      </c>
      <c r="V12" s="13">
        <v>0.02</v>
      </c>
      <c r="W12" s="13">
        <v>7.4074074074074098E-2</v>
      </c>
      <c r="X12" s="13">
        <v>2.0833333333333301E-2</v>
      </c>
      <c r="Y12" s="13">
        <v>1.9230769230769201E-2</v>
      </c>
      <c r="Z12" s="13">
        <v>4.5454545454545497E-2</v>
      </c>
      <c r="AA12" s="13">
        <v>5.95238095238095E-2</v>
      </c>
      <c r="AB12" s="13">
        <v>6.25E-2</v>
      </c>
      <c r="AC12" s="13">
        <v>0.04</v>
      </c>
      <c r="AD12" s="13">
        <v>0</v>
      </c>
      <c r="AE12" s="13"/>
      <c r="AF12" s="13">
        <v>3.5714285714285698E-2</v>
      </c>
      <c r="AG12" s="13">
        <v>5.4945054945054903E-2</v>
      </c>
      <c r="AH12" s="13">
        <v>4.5454545454545497E-2</v>
      </c>
      <c r="AI12" s="13">
        <v>0.05</v>
      </c>
      <c r="AJ12" s="13">
        <v>5.6603773584905703E-2</v>
      </c>
      <c r="AK12" s="13">
        <v>1.5625E-2</v>
      </c>
      <c r="AL12" s="13"/>
      <c r="AM12" s="13">
        <v>4.2105263157894701E-2</v>
      </c>
      <c r="AN12" s="13">
        <v>4.3859649122807001E-2</v>
      </c>
      <c r="AO12" s="13">
        <v>3.1578947368421102E-2</v>
      </c>
      <c r="AP12" s="13">
        <v>5.0420168067226899E-2</v>
      </c>
      <c r="AQ12" s="13">
        <v>9.5238095238095205E-2</v>
      </c>
      <c r="AR12" s="13"/>
      <c r="AS12" s="13">
        <v>4.0518638573743902E-2</v>
      </c>
      <c r="AT12" s="13" t="s">
        <v>97</v>
      </c>
      <c r="AU12" s="13"/>
      <c r="AV12" s="13">
        <v>3.9024390243902397E-2</v>
      </c>
      <c r="AW12" s="13">
        <v>1.9607843137254902E-2</v>
      </c>
      <c r="AX12" s="13">
        <v>3.5019455252918302E-2</v>
      </c>
      <c r="AY12" s="13"/>
      <c r="AZ12" s="13">
        <v>5.4545454545454501E-2</v>
      </c>
      <c r="BA12" s="13">
        <v>0</v>
      </c>
      <c r="BB12" s="13">
        <v>3.3898305084745797E-2</v>
      </c>
      <c r="BC12" s="13"/>
      <c r="BD12" s="13">
        <v>3.5175879396984903E-2</v>
      </c>
      <c r="BE12" s="13">
        <v>5.0925925925925902E-2</v>
      </c>
      <c r="BF12" s="13"/>
      <c r="BG12" s="13">
        <v>2.4509803921568599E-2</v>
      </c>
      <c r="BH12" s="13">
        <v>4.85436893203883E-2</v>
      </c>
      <c r="BI12" s="13"/>
      <c r="BJ12" s="13">
        <v>4.3010752688171998E-2</v>
      </c>
      <c r="BK12" s="13">
        <v>3.90625E-2</v>
      </c>
      <c r="BL12" s="13"/>
      <c r="BM12" s="13">
        <v>5.7377049180327898E-2</v>
      </c>
      <c r="BN12" s="13">
        <v>3.6960985626283402E-2</v>
      </c>
      <c r="BO12" s="13"/>
      <c r="BP12" s="13">
        <v>4.6242774566474E-2</v>
      </c>
      <c r="BQ12" s="13">
        <v>3.9260969976905299E-2</v>
      </c>
      <c r="BR12" s="13"/>
      <c r="BS12" s="13">
        <v>3.09734513274336E-2</v>
      </c>
      <c r="BT12" s="13">
        <v>2.5641025641025599E-2</v>
      </c>
      <c r="BU12" s="13"/>
      <c r="BV12" s="13">
        <v>1.3698630136986301E-2</v>
      </c>
      <c r="BW12" s="13">
        <v>3.9215686274509803E-2</v>
      </c>
      <c r="BX12" s="13"/>
      <c r="BY12" s="13">
        <v>0.04</v>
      </c>
      <c r="BZ12" s="13">
        <v>3.7593984962405999E-2</v>
      </c>
      <c r="CA12" s="13"/>
      <c r="CB12" s="13">
        <v>5.4607508532423202E-2</v>
      </c>
      <c r="CC12" s="13">
        <v>2.8846153846153799E-2</v>
      </c>
    </row>
    <row r="13" spans="2:81" x14ac:dyDescent="0.3">
      <c r="B13" s="14" t="s">
        <v>106</v>
      </c>
      <c r="C13" s="13">
        <v>4.0518638573743902E-2</v>
      </c>
      <c r="D13" s="13">
        <v>2.9900332225913599E-2</v>
      </c>
      <c r="E13" s="13">
        <v>5.1118210862619799E-2</v>
      </c>
      <c r="F13" s="13"/>
      <c r="G13" s="13">
        <v>3.3333333333333298E-2</v>
      </c>
      <c r="H13" s="13">
        <v>1.9354838709677399E-2</v>
      </c>
      <c r="I13" s="13">
        <v>2.5210084033613401E-2</v>
      </c>
      <c r="J13" s="13">
        <v>0.05</v>
      </c>
      <c r="K13" s="13">
        <v>6.8493150684931503E-2</v>
      </c>
      <c r="L13" s="13">
        <v>7.4999999999999997E-2</v>
      </c>
      <c r="M13" s="13"/>
      <c r="N13" s="13">
        <v>3.2921810699588501E-2</v>
      </c>
      <c r="O13" s="13">
        <v>3.9735099337748297E-2</v>
      </c>
      <c r="P13" s="13">
        <v>4.1666666666666699E-2</v>
      </c>
      <c r="Q13" s="13">
        <v>5.7377049180327898E-2</v>
      </c>
      <c r="R13" s="13"/>
      <c r="S13" s="13">
        <v>4.4444444444444398E-2</v>
      </c>
      <c r="T13" s="13">
        <v>3.3333333333333298E-2</v>
      </c>
      <c r="U13" s="13">
        <v>9.6774193548387094E-2</v>
      </c>
      <c r="V13" s="13">
        <v>0.02</v>
      </c>
      <c r="W13" s="13">
        <v>5.5555555555555601E-2</v>
      </c>
      <c r="X13" s="13">
        <v>2.0833333333333301E-2</v>
      </c>
      <c r="Y13" s="13">
        <v>1.9230769230769201E-2</v>
      </c>
      <c r="Z13" s="13">
        <v>9.0909090909090898E-2</v>
      </c>
      <c r="AA13" s="13">
        <v>4.7619047619047603E-2</v>
      </c>
      <c r="AB13" s="13">
        <v>0</v>
      </c>
      <c r="AC13" s="13">
        <v>0.08</v>
      </c>
      <c r="AD13" s="13">
        <v>0</v>
      </c>
      <c r="AE13" s="13"/>
      <c r="AF13" s="13">
        <v>1.53061224489796E-2</v>
      </c>
      <c r="AG13" s="13">
        <v>3.2967032967033003E-2</v>
      </c>
      <c r="AH13" s="13">
        <v>3.03030303030303E-2</v>
      </c>
      <c r="AI13" s="13">
        <v>0.05</v>
      </c>
      <c r="AJ13" s="13">
        <v>0</v>
      </c>
      <c r="AK13" s="13">
        <v>9.375E-2</v>
      </c>
      <c r="AL13" s="13"/>
      <c r="AM13" s="13">
        <v>9.4736842105263203E-2</v>
      </c>
      <c r="AN13" s="13">
        <v>3.5087719298245598E-2</v>
      </c>
      <c r="AO13" s="13">
        <v>2.1052631578947399E-2</v>
      </c>
      <c r="AP13" s="13">
        <v>2.5210084033613401E-2</v>
      </c>
      <c r="AQ13" s="13">
        <v>0</v>
      </c>
      <c r="AR13" s="13"/>
      <c r="AS13" s="13">
        <v>4.0518638573743902E-2</v>
      </c>
      <c r="AT13" s="13" t="s">
        <v>97</v>
      </c>
      <c r="AU13" s="13"/>
      <c r="AV13" s="13">
        <v>2.4390243902439001E-2</v>
      </c>
      <c r="AW13" s="13">
        <v>1.9607843137254902E-2</v>
      </c>
      <c r="AX13" s="13">
        <v>6.2256809338521402E-2</v>
      </c>
      <c r="AY13" s="13"/>
      <c r="AZ13" s="13">
        <v>0</v>
      </c>
      <c r="BA13" s="13">
        <v>4.2553191489361701E-2</v>
      </c>
      <c r="BB13" s="13">
        <v>3.3898305084745797E-2</v>
      </c>
      <c r="BC13" s="13"/>
      <c r="BD13" s="13">
        <v>3.7688442211055301E-2</v>
      </c>
      <c r="BE13" s="13">
        <v>4.6296296296296301E-2</v>
      </c>
      <c r="BF13" s="13"/>
      <c r="BG13" s="13">
        <v>2.4509803921568599E-2</v>
      </c>
      <c r="BH13" s="13">
        <v>4.85436893203883E-2</v>
      </c>
      <c r="BI13" s="13"/>
      <c r="BJ13" s="13">
        <v>3.2258064516128997E-2</v>
      </c>
      <c r="BK13" s="13">
        <v>4.1015625E-2</v>
      </c>
      <c r="BL13" s="13"/>
      <c r="BM13" s="13">
        <v>1.63934426229508E-2</v>
      </c>
      <c r="BN13" s="13">
        <v>4.5174537987679703E-2</v>
      </c>
      <c r="BO13" s="13"/>
      <c r="BP13" s="13">
        <v>5.2023121387283197E-2</v>
      </c>
      <c r="BQ13" s="13">
        <v>3.6951501154734397E-2</v>
      </c>
      <c r="BR13" s="13"/>
      <c r="BS13" s="13">
        <v>2.21238938053097E-2</v>
      </c>
      <c r="BT13" s="13">
        <v>7.2649572649572697E-2</v>
      </c>
      <c r="BU13" s="13"/>
      <c r="BV13" s="13">
        <v>1.3698630136986301E-2</v>
      </c>
      <c r="BW13" s="13">
        <v>2.61437908496732E-2</v>
      </c>
      <c r="BX13" s="13"/>
      <c r="BY13" s="13">
        <v>2.66666666666667E-2</v>
      </c>
      <c r="BZ13" s="13">
        <v>4.3233082706766901E-2</v>
      </c>
      <c r="CA13" s="13"/>
      <c r="CB13" s="13">
        <v>2.38907849829352E-2</v>
      </c>
      <c r="CC13" s="13">
        <v>5.4487179487179502E-2</v>
      </c>
    </row>
    <row r="14" spans="2:81" x14ac:dyDescent="0.3">
      <c r="B14" s="14" t="s">
        <v>89</v>
      </c>
      <c r="C14" s="17">
        <v>0.55915721231766602</v>
      </c>
      <c r="D14" s="17">
        <v>0.53820598006644504</v>
      </c>
      <c r="E14" s="17">
        <v>0.57507987220447299</v>
      </c>
      <c r="F14" s="17"/>
      <c r="G14" s="17">
        <v>0.66666666666666696</v>
      </c>
      <c r="H14" s="17">
        <v>0.63225806451612898</v>
      </c>
      <c r="I14" s="17">
        <v>0.63865546218487401</v>
      </c>
      <c r="J14" s="17">
        <v>0.42</v>
      </c>
      <c r="K14" s="17">
        <v>0.45205479452054798</v>
      </c>
      <c r="L14" s="17">
        <v>0.45</v>
      </c>
      <c r="M14" s="17"/>
      <c r="N14" s="17">
        <v>0.58024691358024705</v>
      </c>
      <c r="O14" s="17">
        <v>0.60264900662251697</v>
      </c>
      <c r="P14" s="17">
        <v>0.55208333333333304</v>
      </c>
      <c r="Q14" s="17">
        <v>0.45081967213114799</v>
      </c>
      <c r="R14" s="17"/>
      <c r="S14" s="17">
        <v>0.6</v>
      </c>
      <c r="T14" s="17">
        <v>0.65</v>
      </c>
      <c r="U14" s="17">
        <v>0.41935483870967699</v>
      </c>
      <c r="V14" s="17">
        <v>0.62</v>
      </c>
      <c r="W14" s="17">
        <v>0.53703703703703698</v>
      </c>
      <c r="X14" s="17">
        <v>0.60416666666666696</v>
      </c>
      <c r="Y14" s="17">
        <v>0.59615384615384603</v>
      </c>
      <c r="Z14" s="17">
        <v>0.45454545454545497</v>
      </c>
      <c r="AA14" s="17">
        <v>0.52380952380952395</v>
      </c>
      <c r="AB14" s="17">
        <v>0.5625</v>
      </c>
      <c r="AC14" s="17">
        <v>0.32</v>
      </c>
      <c r="AD14" s="17">
        <v>0.375</v>
      </c>
      <c r="AE14" s="17"/>
      <c r="AF14" s="17">
        <v>0.64285714285714302</v>
      </c>
      <c r="AG14" s="17">
        <v>0.50549450549450503</v>
      </c>
      <c r="AH14" s="17">
        <v>0.53030303030303005</v>
      </c>
      <c r="AI14" s="17">
        <v>0.53749999999999998</v>
      </c>
      <c r="AJ14" s="17">
        <v>0.56603773584905703</v>
      </c>
      <c r="AK14" s="17">
        <v>0.578125</v>
      </c>
      <c r="AL14" s="17"/>
      <c r="AM14" s="17">
        <v>0.50526315789473697</v>
      </c>
      <c r="AN14" s="17">
        <v>0.51754385964912297</v>
      </c>
      <c r="AO14" s="17">
        <v>0.56315789473684197</v>
      </c>
      <c r="AP14" s="17">
        <v>0.61344537815126099</v>
      </c>
      <c r="AQ14" s="17">
        <v>0.61904761904761896</v>
      </c>
      <c r="AR14" s="17"/>
      <c r="AS14" s="17">
        <v>0.55915721231766602</v>
      </c>
      <c r="AT14" s="17" t="s">
        <v>97</v>
      </c>
      <c r="AU14" s="17"/>
      <c r="AV14" s="17">
        <v>0.59024390243902403</v>
      </c>
      <c r="AW14" s="17">
        <v>0.60784313725490202</v>
      </c>
      <c r="AX14" s="17">
        <v>0.53696498054474695</v>
      </c>
      <c r="AY14" s="17"/>
      <c r="AZ14" s="17">
        <v>0.763636363636364</v>
      </c>
      <c r="BA14" s="17">
        <v>0.61702127659574502</v>
      </c>
      <c r="BB14" s="17">
        <v>0.52542372881355903</v>
      </c>
      <c r="BC14" s="17"/>
      <c r="BD14" s="17">
        <v>0.59045226130653305</v>
      </c>
      <c r="BE14" s="17">
        <v>0.5</v>
      </c>
      <c r="BF14" s="17"/>
      <c r="BG14" s="17">
        <v>0.69607843137254899</v>
      </c>
      <c r="BH14" s="17">
        <v>0.490291262135922</v>
      </c>
      <c r="BI14" s="17"/>
      <c r="BJ14" s="17">
        <v>0.61290322580645196</v>
      </c>
      <c r="BK14" s="17">
        <v>0.548828125</v>
      </c>
      <c r="BL14" s="17"/>
      <c r="BM14" s="17">
        <v>0.54918032786885296</v>
      </c>
      <c r="BN14" s="17">
        <v>0.55646817248460001</v>
      </c>
      <c r="BO14" s="17"/>
      <c r="BP14" s="17">
        <v>0.520231213872832</v>
      </c>
      <c r="BQ14" s="17">
        <v>0.568129330254042</v>
      </c>
      <c r="BR14" s="17"/>
      <c r="BS14" s="17">
        <v>0.64159292035398197</v>
      </c>
      <c r="BT14" s="17">
        <v>0.47008547008547003</v>
      </c>
      <c r="BU14" s="17"/>
      <c r="BV14" s="17">
        <v>0.65753424657534199</v>
      </c>
      <c r="BW14" s="17">
        <v>0.63398692810457502</v>
      </c>
      <c r="BX14" s="17"/>
      <c r="BY14" s="17">
        <v>0.50666666666666704</v>
      </c>
      <c r="BZ14" s="17">
        <v>0.56766917293233099</v>
      </c>
      <c r="CA14" s="17"/>
      <c r="CB14" s="17">
        <v>0.52901023890785004</v>
      </c>
      <c r="CC14" s="17">
        <v>0.58974358974358998</v>
      </c>
    </row>
    <row r="15" spans="2:81" x14ac:dyDescent="0.3">
      <c r="B15" s="14" t="s">
        <v>90</v>
      </c>
      <c r="C15" s="17">
        <v>0.15235008103727701</v>
      </c>
      <c r="D15" s="17">
        <v>0.172757475083056</v>
      </c>
      <c r="E15" s="17">
        <v>0.13418530351437699</v>
      </c>
      <c r="F15" s="17"/>
      <c r="G15" s="17">
        <v>0.1</v>
      </c>
      <c r="H15" s="17">
        <v>0.135483870967742</v>
      </c>
      <c r="I15" s="17">
        <v>0.13445378151260501</v>
      </c>
      <c r="J15" s="17">
        <v>0.17</v>
      </c>
      <c r="K15" s="17">
        <v>0.164383561643836</v>
      </c>
      <c r="L15" s="17">
        <v>0.23749999999999999</v>
      </c>
      <c r="M15" s="17"/>
      <c r="N15" s="17">
        <v>0.18106995884773699</v>
      </c>
      <c r="O15" s="17">
        <v>9.9337748344370896E-2</v>
      </c>
      <c r="P15" s="17">
        <v>0.15625</v>
      </c>
      <c r="Q15" s="17">
        <v>0.16393442622950799</v>
      </c>
      <c r="R15" s="17"/>
      <c r="S15" s="17">
        <v>0.11111111111111099</v>
      </c>
      <c r="T15" s="17">
        <v>0.116666666666667</v>
      </c>
      <c r="U15" s="17">
        <v>0.19354838709677399</v>
      </c>
      <c r="V15" s="17">
        <v>0.14000000000000001</v>
      </c>
      <c r="W15" s="17">
        <v>0.203703703703704</v>
      </c>
      <c r="X15" s="17">
        <v>0.1875</v>
      </c>
      <c r="Y15" s="17">
        <v>0.19230769230769201</v>
      </c>
      <c r="Z15" s="17">
        <v>0.22727272727272699</v>
      </c>
      <c r="AA15" s="17">
        <v>0.107142857142857</v>
      </c>
      <c r="AB15" s="17">
        <v>0.16666666666666699</v>
      </c>
      <c r="AC15" s="17">
        <v>0.24</v>
      </c>
      <c r="AD15" s="17">
        <v>0.125</v>
      </c>
      <c r="AE15" s="17"/>
      <c r="AF15" s="17">
        <v>0.14285714285714299</v>
      </c>
      <c r="AG15" s="17">
        <v>0.19780219780219799</v>
      </c>
      <c r="AH15" s="17">
        <v>0.15151515151515199</v>
      </c>
      <c r="AI15" s="17">
        <v>0.2</v>
      </c>
      <c r="AJ15" s="17">
        <v>0.15094339622641501</v>
      </c>
      <c r="AK15" s="17">
        <v>9.375E-2</v>
      </c>
      <c r="AL15" s="17"/>
      <c r="AM15" s="17">
        <v>0.105263157894737</v>
      </c>
      <c r="AN15" s="17">
        <v>0.175438596491228</v>
      </c>
      <c r="AO15" s="17">
        <v>0.14210526315789501</v>
      </c>
      <c r="AP15" s="17">
        <v>0.17647058823529399</v>
      </c>
      <c r="AQ15" s="17">
        <v>0.19047619047618999</v>
      </c>
      <c r="AR15" s="17"/>
      <c r="AS15" s="17">
        <v>0.15235008103727701</v>
      </c>
      <c r="AT15" s="17" t="s">
        <v>97</v>
      </c>
      <c r="AU15" s="17"/>
      <c r="AV15" s="17">
        <v>0.13170731707317099</v>
      </c>
      <c r="AW15" s="17">
        <v>7.8431372549019607E-2</v>
      </c>
      <c r="AX15" s="17">
        <v>0.147859922178988</v>
      </c>
      <c r="AY15" s="17"/>
      <c r="AZ15" s="17">
        <v>7.2727272727272696E-2</v>
      </c>
      <c r="BA15" s="17">
        <v>8.5106382978723402E-2</v>
      </c>
      <c r="BB15" s="17">
        <v>0.161016949152542</v>
      </c>
      <c r="BC15" s="17"/>
      <c r="BD15" s="17">
        <v>0.130653266331658</v>
      </c>
      <c r="BE15" s="17">
        <v>0.194444444444444</v>
      </c>
      <c r="BF15" s="17"/>
      <c r="BG15" s="17">
        <v>0.13235294117647101</v>
      </c>
      <c r="BH15" s="17">
        <v>0.16262135922330101</v>
      </c>
      <c r="BI15" s="17"/>
      <c r="BJ15" s="17">
        <v>0.13978494623655899</v>
      </c>
      <c r="BK15" s="17">
        <v>0.15625</v>
      </c>
      <c r="BL15" s="17"/>
      <c r="BM15" s="17">
        <v>0.12295081967213101</v>
      </c>
      <c r="BN15" s="17">
        <v>0.16221765913757699</v>
      </c>
      <c r="BO15" s="17"/>
      <c r="BP15" s="17">
        <v>0.115606936416185</v>
      </c>
      <c r="BQ15" s="17">
        <v>0.16859122401847601</v>
      </c>
      <c r="BR15" s="17"/>
      <c r="BS15" s="17">
        <v>9.7345132743362803E-2</v>
      </c>
      <c r="BT15" s="17">
        <v>0.16666666666666699</v>
      </c>
      <c r="BU15" s="17"/>
      <c r="BV15" s="17">
        <v>4.1095890410958902E-2</v>
      </c>
      <c r="BW15" s="17">
        <v>0.12418300653594801</v>
      </c>
      <c r="BX15" s="17"/>
      <c r="BY15" s="17">
        <v>0.25333333333333302</v>
      </c>
      <c r="BZ15" s="17">
        <v>0.13721804511278199</v>
      </c>
      <c r="CA15" s="17"/>
      <c r="CB15" s="17">
        <v>0.18430034129692799</v>
      </c>
      <c r="CC15" s="17">
        <v>0.125</v>
      </c>
    </row>
    <row r="16" spans="2:81" x14ac:dyDescent="0.3">
      <c r="B16" s="14" t="s">
        <v>91</v>
      </c>
      <c r="C16" s="18">
        <v>0.40680713128038898</v>
      </c>
      <c r="D16" s="18">
        <v>0.36544850498338899</v>
      </c>
      <c r="E16" s="18">
        <v>0.44089456869009602</v>
      </c>
      <c r="F16" s="18"/>
      <c r="G16" s="18">
        <v>0.56666666666666698</v>
      </c>
      <c r="H16" s="18">
        <v>0.49677419354838698</v>
      </c>
      <c r="I16" s="18">
        <v>0.504201680672269</v>
      </c>
      <c r="J16" s="18">
        <v>0.25</v>
      </c>
      <c r="K16" s="18">
        <v>0.28767123287671198</v>
      </c>
      <c r="L16" s="18">
        <v>0.21249999999999999</v>
      </c>
      <c r="M16" s="18"/>
      <c r="N16" s="18">
        <v>0.39917695473251003</v>
      </c>
      <c r="O16" s="18">
        <v>0.50331125827814605</v>
      </c>
      <c r="P16" s="18">
        <v>0.39583333333333298</v>
      </c>
      <c r="Q16" s="18">
        <v>0.286885245901639</v>
      </c>
      <c r="R16" s="18"/>
      <c r="S16" s="18">
        <v>0.48888888888888898</v>
      </c>
      <c r="T16" s="18">
        <v>0.53333333333333299</v>
      </c>
      <c r="U16" s="18">
        <v>0.225806451612903</v>
      </c>
      <c r="V16" s="18">
        <v>0.48</v>
      </c>
      <c r="W16" s="18">
        <v>0.33333333333333298</v>
      </c>
      <c r="X16" s="18">
        <v>0.41666666666666702</v>
      </c>
      <c r="Y16" s="18">
        <v>0.40384615384615402</v>
      </c>
      <c r="Z16" s="18">
        <v>0.22727272727272699</v>
      </c>
      <c r="AA16" s="18">
        <v>0.41666666666666702</v>
      </c>
      <c r="AB16" s="18">
        <v>0.39583333333333298</v>
      </c>
      <c r="AC16" s="18">
        <v>0.08</v>
      </c>
      <c r="AD16" s="18">
        <v>0.25</v>
      </c>
      <c r="AE16" s="18"/>
      <c r="AF16" s="18">
        <v>0.5</v>
      </c>
      <c r="AG16" s="18">
        <v>0.30769230769230799</v>
      </c>
      <c r="AH16" s="18">
        <v>0.37878787878787901</v>
      </c>
      <c r="AI16" s="18">
        <v>0.33750000000000002</v>
      </c>
      <c r="AJ16" s="18">
        <v>0.41509433962264097</v>
      </c>
      <c r="AK16" s="18">
        <v>0.484375</v>
      </c>
      <c r="AL16" s="18"/>
      <c r="AM16" s="18">
        <v>0.4</v>
      </c>
      <c r="AN16" s="18">
        <v>0.34210526315789502</v>
      </c>
      <c r="AO16" s="18">
        <v>0.42105263157894701</v>
      </c>
      <c r="AP16" s="18">
        <v>0.436974789915966</v>
      </c>
      <c r="AQ16" s="18">
        <v>0.42857142857142899</v>
      </c>
      <c r="AR16" s="18"/>
      <c r="AS16" s="18">
        <v>0.40680713128038898</v>
      </c>
      <c r="AT16" s="18" t="s">
        <v>97</v>
      </c>
      <c r="AU16" s="18"/>
      <c r="AV16" s="18">
        <v>0.45853658536585401</v>
      </c>
      <c r="AW16" s="18">
        <v>0.52941176470588203</v>
      </c>
      <c r="AX16" s="18">
        <v>0.38910505836575898</v>
      </c>
      <c r="AY16" s="18"/>
      <c r="AZ16" s="18">
        <v>0.69090909090909103</v>
      </c>
      <c r="BA16" s="18">
        <v>0.53191489361702105</v>
      </c>
      <c r="BB16" s="18">
        <v>0.36440677966101698</v>
      </c>
      <c r="BC16" s="18"/>
      <c r="BD16" s="18">
        <v>0.45979899497487398</v>
      </c>
      <c r="BE16" s="18">
        <v>0.30555555555555602</v>
      </c>
      <c r="BF16" s="18"/>
      <c r="BG16" s="18">
        <v>0.56372549019607798</v>
      </c>
      <c r="BH16" s="18">
        <v>0.32766990291262099</v>
      </c>
      <c r="BI16" s="18"/>
      <c r="BJ16" s="18">
        <v>0.473118279569892</v>
      </c>
      <c r="BK16" s="18">
        <v>0.392578125</v>
      </c>
      <c r="BL16" s="18"/>
      <c r="BM16" s="18">
        <v>0.42622950819672101</v>
      </c>
      <c r="BN16" s="18">
        <v>0.39425051334702299</v>
      </c>
      <c r="BO16" s="18"/>
      <c r="BP16" s="18">
        <v>0.40462427745664697</v>
      </c>
      <c r="BQ16" s="18">
        <v>0.39953810623556602</v>
      </c>
      <c r="BR16" s="18"/>
      <c r="BS16" s="18">
        <v>0.54424778761061898</v>
      </c>
      <c r="BT16" s="18">
        <v>0.30341880341880301</v>
      </c>
      <c r="BU16" s="18"/>
      <c r="BV16" s="18">
        <v>0.61643835616438403</v>
      </c>
      <c r="BW16" s="18">
        <v>0.50980392156862697</v>
      </c>
      <c r="BX16" s="18"/>
      <c r="BY16" s="18">
        <v>0.25333333333333302</v>
      </c>
      <c r="BZ16" s="18">
        <v>0.43045112781954897</v>
      </c>
      <c r="CA16" s="18"/>
      <c r="CB16" s="18">
        <v>0.34470989761092202</v>
      </c>
      <c r="CC16" s="18">
        <v>0.46474358974358998</v>
      </c>
    </row>
    <row r="17" spans="2:2" x14ac:dyDescent="0.3">
      <c r="B17" s="15" t="s">
        <v>196</v>
      </c>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8" width="20.77734375" customWidth="1"/>
  </cols>
  <sheetData>
    <row r="2" spans="2:8" ht="40.049999999999997" customHeight="1" x14ac:dyDescent="0.3">
      <c r="D2" s="38" t="s">
        <v>491</v>
      </c>
      <c r="E2" s="35"/>
      <c r="F2" s="35"/>
      <c r="G2" s="35"/>
      <c r="H2" s="35"/>
    </row>
    <row r="6" spans="2:8" ht="49.95" customHeight="1" x14ac:dyDescent="0.3">
      <c r="B6" s="16" t="s">
        <v>6</v>
      </c>
      <c r="C6" s="16" t="s">
        <v>484</v>
      </c>
      <c r="D6" s="16" t="s">
        <v>485</v>
      </c>
      <c r="E6" s="16" t="s">
        <v>486</v>
      </c>
      <c r="F6" s="16" t="s">
        <v>487</v>
      </c>
      <c r="G6" s="16" t="s">
        <v>488</v>
      </c>
    </row>
    <row r="7" spans="2:8" x14ac:dyDescent="0.3">
      <c r="B7" s="14" t="s">
        <v>489</v>
      </c>
      <c r="C7" s="13">
        <v>0.31519999999999998</v>
      </c>
      <c r="D7" s="13">
        <v>0.2752</v>
      </c>
      <c r="E7" s="13">
        <v>0.23200000000000001</v>
      </c>
      <c r="F7" s="13">
        <v>0.2112</v>
      </c>
      <c r="G7" s="13">
        <v>0.18720000000000001</v>
      </c>
    </row>
    <row r="8" spans="2:8" ht="28.8" x14ac:dyDescent="0.3">
      <c r="B8" s="14" t="s">
        <v>490</v>
      </c>
      <c r="C8" s="13">
        <v>0.62080000000000002</v>
      </c>
      <c r="D8" s="13">
        <v>0.67359999999999998</v>
      </c>
      <c r="E8" s="13">
        <v>0.72319999999999995</v>
      </c>
      <c r="F8" s="13">
        <v>0.73440000000000005</v>
      </c>
      <c r="G8" s="13">
        <v>0.75519999999999998</v>
      </c>
    </row>
    <row r="9" spans="2:8" x14ac:dyDescent="0.3">
      <c r="B9" s="14" t="s">
        <v>88</v>
      </c>
      <c r="C9" s="13">
        <v>6.4000000000000001E-2</v>
      </c>
      <c r="D9" s="13">
        <v>5.1200000000000002E-2</v>
      </c>
      <c r="E9" s="13">
        <v>4.48E-2</v>
      </c>
      <c r="F9" s="13">
        <v>5.4399999999999997E-2</v>
      </c>
      <c r="G9" s="13">
        <v>5.7599999999999998E-2</v>
      </c>
    </row>
    <row r="10" spans="2:8" x14ac:dyDescent="0.3">
      <c r="B10" s="15" t="s">
        <v>196</v>
      </c>
      <c r="C10" s="15"/>
      <c r="D10" s="15"/>
      <c r="E10" s="15"/>
      <c r="F10" s="15"/>
      <c r="G10" s="15"/>
    </row>
    <row r="11" spans="2:8" x14ac:dyDescent="0.3">
      <c r="B11" t="s">
        <v>93</v>
      </c>
    </row>
    <row r="12" spans="2:8" x14ac:dyDescent="0.3">
      <c r="B12" t="s">
        <v>94</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492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625</v>
      </c>
      <c r="D7" s="10">
        <v>317</v>
      </c>
      <c r="E7" s="10">
        <v>306</v>
      </c>
      <c r="F7" s="10"/>
      <c r="G7" s="10">
        <v>95</v>
      </c>
      <c r="H7" s="10">
        <v>160</v>
      </c>
      <c r="I7" s="10">
        <v>131</v>
      </c>
      <c r="J7" s="10">
        <v>95</v>
      </c>
      <c r="K7" s="10">
        <v>70</v>
      </c>
      <c r="L7" s="10">
        <v>74</v>
      </c>
      <c r="M7" s="10"/>
      <c r="N7" s="10">
        <v>232</v>
      </c>
      <c r="O7" s="10">
        <v>160</v>
      </c>
      <c r="P7" s="10">
        <v>95</v>
      </c>
      <c r="Q7" s="10">
        <v>133</v>
      </c>
      <c r="R7" s="10"/>
      <c r="S7" s="10">
        <v>132</v>
      </c>
      <c r="T7" s="10">
        <v>54</v>
      </c>
      <c r="U7" s="10">
        <v>39</v>
      </c>
      <c r="V7" s="10">
        <v>59</v>
      </c>
      <c r="W7" s="10">
        <v>47</v>
      </c>
      <c r="X7" s="10">
        <v>43</v>
      </c>
      <c r="Y7" s="10">
        <v>58</v>
      </c>
      <c r="Z7" s="10">
        <v>27</v>
      </c>
      <c r="AA7" s="10">
        <v>82</v>
      </c>
      <c r="AB7" s="10">
        <v>47</v>
      </c>
      <c r="AC7" s="10">
        <v>29</v>
      </c>
      <c r="AD7" s="10">
        <v>8</v>
      </c>
      <c r="AE7" s="10"/>
      <c r="AF7" s="10">
        <v>202</v>
      </c>
      <c r="AG7" s="10">
        <v>101</v>
      </c>
      <c r="AH7" s="10">
        <v>61</v>
      </c>
      <c r="AI7" s="10">
        <v>82</v>
      </c>
      <c r="AJ7" s="10">
        <v>62</v>
      </c>
      <c r="AK7" s="10">
        <v>52</v>
      </c>
      <c r="AL7" s="10"/>
      <c r="AM7" s="10">
        <v>96</v>
      </c>
      <c r="AN7" s="10">
        <v>105</v>
      </c>
      <c r="AO7" s="10">
        <v>202</v>
      </c>
      <c r="AP7" s="10">
        <v>118</v>
      </c>
      <c r="AQ7" s="10">
        <v>21</v>
      </c>
      <c r="AR7" s="10"/>
      <c r="AS7" s="10">
        <v>625</v>
      </c>
      <c r="AT7" s="10" t="s">
        <v>96</v>
      </c>
      <c r="AU7" s="10"/>
      <c r="AV7" s="10">
        <v>191</v>
      </c>
      <c r="AW7" s="10">
        <v>45</v>
      </c>
      <c r="AX7" s="10">
        <v>271</v>
      </c>
      <c r="AY7" s="10"/>
      <c r="AZ7" s="10">
        <v>45</v>
      </c>
      <c r="BA7" s="10">
        <v>48</v>
      </c>
      <c r="BB7" s="10">
        <v>113</v>
      </c>
      <c r="BC7" s="10"/>
      <c r="BD7" s="10">
        <v>415</v>
      </c>
      <c r="BE7" s="10">
        <v>209</v>
      </c>
      <c r="BF7" s="10"/>
      <c r="BG7" s="10">
        <v>221</v>
      </c>
      <c r="BH7" s="10">
        <v>404</v>
      </c>
      <c r="BI7" s="10"/>
      <c r="BJ7" s="10">
        <v>100</v>
      </c>
      <c r="BK7" s="10">
        <v>514</v>
      </c>
      <c r="BL7" s="10"/>
      <c r="BM7" s="10">
        <v>128</v>
      </c>
      <c r="BN7" s="10">
        <v>491</v>
      </c>
      <c r="BO7" s="10"/>
      <c r="BP7" s="10">
        <v>169</v>
      </c>
      <c r="BQ7" s="10">
        <v>445</v>
      </c>
      <c r="BR7" s="10"/>
      <c r="BS7" s="10">
        <v>219</v>
      </c>
      <c r="BT7" s="10">
        <v>221</v>
      </c>
      <c r="BU7" s="10"/>
      <c r="BV7" s="10">
        <v>76</v>
      </c>
      <c r="BW7" s="10">
        <v>143</v>
      </c>
      <c r="BX7" s="10"/>
      <c r="BY7" s="10">
        <v>84</v>
      </c>
      <c r="BZ7" s="10">
        <v>536</v>
      </c>
      <c r="CA7" s="10"/>
      <c r="CB7" s="10">
        <v>310</v>
      </c>
      <c r="CC7" s="10">
        <v>305</v>
      </c>
    </row>
    <row r="8" spans="2:81" x14ac:dyDescent="0.3">
      <c r="B8" s="14" t="s">
        <v>489</v>
      </c>
      <c r="C8" s="13">
        <v>0.31519999999999998</v>
      </c>
      <c r="D8" s="13">
        <v>0.29968454258675098</v>
      </c>
      <c r="E8" s="13">
        <v>0.33333333333333298</v>
      </c>
      <c r="F8" s="13"/>
      <c r="G8" s="13">
        <v>0.34736842105263199</v>
      </c>
      <c r="H8" s="13">
        <v>0.42499999999999999</v>
      </c>
      <c r="I8" s="13">
        <v>0.28244274809160302</v>
      </c>
      <c r="J8" s="13">
        <v>0.221052631578947</v>
      </c>
      <c r="K8" s="13">
        <v>0.314285714285714</v>
      </c>
      <c r="L8" s="13">
        <v>0.21621621621621601</v>
      </c>
      <c r="M8" s="13"/>
      <c r="N8" s="13">
        <v>0.33620689655172398</v>
      </c>
      <c r="O8" s="13">
        <v>0.29375000000000001</v>
      </c>
      <c r="P8" s="13">
        <v>0.30526315789473701</v>
      </c>
      <c r="Q8" s="13">
        <v>0.30827067669172897</v>
      </c>
      <c r="R8" s="13"/>
      <c r="S8" s="13">
        <v>0.34848484848484901</v>
      </c>
      <c r="T8" s="13">
        <v>0.44444444444444398</v>
      </c>
      <c r="U8" s="13">
        <v>0.17948717948717899</v>
      </c>
      <c r="V8" s="13">
        <v>0.25423728813559299</v>
      </c>
      <c r="W8" s="13">
        <v>0.25531914893617003</v>
      </c>
      <c r="X8" s="13">
        <v>0.44186046511627902</v>
      </c>
      <c r="Y8" s="13">
        <v>0.31034482758620702</v>
      </c>
      <c r="Z8" s="13">
        <v>0.33333333333333298</v>
      </c>
      <c r="AA8" s="13">
        <v>0.219512195121951</v>
      </c>
      <c r="AB8" s="13">
        <v>0.319148936170213</v>
      </c>
      <c r="AC8" s="13">
        <v>0.34482758620689702</v>
      </c>
      <c r="AD8" s="13">
        <v>0.5</v>
      </c>
      <c r="AE8" s="13"/>
      <c r="AF8" s="13">
        <v>0.35148514851485102</v>
      </c>
      <c r="AG8" s="13">
        <v>0.33663366336633699</v>
      </c>
      <c r="AH8" s="13">
        <v>0.31147540983606598</v>
      </c>
      <c r="AI8" s="13">
        <v>0.207317073170732</v>
      </c>
      <c r="AJ8" s="13">
        <v>0.29032258064516098</v>
      </c>
      <c r="AK8" s="13">
        <v>0.30769230769230799</v>
      </c>
      <c r="AL8" s="13"/>
      <c r="AM8" s="13">
        <v>0.27083333333333298</v>
      </c>
      <c r="AN8" s="13">
        <v>0.28571428571428598</v>
      </c>
      <c r="AO8" s="13">
        <v>0.33168316831683198</v>
      </c>
      <c r="AP8" s="13">
        <v>0.322033898305085</v>
      </c>
      <c r="AQ8" s="13">
        <v>0.476190476190476</v>
      </c>
      <c r="AR8" s="13"/>
      <c r="AS8" s="13">
        <v>0.31519999999999998</v>
      </c>
      <c r="AT8" s="13" t="s">
        <v>97</v>
      </c>
      <c r="AU8" s="13"/>
      <c r="AV8" s="13">
        <v>0.36125654450261802</v>
      </c>
      <c r="AW8" s="13">
        <v>0.422222222222222</v>
      </c>
      <c r="AX8" s="13">
        <v>0.26937269372693701</v>
      </c>
      <c r="AY8" s="13"/>
      <c r="AZ8" s="13">
        <v>0.51111111111111096</v>
      </c>
      <c r="BA8" s="13">
        <v>0.375</v>
      </c>
      <c r="BB8" s="13">
        <v>0.29203539823008901</v>
      </c>
      <c r="BC8" s="13"/>
      <c r="BD8" s="13">
        <v>0.320481927710843</v>
      </c>
      <c r="BE8" s="13">
        <v>0.30622009569378</v>
      </c>
      <c r="BF8" s="13"/>
      <c r="BG8" s="13">
        <v>0.37104072398190002</v>
      </c>
      <c r="BH8" s="13">
        <v>0.28465346534653502</v>
      </c>
      <c r="BI8" s="13"/>
      <c r="BJ8" s="13">
        <v>0.34</v>
      </c>
      <c r="BK8" s="13">
        <v>0.309338521400778</v>
      </c>
      <c r="BL8" s="13"/>
      <c r="BM8" s="13">
        <v>0.34375</v>
      </c>
      <c r="BN8" s="13">
        <v>0.307535641547862</v>
      </c>
      <c r="BO8" s="13"/>
      <c r="BP8" s="13">
        <v>0.26035502958579898</v>
      </c>
      <c r="BQ8" s="13">
        <v>0.33483146067415698</v>
      </c>
      <c r="BR8" s="13"/>
      <c r="BS8" s="13">
        <v>0.37899543378995398</v>
      </c>
      <c r="BT8" s="13">
        <v>0.29411764705882398</v>
      </c>
      <c r="BU8" s="13"/>
      <c r="BV8" s="13">
        <v>0.34210526315789502</v>
      </c>
      <c r="BW8" s="13">
        <v>0.39860139860139898</v>
      </c>
      <c r="BX8" s="13"/>
      <c r="BY8" s="13">
        <v>0.34523809523809501</v>
      </c>
      <c r="BZ8" s="13">
        <v>0.31156716417910402</v>
      </c>
      <c r="CA8" s="13"/>
      <c r="CB8" s="13">
        <v>0.293548387096774</v>
      </c>
      <c r="CC8" s="13">
        <v>0.334426229508197</v>
      </c>
    </row>
    <row r="9" spans="2:81" ht="28.8" x14ac:dyDescent="0.3">
      <c r="B9" s="14" t="s">
        <v>490</v>
      </c>
      <c r="C9" s="13">
        <v>0.62080000000000002</v>
      </c>
      <c r="D9" s="13">
        <v>0.64037854889589896</v>
      </c>
      <c r="E9" s="13">
        <v>0.59803921568627405</v>
      </c>
      <c r="F9" s="13"/>
      <c r="G9" s="13">
        <v>0.61052631578947403</v>
      </c>
      <c r="H9" s="13">
        <v>0.51249999999999996</v>
      </c>
      <c r="I9" s="13">
        <v>0.64122137404580104</v>
      </c>
      <c r="J9" s="13">
        <v>0.70526315789473704</v>
      </c>
      <c r="K9" s="13">
        <v>0.61428571428571399</v>
      </c>
      <c r="L9" s="13">
        <v>0.72972972972973005</v>
      </c>
      <c r="M9" s="13"/>
      <c r="N9" s="13">
        <v>0.59913793103448298</v>
      </c>
      <c r="O9" s="13">
        <v>0.65625</v>
      </c>
      <c r="P9" s="13">
        <v>0.64210526315789496</v>
      </c>
      <c r="Q9" s="13">
        <v>0.60150375939849599</v>
      </c>
      <c r="R9" s="13"/>
      <c r="S9" s="13">
        <v>0.59090909090909105</v>
      </c>
      <c r="T9" s="13">
        <v>0.5</v>
      </c>
      <c r="U9" s="13">
        <v>0.74358974358974395</v>
      </c>
      <c r="V9" s="13">
        <v>0.69491525423728795</v>
      </c>
      <c r="W9" s="13">
        <v>0.63829787234042601</v>
      </c>
      <c r="X9" s="13">
        <v>0.55813953488372103</v>
      </c>
      <c r="Y9" s="13">
        <v>0.65517241379310298</v>
      </c>
      <c r="Z9" s="13">
        <v>0.48148148148148101</v>
      </c>
      <c r="AA9" s="13">
        <v>0.73170731707317105</v>
      </c>
      <c r="AB9" s="13">
        <v>0.63829787234042601</v>
      </c>
      <c r="AC9" s="13">
        <v>0.48275862068965503</v>
      </c>
      <c r="AD9" s="13">
        <v>0.5</v>
      </c>
      <c r="AE9" s="13"/>
      <c r="AF9" s="13">
        <v>0.59405940594059403</v>
      </c>
      <c r="AG9" s="13">
        <v>0.59405940594059403</v>
      </c>
      <c r="AH9" s="13">
        <v>0.60655737704918</v>
      </c>
      <c r="AI9" s="13">
        <v>0.71951219512195097</v>
      </c>
      <c r="AJ9" s="13">
        <v>0.70967741935483897</v>
      </c>
      <c r="AK9" s="13">
        <v>0.61538461538461497</v>
      </c>
      <c r="AL9" s="13"/>
      <c r="AM9" s="13">
        <v>0.63541666666666696</v>
      </c>
      <c r="AN9" s="13">
        <v>0.64761904761904798</v>
      </c>
      <c r="AO9" s="13">
        <v>0.61881188118811903</v>
      </c>
      <c r="AP9" s="13">
        <v>0.62711864406779705</v>
      </c>
      <c r="AQ9" s="13">
        <v>0.476190476190476</v>
      </c>
      <c r="AR9" s="13"/>
      <c r="AS9" s="13">
        <v>0.62080000000000002</v>
      </c>
      <c r="AT9" s="13" t="s">
        <v>97</v>
      </c>
      <c r="AU9" s="13"/>
      <c r="AV9" s="13">
        <v>0.56544502617801096</v>
      </c>
      <c r="AW9" s="13">
        <v>0.55555555555555602</v>
      </c>
      <c r="AX9" s="13">
        <v>0.66420664206642099</v>
      </c>
      <c r="AY9" s="13"/>
      <c r="AZ9" s="13">
        <v>0.46666666666666701</v>
      </c>
      <c r="BA9" s="13">
        <v>0.52083333333333304</v>
      </c>
      <c r="BB9" s="13">
        <v>0.65486725663716805</v>
      </c>
      <c r="BC9" s="13"/>
      <c r="BD9" s="13">
        <v>0.61445783132530096</v>
      </c>
      <c r="BE9" s="13">
        <v>0.63157894736842102</v>
      </c>
      <c r="BF9" s="13"/>
      <c r="BG9" s="13">
        <v>0.57466063348416296</v>
      </c>
      <c r="BH9" s="13">
        <v>0.64603960396039595</v>
      </c>
      <c r="BI9" s="13"/>
      <c r="BJ9" s="13">
        <v>0.61</v>
      </c>
      <c r="BK9" s="13">
        <v>0.62256809338521402</v>
      </c>
      <c r="BL9" s="13"/>
      <c r="BM9" s="13">
        <v>0.609375</v>
      </c>
      <c r="BN9" s="13">
        <v>0.62729124236252498</v>
      </c>
      <c r="BO9" s="13"/>
      <c r="BP9" s="13">
        <v>0.66272189349112398</v>
      </c>
      <c r="BQ9" s="13">
        <v>0.60674157303370801</v>
      </c>
      <c r="BR9" s="13"/>
      <c r="BS9" s="13">
        <v>0.57077625570776302</v>
      </c>
      <c r="BT9" s="13">
        <v>0.61990950226244301</v>
      </c>
      <c r="BU9" s="13"/>
      <c r="BV9" s="13">
        <v>0.57894736842105299</v>
      </c>
      <c r="BW9" s="13">
        <v>0.56643356643356602</v>
      </c>
      <c r="BX9" s="13"/>
      <c r="BY9" s="13">
        <v>0.59523809523809501</v>
      </c>
      <c r="BZ9" s="13">
        <v>0.625</v>
      </c>
      <c r="CA9" s="13"/>
      <c r="CB9" s="13">
        <v>0.66774193548387095</v>
      </c>
      <c r="CC9" s="13">
        <v>0.58032786885245902</v>
      </c>
    </row>
    <row r="10" spans="2:81" x14ac:dyDescent="0.3">
      <c r="B10" s="14" t="s">
        <v>88</v>
      </c>
      <c r="C10" s="22">
        <v>6.4000000000000001E-2</v>
      </c>
      <c r="D10" s="22">
        <v>5.9936908517350201E-2</v>
      </c>
      <c r="E10" s="22">
        <v>6.8627450980392204E-2</v>
      </c>
      <c r="F10" s="22"/>
      <c r="G10" s="22">
        <v>4.2105263157894701E-2</v>
      </c>
      <c r="H10" s="22">
        <v>6.25E-2</v>
      </c>
      <c r="I10" s="22">
        <v>7.6335877862595394E-2</v>
      </c>
      <c r="J10" s="22">
        <v>7.3684210526315796E-2</v>
      </c>
      <c r="K10" s="22">
        <v>7.1428571428571397E-2</v>
      </c>
      <c r="L10" s="22">
        <v>5.4054054054054099E-2</v>
      </c>
      <c r="M10" s="22"/>
      <c r="N10" s="22">
        <v>6.4655172413793094E-2</v>
      </c>
      <c r="O10" s="22">
        <v>0.05</v>
      </c>
      <c r="P10" s="22">
        <v>5.2631578947368397E-2</v>
      </c>
      <c r="Q10" s="22">
        <v>9.0225563909774403E-2</v>
      </c>
      <c r="R10" s="22"/>
      <c r="S10" s="22">
        <v>6.0606060606060601E-2</v>
      </c>
      <c r="T10" s="22">
        <v>5.5555555555555601E-2</v>
      </c>
      <c r="U10" s="22">
        <v>7.69230769230769E-2</v>
      </c>
      <c r="V10" s="22">
        <v>5.0847457627118599E-2</v>
      </c>
      <c r="W10" s="22">
        <v>0.10638297872340401</v>
      </c>
      <c r="X10" s="22">
        <v>0</v>
      </c>
      <c r="Y10" s="22">
        <v>3.4482758620689703E-2</v>
      </c>
      <c r="Z10" s="22">
        <v>0.18518518518518501</v>
      </c>
      <c r="AA10" s="22">
        <v>4.8780487804878099E-2</v>
      </c>
      <c r="AB10" s="22">
        <v>4.2553191489361701E-2</v>
      </c>
      <c r="AC10" s="22">
        <v>0.17241379310344801</v>
      </c>
      <c r="AD10" s="22">
        <v>0</v>
      </c>
      <c r="AE10" s="22"/>
      <c r="AF10" s="22">
        <v>5.4455445544554497E-2</v>
      </c>
      <c r="AG10" s="22">
        <v>6.9306930693069299E-2</v>
      </c>
      <c r="AH10" s="22">
        <v>8.1967213114754106E-2</v>
      </c>
      <c r="AI10" s="22">
        <v>7.3170731707317097E-2</v>
      </c>
      <c r="AJ10" s="22">
        <v>0</v>
      </c>
      <c r="AK10" s="22">
        <v>7.69230769230769E-2</v>
      </c>
      <c r="AL10" s="22"/>
      <c r="AM10" s="22">
        <v>9.375E-2</v>
      </c>
      <c r="AN10" s="22">
        <v>6.6666666666666693E-2</v>
      </c>
      <c r="AO10" s="22">
        <v>4.95049504950495E-2</v>
      </c>
      <c r="AP10" s="22">
        <v>5.0847457627118599E-2</v>
      </c>
      <c r="AQ10" s="22">
        <v>4.7619047619047603E-2</v>
      </c>
      <c r="AR10" s="22"/>
      <c r="AS10" s="22">
        <v>6.4000000000000001E-2</v>
      </c>
      <c r="AT10" s="22" t="s">
        <v>97</v>
      </c>
      <c r="AU10" s="22"/>
      <c r="AV10" s="22">
        <v>7.3298429319371694E-2</v>
      </c>
      <c r="AW10" s="22">
        <v>2.2222222222222199E-2</v>
      </c>
      <c r="AX10" s="22">
        <v>6.6420664206642097E-2</v>
      </c>
      <c r="AY10" s="22"/>
      <c r="AZ10" s="22">
        <v>2.2222222222222199E-2</v>
      </c>
      <c r="BA10" s="22">
        <v>0.104166666666667</v>
      </c>
      <c r="BB10" s="22">
        <v>5.3097345132743397E-2</v>
      </c>
      <c r="BC10" s="22"/>
      <c r="BD10" s="22">
        <v>6.5060240963855404E-2</v>
      </c>
      <c r="BE10" s="22">
        <v>6.2200956937799E-2</v>
      </c>
      <c r="BF10" s="22"/>
      <c r="BG10" s="22">
        <v>5.4298642533936702E-2</v>
      </c>
      <c r="BH10" s="22">
        <v>6.9306930693069299E-2</v>
      </c>
      <c r="BI10" s="22"/>
      <c r="BJ10" s="22">
        <v>0.05</v>
      </c>
      <c r="BK10" s="22">
        <v>6.8093385214007804E-2</v>
      </c>
      <c r="BL10" s="22"/>
      <c r="BM10" s="22">
        <v>4.6875E-2</v>
      </c>
      <c r="BN10" s="22">
        <v>6.5173116089613001E-2</v>
      </c>
      <c r="BO10" s="22"/>
      <c r="BP10" s="22">
        <v>7.69230769230769E-2</v>
      </c>
      <c r="BQ10" s="22">
        <v>5.8426966292134799E-2</v>
      </c>
      <c r="BR10" s="22"/>
      <c r="BS10" s="22">
        <v>5.0228310502283102E-2</v>
      </c>
      <c r="BT10" s="22">
        <v>8.5972850678733004E-2</v>
      </c>
      <c r="BU10" s="22"/>
      <c r="BV10" s="22">
        <v>7.8947368421052599E-2</v>
      </c>
      <c r="BW10" s="22">
        <v>3.4965034965035002E-2</v>
      </c>
      <c r="BX10" s="22"/>
      <c r="BY10" s="22">
        <v>5.95238095238095E-2</v>
      </c>
      <c r="BZ10" s="22">
        <v>6.3432835820895497E-2</v>
      </c>
      <c r="CA10" s="22"/>
      <c r="CB10" s="22">
        <v>3.8709677419354799E-2</v>
      </c>
      <c r="CC10" s="22">
        <v>8.5245901639344299E-2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493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625</v>
      </c>
      <c r="D7" s="10">
        <v>317</v>
      </c>
      <c r="E7" s="10">
        <v>306</v>
      </c>
      <c r="F7" s="10"/>
      <c r="G7" s="10">
        <v>95</v>
      </c>
      <c r="H7" s="10">
        <v>160</v>
      </c>
      <c r="I7" s="10">
        <v>131</v>
      </c>
      <c r="J7" s="10">
        <v>95</v>
      </c>
      <c r="K7" s="10">
        <v>70</v>
      </c>
      <c r="L7" s="10">
        <v>74</v>
      </c>
      <c r="M7" s="10"/>
      <c r="N7" s="10">
        <v>232</v>
      </c>
      <c r="O7" s="10">
        <v>160</v>
      </c>
      <c r="P7" s="10">
        <v>95</v>
      </c>
      <c r="Q7" s="10">
        <v>133</v>
      </c>
      <c r="R7" s="10"/>
      <c r="S7" s="10">
        <v>132</v>
      </c>
      <c r="T7" s="10">
        <v>54</v>
      </c>
      <c r="U7" s="10">
        <v>39</v>
      </c>
      <c r="V7" s="10">
        <v>59</v>
      </c>
      <c r="W7" s="10">
        <v>47</v>
      </c>
      <c r="X7" s="10">
        <v>43</v>
      </c>
      <c r="Y7" s="10">
        <v>58</v>
      </c>
      <c r="Z7" s="10">
        <v>27</v>
      </c>
      <c r="AA7" s="10">
        <v>82</v>
      </c>
      <c r="AB7" s="10">
        <v>47</v>
      </c>
      <c r="AC7" s="10">
        <v>29</v>
      </c>
      <c r="AD7" s="10">
        <v>8</v>
      </c>
      <c r="AE7" s="10"/>
      <c r="AF7" s="10">
        <v>202</v>
      </c>
      <c r="AG7" s="10">
        <v>101</v>
      </c>
      <c r="AH7" s="10">
        <v>61</v>
      </c>
      <c r="AI7" s="10">
        <v>82</v>
      </c>
      <c r="AJ7" s="10">
        <v>62</v>
      </c>
      <c r="AK7" s="10">
        <v>52</v>
      </c>
      <c r="AL7" s="10"/>
      <c r="AM7" s="10">
        <v>96</v>
      </c>
      <c r="AN7" s="10">
        <v>105</v>
      </c>
      <c r="AO7" s="10">
        <v>202</v>
      </c>
      <c r="AP7" s="10">
        <v>118</v>
      </c>
      <c r="AQ7" s="10">
        <v>21</v>
      </c>
      <c r="AR7" s="10"/>
      <c r="AS7" s="10">
        <v>625</v>
      </c>
      <c r="AT7" s="10" t="s">
        <v>96</v>
      </c>
      <c r="AU7" s="10"/>
      <c r="AV7" s="10">
        <v>191</v>
      </c>
      <c r="AW7" s="10">
        <v>45</v>
      </c>
      <c r="AX7" s="10">
        <v>271</v>
      </c>
      <c r="AY7" s="10"/>
      <c r="AZ7" s="10">
        <v>45</v>
      </c>
      <c r="BA7" s="10">
        <v>48</v>
      </c>
      <c r="BB7" s="10">
        <v>113</v>
      </c>
      <c r="BC7" s="10"/>
      <c r="BD7" s="10">
        <v>415</v>
      </c>
      <c r="BE7" s="10">
        <v>209</v>
      </c>
      <c r="BF7" s="10"/>
      <c r="BG7" s="10">
        <v>221</v>
      </c>
      <c r="BH7" s="10">
        <v>404</v>
      </c>
      <c r="BI7" s="10"/>
      <c r="BJ7" s="10">
        <v>100</v>
      </c>
      <c r="BK7" s="10">
        <v>514</v>
      </c>
      <c r="BL7" s="10"/>
      <c r="BM7" s="10">
        <v>128</v>
      </c>
      <c r="BN7" s="10">
        <v>491</v>
      </c>
      <c r="BO7" s="10"/>
      <c r="BP7" s="10">
        <v>169</v>
      </c>
      <c r="BQ7" s="10">
        <v>445</v>
      </c>
      <c r="BR7" s="10"/>
      <c r="BS7" s="10">
        <v>219</v>
      </c>
      <c r="BT7" s="10">
        <v>221</v>
      </c>
      <c r="BU7" s="10"/>
      <c r="BV7" s="10">
        <v>76</v>
      </c>
      <c r="BW7" s="10">
        <v>143</v>
      </c>
      <c r="BX7" s="10"/>
      <c r="BY7" s="10">
        <v>84</v>
      </c>
      <c r="BZ7" s="10">
        <v>536</v>
      </c>
      <c r="CA7" s="10"/>
      <c r="CB7" s="10">
        <v>310</v>
      </c>
      <c r="CC7" s="10">
        <v>305</v>
      </c>
    </row>
    <row r="8" spans="2:81" x14ac:dyDescent="0.3">
      <c r="B8" s="14" t="s">
        <v>489</v>
      </c>
      <c r="C8" s="13">
        <v>0.2752</v>
      </c>
      <c r="D8" s="13">
        <v>0.27129337539432202</v>
      </c>
      <c r="E8" s="13">
        <v>0.28104575163398698</v>
      </c>
      <c r="F8" s="13"/>
      <c r="G8" s="13">
        <v>0.26315789473684198</v>
      </c>
      <c r="H8" s="13">
        <v>0.39374999999999999</v>
      </c>
      <c r="I8" s="13">
        <v>0.26717557251908403</v>
      </c>
      <c r="J8" s="13">
        <v>0.18947368421052599</v>
      </c>
      <c r="K8" s="13">
        <v>0.24285714285714299</v>
      </c>
      <c r="L8" s="13">
        <v>0.18918918918918901</v>
      </c>
      <c r="M8" s="13"/>
      <c r="N8" s="13">
        <v>0.28879310344827602</v>
      </c>
      <c r="O8" s="13">
        <v>0.25624999999999998</v>
      </c>
      <c r="P8" s="13">
        <v>0.25263157894736799</v>
      </c>
      <c r="Q8" s="13">
        <v>0.28571428571428598</v>
      </c>
      <c r="R8" s="13"/>
      <c r="S8" s="13">
        <v>0.30303030303030298</v>
      </c>
      <c r="T8" s="13">
        <v>0.35185185185185203</v>
      </c>
      <c r="U8" s="13">
        <v>0.17948717948717899</v>
      </c>
      <c r="V8" s="13">
        <v>0.169491525423729</v>
      </c>
      <c r="W8" s="13">
        <v>0.27659574468085102</v>
      </c>
      <c r="X8" s="13">
        <v>0.44186046511627902</v>
      </c>
      <c r="Y8" s="13">
        <v>0.24137931034482801</v>
      </c>
      <c r="Z8" s="13">
        <v>0.33333333333333298</v>
      </c>
      <c r="AA8" s="13">
        <v>0.18292682926829301</v>
      </c>
      <c r="AB8" s="13">
        <v>0.25531914893617003</v>
      </c>
      <c r="AC8" s="13">
        <v>0.34482758620689702</v>
      </c>
      <c r="AD8" s="13">
        <v>0.5</v>
      </c>
      <c r="AE8" s="13"/>
      <c r="AF8" s="13">
        <v>0.35643564356435598</v>
      </c>
      <c r="AG8" s="13">
        <v>0.287128712871287</v>
      </c>
      <c r="AH8" s="13">
        <v>0.22950819672131101</v>
      </c>
      <c r="AI8" s="13">
        <v>0.17073170731707299</v>
      </c>
      <c r="AJ8" s="13">
        <v>0.241935483870968</v>
      </c>
      <c r="AK8" s="13">
        <v>0.230769230769231</v>
      </c>
      <c r="AL8" s="13"/>
      <c r="AM8" s="13">
        <v>0.25</v>
      </c>
      <c r="AN8" s="13">
        <v>0.19047619047618999</v>
      </c>
      <c r="AO8" s="13">
        <v>0.262376237623762</v>
      </c>
      <c r="AP8" s="13">
        <v>0.322033898305085</v>
      </c>
      <c r="AQ8" s="13">
        <v>0.38095238095238099</v>
      </c>
      <c r="AR8" s="13"/>
      <c r="AS8" s="13">
        <v>0.2752</v>
      </c>
      <c r="AT8" s="13" t="s">
        <v>97</v>
      </c>
      <c r="AU8" s="13"/>
      <c r="AV8" s="13">
        <v>0.31937172774869099</v>
      </c>
      <c r="AW8" s="13">
        <v>0.422222222222222</v>
      </c>
      <c r="AX8" s="13">
        <v>0.23616236162361601</v>
      </c>
      <c r="AY8" s="13"/>
      <c r="AZ8" s="13">
        <v>0.4</v>
      </c>
      <c r="BA8" s="13">
        <v>0.41666666666666702</v>
      </c>
      <c r="BB8" s="13">
        <v>0.27433628318584102</v>
      </c>
      <c r="BC8" s="13"/>
      <c r="BD8" s="13">
        <v>0.27228915662650599</v>
      </c>
      <c r="BE8" s="13">
        <v>0.28229665071770299</v>
      </c>
      <c r="BF8" s="13"/>
      <c r="BG8" s="13">
        <v>0.29411764705882398</v>
      </c>
      <c r="BH8" s="13">
        <v>0.26485148514851498</v>
      </c>
      <c r="BI8" s="13"/>
      <c r="BJ8" s="13">
        <v>0.27</v>
      </c>
      <c r="BK8" s="13">
        <v>0.27626459143968901</v>
      </c>
      <c r="BL8" s="13"/>
      <c r="BM8" s="13">
        <v>0.328125</v>
      </c>
      <c r="BN8" s="13">
        <v>0.262729124236253</v>
      </c>
      <c r="BO8" s="13"/>
      <c r="BP8" s="13">
        <v>0.201183431952663</v>
      </c>
      <c r="BQ8" s="13">
        <v>0.30337078651685401</v>
      </c>
      <c r="BR8" s="13"/>
      <c r="BS8" s="13">
        <v>0.32876712328767099</v>
      </c>
      <c r="BT8" s="13">
        <v>0.28054298642533898</v>
      </c>
      <c r="BU8" s="13"/>
      <c r="BV8" s="13">
        <v>0.25</v>
      </c>
      <c r="BW8" s="13">
        <v>0.37062937062937101</v>
      </c>
      <c r="BX8" s="13"/>
      <c r="BY8" s="13">
        <v>0.33333333333333298</v>
      </c>
      <c r="BZ8" s="13">
        <v>0.26492537313432801</v>
      </c>
      <c r="CA8" s="13"/>
      <c r="CB8" s="13">
        <v>0.22258064516129</v>
      </c>
      <c r="CC8" s="13">
        <v>0.32131147540983601</v>
      </c>
    </row>
    <row r="9" spans="2:81" ht="28.8" x14ac:dyDescent="0.3">
      <c r="B9" s="14" t="s">
        <v>490</v>
      </c>
      <c r="C9" s="13">
        <v>0.67359999999999998</v>
      </c>
      <c r="D9" s="13">
        <v>0.68454258675078905</v>
      </c>
      <c r="E9" s="13">
        <v>0.66013071895424802</v>
      </c>
      <c r="F9" s="13"/>
      <c r="G9" s="13">
        <v>0.70526315789473704</v>
      </c>
      <c r="H9" s="13">
        <v>0.57499999999999996</v>
      </c>
      <c r="I9" s="13">
        <v>0.66412213740458004</v>
      </c>
      <c r="J9" s="13">
        <v>0.73684210526315796</v>
      </c>
      <c r="K9" s="13">
        <v>0.68571428571428605</v>
      </c>
      <c r="L9" s="13">
        <v>0.77027027027026995</v>
      </c>
      <c r="M9" s="13"/>
      <c r="N9" s="13">
        <v>0.66379310344827602</v>
      </c>
      <c r="O9" s="13">
        <v>0.7</v>
      </c>
      <c r="P9" s="13">
        <v>0.69473684210526299</v>
      </c>
      <c r="Q9" s="13">
        <v>0.64661654135338298</v>
      </c>
      <c r="R9" s="13"/>
      <c r="S9" s="13">
        <v>0.64393939393939403</v>
      </c>
      <c r="T9" s="13">
        <v>0.57407407407407396</v>
      </c>
      <c r="U9" s="13">
        <v>0.74358974358974395</v>
      </c>
      <c r="V9" s="13">
        <v>0.77966101694915302</v>
      </c>
      <c r="W9" s="13">
        <v>0.63829787234042601</v>
      </c>
      <c r="X9" s="13">
        <v>0.55813953488372103</v>
      </c>
      <c r="Y9" s="13">
        <v>0.74137931034482796</v>
      </c>
      <c r="Z9" s="13">
        <v>0.55555555555555602</v>
      </c>
      <c r="AA9" s="13">
        <v>0.792682926829268</v>
      </c>
      <c r="AB9" s="13">
        <v>0.72340425531914898</v>
      </c>
      <c r="AC9" s="13">
        <v>0.51724137931034497</v>
      </c>
      <c r="AD9" s="13">
        <v>0.5</v>
      </c>
      <c r="AE9" s="13"/>
      <c r="AF9" s="13">
        <v>0.60891089108910901</v>
      </c>
      <c r="AG9" s="13">
        <v>0.66336633663366296</v>
      </c>
      <c r="AH9" s="13">
        <v>0.73770491803278704</v>
      </c>
      <c r="AI9" s="13">
        <v>0.76829268292682895</v>
      </c>
      <c r="AJ9" s="13">
        <v>0.74193548387096797</v>
      </c>
      <c r="AK9" s="13">
        <v>0.73076923076923095</v>
      </c>
      <c r="AL9" s="13"/>
      <c r="AM9" s="13">
        <v>0.67708333333333304</v>
      </c>
      <c r="AN9" s="13">
        <v>0.75238095238095204</v>
      </c>
      <c r="AO9" s="13">
        <v>0.69801980198019797</v>
      </c>
      <c r="AP9" s="13">
        <v>0.63559322033898302</v>
      </c>
      <c r="AQ9" s="13">
        <v>0.52380952380952395</v>
      </c>
      <c r="AR9" s="13"/>
      <c r="AS9" s="13">
        <v>0.67359999999999998</v>
      </c>
      <c r="AT9" s="13" t="s">
        <v>97</v>
      </c>
      <c r="AU9" s="13"/>
      <c r="AV9" s="13">
        <v>0.62827225130890096</v>
      </c>
      <c r="AW9" s="13">
        <v>0.53333333333333299</v>
      </c>
      <c r="AX9" s="13">
        <v>0.73062730627306305</v>
      </c>
      <c r="AY9" s="13"/>
      <c r="AZ9" s="13">
        <v>0.57777777777777795</v>
      </c>
      <c r="BA9" s="13">
        <v>0.52083333333333304</v>
      </c>
      <c r="BB9" s="13">
        <v>0.67256637168141598</v>
      </c>
      <c r="BC9" s="13"/>
      <c r="BD9" s="13">
        <v>0.681927710843373</v>
      </c>
      <c r="BE9" s="13">
        <v>0.65550239234449803</v>
      </c>
      <c r="BF9" s="13"/>
      <c r="BG9" s="13">
        <v>0.66063348416289602</v>
      </c>
      <c r="BH9" s="13">
        <v>0.68069306930693096</v>
      </c>
      <c r="BI9" s="13"/>
      <c r="BJ9" s="13">
        <v>0.72</v>
      </c>
      <c r="BK9" s="13">
        <v>0.66342412451361898</v>
      </c>
      <c r="BL9" s="13"/>
      <c r="BM9" s="13">
        <v>0.6328125</v>
      </c>
      <c r="BN9" s="13">
        <v>0.68635437881873695</v>
      </c>
      <c r="BO9" s="13"/>
      <c r="BP9" s="13">
        <v>0.75147928994082802</v>
      </c>
      <c r="BQ9" s="13">
        <v>0.64269662921348303</v>
      </c>
      <c r="BR9" s="13"/>
      <c r="BS9" s="13">
        <v>0.64840182648401801</v>
      </c>
      <c r="BT9" s="13">
        <v>0.65158371040723995</v>
      </c>
      <c r="BU9" s="13"/>
      <c r="BV9" s="13">
        <v>0.71052631578947401</v>
      </c>
      <c r="BW9" s="13">
        <v>0.61538461538461497</v>
      </c>
      <c r="BX9" s="13"/>
      <c r="BY9" s="13">
        <v>0.58333333333333304</v>
      </c>
      <c r="BZ9" s="13">
        <v>0.68843283582089598</v>
      </c>
      <c r="CA9" s="13"/>
      <c r="CB9" s="13">
        <v>0.73548387096774204</v>
      </c>
      <c r="CC9" s="13">
        <v>0.61967213114754105</v>
      </c>
    </row>
    <row r="10" spans="2:81" x14ac:dyDescent="0.3">
      <c r="B10" s="14" t="s">
        <v>88</v>
      </c>
      <c r="C10" s="22">
        <v>5.1200000000000002E-2</v>
      </c>
      <c r="D10" s="22">
        <v>4.41640378548896E-2</v>
      </c>
      <c r="E10" s="22">
        <v>5.8823529411764698E-2</v>
      </c>
      <c r="F10" s="22"/>
      <c r="G10" s="22">
        <v>3.1578947368421102E-2</v>
      </c>
      <c r="H10" s="22">
        <v>3.125E-2</v>
      </c>
      <c r="I10" s="22">
        <v>6.8702290076335895E-2</v>
      </c>
      <c r="J10" s="22">
        <v>7.3684210526315796E-2</v>
      </c>
      <c r="K10" s="22">
        <v>7.1428571428571397E-2</v>
      </c>
      <c r="L10" s="22">
        <v>4.0540540540540501E-2</v>
      </c>
      <c r="M10" s="22"/>
      <c r="N10" s="22">
        <v>4.7413793103448301E-2</v>
      </c>
      <c r="O10" s="22">
        <v>4.3749999999999997E-2</v>
      </c>
      <c r="P10" s="22">
        <v>5.2631578947368397E-2</v>
      </c>
      <c r="Q10" s="22">
        <v>6.7669172932330796E-2</v>
      </c>
      <c r="R10" s="22"/>
      <c r="S10" s="22">
        <v>5.3030303030302997E-2</v>
      </c>
      <c r="T10" s="22">
        <v>7.4074074074074098E-2</v>
      </c>
      <c r="U10" s="22">
        <v>7.69230769230769E-2</v>
      </c>
      <c r="V10" s="22">
        <v>5.0847457627118599E-2</v>
      </c>
      <c r="W10" s="22">
        <v>8.5106382978723402E-2</v>
      </c>
      <c r="X10" s="22">
        <v>0</v>
      </c>
      <c r="Y10" s="22">
        <v>1.72413793103448E-2</v>
      </c>
      <c r="Z10" s="22">
        <v>0.11111111111111099</v>
      </c>
      <c r="AA10" s="22">
        <v>2.4390243902439001E-2</v>
      </c>
      <c r="AB10" s="22">
        <v>2.1276595744680899E-2</v>
      </c>
      <c r="AC10" s="22">
        <v>0.13793103448275901</v>
      </c>
      <c r="AD10" s="22">
        <v>0</v>
      </c>
      <c r="AE10" s="22"/>
      <c r="AF10" s="22">
        <v>3.4653465346534698E-2</v>
      </c>
      <c r="AG10" s="22">
        <v>4.95049504950495E-2</v>
      </c>
      <c r="AH10" s="22">
        <v>3.2786885245901599E-2</v>
      </c>
      <c r="AI10" s="22">
        <v>6.0975609756097601E-2</v>
      </c>
      <c r="AJ10" s="22">
        <v>1.6129032258064498E-2</v>
      </c>
      <c r="AK10" s="22">
        <v>3.8461538461538498E-2</v>
      </c>
      <c r="AL10" s="22"/>
      <c r="AM10" s="22">
        <v>7.2916666666666699E-2</v>
      </c>
      <c r="AN10" s="22">
        <v>5.7142857142857099E-2</v>
      </c>
      <c r="AO10" s="22">
        <v>3.9603960396039598E-2</v>
      </c>
      <c r="AP10" s="22">
        <v>4.2372881355932202E-2</v>
      </c>
      <c r="AQ10" s="22">
        <v>9.5238095238095205E-2</v>
      </c>
      <c r="AR10" s="22"/>
      <c r="AS10" s="22">
        <v>5.1200000000000002E-2</v>
      </c>
      <c r="AT10" s="22" t="s">
        <v>97</v>
      </c>
      <c r="AU10" s="22"/>
      <c r="AV10" s="22">
        <v>5.2356020942408397E-2</v>
      </c>
      <c r="AW10" s="22">
        <v>4.4444444444444398E-2</v>
      </c>
      <c r="AX10" s="22">
        <v>3.3210332103321E-2</v>
      </c>
      <c r="AY10" s="22"/>
      <c r="AZ10" s="22">
        <v>2.2222222222222199E-2</v>
      </c>
      <c r="BA10" s="22">
        <v>6.25E-2</v>
      </c>
      <c r="BB10" s="22">
        <v>5.3097345132743397E-2</v>
      </c>
      <c r="BC10" s="22"/>
      <c r="BD10" s="22">
        <v>4.57831325301205E-2</v>
      </c>
      <c r="BE10" s="22">
        <v>6.2200956937799E-2</v>
      </c>
      <c r="BF10" s="22"/>
      <c r="BG10" s="22">
        <v>4.52488687782805E-2</v>
      </c>
      <c r="BH10" s="22">
        <v>5.4455445544554497E-2</v>
      </c>
      <c r="BI10" s="22"/>
      <c r="BJ10" s="22">
        <v>0.01</v>
      </c>
      <c r="BK10" s="22">
        <v>6.0311284046692601E-2</v>
      </c>
      <c r="BL10" s="22"/>
      <c r="BM10" s="22">
        <v>3.90625E-2</v>
      </c>
      <c r="BN10" s="22">
        <v>5.0916496945010201E-2</v>
      </c>
      <c r="BO10" s="22"/>
      <c r="BP10" s="22">
        <v>4.7337278106508902E-2</v>
      </c>
      <c r="BQ10" s="22">
        <v>5.3932584269662902E-2</v>
      </c>
      <c r="BR10" s="22"/>
      <c r="BS10" s="22">
        <v>2.2831050228310501E-2</v>
      </c>
      <c r="BT10" s="22">
        <v>6.7873303167420795E-2</v>
      </c>
      <c r="BU10" s="22"/>
      <c r="BV10" s="22">
        <v>3.94736842105263E-2</v>
      </c>
      <c r="BW10" s="22">
        <v>1.3986013986014E-2</v>
      </c>
      <c r="BX10" s="22"/>
      <c r="BY10" s="22">
        <v>8.3333333333333301E-2</v>
      </c>
      <c r="BZ10" s="22">
        <v>4.6641791044776101E-2</v>
      </c>
      <c r="CA10" s="22"/>
      <c r="CB10" s="22">
        <v>4.1935483870967703E-2</v>
      </c>
      <c r="CC10" s="22">
        <v>5.9016393442623001E-2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494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625</v>
      </c>
      <c r="D7" s="10">
        <v>317</v>
      </c>
      <c r="E7" s="10">
        <v>306</v>
      </c>
      <c r="F7" s="10"/>
      <c r="G7" s="10">
        <v>95</v>
      </c>
      <c r="H7" s="10">
        <v>160</v>
      </c>
      <c r="I7" s="10">
        <v>131</v>
      </c>
      <c r="J7" s="10">
        <v>95</v>
      </c>
      <c r="K7" s="10">
        <v>70</v>
      </c>
      <c r="L7" s="10">
        <v>74</v>
      </c>
      <c r="M7" s="10"/>
      <c r="N7" s="10">
        <v>232</v>
      </c>
      <c r="O7" s="10">
        <v>160</v>
      </c>
      <c r="P7" s="10">
        <v>95</v>
      </c>
      <c r="Q7" s="10">
        <v>133</v>
      </c>
      <c r="R7" s="10"/>
      <c r="S7" s="10">
        <v>132</v>
      </c>
      <c r="T7" s="10">
        <v>54</v>
      </c>
      <c r="U7" s="10">
        <v>39</v>
      </c>
      <c r="V7" s="10">
        <v>59</v>
      </c>
      <c r="W7" s="10">
        <v>47</v>
      </c>
      <c r="X7" s="10">
        <v>43</v>
      </c>
      <c r="Y7" s="10">
        <v>58</v>
      </c>
      <c r="Z7" s="10">
        <v>27</v>
      </c>
      <c r="AA7" s="10">
        <v>82</v>
      </c>
      <c r="AB7" s="10">
        <v>47</v>
      </c>
      <c r="AC7" s="10">
        <v>29</v>
      </c>
      <c r="AD7" s="10">
        <v>8</v>
      </c>
      <c r="AE7" s="10"/>
      <c r="AF7" s="10">
        <v>202</v>
      </c>
      <c r="AG7" s="10">
        <v>101</v>
      </c>
      <c r="AH7" s="10">
        <v>61</v>
      </c>
      <c r="AI7" s="10">
        <v>82</v>
      </c>
      <c r="AJ7" s="10">
        <v>62</v>
      </c>
      <c r="AK7" s="10">
        <v>52</v>
      </c>
      <c r="AL7" s="10"/>
      <c r="AM7" s="10">
        <v>96</v>
      </c>
      <c r="AN7" s="10">
        <v>105</v>
      </c>
      <c r="AO7" s="10">
        <v>202</v>
      </c>
      <c r="AP7" s="10">
        <v>118</v>
      </c>
      <c r="AQ7" s="10">
        <v>21</v>
      </c>
      <c r="AR7" s="10"/>
      <c r="AS7" s="10">
        <v>625</v>
      </c>
      <c r="AT7" s="10" t="s">
        <v>96</v>
      </c>
      <c r="AU7" s="10"/>
      <c r="AV7" s="10">
        <v>191</v>
      </c>
      <c r="AW7" s="10">
        <v>45</v>
      </c>
      <c r="AX7" s="10">
        <v>271</v>
      </c>
      <c r="AY7" s="10"/>
      <c r="AZ7" s="10">
        <v>45</v>
      </c>
      <c r="BA7" s="10">
        <v>48</v>
      </c>
      <c r="BB7" s="10">
        <v>113</v>
      </c>
      <c r="BC7" s="10"/>
      <c r="BD7" s="10">
        <v>415</v>
      </c>
      <c r="BE7" s="10">
        <v>209</v>
      </c>
      <c r="BF7" s="10"/>
      <c r="BG7" s="10">
        <v>221</v>
      </c>
      <c r="BH7" s="10">
        <v>404</v>
      </c>
      <c r="BI7" s="10"/>
      <c r="BJ7" s="10">
        <v>100</v>
      </c>
      <c r="BK7" s="10">
        <v>514</v>
      </c>
      <c r="BL7" s="10"/>
      <c r="BM7" s="10">
        <v>128</v>
      </c>
      <c r="BN7" s="10">
        <v>491</v>
      </c>
      <c r="BO7" s="10"/>
      <c r="BP7" s="10">
        <v>169</v>
      </c>
      <c r="BQ7" s="10">
        <v>445</v>
      </c>
      <c r="BR7" s="10"/>
      <c r="BS7" s="10">
        <v>219</v>
      </c>
      <c r="BT7" s="10">
        <v>221</v>
      </c>
      <c r="BU7" s="10"/>
      <c r="BV7" s="10">
        <v>76</v>
      </c>
      <c r="BW7" s="10">
        <v>143</v>
      </c>
      <c r="BX7" s="10"/>
      <c r="BY7" s="10">
        <v>84</v>
      </c>
      <c r="BZ7" s="10">
        <v>536</v>
      </c>
      <c r="CA7" s="10"/>
      <c r="CB7" s="10">
        <v>310</v>
      </c>
      <c r="CC7" s="10">
        <v>305</v>
      </c>
    </row>
    <row r="8" spans="2:81" x14ac:dyDescent="0.3">
      <c r="B8" s="14" t="s">
        <v>489</v>
      </c>
      <c r="C8" s="13">
        <v>0.23200000000000001</v>
      </c>
      <c r="D8" s="13">
        <v>0.24605678233438499</v>
      </c>
      <c r="E8" s="13">
        <v>0.21895424836601299</v>
      </c>
      <c r="F8" s="13"/>
      <c r="G8" s="13">
        <v>0.18947368421052599</v>
      </c>
      <c r="H8" s="13">
        <v>0.31874999999999998</v>
      </c>
      <c r="I8" s="13">
        <v>0.244274809160305</v>
      </c>
      <c r="J8" s="13">
        <v>0.13684210526315799</v>
      </c>
      <c r="K8" s="13">
        <v>0.25714285714285701</v>
      </c>
      <c r="L8" s="13">
        <v>0.17567567567567599</v>
      </c>
      <c r="M8" s="13"/>
      <c r="N8" s="13">
        <v>0.27155172413793099</v>
      </c>
      <c r="O8" s="13">
        <v>0.19375000000000001</v>
      </c>
      <c r="P8" s="13">
        <v>0.221052631578947</v>
      </c>
      <c r="Q8" s="13">
        <v>0.22556390977443599</v>
      </c>
      <c r="R8" s="13"/>
      <c r="S8" s="13">
        <v>0.25757575757575801</v>
      </c>
      <c r="T8" s="13">
        <v>0.27777777777777801</v>
      </c>
      <c r="U8" s="13">
        <v>0.15384615384615399</v>
      </c>
      <c r="V8" s="13">
        <v>0.152542372881356</v>
      </c>
      <c r="W8" s="13">
        <v>0.21276595744680901</v>
      </c>
      <c r="X8" s="13">
        <v>0.418604651162791</v>
      </c>
      <c r="Y8" s="13">
        <v>0.18965517241379301</v>
      </c>
      <c r="Z8" s="13">
        <v>0.37037037037037002</v>
      </c>
      <c r="AA8" s="13">
        <v>0.15853658536585399</v>
      </c>
      <c r="AB8" s="13">
        <v>0.23404255319148901</v>
      </c>
      <c r="AC8" s="13">
        <v>0.17241379310344801</v>
      </c>
      <c r="AD8" s="13">
        <v>0.375</v>
      </c>
      <c r="AE8" s="13"/>
      <c r="AF8" s="13">
        <v>0.287128712871287</v>
      </c>
      <c r="AG8" s="13">
        <v>0.24752475247524799</v>
      </c>
      <c r="AH8" s="13">
        <v>0.19672131147541</v>
      </c>
      <c r="AI8" s="13">
        <v>0.134146341463415</v>
      </c>
      <c r="AJ8" s="13">
        <v>0.209677419354839</v>
      </c>
      <c r="AK8" s="13">
        <v>0.25</v>
      </c>
      <c r="AL8" s="13"/>
      <c r="AM8" s="13">
        <v>0.20833333333333301</v>
      </c>
      <c r="AN8" s="13">
        <v>0.180952380952381</v>
      </c>
      <c r="AO8" s="13">
        <v>0.183168316831683</v>
      </c>
      <c r="AP8" s="13">
        <v>0.29661016949152502</v>
      </c>
      <c r="AQ8" s="13">
        <v>0.38095238095238099</v>
      </c>
      <c r="AR8" s="13"/>
      <c r="AS8" s="13">
        <v>0.23200000000000001</v>
      </c>
      <c r="AT8" s="13" t="s">
        <v>97</v>
      </c>
      <c r="AU8" s="13"/>
      <c r="AV8" s="13">
        <v>0.293193717277487</v>
      </c>
      <c r="AW8" s="13">
        <v>0.37777777777777799</v>
      </c>
      <c r="AX8" s="13">
        <v>0.177121771217712</v>
      </c>
      <c r="AY8" s="13"/>
      <c r="AZ8" s="13">
        <v>0.33333333333333298</v>
      </c>
      <c r="BA8" s="13">
        <v>0.41666666666666702</v>
      </c>
      <c r="BB8" s="13">
        <v>0.247787610619469</v>
      </c>
      <c r="BC8" s="13"/>
      <c r="BD8" s="13">
        <v>0.22168674698795199</v>
      </c>
      <c r="BE8" s="13">
        <v>0.25358851674641097</v>
      </c>
      <c r="BF8" s="13"/>
      <c r="BG8" s="13">
        <v>0.24886877828054299</v>
      </c>
      <c r="BH8" s="13">
        <v>0.222772277227723</v>
      </c>
      <c r="BI8" s="13"/>
      <c r="BJ8" s="13">
        <v>0.2</v>
      </c>
      <c r="BK8" s="13">
        <v>0.23929961089494201</v>
      </c>
      <c r="BL8" s="13"/>
      <c r="BM8" s="13">
        <v>0.265625</v>
      </c>
      <c r="BN8" s="13">
        <v>0.22199592668024401</v>
      </c>
      <c r="BO8" s="13"/>
      <c r="BP8" s="13">
        <v>0.171597633136095</v>
      </c>
      <c r="BQ8" s="13">
        <v>0.25617977528089902</v>
      </c>
      <c r="BR8" s="13"/>
      <c r="BS8" s="13">
        <v>0.28310502283104999</v>
      </c>
      <c r="BT8" s="13">
        <v>0.230769230769231</v>
      </c>
      <c r="BU8" s="13"/>
      <c r="BV8" s="13">
        <v>0.22368421052631601</v>
      </c>
      <c r="BW8" s="13">
        <v>0.31468531468531502</v>
      </c>
      <c r="BX8" s="13"/>
      <c r="BY8" s="13">
        <v>0.33333333333333298</v>
      </c>
      <c r="BZ8" s="13">
        <v>0.21455223880596999</v>
      </c>
      <c r="CA8" s="13"/>
      <c r="CB8" s="13">
        <v>0.2</v>
      </c>
      <c r="CC8" s="13">
        <v>0.25901639344262301</v>
      </c>
    </row>
    <row r="9" spans="2:81" ht="28.8" x14ac:dyDescent="0.3">
      <c r="B9" s="14" t="s">
        <v>490</v>
      </c>
      <c r="C9" s="13">
        <v>0.72319999999999995</v>
      </c>
      <c r="D9" s="13">
        <v>0.71608832807570999</v>
      </c>
      <c r="E9" s="13">
        <v>0.72875816993464004</v>
      </c>
      <c r="F9" s="13"/>
      <c r="G9" s="13">
        <v>0.768421052631579</v>
      </c>
      <c r="H9" s="13">
        <v>0.64375000000000004</v>
      </c>
      <c r="I9" s="13">
        <v>0.69465648854961803</v>
      </c>
      <c r="J9" s="13">
        <v>0.81052631578947398</v>
      </c>
      <c r="K9" s="13">
        <v>0.7</v>
      </c>
      <c r="L9" s="13">
        <v>0.79729729729729704</v>
      </c>
      <c r="M9" s="13"/>
      <c r="N9" s="13">
        <v>0.68534482758620696</v>
      </c>
      <c r="O9" s="13">
        <v>0.78125</v>
      </c>
      <c r="P9" s="13">
        <v>0.74736842105263201</v>
      </c>
      <c r="Q9" s="13">
        <v>0.69172932330827097</v>
      </c>
      <c r="R9" s="13"/>
      <c r="S9" s="13">
        <v>0.69696969696969702</v>
      </c>
      <c r="T9" s="13">
        <v>0.66666666666666696</v>
      </c>
      <c r="U9" s="13">
        <v>0.76923076923076905</v>
      </c>
      <c r="V9" s="13">
        <v>0.79661016949152497</v>
      </c>
      <c r="W9" s="13">
        <v>0.72340425531914898</v>
      </c>
      <c r="X9" s="13">
        <v>0.581395348837209</v>
      </c>
      <c r="Y9" s="13">
        <v>0.81034482758620696</v>
      </c>
      <c r="Z9" s="13">
        <v>0.592592592592593</v>
      </c>
      <c r="AA9" s="13">
        <v>0.792682926829268</v>
      </c>
      <c r="AB9" s="13">
        <v>0.74468085106382997</v>
      </c>
      <c r="AC9" s="13">
        <v>0.68965517241379304</v>
      </c>
      <c r="AD9" s="13">
        <v>0.625</v>
      </c>
      <c r="AE9" s="13"/>
      <c r="AF9" s="13">
        <v>0.683168316831683</v>
      </c>
      <c r="AG9" s="13">
        <v>0.70297029702970304</v>
      </c>
      <c r="AH9" s="13">
        <v>0.77049180327868805</v>
      </c>
      <c r="AI9" s="13">
        <v>0.80487804878048796</v>
      </c>
      <c r="AJ9" s="13">
        <v>0.77419354838709697</v>
      </c>
      <c r="AK9" s="13">
        <v>0.71153846153846201</v>
      </c>
      <c r="AL9" s="13"/>
      <c r="AM9" s="13">
        <v>0.71875</v>
      </c>
      <c r="AN9" s="13">
        <v>0.79047619047619</v>
      </c>
      <c r="AO9" s="13">
        <v>0.78217821782178198</v>
      </c>
      <c r="AP9" s="13">
        <v>0.66101694915254205</v>
      </c>
      <c r="AQ9" s="13">
        <v>0.57142857142857095</v>
      </c>
      <c r="AR9" s="13"/>
      <c r="AS9" s="13">
        <v>0.72319999999999995</v>
      </c>
      <c r="AT9" s="13" t="s">
        <v>97</v>
      </c>
      <c r="AU9" s="13"/>
      <c r="AV9" s="13">
        <v>0.65445026178010501</v>
      </c>
      <c r="AW9" s="13">
        <v>0.6</v>
      </c>
      <c r="AX9" s="13">
        <v>0.78597785977859802</v>
      </c>
      <c r="AY9" s="13"/>
      <c r="AZ9" s="13">
        <v>0.66666666666666696</v>
      </c>
      <c r="BA9" s="13">
        <v>0.52083333333333304</v>
      </c>
      <c r="BB9" s="13">
        <v>0.71681415929203496</v>
      </c>
      <c r="BC9" s="13"/>
      <c r="BD9" s="13">
        <v>0.73493975903614495</v>
      </c>
      <c r="BE9" s="13">
        <v>0.69856459330143506</v>
      </c>
      <c r="BF9" s="13"/>
      <c r="BG9" s="13">
        <v>0.70135746606334803</v>
      </c>
      <c r="BH9" s="13">
        <v>0.73514851485148502</v>
      </c>
      <c r="BI9" s="13"/>
      <c r="BJ9" s="13">
        <v>0.78</v>
      </c>
      <c r="BK9" s="13">
        <v>0.71011673151750998</v>
      </c>
      <c r="BL9" s="13"/>
      <c r="BM9" s="13">
        <v>0.6953125</v>
      </c>
      <c r="BN9" s="13">
        <v>0.73523421588594695</v>
      </c>
      <c r="BO9" s="13"/>
      <c r="BP9" s="13">
        <v>0.77514792899408302</v>
      </c>
      <c r="BQ9" s="13">
        <v>0.70112359550561798</v>
      </c>
      <c r="BR9" s="13"/>
      <c r="BS9" s="13">
        <v>0.68036529680365299</v>
      </c>
      <c r="BT9" s="13">
        <v>0.710407239819005</v>
      </c>
      <c r="BU9" s="13"/>
      <c r="BV9" s="13">
        <v>0.71052631578947401</v>
      </c>
      <c r="BW9" s="13">
        <v>0.66433566433566404</v>
      </c>
      <c r="BX9" s="13"/>
      <c r="BY9" s="13">
        <v>0.59523809523809501</v>
      </c>
      <c r="BZ9" s="13">
        <v>0.74440298507462699</v>
      </c>
      <c r="CA9" s="13"/>
      <c r="CB9" s="13">
        <v>0.76451612903225796</v>
      </c>
      <c r="CC9" s="13">
        <v>0.68852459016393397</v>
      </c>
    </row>
    <row r="10" spans="2:81" x14ac:dyDescent="0.3">
      <c r="B10" s="14" t="s">
        <v>88</v>
      </c>
      <c r="C10" s="22">
        <v>4.48E-2</v>
      </c>
      <c r="D10" s="22">
        <v>3.7854889589905398E-2</v>
      </c>
      <c r="E10" s="22">
        <v>5.22875816993464E-2</v>
      </c>
      <c r="F10" s="22"/>
      <c r="G10" s="22">
        <v>4.2105263157894701E-2</v>
      </c>
      <c r="H10" s="22">
        <v>3.7499999999999999E-2</v>
      </c>
      <c r="I10" s="22">
        <v>6.1068702290076299E-2</v>
      </c>
      <c r="J10" s="22">
        <v>5.2631578947368397E-2</v>
      </c>
      <c r="K10" s="22">
        <v>4.2857142857142899E-2</v>
      </c>
      <c r="L10" s="22">
        <v>2.7027027027027001E-2</v>
      </c>
      <c r="M10" s="22"/>
      <c r="N10" s="22">
        <v>4.31034482758621E-2</v>
      </c>
      <c r="O10" s="22">
        <v>2.5000000000000001E-2</v>
      </c>
      <c r="P10" s="22">
        <v>3.1578947368421102E-2</v>
      </c>
      <c r="Q10" s="22">
        <v>8.2706766917293201E-2</v>
      </c>
      <c r="R10" s="22"/>
      <c r="S10" s="22">
        <v>4.5454545454545497E-2</v>
      </c>
      <c r="T10" s="22">
        <v>5.5555555555555601E-2</v>
      </c>
      <c r="U10" s="22">
        <v>7.69230769230769E-2</v>
      </c>
      <c r="V10" s="22">
        <v>5.0847457627118599E-2</v>
      </c>
      <c r="W10" s="22">
        <v>6.3829787234042507E-2</v>
      </c>
      <c r="X10" s="22">
        <v>0</v>
      </c>
      <c r="Y10" s="22">
        <v>0</v>
      </c>
      <c r="Z10" s="22">
        <v>3.7037037037037E-2</v>
      </c>
      <c r="AA10" s="22">
        <v>4.8780487804878099E-2</v>
      </c>
      <c r="AB10" s="22">
        <v>2.1276595744680899E-2</v>
      </c>
      <c r="AC10" s="22">
        <v>0.13793103448275901</v>
      </c>
      <c r="AD10" s="22">
        <v>0</v>
      </c>
      <c r="AE10" s="22"/>
      <c r="AF10" s="22">
        <v>2.9702970297029702E-2</v>
      </c>
      <c r="AG10" s="22">
        <v>4.95049504950495E-2</v>
      </c>
      <c r="AH10" s="22">
        <v>3.2786885245901599E-2</v>
      </c>
      <c r="AI10" s="22">
        <v>6.0975609756097601E-2</v>
      </c>
      <c r="AJ10" s="22">
        <v>1.6129032258064498E-2</v>
      </c>
      <c r="AK10" s="22">
        <v>3.8461538461538498E-2</v>
      </c>
      <c r="AL10" s="22"/>
      <c r="AM10" s="22">
        <v>7.2916666666666699E-2</v>
      </c>
      <c r="AN10" s="22">
        <v>2.8571428571428598E-2</v>
      </c>
      <c r="AO10" s="22">
        <v>3.4653465346534698E-2</v>
      </c>
      <c r="AP10" s="22">
        <v>4.2372881355932202E-2</v>
      </c>
      <c r="AQ10" s="22">
        <v>4.7619047619047603E-2</v>
      </c>
      <c r="AR10" s="22"/>
      <c r="AS10" s="22">
        <v>4.48E-2</v>
      </c>
      <c r="AT10" s="22" t="s">
        <v>97</v>
      </c>
      <c r="AU10" s="22"/>
      <c r="AV10" s="22">
        <v>5.2356020942408397E-2</v>
      </c>
      <c r="AW10" s="22">
        <v>2.2222222222222199E-2</v>
      </c>
      <c r="AX10" s="22">
        <v>3.6900369003690002E-2</v>
      </c>
      <c r="AY10" s="22"/>
      <c r="AZ10" s="22">
        <v>0</v>
      </c>
      <c r="BA10" s="22">
        <v>6.25E-2</v>
      </c>
      <c r="BB10" s="22">
        <v>3.5398230088495602E-2</v>
      </c>
      <c r="BC10" s="22"/>
      <c r="BD10" s="22">
        <v>4.33734939759036E-2</v>
      </c>
      <c r="BE10" s="22">
        <v>4.7846889952153103E-2</v>
      </c>
      <c r="BF10" s="22"/>
      <c r="BG10" s="22">
        <v>4.9773755656108601E-2</v>
      </c>
      <c r="BH10" s="22">
        <v>4.2079207920792103E-2</v>
      </c>
      <c r="BI10" s="22"/>
      <c r="BJ10" s="22">
        <v>0.02</v>
      </c>
      <c r="BK10" s="22">
        <v>5.0583657587548597E-2</v>
      </c>
      <c r="BL10" s="22"/>
      <c r="BM10" s="22">
        <v>3.90625E-2</v>
      </c>
      <c r="BN10" s="22">
        <v>4.2769857433808602E-2</v>
      </c>
      <c r="BO10" s="22"/>
      <c r="BP10" s="22">
        <v>5.32544378698225E-2</v>
      </c>
      <c r="BQ10" s="22">
        <v>4.2696629213483099E-2</v>
      </c>
      <c r="BR10" s="22"/>
      <c r="BS10" s="22">
        <v>3.6529680365296802E-2</v>
      </c>
      <c r="BT10" s="22">
        <v>5.8823529411764698E-2</v>
      </c>
      <c r="BU10" s="22"/>
      <c r="BV10" s="22">
        <v>6.5789473684210495E-2</v>
      </c>
      <c r="BW10" s="22">
        <v>2.0979020979021001E-2</v>
      </c>
      <c r="BX10" s="22"/>
      <c r="BY10" s="22">
        <v>7.1428571428571397E-2</v>
      </c>
      <c r="BZ10" s="22">
        <v>4.1044776119402999E-2</v>
      </c>
      <c r="CA10" s="22"/>
      <c r="CB10" s="22">
        <v>3.5483870967741901E-2</v>
      </c>
      <c r="CC10" s="22">
        <v>5.2459016393442602E-2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495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625</v>
      </c>
      <c r="D7" s="10">
        <v>317</v>
      </c>
      <c r="E7" s="10">
        <v>306</v>
      </c>
      <c r="F7" s="10"/>
      <c r="G7" s="10">
        <v>95</v>
      </c>
      <c r="H7" s="10">
        <v>160</v>
      </c>
      <c r="I7" s="10">
        <v>131</v>
      </c>
      <c r="J7" s="10">
        <v>95</v>
      </c>
      <c r="K7" s="10">
        <v>70</v>
      </c>
      <c r="L7" s="10">
        <v>74</v>
      </c>
      <c r="M7" s="10"/>
      <c r="N7" s="10">
        <v>232</v>
      </c>
      <c r="O7" s="10">
        <v>160</v>
      </c>
      <c r="P7" s="10">
        <v>95</v>
      </c>
      <c r="Q7" s="10">
        <v>133</v>
      </c>
      <c r="R7" s="10"/>
      <c r="S7" s="10">
        <v>132</v>
      </c>
      <c r="T7" s="10">
        <v>54</v>
      </c>
      <c r="U7" s="10">
        <v>39</v>
      </c>
      <c r="V7" s="10">
        <v>59</v>
      </c>
      <c r="W7" s="10">
        <v>47</v>
      </c>
      <c r="X7" s="10">
        <v>43</v>
      </c>
      <c r="Y7" s="10">
        <v>58</v>
      </c>
      <c r="Z7" s="10">
        <v>27</v>
      </c>
      <c r="AA7" s="10">
        <v>82</v>
      </c>
      <c r="AB7" s="10">
        <v>47</v>
      </c>
      <c r="AC7" s="10">
        <v>29</v>
      </c>
      <c r="AD7" s="10">
        <v>8</v>
      </c>
      <c r="AE7" s="10"/>
      <c r="AF7" s="10">
        <v>202</v>
      </c>
      <c r="AG7" s="10">
        <v>101</v>
      </c>
      <c r="AH7" s="10">
        <v>61</v>
      </c>
      <c r="AI7" s="10">
        <v>82</v>
      </c>
      <c r="AJ7" s="10">
        <v>62</v>
      </c>
      <c r="AK7" s="10">
        <v>52</v>
      </c>
      <c r="AL7" s="10"/>
      <c r="AM7" s="10">
        <v>96</v>
      </c>
      <c r="AN7" s="10">
        <v>105</v>
      </c>
      <c r="AO7" s="10">
        <v>202</v>
      </c>
      <c r="AP7" s="10">
        <v>118</v>
      </c>
      <c r="AQ7" s="10">
        <v>21</v>
      </c>
      <c r="AR7" s="10"/>
      <c r="AS7" s="10">
        <v>625</v>
      </c>
      <c r="AT7" s="10" t="s">
        <v>96</v>
      </c>
      <c r="AU7" s="10"/>
      <c r="AV7" s="10">
        <v>191</v>
      </c>
      <c r="AW7" s="10">
        <v>45</v>
      </c>
      <c r="AX7" s="10">
        <v>271</v>
      </c>
      <c r="AY7" s="10"/>
      <c r="AZ7" s="10">
        <v>45</v>
      </c>
      <c r="BA7" s="10">
        <v>48</v>
      </c>
      <c r="BB7" s="10">
        <v>113</v>
      </c>
      <c r="BC7" s="10"/>
      <c r="BD7" s="10">
        <v>415</v>
      </c>
      <c r="BE7" s="10">
        <v>209</v>
      </c>
      <c r="BF7" s="10"/>
      <c r="BG7" s="10">
        <v>221</v>
      </c>
      <c r="BH7" s="10">
        <v>404</v>
      </c>
      <c r="BI7" s="10"/>
      <c r="BJ7" s="10">
        <v>100</v>
      </c>
      <c r="BK7" s="10">
        <v>514</v>
      </c>
      <c r="BL7" s="10"/>
      <c r="BM7" s="10">
        <v>128</v>
      </c>
      <c r="BN7" s="10">
        <v>491</v>
      </c>
      <c r="BO7" s="10"/>
      <c r="BP7" s="10">
        <v>169</v>
      </c>
      <c r="BQ7" s="10">
        <v>445</v>
      </c>
      <c r="BR7" s="10"/>
      <c r="BS7" s="10">
        <v>219</v>
      </c>
      <c r="BT7" s="10">
        <v>221</v>
      </c>
      <c r="BU7" s="10"/>
      <c r="BV7" s="10">
        <v>76</v>
      </c>
      <c r="BW7" s="10">
        <v>143</v>
      </c>
      <c r="BX7" s="10"/>
      <c r="BY7" s="10">
        <v>84</v>
      </c>
      <c r="BZ7" s="10">
        <v>536</v>
      </c>
      <c r="CA7" s="10"/>
      <c r="CB7" s="10">
        <v>310</v>
      </c>
      <c r="CC7" s="10">
        <v>305</v>
      </c>
    </row>
    <row r="8" spans="2:81" x14ac:dyDescent="0.3">
      <c r="B8" s="14" t="s">
        <v>489</v>
      </c>
      <c r="C8" s="13">
        <v>0.2112</v>
      </c>
      <c r="D8" s="13">
        <v>0.205047318611987</v>
      </c>
      <c r="E8" s="13">
        <v>0.21895424836601299</v>
      </c>
      <c r="F8" s="13"/>
      <c r="G8" s="13">
        <v>0.168421052631579</v>
      </c>
      <c r="H8" s="13">
        <v>0.29375000000000001</v>
      </c>
      <c r="I8" s="13">
        <v>0.206106870229008</v>
      </c>
      <c r="J8" s="13">
        <v>0.12631578947368399</v>
      </c>
      <c r="K8" s="13">
        <v>0.24285714285714299</v>
      </c>
      <c r="L8" s="13">
        <v>0.17567567567567599</v>
      </c>
      <c r="M8" s="13"/>
      <c r="N8" s="13">
        <v>0.24568965517241401</v>
      </c>
      <c r="O8" s="13">
        <v>0.16250000000000001</v>
      </c>
      <c r="P8" s="13">
        <v>0.21052631578947401</v>
      </c>
      <c r="Q8" s="13">
        <v>0.21804511278195499</v>
      </c>
      <c r="R8" s="13"/>
      <c r="S8" s="13">
        <v>0.22727272727272699</v>
      </c>
      <c r="T8" s="13">
        <v>0.296296296296296</v>
      </c>
      <c r="U8" s="13">
        <v>0.15384615384615399</v>
      </c>
      <c r="V8" s="13">
        <v>0.101694915254237</v>
      </c>
      <c r="W8" s="13">
        <v>0.14893617021276601</v>
      </c>
      <c r="X8" s="13">
        <v>0.34883720930232598</v>
      </c>
      <c r="Y8" s="13">
        <v>0.17241379310344801</v>
      </c>
      <c r="Z8" s="13">
        <v>0.33333333333333298</v>
      </c>
      <c r="AA8" s="13">
        <v>0.17073170731707299</v>
      </c>
      <c r="AB8" s="13">
        <v>0.23404255319148901</v>
      </c>
      <c r="AC8" s="13">
        <v>0.17241379310344801</v>
      </c>
      <c r="AD8" s="13">
        <v>0.375</v>
      </c>
      <c r="AE8" s="13"/>
      <c r="AF8" s="13">
        <v>0.262376237623762</v>
      </c>
      <c r="AG8" s="13">
        <v>0.21782178217821799</v>
      </c>
      <c r="AH8" s="13">
        <v>0.18032786885245899</v>
      </c>
      <c r="AI8" s="13">
        <v>0.12195121951219499</v>
      </c>
      <c r="AJ8" s="13">
        <v>0.17741935483870999</v>
      </c>
      <c r="AK8" s="13">
        <v>0.25</v>
      </c>
      <c r="AL8" s="13"/>
      <c r="AM8" s="13">
        <v>0.19791666666666699</v>
      </c>
      <c r="AN8" s="13">
        <v>0.17142857142857101</v>
      </c>
      <c r="AO8" s="13">
        <v>0.158415841584158</v>
      </c>
      <c r="AP8" s="13">
        <v>0.26271186440678002</v>
      </c>
      <c r="AQ8" s="13">
        <v>0.38095238095238099</v>
      </c>
      <c r="AR8" s="13"/>
      <c r="AS8" s="13">
        <v>0.2112</v>
      </c>
      <c r="AT8" s="13" t="s">
        <v>97</v>
      </c>
      <c r="AU8" s="13"/>
      <c r="AV8" s="13">
        <v>0.267015706806283</v>
      </c>
      <c r="AW8" s="13">
        <v>0.37777777777777799</v>
      </c>
      <c r="AX8" s="13">
        <v>0.15129151291512899</v>
      </c>
      <c r="AY8" s="13"/>
      <c r="AZ8" s="13">
        <v>0.28888888888888897</v>
      </c>
      <c r="BA8" s="13">
        <v>0.39583333333333298</v>
      </c>
      <c r="BB8" s="13">
        <v>0.212389380530973</v>
      </c>
      <c r="BC8" s="13"/>
      <c r="BD8" s="13">
        <v>0.214457831325301</v>
      </c>
      <c r="BE8" s="13">
        <v>0.205741626794258</v>
      </c>
      <c r="BF8" s="13"/>
      <c r="BG8" s="13">
        <v>0.22624434389140299</v>
      </c>
      <c r="BH8" s="13">
        <v>0.20297029702970301</v>
      </c>
      <c r="BI8" s="13"/>
      <c r="BJ8" s="13">
        <v>0.21</v>
      </c>
      <c r="BK8" s="13">
        <v>0.21206225680933899</v>
      </c>
      <c r="BL8" s="13"/>
      <c r="BM8" s="13">
        <v>0.28125</v>
      </c>
      <c r="BN8" s="13">
        <v>0.191446028513238</v>
      </c>
      <c r="BO8" s="13"/>
      <c r="BP8" s="13">
        <v>0.177514792899408</v>
      </c>
      <c r="BQ8" s="13">
        <v>0.22696629213483099</v>
      </c>
      <c r="BR8" s="13"/>
      <c r="BS8" s="13">
        <v>0.24200913242009101</v>
      </c>
      <c r="BT8" s="13">
        <v>0.217194570135747</v>
      </c>
      <c r="BU8" s="13"/>
      <c r="BV8" s="13">
        <v>0.21052631578947401</v>
      </c>
      <c r="BW8" s="13">
        <v>0.25874125874125897</v>
      </c>
      <c r="BX8" s="13"/>
      <c r="BY8" s="13">
        <v>0.30952380952380998</v>
      </c>
      <c r="BZ8" s="13">
        <v>0.19402985074626899</v>
      </c>
      <c r="CA8" s="13"/>
      <c r="CB8" s="13">
        <v>0.174193548387097</v>
      </c>
      <c r="CC8" s="13">
        <v>0.24590163934426201</v>
      </c>
    </row>
    <row r="9" spans="2:81" ht="28.8" x14ac:dyDescent="0.3">
      <c r="B9" s="14" t="s">
        <v>490</v>
      </c>
      <c r="C9" s="13">
        <v>0.73440000000000005</v>
      </c>
      <c r="D9" s="13">
        <v>0.74763406940063104</v>
      </c>
      <c r="E9" s="13">
        <v>0.71895424836601296</v>
      </c>
      <c r="F9" s="13"/>
      <c r="G9" s="13">
        <v>0.8</v>
      </c>
      <c r="H9" s="13">
        <v>0.64375000000000004</v>
      </c>
      <c r="I9" s="13">
        <v>0.70229007633587803</v>
      </c>
      <c r="J9" s="13">
        <v>0.82105263157894703</v>
      </c>
      <c r="K9" s="13">
        <v>0.71428571428571397</v>
      </c>
      <c r="L9" s="13">
        <v>0.81081081081081097</v>
      </c>
      <c r="M9" s="13"/>
      <c r="N9" s="13">
        <v>0.68534482758620696</v>
      </c>
      <c r="O9" s="13">
        <v>0.8</v>
      </c>
      <c r="P9" s="13">
        <v>0.768421052631579</v>
      </c>
      <c r="Q9" s="13">
        <v>0.70676691729323304</v>
      </c>
      <c r="R9" s="13"/>
      <c r="S9" s="13">
        <v>0.71212121212121204</v>
      </c>
      <c r="T9" s="13">
        <v>0.62962962962962998</v>
      </c>
      <c r="U9" s="13">
        <v>0.76923076923076905</v>
      </c>
      <c r="V9" s="13">
        <v>0.84745762711864403</v>
      </c>
      <c r="W9" s="13">
        <v>0.78723404255319196</v>
      </c>
      <c r="X9" s="13">
        <v>0.62790697674418605</v>
      </c>
      <c r="Y9" s="13">
        <v>0.82758620689655205</v>
      </c>
      <c r="Z9" s="13">
        <v>0.592592592592593</v>
      </c>
      <c r="AA9" s="13">
        <v>0.76829268292682895</v>
      </c>
      <c r="AB9" s="13">
        <v>0.74468085106382997</v>
      </c>
      <c r="AC9" s="13">
        <v>0.68965517241379304</v>
      </c>
      <c r="AD9" s="13">
        <v>0.625</v>
      </c>
      <c r="AE9" s="13"/>
      <c r="AF9" s="13">
        <v>0.68811881188118795</v>
      </c>
      <c r="AG9" s="13">
        <v>0.71287128712871295</v>
      </c>
      <c r="AH9" s="13">
        <v>0.80327868852458995</v>
      </c>
      <c r="AI9" s="13">
        <v>0.81707317073170704</v>
      </c>
      <c r="AJ9" s="13">
        <v>0.79032258064516103</v>
      </c>
      <c r="AK9" s="13">
        <v>0.73076923076923095</v>
      </c>
      <c r="AL9" s="13"/>
      <c r="AM9" s="13">
        <v>0.73958333333333304</v>
      </c>
      <c r="AN9" s="13">
        <v>0.80952380952380998</v>
      </c>
      <c r="AO9" s="13">
        <v>0.80693069306930698</v>
      </c>
      <c r="AP9" s="13">
        <v>0.65254237288135597</v>
      </c>
      <c r="AQ9" s="13">
        <v>0.476190476190476</v>
      </c>
      <c r="AR9" s="13"/>
      <c r="AS9" s="13">
        <v>0.73440000000000005</v>
      </c>
      <c r="AT9" s="13" t="s">
        <v>97</v>
      </c>
      <c r="AU9" s="13"/>
      <c r="AV9" s="13">
        <v>0.67539267015706805</v>
      </c>
      <c r="AW9" s="13">
        <v>0.55555555555555602</v>
      </c>
      <c r="AX9" s="13">
        <v>0.81180811808118103</v>
      </c>
      <c r="AY9" s="13"/>
      <c r="AZ9" s="13">
        <v>0.71111111111111103</v>
      </c>
      <c r="BA9" s="13">
        <v>0.54166666666666696</v>
      </c>
      <c r="BB9" s="13">
        <v>0.72566371681415898</v>
      </c>
      <c r="BC9" s="13"/>
      <c r="BD9" s="13">
        <v>0.73493975903614495</v>
      </c>
      <c r="BE9" s="13">
        <v>0.73205741626794296</v>
      </c>
      <c r="BF9" s="13"/>
      <c r="BG9" s="13">
        <v>0.710407239819005</v>
      </c>
      <c r="BH9" s="13">
        <v>0.74752475247524797</v>
      </c>
      <c r="BI9" s="13"/>
      <c r="BJ9" s="13">
        <v>0.78</v>
      </c>
      <c r="BK9" s="13">
        <v>0.72373540856031104</v>
      </c>
      <c r="BL9" s="13"/>
      <c r="BM9" s="13">
        <v>0.6640625</v>
      </c>
      <c r="BN9" s="13">
        <v>0.75560081466395101</v>
      </c>
      <c r="BO9" s="13"/>
      <c r="BP9" s="13">
        <v>0.78698224852070997</v>
      </c>
      <c r="BQ9" s="13">
        <v>0.71235955056179801</v>
      </c>
      <c r="BR9" s="13"/>
      <c r="BS9" s="13">
        <v>0.70776255707762603</v>
      </c>
      <c r="BT9" s="13">
        <v>0.723981900452489</v>
      </c>
      <c r="BU9" s="13"/>
      <c r="BV9" s="13">
        <v>0.71052631578947401</v>
      </c>
      <c r="BW9" s="13">
        <v>0.70629370629370603</v>
      </c>
      <c r="BX9" s="13"/>
      <c r="BY9" s="13">
        <v>0.63095238095238104</v>
      </c>
      <c r="BZ9" s="13">
        <v>0.75186567164179097</v>
      </c>
      <c r="CA9" s="13"/>
      <c r="CB9" s="13">
        <v>0.793548387096774</v>
      </c>
      <c r="CC9" s="13">
        <v>0.67868852459016404</v>
      </c>
    </row>
    <row r="10" spans="2:81" x14ac:dyDescent="0.3">
      <c r="B10" s="14" t="s">
        <v>88</v>
      </c>
      <c r="C10" s="22">
        <v>5.4399999999999997E-2</v>
      </c>
      <c r="D10" s="22">
        <v>4.7318611987381701E-2</v>
      </c>
      <c r="E10" s="22">
        <v>6.2091503267973899E-2</v>
      </c>
      <c r="F10" s="22"/>
      <c r="G10" s="22">
        <v>3.1578947368421102E-2</v>
      </c>
      <c r="H10" s="22">
        <v>6.25E-2</v>
      </c>
      <c r="I10" s="22">
        <v>9.1603053435114504E-2</v>
      </c>
      <c r="J10" s="22">
        <v>5.2631578947368397E-2</v>
      </c>
      <c r="K10" s="22">
        <v>4.2857142857142899E-2</v>
      </c>
      <c r="L10" s="22">
        <v>1.35135135135135E-2</v>
      </c>
      <c r="M10" s="22"/>
      <c r="N10" s="22">
        <v>6.8965517241379296E-2</v>
      </c>
      <c r="O10" s="22">
        <v>3.7499999999999999E-2</v>
      </c>
      <c r="P10" s="22">
        <v>2.1052631578947399E-2</v>
      </c>
      <c r="Q10" s="22">
        <v>7.5187969924811998E-2</v>
      </c>
      <c r="R10" s="22"/>
      <c r="S10" s="22">
        <v>6.0606060606060601E-2</v>
      </c>
      <c r="T10" s="22">
        <v>7.4074074074074098E-2</v>
      </c>
      <c r="U10" s="22">
        <v>7.69230769230769E-2</v>
      </c>
      <c r="V10" s="22">
        <v>5.0847457627118599E-2</v>
      </c>
      <c r="W10" s="22">
        <v>6.3829787234042507E-2</v>
      </c>
      <c r="X10" s="22">
        <v>2.32558139534884E-2</v>
      </c>
      <c r="Y10" s="22">
        <v>0</v>
      </c>
      <c r="Z10" s="22">
        <v>7.4074074074074098E-2</v>
      </c>
      <c r="AA10" s="22">
        <v>6.0975609756097601E-2</v>
      </c>
      <c r="AB10" s="22">
        <v>2.1276595744680899E-2</v>
      </c>
      <c r="AC10" s="22">
        <v>0.13793103448275901</v>
      </c>
      <c r="AD10" s="22">
        <v>0</v>
      </c>
      <c r="AE10" s="22"/>
      <c r="AF10" s="22">
        <v>4.95049504950495E-2</v>
      </c>
      <c r="AG10" s="22">
        <v>6.9306930693069299E-2</v>
      </c>
      <c r="AH10" s="22">
        <v>1.63934426229508E-2</v>
      </c>
      <c r="AI10" s="22">
        <v>6.0975609756097601E-2</v>
      </c>
      <c r="AJ10" s="22">
        <v>3.2258064516128997E-2</v>
      </c>
      <c r="AK10" s="22">
        <v>1.9230769230769201E-2</v>
      </c>
      <c r="AL10" s="22"/>
      <c r="AM10" s="22">
        <v>6.25E-2</v>
      </c>
      <c r="AN10" s="22">
        <v>1.9047619047619001E-2</v>
      </c>
      <c r="AO10" s="22">
        <v>3.4653465346534698E-2</v>
      </c>
      <c r="AP10" s="22">
        <v>8.4745762711864403E-2</v>
      </c>
      <c r="AQ10" s="22">
        <v>0.14285714285714299</v>
      </c>
      <c r="AR10" s="22"/>
      <c r="AS10" s="22">
        <v>5.4399999999999997E-2</v>
      </c>
      <c r="AT10" s="22" t="s">
        <v>97</v>
      </c>
      <c r="AU10" s="22"/>
      <c r="AV10" s="22">
        <v>5.7591623036649199E-2</v>
      </c>
      <c r="AW10" s="22">
        <v>6.6666666666666693E-2</v>
      </c>
      <c r="AX10" s="22">
        <v>3.6900369003690002E-2</v>
      </c>
      <c r="AY10" s="22"/>
      <c r="AZ10" s="22">
        <v>0</v>
      </c>
      <c r="BA10" s="22">
        <v>6.25E-2</v>
      </c>
      <c r="BB10" s="22">
        <v>6.1946902654867297E-2</v>
      </c>
      <c r="BC10" s="22"/>
      <c r="BD10" s="22">
        <v>5.0602409638554197E-2</v>
      </c>
      <c r="BE10" s="22">
        <v>6.2200956937799E-2</v>
      </c>
      <c r="BF10" s="22"/>
      <c r="BG10" s="22">
        <v>6.3348416289592799E-2</v>
      </c>
      <c r="BH10" s="22">
        <v>4.95049504950495E-2</v>
      </c>
      <c r="BI10" s="22"/>
      <c r="BJ10" s="22">
        <v>0.01</v>
      </c>
      <c r="BK10" s="22">
        <v>6.4202334630350202E-2</v>
      </c>
      <c r="BL10" s="22"/>
      <c r="BM10" s="22">
        <v>5.46875E-2</v>
      </c>
      <c r="BN10" s="22">
        <v>5.2953156822810599E-2</v>
      </c>
      <c r="BO10" s="22"/>
      <c r="BP10" s="22">
        <v>3.5502958579881699E-2</v>
      </c>
      <c r="BQ10" s="22">
        <v>6.06741573033708E-2</v>
      </c>
      <c r="BR10" s="22"/>
      <c r="BS10" s="22">
        <v>5.0228310502283102E-2</v>
      </c>
      <c r="BT10" s="22">
        <v>5.8823529411764698E-2</v>
      </c>
      <c r="BU10" s="22"/>
      <c r="BV10" s="22">
        <v>7.8947368421052599E-2</v>
      </c>
      <c r="BW10" s="22">
        <v>3.4965034965035002E-2</v>
      </c>
      <c r="BX10" s="22"/>
      <c r="BY10" s="22">
        <v>5.95238095238095E-2</v>
      </c>
      <c r="BZ10" s="22">
        <v>5.4104477611940302E-2</v>
      </c>
      <c r="CA10" s="22"/>
      <c r="CB10" s="22">
        <v>3.2258064516128997E-2</v>
      </c>
      <c r="CC10" s="22">
        <v>7.5409836065573804E-2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496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625</v>
      </c>
      <c r="D7" s="10">
        <v>317</v>
      </c>
      <c r="E7" s="10">
        <v>306</v>
      </c>
      <c r="F7" s="10"/>
      <c r="G7" s="10">
        <v>95</v>
      </c>
      <c r="H7" s="10">
        <v>160</v>
      </c>
      <c r="I7" s="10">
        <v>131</v>
      </c>
      <c r="J7" s="10">
        <v>95</v>
      </c>
      <c r="K7" s="10">
        <v>70</v>
      </c>
      <c r="L7" s="10">
        <v>74</v>
      </c>
      <c r="M7" s="10"/>
      <c r="N7" s="10">
        <v>232</v>
      </c>
      <c r="O7" s="10">
        <v>160</v>
      </c>
      <c r="P7" s="10">
        <v>95</v>
      </c>
      <c r="Q7" s="10">
        <v>133</v>
      </c>
      <c r="R7" s="10"/>
      <c r="S7" s="10">
        <v>132</v>
      </c>
      <c r="T7" s="10">
        <v>54</v>
      </c>
      <c r="U7" s="10">
        <v>39</v>
      </c>
      <c r="V7" s="10">
        <v>59</v>
      </c>
      <c r="W7" s="10">
        <v>47</v>
      </c>
      <c r="X7" s="10">
        <v>43</v>
      </c>
      <c r="Y7" s="10">
        <v>58</v>
      </c>
      <c r="Z7" s="10">
        <v>27</v>
      </c>
      <c r="AA7" s="10">
        <v>82</v>
      </c>
      <c r="AB7" s="10">
        <v>47</v>
      </c>
      <c r="AC7" s="10">
        <v>29</v>
      </c>
      <c r="AD7" s="10">
        <v>8</v>
      </c>
      <c r="AE7" s="10"/>
      <c r="AF7" s="10">
        <v>202</v>
      </c>
      <c r="AG7" s="10">
        <v>101</v>
      </c>
      <c r="AH7" s="10">
        <v>61</v>
      </c>
      <c r="AI7" s="10">
        <v>82</v>
      </c>
      <c r="AJ7" s="10">
        <v>62</v>
      </c>
      <c r="AK7" s="10">
        <v>52</v>
      </c>
      <c r="AL7" s="10"/>
      <c r="AM7" s="10">
        <v>96</v>
      </c>
      <c r="AN7" s="10">
        <v>105</v>
      </c>
      <c r="AO7" s="10">
        <v>202</v>
      </c>
      <c r="AP7" s="10">
        <v>118</v>
      </c>
      <c r="AQ7" s="10">
        <v>21</v>
      </c>
      <c r="AR7" s="10"/>
      <c r="AS7" s="10">
        <v>625</v>
      </c>
      <c r="AT7" s="10" t="s">
        <v>96</v>
      </c>
      <c r="AU7" s="10"/>
      <c r="AV7" s="10">
        <v>191</v>
      </c>
      <c r="AW7" s="10">
        <v>45</v>
      </c>
      <c r="AX7" s="10">
        <v>271</v>
      </c>
      <c r="AY7" s="10"/>
      <c r="AZ7" s="10">
        <v>45</v>
      </c>
      <c r="BA7" s="10">
        <v>48</v>
      </c>
      <c r="BB7" s="10">
        <v>113</v>
      </c>
      <c r="BC7" s="10"/>
      <c r="BD7" s="10">
        <v>415</v>
      </c>
      <c r="BE7" s="10">
        <v>209</v>
      </c>
      <c r="BF7" s="10"/>
      <c r="BG7" s="10">
        <v>221</v>
      </c>
      <c r="BH7" s="10">
        <v>404</v>
      </c>
      <c r="BI7" s="10"/>
      <c r="BJ7" s="10">
        <v>100</v>
      </c>
      <c r="BK7" s="10">
        <v>514</v>
      </c>
      <c r="BL7" s="10"/>
      <c r="BM7" s="10">
        <v>128</v>
      </c>
      <c r="BN7" s="10">
        <v>491</v>
      </c>
      <c r="BO7" s="10"/>
      <c r="BP7" s="10">
        <v>169</v>
      </c>
      <c r="BQ7" s="10">
        <v>445</v>
      </c>
      <c r="BR7" s="10"/>
      <c r="BS7" s="10">
        <v>219</v>
      </c>
      <c r="BT7" s="10">
        <v>221</v>
      </c>
      <c r="BU7" s="10"/>
      <c r="BV7" s="10">
        <v>76</v>
      </c>
      <c r="BW7" s="10">
        <v>143</v>
      </c>
      <c r="BX7" s="10"/>
      <c r="BY7" s="10">
        <v>84</v>
      </c>
      <c r="BZ7" s="10">
        <v>536</v>
      </c>
      <c r="CA7" s="10"/>
      <c r="CB7" s="10">
        <v>310</v>
      </c>
      <c r="CC7" s="10">
        <v>305</v>
      </c>
    </row>
    <row r="8" spans="2:81" x14ac:dyDescent="0.3">
      <c r="B8" s="14" t="s">
        <v>489</v>
      </c>
      <c r="C8" s="13">
        <v>0.18720000000000001</v>
      </c>
      <c r="D8" s="13">
        <v>0.182965299684543</v>
      </c>
      <c r="E8" s="13">
        <v>0.19281045751633999</v>
      </c>
      <c r="F8" s="13"/>
      <c r="G8" s="13">
        <v>0.14736842105263201</v>
      </c>
      <c r="H8" s="13">
        <v>0.23125000000000001</v>
      </c>
      <c r="I8" s="13">
        <v>0.19083969465648901</v>
      </c>
      <c r="J8" s="13">
        <v>0.14736842105263201</v>
      </c>
      <c r="K8" s="13">
        <v>0.2</v>
      </c>
      <c r="L8" s="13">
        <v>0.17567567567567599</v>
      </c>
      <c r="M8" s="13"/>
      <c r="N8" s="13">
        <v>0.211206896551724</v>
      </c>
      <c r="O8" s="13">
        <v>0.14374999999999999</v>
      </c>
      <c r="P8" s="13">
        <v>0.2</v>
      </c>
      <c r="Q8" s="13">
        <v>0.19548872180451099</v>
      </c>
      <c r="R8" s="13"/>
      <c r="S8" s="13">
        <v>0.189393939393939</v>
      </c>
      <c r="T8" s="13">
        <v>0.240740740740741</v>
      </c>
      <c r="U8" s="13">
        <v>0.15384615384615399</v>
      </c>
      <c r="V8" s="13">
        <v>8.4745762711864403E-2</v>
      </c>
      <c r="W8" s="13">
        <v>0.10638297872340401</v>
      </c>
      <c r="X8" s="13">
        <v>0.372093023255814</v>
      </c>
      <c r="Y8" s="13">
        <v>0.17241379310344801</v>
      </c>
      <c r="Z8" s="13">
        <v>0.296296296296296</v>
      </c>
      <c r="AA8" s="13">
        <v>0.134146341463415</v>
      </c>
      <c r="AB8" s="13">
        <v>0.19148936170212799</v>
      </c>
      <c r="AC8" s="13">
        <v>0.20689655172413801</v>
      </c>
      <c r="AD8" s="13">
        <v>0.375</v>
      </c>
      <c r="AE8" s="13"/>
      <c r="AF8" s="13">
        <v>0.22772277227722801</v>
      </c>
      <c r="AG8" s="13">
        <v>0.17821782178217799</v>
      </c>
      <c r="AH8" s="13">
        <v>0.18032786885245899</v>
      </c>
      <c r="AI8" s="13">
        <v>0.109756097560976</v>
      </c>
      <c r="AJ8" s="13">
        <v>0.16129032258064499</v>
      </c>
      <c r="AK8" s="13">
        <v>0.25</v>
      </c>
      <c r="AL8" s="13"/>
      <c r="AM8" s="13">
        <v>0.14583333333333301</v>
      </c>
      <c r="AN8" s="13">
        <v>0.161904761904762</v>
      </c>
      <c r="AO8" s="13">
        <v>0.158415841584158</v>
      </c>
      <c r="AP8" s="13">
        <v>0.22033898305084701</v>
      </c>
      <c r="AQ8" s="13">
        <v>0.33333333333333298</v>
      </c>
      <c r="AR8" s="13"/>
      <c r="AS8" s="13">
        <v>0.18720000000000001</v>
      </c>
      <c r="AT8" s="13" t="s">
        <v>97</v>
      </c>
      <c r="AU8" s="13"/>
      <c r="AV8" s="13">
        <v>0.219895287958115</v>
      </c>
      <c r="AW8" s="13">
        <v>0.35555555555555601</v>
      </c>
      <c r="AX8" s="13">
        <v>0.15129151291512899</v>
      </c>
      <c r="AY8" s="13"/>
      <c r="AZ8" s="13">
        <v>0.28888888888888897</v>
      </c>
      <c r="BA8" s="13">
        <v>0.29166666666666702</v>
      </c>
      <c r="BB8" s="13">
        <v>0.19469026548672599</v>
      </c>
      <c r="BC8" s="13"/>
      <c r="BD8" s="13">
        <v>0.17831325301204801</v>
      </c>
      <c r="BE8" s="13">
        <v>0.205741626794258</v>
      </c>
      <c r="BF8" s="13"/>
      <c r="BG8" s="13">
        <v>0.19909502262443399</v>
      </c>
      <c r="BH8" s="13">
        <v>0.18069306930693099</v>
      </c>
      <c r="BI8" s="13"/>
      <c r="BJ8" s="13">
        <v>0.14000000000000001</v>
      </c>
      <c r="BK8" s="13">
        <v>0.196498054474708</v>
      </c>
      <c r="BL8" s="13"/>
      <c r="BM8" s="13">
        <v>0.203125</v>
      </c>
      <c r="BN8" s="13">
        <v>0.18126272912423599</v>
      </c>
      <c r="BO8" s="13"/>
      <c r="BP8" s="13">
        <v>0.13609467455621299</v>
      </c>
      <c r="BQ8" s="13">
        <v>0.20674157303370799</v>
      </c>
      <c r="BR8" s="13"/>
      <c r="BS8" s="13">
        <v>0.20547945205479501</v>
      </c>
      <c r="BT8" s="13">
        <v>0.20814479638009101</v>
      </c>
      <c r="BU8" s="13"/>
      <c r="BV8" s="13">
        <v>0.18421052631578899</v>
      </c>
      <c r="BW8" s="13">
        <v>0.21678321678321699</v>
      </c>
      <c r="BX8" s="13"/>
      <c r="BY8" s="13">
        <v>0.26190476190476197</v>
      </c>
      <c r="BZ8" s="13">
        <v>0.17537313432835799</v>
      </c>
      <c r="CA8" s="13"/>
      <c r="CB8" s="13">
        <v>0.16129032258064499</v>
      </c>
      <c r="CC8" s="13">
        <v>0.213114754098361</v>
      </c>
    </row>
    <row r="9" spans="2:81" ht="28.8" x14ac:dyDescent="0.3">
      <c r="B9" s="14" t="s">
        <v>490</v>
      </c>
      <c r="C9" s="13">
        <v>0.75519999999999998</v>
      </c>
      <c r="D9" s="13">
        <v>0.76340694006309195</v>
      </c>
      <c r="E9" s="13">
        <v>0.74509803921568596</v>
      </c>
      <c r="F9" s="13"/>
      <c r="G9" s="13">
        <v>0.82105263157894703</v>
      </c>
      <c r="H9" s="13">
        <v>0.6875</v>
      </c>
      <c r="I9" s="13">
        <v>0.72519083969465603</v>
      </c>
      <c r="J9" s="13">
        <v>0.8</v>
      </c>
      <c r="K9" s="13">
        <v>0.75714285714285701</v>
      </c>
      <c r="L9" s="13">
        <v>0.81081081081081097</v>
      </c>
      <c r="M9" s="13"/>
      <c r="N9" s="13">
        <v>0.71120689655172398</v>
      </c>
      <c r="O9" s="13">
        <v>0.81874999999999998</v>
      </c>
      <c r="P9" s="13">
        <v>0.77894736842105305</v>
      </c>
      <c r="Q9" s="13">
        <v>0.72932330827067704</v>
      </c>
      <c r="R9" s="13"/>
      <c r="S9" s="13">
        <v>0.73484848484848497</v>
      </c>
      <c r="T9" s="13">
        <v>0.68518518518518501</v>
      </c>
      <c r="U9" s="13">
        <v>0.76923076923076905</v>
      </c>
      <c r="V9" s="13">
        <v>0.84745762711864403</v>
      </c>
      <c r="W9" s="13">
        <v>0.80851063829787195</v>
      </c>
      <c r="X9" s="13">
        <v>0.60465116279069797</v>
      </c>
      <c r="Y9" s="13">
        <v>0.82758620689655205</v>
      </c>
      <c r="Z9" s="13">
        <v>0.62962962962962998</v>
      </c>
      <c r="AA9" s="13">
        <v>0.82926829268292701</v>
      </c>
      <c r="AB9" s="13">
        <v>0.76595744680851097</v>
      </c>
      <c r="AC9" s="13">
        <v>0.68965517241379304</v>
      </c>
      <c r="AD9" s="13">
        <v>0.625</v>
      </c>
      <c r="AE9" s="13"/>
      <c r="AF9" s="13">
        <v>0.71782178217821802</v>
      </c>
      <c r="AG9" s="13">
        <v>0.74257425742574301</v>
      </c>
      <c r="AH9" s="13">
        <v>0.80327868852458995</v>
      </c>
      <c r="AI9" s="13">
        <v>0.82926829268292701</v>
      </c>
      <c r="AJ9" s="13">
        <v>0.80645161290322598</v>
      </c>
      <c r="AK9" s="13">
        <v>0.73076923076923095</v>
      </c>
      <c r="AL9" s="13"/>
      <c r="AM9" s="13">
        <v>0.77083333333333304</v>
      </c>
      <c r="AN9" s="13">
        <v>0.82857142857142896</v>
      </c>
      <c r="AO9" s="13">
        <v>0.80198019801980203</v>
      </c>
      <c r="AP9" s="13">
        <v>0.69491525423728795</v>
      </c>
      <c r="AQ9" s="13">
        <v>0.52380952380952395</v>
      </c>
      <c r="AR9" s="13"/>
      <c r="AS9" s="13">
        <v>0.75519999999999998</v>
      </c>
      <c r="AT9" s="13" t="s">
        <v>97</v>
      </c>
      <c r="AU9" s="13"/>
      <c r="AV9" s="13">
        <v>0.71727748691099502</v>
      </c>
      <c r="AW9" s="13">
        <v>0.55555555555555602</v>
      </c>
      <c r="AX9" s="13">
        <v>0.81180811808118103</v>
      </c>
      <c r="AY9" s="13"/>
      <c r="AZ9" s="13">
        <v>0.68888888888888899</v>
      </c>
      <c r="BA9" s="13">
        <v>0.625</v>
      </c>
      <c r="BB9" s="13">
        <v>0.74336283185840701</v>
      </c>
      <c r="BC9" s="13"/>
      <c r="BD9" s="13">
        <v>0.76144578313252997</v>
      </c>
      <c r="BE9" s="13">
        <v>0.74162679425837297</v>
      </c>
      <c r="BF9" s="13"/>
      <c r="BG9" s="13">
        <v>0.723981900452489</v>
      </c>
      <c r="BH9" s="13">
        <v>0.77227722772277196</v>
      </c>
      <c r="BI9" s="13"/>
      <c r="BJ9" s="13">
        <v>0.82</v>
      </c>
      <c r="BK9" s="13">
        <v>0.74124513618677002</v>
      </c>
      <c r="BL9" s="13"/>
      <c r="BM9" s="13">
        <v>0.7421875</v>
      </c>
      <c r="BN9" s="13">
        <v>0.75967413441955201</v>
      </c>
      <c r="BO9" s="13"/>
      <c r="BP9" s="13">
        <v>0.804733727810651</v>
      </c>
      <c r="BQ9" s="13">
        <v>0.73707865168539299</v>
      </c>
      <c r="BR9" s="13"/>
      <c r="BS9" s="13">
        <v>0.73059360730593603</v>
      </c>
      <c r="BT9" s="13">
        <v>0.73755656108597301</v>
      </c>
      <c r="BU9" s="13"/>
      <c r="BV9" s="13">
        <v>0.73684210526315796</v>
      </c>
      <c r="BW9" s="13">
        <v>0.72727272727272696</v>
      </c>
      <c r="BX9" s="13"/>
      <c r="BY9" s="13">
        <v>0.67857142857142905</v>
      </c>
      <c r="BZ9" s="13">
        <v>0.76865671641791</v>
      </c>
      <c r="CA9" s="13"/>
      <c r="CB9" s="13">
        <v>0.80967741935483895</v>
      </c>
      <c r="CC9" s="13">
        <v>0.70491803278688503</v>
      </c>
    </row>
    <row r="10" spans="2:81" x14ac:dyDescent="0.3">
      <c r="B10" s="14" t="s">
        <v>88</v>
      </c>
      <c r="C10" s="22">
        <v>5.7599999999999998E-2</v>
      </c>
      <c r="D10" s="22">
        <v>5.3627760252365902E-2</v>
      </c>
      <c r="E10" s="22">
        <v>6.2091503267973899E-2</v>
      </c>
      <c r="F10" s="22"/>
      <c r="G10" s="22">
        <v>3.1578947368421102E-2</v>
      </c>
      <c r="H10" s="22">
        <v>8.1250000000000003E-2</v>
      </c>
      <c r="I10" s="22">
        <v>8.3969465648855005E-2</v>
      </c>
      <c r="J10" s="22">
        <v>5.2631578947368397E-2</v>
      </c>
      <c r="K10" s="22">
        <v>4.2857142857142899E-2</v>
      </c>
      <c r="L10" s="22">
        <v>1.35135135135135E-2</v>
      </c>
      <c r="M10" s="22"/>
      <c r="N10" s="22">
        <v>7.7586206896551699E-2</v>
      </c>
      <c r="O10" s="22">
        <v>3.7499999999999999E-2</v>
      </c>
      <c r="P10" s="22">
        <v>2.1052631578947399E-2</v>
      </c>
      <c r="Q10" s="22">
        <v>7.5187969924811998E-2</v>
      </c>
      <c r="R10" s="22"/>
      <c r="S10" s="22">
        <v>7.5757575757575801E-2</v>
      </c>
      <c r="T10" s="22">
        <v>7.4074074074074098E-2</v>
      </c>
      <c r="U10" s="22">
        <v>7.69230769230769E-2</v>
      </c>
      <c r="V10" s="22">
        <v>6.7796610169491497E-2</v>
      </c>
      <c r="W10" s="22">
        <v>8.5106382978723402E-2</v>
      </c>
      <c r="X10" s="22">
        <v>2.32558139534884E-2</v>
      </c>
      <c r="Y10" s="22">
        <v>0</v>
      </c>
      <c r="Z10" s="22">
        <v>7.4074074074074098E-2</v>
      </c>
      <c r="AA10" s="22">
        <v>3.65853658536585E-2</v>
      </c>
      <c r="AB10" s="22">
        <v>4.2553191489361701E-2</v>
      </c>
      <c r="AC10" s="22">
        <v>0.10344827586206901</v>
      </c>
      <c r="AD10" s="22">
        <v>0</v>
      </c>
      <c r="AE10" s="22"/>
      <c r="AF10" s="22">
        <v>5.4455445544554497E-2</v>
      </c>
      <c r="AG10" s="22">
        <v>7.9207920792079195E-2</v>
      </c>
      <c r="AH10" s="22">
        <v>1.63934426229508E-2</v>
      </c>
      <c r="AI10" s="22">
        <v>6.0975609756097601E-2</v>
      </c>
      <c r="AJ10" s="22">
        <v>3.2258064516128997E-2</v>
      </c>
      <c r="AK10" s="22">
        <v>1.9230769230769201E-2</v>
      </c>
      <c r="AL10" s="22"/>
      <c r="AM10" s="22">
        <v>8.3333333333333301E-2</v>
      </c>
      <c r="AN10" s="22">
        <v>9.5238095238095195E-3</v>
      </c>
      <c r="AO10" s="22">
        <v>3.9603960396039598E-2</v>
      </c>
      <c r="AP10" s="22">
        <v>8.4745762711864403E-2</v>
      </c>
      <c r="AQ10" s="22">
        <v>0.14285714285714299</v>
      </c>
      <c r="AR10" s="22"/>
      <c r="AS10" s="22">
        <v>5.7599999999999998E-2</v>
      </c>
      <c r="AT10" s="22" t="s">
        <v>97</v>
      </c>
      <c r="AU10" s="22"/>
      <c r="AV10" s="22">
        <v>6.2827225130889994E-2</v>
      </c>
      <c r="AW10" s="22">
        <v>8.8888888888888906E-2</v>
      </c>
      <c r="AX10" s="22">
        <v>3.6900369003690002E-2</v>
      </c>
      <c r="AY10" s="22"/>
      <c r="AZ10" s="22">
        <v>2.2222222222222199E-2</v>
      </c>
      <c r="BA10" s="22">
        <v>8.3333333333333301E-2</v>
      </c>
      <c r="BB10" s="22">
        <v>6.1946902654867297E-2</v>
      </c>
      <c r="BC10" s="22"/>
      <c r="BD10" s="22">
        <v>6.02409638554217E-2</v>
      </c>
      <c r="BE10" s="22">
        <v>5.2631578947368397E-2</v>
      </c>
      <c r="BF10" s="22"/>
      <c r="BG10" s="22">
        <v>7.69230769230769E-2</v>
      </c>
      <c r="BH10" s="22">
        <v>4.7029702970297002E-2</v>
      </c>
      <c r="BI10" s="22"/>
      <c r="BJ10" s="22">
        <v>0.04</v>
      </c>
      <c r="BK10" s="22">
        <v>6.2256809338521402E-2</v>
      </c>
      <c r="BL10" s="22"/>
      <c r="BM10" s="22">
        <v>5.46875E-2</v>
      </c>
      <c r="BN10" s="22">
        <v>5.90631364562118E-2</v>
      </c>
      <c r="BO10" s="22"/>
      <c r="BP10" s="22">
        <v>5.9171597633136098E-2</v>
      </c>
      <c r="BQ10" s="22">
        <v>5.6179775280898903E-2</v>
      </c>
      <c r="BR10" s="22"/>
      <c r="BS10" s="22">
        <v>6.3926940639269403E-2</v>
      </c>
      <c r="BT10" s="22">
        <v>5.4298642533936702E-2</v>
      </c>
      <c r="BU10" s="22"/>
      <c r="BV10" s="22">
        <v>7.8947368421052599E-2</v>
      </c>
      <c r="BW10" s="22">
        <v>5.5944055944055902E-2</v>
      </c>
      <c r="BX10" s="22"/>
      <c r="BY10" s="22">
        <v>5.95238095238095E-2</v>
      </c>
      <c r="BZ10" s="22">
        <v>5.5970149253731297E-2</v>
      </c>
      <c r="CA10" s="22"/>
      <c r="CB10" s="22">
        <v>2.9032258064516099E-2</v>
      </c>
      <c r="CC10" s="22">
        <v>8.1967213114754106E-2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8" width="20.77734375" customWidth="1"/>
  </cols>
  <sheetData>
    <row r="2" spans="2:8" ht="40.049999999999997" customHeight="1" x14ac:dyDescent="0.3">
      <c r="D2" s="38" t="s">
        <v>497</v>
      </c>
      <c r="E2" s="35"/>
      <c r="F2" s="35"/>
      <c r="G2" s="35"/>
      <c r="H2" s="35"/>
    </row>
    <row r="6" spans="2:8" ht="49.95" customHeight="1" x14ac:dyDescent="0.3">
      <c r="B6" s="16" t="s">
        <v>6</v>
      </c>
      <c r="C6" s="16" t="s">
        <v>484</v>
      </c>
      <c r="D6" s="16" t="s">
        <v>485</v>
      </c>
      <c r="E6" s="16" t="s">
        <v>486</v>
      </c>
      <c r="F6" s="16" t="s">
        <v>487</v>
      </c>
      <c r="G6" s="16" t="s">
        <v>488</v>
      </c>
    </row>
    <row r="7" spans="2:8" x14ac:dyDescent="0.3">
      <c r="B7" s="14" t="s">
        <v>489</v>
      </c>
      <c r="C7" s="13">
        <v>0.39344262295082</v>
      </c>
      <c r="D7" s="13">
        <v>0.29672131147540998</v>
      </c>
      <c r="E7" s="13">
        <v>0.22131147540983601</v>
      </c>
      <c r="F7" s="13">
        <v>0.20655737704918001</v>
      </c>
      <c r="G7" s="13">
        <v>0.18688524590163899</v>
      </c>
    </row>
    <row r="8" spans="2:8" ht="28.8" x14ac:dyDescent="0.3">
      <c r="B8" s="14" t="s">
        <v>490</v>
      </c>
      <c r="C8" s="13">
        <v>0.52786885245901605</v>
      </c>
      <c r="D8" s="13">
        <v>0.62622950819672096</v>
      </c>
      <c r="E8" s="13">
        <v>0.70163934426229502</v>
      </c>
      <c r="F8" s="13">
        <v>0.72131147540983598</v>
      </c>
      <c r="G8" s="13">
        <v>0.74426229508196695</v>
      </c>
    </row>
    <row r="9" spans="2:8" x14ac:dyDescent="0.3">
      <c r="B9" s="14" t="s">
        <v>88</v>
      </c>
      <c r="C9" s="13">
        <v>7.86885245901639E-2</v>
      </c>
      <c r="D9" s="13">
        <v>7.7049180327868894E-2</v>
      </c>
      <c r="E9" s="13">
        <v>7.7049180327868894E-2</v>
      </c>
      <c r="F9" s="13">
        <v>7.2131147540983598E-2</v>
      </c>
      <c r="G9" s="13">
        <v>6.8852459016393405E-2</v>
      </c>
    </row>
    <row r="10" spans="2:8" x14ac:dyDescent="0.3">
      <c r="B10" s="15" t="s">
        <v>196</v>
      </c>
      <c r="C10" s="15"/>
      <c r="D10" s="15"/>
      <c r="E10" s="15"/>
      <c r="F10" s="15"/>
      <c r="G10" s="15"/>
    </row>
    <row r="11" spans="2:8" x14ac:dyDescent="0.3">
      <c r="B11" t="s">
        <v>93</v>
      </c>
    </row>
    <row r="12" spans="2:8" x14ac:dyDescent="0.3">
      <c r="B12" t="s">
        <v>94</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498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610</v>
      </c>
      <c r="D7" s="10">
        <v>306</v>
      </c>
      <c r="E7" s="10">
        <v>301</v>
      </c>
      <c r="F7" s="10"/>
      <c r="G7" s="10">
        <v>80</v>
      </c>
      <c r="H7" s="10">
        <v>166</v>
      </c>
      <c r="I7" s="10">
        <v>105</v>
      </c>
      <c r="J7" s="10">
        <v>106</v>
      </c>
      <c r="K7" s="10">
        <v>73</v>
      </c>
      <c r="L7" s="10">
        <v>80</v>
      </c>
      <c r="M7" s="10"/>
      <c r="N7" s="10">
        <v>246</v>
      </c>
      <c r="O7" s="10">
        <v>131</v>
      </c>
      <c r="P7" s="10">
        <v>106</v>
      </c>
      <c r="Q7" s="10">
        <v>121</v>
      </c>
      <c r="R7" s="10"/>
      <c r="S7" s="10">
        <v>111</v>
      </c>
      <c r="T7" s="10">
        <v>79</v>
      </c>
      <c r="U7" s="10">
        <v>34</v>
      </c>
      <c r="V7" s="10">
        <v>44</v>
      </c>
      <c r="W7" s="10">
        <v>57</v>
      </c>
      <c r="X7" s="10">
        <v>62</v>
      </c>
      <c r="Y7" s="10">
        <v>42</v>
      </c>
      <c r="Z7" s="10">
        <v>18</v>
      </c>
      <c r="AA7" s="10">
        <v>75</v>
      </c>
      <c r="AB7" s="10">
        <v>49</v>
      </c>
      <c r="AC7" s="10">
        <v>28</v>
      </c>
      <c r="AD7" s="10">
        <v>11</v>
      </c>
      <c r="AE7" s="10"/>
      <c r="AF7" s="10">
        <v>197</v>
      </c>
      <c r="AG7" s="10">
        <v>99</v>
      </c>
      <c r="AH7" s="10">
        <v>67</v>
      </c>
      <c r="AI7" s="10">
        <v>79</v>
      </c>
      <c r="AJ7" s="10">
        <v>61</v>
      </c>
      <c r="AK7" s="10">
        <v>53</v>
      </c>
      <c r="AL7" s="10"/>
      <c r="AM7" s="10">
        <v>86</v>
      </c>
      <c r="AN7" s="10">
        <v>120</v>
      </c>
      <c r="AO7" s="10">
        <v>189</v>
      </c>
      <c r="AP7" s="10">
        <v>119</v>
      </c>
      <c r="AQ7" s="10">
        <v>23</v>
      </c>
      <c r="AR7" s="10"/>
      <c r="AS7" s="10">
        <v>610</v>
      </c>
      <c r="AT7" s="10" t="s">
        <v>96</v>
      </c>
      <c r="AU7" s="10"/>
      <c r="AV7" s="10">
        <v>209</v>
      </c>
      <c r="AW7" s="10">
        <v>49</v>
      </c>
      <c r="AX7" s="10">
        <v>252</v>
      </c>
      <c r="AY7" s="10"/>
      <c r="AZ7" s="10">
        <v>64</v>
      </c>
      <c r="BA7" s="10">
        <v>42</v>
      </c>
      <c r="BB7" s="10">
        <v>114</v>
      </c>
      <c r="BC7" s="10"/>
      <c r="BD7" s="10">
        <v>383</v>
      </c>
      <c r="BE7" s="10">
        <v>222</v>
      </c>
      <c r="BF7" s="10"/>
      <c r="BG7" s="10">
        <v>192</v>
      </c>
      <c r="BH7" s="10">
        <v>416</v>
      </c>
      <c r="BI7" s="10"/>
      <c r="BJ7" s="10">
        <v>90</v>
      </c>
      <c r="BK7" s="10">
        <v>505</v>
      </c>
      <c r="BL7" s="10"/>
      <c r="BM7" s="10">
        <v>115</v>
      </c>
      <c r="BN7" s="10">
        <v>485</v>
      </c>
      <c r="BO7" s="10"/>
      <c r="BP7" s="10">
        <v>168</v>
      </c>
      <c r="BQ7" s="10">
        <v>431</v>
      </c>
      <c r="BR7" s="10"/>
      <c r="BS7" s="10">
        <v>223</v>
      </c>
      <c r="BT7" s="10">
        <v>234</v>
      </c>
      <c r="BU7" s="10"/>
      <c r="BV7" s="10">
        <v>73</v>
      </c>
      <c r="BW7" s="10">
        <v>150</v>
      </c>
      <c r="BX7" s="10"/>
      <c r="BY7" s="10">
        <v>59</v>
      </c>
      <c r="BZ7" s="10">
        <v>541</v>
      </c>
      <c r="CA7" s="10"/>
      <c r="CB7" s="10">
        <v>281</v>
      </c>
      <c r="CC7" s="10">
        <v>317</v>
      </c>
    </row>
    <row r="8" spans="2:81" x14ac:dyDescent="0.3">
      <c r="B8" s="14" t="s">
        <v>489</v>
      </c>
      <c r="C8" s="13">
        <v>0.39344262295082</v>
      </c>
      <c r="D8" s="13">
        <v>0.34640522875816998</v>
      </c>
      <c r="E8" s="13">
        <v>0.43853820598006599</v>
      </c>
      <c r="F8" s="13"/>
      <c r="G8" s="13">
        <v>0.5</v>
      </c>
      <c r="H8" s="13">
        <v>0.36746987951807197</v>
      </c>
      <c r="I8" s="13">
        <v>0.42857142857142899</v>
      </c>
      <c r="J8" s="13">
        <v>0.330188679245283</v>
      </c>
      <c r="K8" s="13">
        <v>0.397260273972603</v>
      </c>
      <c r="L8" s="13">
        <v>0.375</v>
      </c>
      <c r="M8" s="13"/>
      <c r="N8" s="13">
        <v>0.41869918699186998</v>
      </c>
      <c r="O8" s="13">
        <v>0.42748091603053401</v>
      </c>
      <c r="P8" s="13">
        <v>0.339622641509434</v>
      </c>
      <c r="Q8" s="13">
        <v>0.36363636363636398</v>
      </c>
      <c r="R8" s="13"/>
      <c r="S8" s="13">
        <v>0.34234234234234201</v>
      </c>
      <c r="T8" s="13">
        <v>0.468354430379747</v>
      </c>
      <c r="U8" s="13">
        <v>0.38235294117647101</v>
      </c>
      <c r="V8" s="13">
        <v>0.36363636363636398</v>
      </c>
      <c r="W8" s="13">
        <v>0.35087719298245601</v>
      </c>
      <c r="X8" s="13">
        <v>0.483870967741935</v>
      </c>
      <c r="Y8" s="13">
        <v>0.214285714285714</v>
      </c>
      <c r="Z8" s="13">
        <v>0.38888888888888901</v>
      </c>
      <c r="AA8" s="13">
        <v>0.52</v>
      </c>
      <c r="AB8" s="13">
        <v>0.26530612244898</v>
      </c>
      <c r="AC8" s="13">
        <v>0.53571428571428603</v>
      </c>
      <c r="AD8" s="13">
        <v>0.27272727272727298</v>
      </c>
      <c r="AE8" s="13"/>
      <c r="AF8" s="13">
        <v>0.40609137055837602</v>
      </c>
      <c r="AG8" s="13">
        <v>0.46464646464646497</v>
      </c>
      <c r="AH8" s="13">
        <v>0.37313432835820898</v>
      </c>
      <c r="AI8" s="13">
        <v>0.30379746835443</v>
      </c>
      <c r="AJ8" s="13">
        <v>0.37704918032786899</v>
      </c>
      <c r="AK8" s="13">
        <v>0.47169811320754701</v>
      </c>
      <c r="AL8" s="13"/>
      <c r="AM8" s="13">
        <v>0.36046511627907002</v>
      </c>
      <c r="AN8" s="13">
        <v>0.375</v>
      </c>
      <c r="AO8" s="13">
        <v>0.455026455026455</v>
      </c>
      <c r="AP8" s="13">
        <v>0.38655462184874001</v>
      </c>
      <c r="AQ8" s="13">
        <v>0.39130434782608697</v>
      </c>
      <c r="AR8" s="13"/>
      <c r="AS8" s="13">
        <v>0.39344262295082</v>
      </c>
      <c r="AT8" s="13" t="s">
        <v>97</v>
      </c>
      <c r="AU8" s="13"/>
      <c r="AV8" s="13">
        <v>0.37320574162679399</v>
      </c>
      <c r="AW8" s="13">
        <v>0.40816326530612201</v>
      </c>
      <c r="AX8" s="13">
        <v>0.39285714285714302</v>
      </c>
      <c r="AY8" s="13"/>
      <c r="AZ8" s="13">
        <v>0.421875</v>
      </c>
      <c r="BA8" s="13">
        <v>0.452380952380952</v>
      </c>
      <c r="BB8" s="13">
        <v>0.324561403508772</v>
      </c>
      <c r="BC8" s="13"/>
      <c r="BD8" s="13">
        <v>0.4177545691906</v>
      </c>
      <c r="BE8" s="13">
        <v>0.35135135135135098</v>
      </c>
      <c r="BF8" s="13"/>
      <c r="BG8" s="13">
        <v>0.484375</v>
      </c>
      <c r="BH8" s="13">
        <v>0.35096153846153799</v>
      </c>
      <c r="BI8" s="13"/>
      <c r="BJ8" s="13">
        <v>0.5</v>
      </c>
      <c r="BK8" s="13">
        <v>0.37425742574257398</v>
      </c>
      <c r="BL8" s="13"/>
      <c r="BM8" s="13">
        <v>0.356521739130435</v>
      </c>
      <c r="BN8" s="13">
        <v>0.402061855670103</v>
      </c>
      <c r="BO8" s="13"/>
      <c r="BP8" s="13">
        <v>0.375</v>
      </c>
      <c r="BQ8" s="13">
        <v>0.40139211136891001</v>
      </c>
      <c r="BR8" s="13"/>
      <c r="BS8" s="13">
        <v>0.41704035874439499</v>
      </c>
      <c r="BT8" s="13">
        <v>0.37606837606837601</v>
      </c>
      <c r="BU8" s="13"/>
      <c r="BV8" s="13">
        <v>0.45205479452054798</v>
      </c>
      <c r="BW8" s="13">
        <v>0.4</v>
      </c>
      <c r="BX8" s="13"/>
      <c r="BY8" s="13">
        <v>0.305084745762712</v>
      </c>
      <c r="BZ8" s="13">
        <v>0.406654343807763</v>
      </c>
      <c r="CA8" s="13"/>
      <c r="CB8" s="13">
        <v>0.30960854092526702</v>
      </c>
      <c r="CC8" s="13">
        <v>0.470031545741325</v>
      </c>
    </row>
    <row r="9" spans="2:81" ht="28.8" x14ac:dyDescent="0.3">
      <c r="B9" s="14" t="s">
        <v>490</v>
      </c>
      <c r="C9" s="13">
        <v>0.52786885245901605</v>
      </c>
      <c r="D9" s="13">
        <v>0.58169934640522902</v>
      </c>
      <c r="E9" s="13">
        <v>0.47508305647840499</v>
      </c>
      <c r="F9" s="13"/>
      <c r="G9" s="13">
        <v>0.4375</v>
      </c>
      <c r="H9" s="13">
        <v>0.56024096385542199</v>
      </c>
      <c r="I9" s="13">
        <v>0.49523809523809498</v>
      </c>
      <c r="J9" s="13">
        <v>0.53773584905660399</v>
      </c>
      <c r="K9" s="13">
        <v>0.54794520547945202</v>
      </c>
      <c r="L9" s="13">
        <v>0.5625</v>
      </c>
      <c r="M9" s="13"/>
      <c r="N9" s="13">
        <v>0.52439024390243905</v>
      </c>
      <c r="O9" s="13">
        <v>0.488549618320611</v>
      </c>
      <c r="P9" s="13">
        <v>0.53773584905660399</v>
      </c>
      <c r="Q9" s="13">
        <v>0.55371900826446296</v>
      </c>
      <c r="R9" s="13"/>
      <c r="S9" s="13">
        <v>0.61261261261261302</v>
      </c>
      <c r="T9" s="13">
        <v>0.443037974683544</v>
      </c>
      <c r="U9" s="13">
        <v>0.55882352941176505</v>
      </c>
      <c r="V9" s="13">
        <v>0.56818181818181801</v>
      </c>
      <c r="W9" s="13">
        <v>0.56140350877193002</v>
      </c>
      <c r="X9" s="13">
        <v>0.40322580645161299</v>
      </c>
      <c r="Y9" s="13">
        <v>0.61904761904761896</v>
      </c>
      <c r="Z9" s="13">
        <v>0.61111111111111105</v>
      </c>
      <c r="AA9" s="13">
        <v>0.4</v>
      </c>
      <c r="AB9" s="13">
        <v>0.67346938775510201</v>
      </c>
      <c r="AC9" s="13">
        <v>0.46428571428571402</v>
      </c>
      <c r="AD9" s="13">
        <v>0.45454545454545497</v>
      </c>
      <c r="AE9" s="13"/>
      <c r="AF9" s="13">
        <v>0.538071065989848</v>
      </c>
      <c r="AG9" s="13">
        <v>0.50505050505050497</v>
      </c>
      <c r="AH9" s="13">
        <v>0.537313432835821</v>
      </c>
      <c r="AI9" s="13">
        <v>0.607594936708861</v>
      </c>
      <c r="AJ9" s="13">
        <v>0.50819672131147497</v>
      </c>
      <c r="AK9" s="13">
        <v>0.43396226415094302</v>
      </c>
      <c r="AL9" s="13"/>
      <c r="AM9" s="13">
        <v>0.53488372093023295</v>
      </c>
      <c r="AN9" s="13">
        <v>0.56666666666666698</v>
      </c>
      <c r="AO9" s="13">
        <v>0.46560846560846603</v>
      </c>
      <c r="AP9" s="13">
        <v>0.52100840336134502</v>
      </c>
      <c r="AQ9" s="13">
        <v>0.60869565217391297</v>
      </c>
      <c r="AR9" s="13"/>
      <c r="AS9" s="13">
        <v>0.52786885245901605</v>
      </c>
      <c r="AT9" s="13" t="s">
        <v>97</v>
      </c>
      <c r="AU9" s="13"/>
      <c r="AV9" s="13">
        <v>0.54066985645932997</v>
      </c>
      <c r="AW9" s="13">
        <v>0.51020408163265296</v>
      </c>
      <c r="AX9" s="13">
        <v>0.51984126984126999</v>
      </c>
      <c r="AY9" s="13"/>
      <c r="AZ9" s="13">
        <v>0.53125</v>
      </c>
      <c r="BA9" s="13">
        <v>0.476190476190476</v>
      </c>
      <c r="BB9" s="13">
        <v>0.56140350877193002</v>
      </c>
      <c r="BC9" s="13"/>
      <c r="BD9" s="13">
        <v>0.50130548302872102</v>
      </c>
      <c r="BE9" s="13">
        <v>0.57657657657657702</v>
      </c>
      <c r="BF9" s="13"/>
      <c r="BG9" s="13">
        <v>0.46354166666666702</v>
      </c>
      <c r="BH9" s="13">
        <v>0.55769230769230804</v>
      </c>
      <c r="BI9" s="13"/>
      <c r="BJ9" s="13">
        <v>0.4</v>
      </c>
      <c r="BK9" s="13">
        <v>0.548514851485149</v>
      </c>
      <c r="BL9" s="13"/>
      <c r="BM9" s="13">
        <v>0.55652173913043501</v>
      </c>
      <c r="BN9" s="13">
        <v>0.52164948453608295</v>
      </c>
      <c r="BO9" s="13"/>
      <c r="BP9" s="13">
        <v>0.52976190476190499</v>
      </c>
      <c r="BQ9" s="13">
        <v>0.52900232018561499</v>
      </c>
      <c r="BR9" s="13"/>
      <c r="BS9" s="13">
        <v>0.50224215246636805</v>
      </c>
      <c r="BT9" s="13">
        <v>0.52564102564102599</v>
      </c>
      <c r="BU9" s="13"/>
      <c r="BV9" s="13">
        <v>0.465753424657534</v>
      </c>
      <c r="BW9" s="13">
        <v>0.52</v>
      </c>
      <c r="BX9" s="13"/>
      <c r="BY9" s="13">
        <v>0.66101694915254205</v>
      </c>
      <c r="BZ9" s="13">
        <v>0.51201478743068396</v>
      </c>
      <c r="CA9" s="13"/>
      <c r="CB9" s="13">
        <v>0.604982206405694</v>
      </c>
      <c r="CC9" s="13">
        <v>0.46372239747634098</v>
      </c>
    </row>
    <row r="10" spans="2:81" x14ac:dyDescent="0.3">
      <c r="B10" s="14" t="s">
        <v>88</v>
      </c>
      <c r="C10" s="22">
        <v>7.86885245901639E-2</v>
      </c>
      <c r="D10" s="22">
        <v>7.1895424836601302E-2</v>
      </c>
      <c r="E10" s="22">
        <v>8.6378737541528194E-2</v>
      </c>
      <c r="F10" s="22"/>
      <c r="G10" s="22">
        <v>6.25E-2</v>
      </c>
      <c r="H10" s="22">
        <v>7.2289156626505993E-2</v>
      </c>
      <c r="I10" s="22">
        <v>7.6190476190476197E-2</v>
      </c>
      <c r="J10" s="22">
        <v>0.13207547169811301</v>
      </c>
      <c r="K10" s="22">
        <v>5.4794520547945202E-2</v>
      </c>
      <c r="L10" s="22">
        <v>6.25E-2</v>
      </c>
      <c r="M10" s="22"/>
      <c r="N10" s="22">
        <v>5.6910569105691103E-2</v>
      </c>
      <c r="O10" s="22">
        <v>8.3969465648855005E-2</v>
      </c>
      <c r="P10" s="22">
        <v>0.122641509433962</v>
      </c>
      <c r="Q10" s="22">
        <v>8.2644628099173598E-2</v>
      </c>
      <c r="R10" s="22"/>
      <c r="S10" s="22">
        <v>4.5045045045045001E-2</v>
      </c>
      <c r="T10" s="22">
        <v>8.8607594936708903E-2</v>
      </c>
      <c r="U10" s="22">
        <v>5.8823529411764698E-2</v>
      </c>
      <c r="V10" s="22">
        <v>6.8181818181818205E-2</v>
      </c>
      <c r="W10" s="22">
        <v>8.7719298245614002E-2</v>
      </c>
      <c r="X10" s="22">
        <v>0.112903225806452</v>
      </c>
      <c r="Y10" s="22">
        <v>0.16666666666666699</v>
      </c>
      <c r="Z10" s="22">
        <v>0</v>
      </c>
      <c r="AA10" s="22">
        <v>0.08</v>
      </c>
      <c r="AB10" s="22">
        <v>6.1224489795918401E-2</v>
      </c>
      <c r="AC10" s="22">
        <v>0</v>
      </c>
      <c r="AD10" s="22">
        <v>0.27272727272727298</v>
      </c>
      <c r="AE10" s="22"/>
      <c r="AF10" s="22">
        <v>5.5837563451776699E-2</v>
      </c>
      <c r="AG10" s="22">
        <v>3.03030303030303E-2</v>
      </c>
      <c r="AH10" s="22">
        <v>8.9552238805970102E-2</v>
      </c>
      <c r="AI10" s="22">
        <v>8.8607594936708903E-2</v>
      </c>
      <c r="AJ10" s="22">
        <v>0.114754098360656</v>
      </c>
      <c r="AK10" s="22">
        <v>9.4339622641509399E-2</v>
      </c>
      <c r="AL10" s="22"/>
      <c r="AM10" s="22">
        <v>0.104651162790698</v>
      </c>
      <c r="AN10" s="22">
        <v>5.83333333333333E-2</v>
      </c>
      <c r="AO10" s="22">
        <v>7.9365079365079402E-2</v>
      </c>
      <c r="AP10" s="22">
        <v>9.2436974789915999E-2</v>
      </c>
      <c r="AQ10" s="22">
        <v>0</v>
      </c>
      <c r="AR10" s="22"/>
      <c r="AS10" s="22">
        <v>7.86885245901639E-2</v>
      </c>
      <c r="AT10" s="22" t="s">
        <v>97</v>
      </c>
      <c r="AU10" s="22"/>
      <c r="AV10" s="22">
        <v>8.6124401913875603E-2</v>
      </c>
      <c r="AW10" s="22">
        <v>8.1632653061224497E-2</v>
      </c>
      <c r="AX10" s="22">
        <v>8.7301587301587297E-2</v>
      </c>
      <c r="AY10" s="22"/>
      <c r="AZ10" s="22">
        <v>4.6875E-2</v>
      </c>
      <c r="BA10" s="22">
        <v>7.1428571428571397E-2</v>
      </c>
      <c r="BB10" s="22">
        <v>0.114035087719298</v>
      </c>
      <c r="BC10" s="22"/>
      <c r="BD10" s="22">
        <v>8.0939947780678895E-2</v>
      </c>
      <c r="BE10" s="22">
        <v>7.2072072072072099E-2</v>
      </c>
      <c r="BF10" s="22"/>
      <c r="BG10" s="22">
        <v>5.2083333333333301E-2</v>
      </c>
      <c r="BH10" s="22">
        <v>9.1346153846153799E-2</v>
      </c>
      <c r="BI10" s="22"/>
      <c r="BJ10" s="22">
        <v>0.1</v>
      </c>
      <c r="BK10" s="22">
        <v>7.7227722772277199E-2</v>
      </c>
      <c r="BL10" s="22"/>
      <c r="BM10" s="22">
        <v>8.6956521739130405E-2</v>
      </c>
      <c r="BN10" s="22">
        <v>7.6288659793814398E-2</v>
      </c>
      <c r="BO10" s="22"/>
      <c r="BP10" s="22">
        <v>9.5238095238095205E-2</v>
      </c>
      <c r="BQ10" s="22">
        <v>6.9605568445475594E-2</v>
      </c>
      <c r="BR10" s="22"/>
      <c r="BS10" s="22">
        <v>8.0717488789237707E-2</v>
      </c>
      <c r="BT10" s="22">
        <v>9.8290598290598302E-2</v>
      </c>
      <c r="BU10" s="22"/>
      <c r="BV10" s="22">
        <v>8.2191780821917804E-2</v>
      </c>
      <c r="BW10" s="22">
        <v>0.08</v>
      </c>
      <c r="BX10" s="22"/>
      <c r="BY10" s="22">
        <v>3.3898305084745797E-2</v>
      </c>
      <c r="BZ10" s="22">
        <v>8.1330868761552697E-2</v>
      </c>
      <c r="CA10" s="22"/>
      <c r="CB10" s="22">
        <v>8.5409252669039107E-2</v>
      </c>
      <c r="CC10" s="22">
        <v>6.6246056782334403E-2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499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610</v>
      </c>
      <c r="D7" s="10">
        <v>306</v>
      </c>
      <c r="E7" s="10">
        <v>301</v>
      </c>
      <c r="F7" s="10"/>
      <c r="G7" s="10">
        <v>80</v>
      </c>
      <c r="H7" s="10">
        <v>166</v>
      </c>
      <c r="I7" s="10">
        <v>105</v>
      </c>
      <c r="J7" s="10">
        <v>106</v>
      </c>
      <c r="K7" s="10">
        <v>73</v>
      </c>
      <c r="L7" s="10">
        <v>80</v>
      </c>
      <c r="M7" s="10"/>
      <c r="N7" s="10">
        <v>246</v>
      </c>
      <c r="O7" s="10">
        <v>131</v>
      </c>
      <c r="P7" s="10">
        <v>106</v>
      </c>
      <c r="Q7" s="10">
        <v>121</v>
      </c>
      <c r="R7" s="10"/>
      <c r="S7" s="10">
        <v>111</v>
      </c>
      <c r="T7" s="10">
        <v>79</v>
      </c>
      <c r="U7" s="10">
        <v>34</v>
      </c>
      <c r="V7" s="10">
        <v>44</v>
      </c>
      <c r="W7" s="10">
        <v>57</v>
      </c>
      <c r="X7" s="10">
        <v>62</v>
      </c>
      <c r="Y7" s="10">
        <v>42</v>
      </c>
      <c r="Z7" s="10">
        <v>18</v>
      </c>
      <c r="AA7" s="10">
        <v>75</v>
      </c>
      <c r="AB7" s="10">
        <v>49</v>
      </c>
      <c r="AC7" s="10">
        <v>28</v>
      </c>
      <c r="AD7" s="10">
        <v>11</v>
      </c>
      <c r="AE7" s="10"/>
      <c r="AF7" s="10">
        <v>197</v>
      </c>
      <c r="AG7" s="10">
        <v>99</v>
      </c>
      <c r="AH7" s="10">
        <v>67</v>
      </c>
      <c r="AI7" s="10">
        <v>79</v>
      </c>
      <c r="AJ7" s="10">
        <v>61</v>
      </c>
      <c r="AK7" s="10">
        <v>53</v>
      </c>
      <c r="AL7" s="10"/>
      <c r="AM7" s="10">
        <v>86</v>
      </c>
      <c r="AN7" s="10">
        <v>120</v>
      </c>
      <c r="AO7" s="10">
        <v>189</v>
      </c>
      <c r="AP7" s="10">
        <v>119</v>
      </c>
      <c r="AQ7" s="10">
        <v>23</v>
      </c>
      <c r="AR7" s="10"/>
      <c r="AS7" s="10">
        <v>610</v>
      </c>
      <c r="AT7" s="10" t="s">
        <v>96</v>
      </c>
      <c r="AU7" s="10"/>
      <c r="AV7" s="10">
        <v>209</v>
      </c>
      <c r="AW7" s="10">
        <v>49</v>
      </c>
      <c r="AX7" s="10">
        <v>252</v>
      </c>
      <c r="AY7" s="10"/>
      <c r="AZ7" s="10">
        <v>64</v>
      </c>
      <c r="BA7" s="10">
        <v>42</v>
      </c>
      <c r="BB7" s="10">
        <v>114</v>
      </c>
      <c r="BC7" s="10"/>
      <c r="BD7" s="10">
        <v>383</v>
      </c>
      <c r="BE7" s="10">
        <v>222</v>
      </c>
      <c r="BF7" s="10"/>
      <c r="BG7" s="10">
        <v>192</v>
      </c>
      <c r="BH7" s="10">
        <v>416</v>
      </c>
      <c r="BI7" s="10"/>
      <c r="BJ7" s="10">
        <v>90</v>
      </c>
      <c r="BK7" s="10">
        <v>505</v>
      </c>
      <c r="BL7" s="10"/>
      <c r="BM7" s="10">
        <v>115</v>
      </c>
      <c r="BN7" s="10">
        <v>485</v>
      </c>
      <c r="BO7" s="10"/>
      <c r="BP7" s="10">
        <v>168</v>
      </c>
      <c r="BQ7" s="10">
        <v>431</v>
      </c>
      <c r="BR7" s="10"/>
      <c r="BS7" s="10">
        <v>223</v>
      </c>
      <c r="BT7" s="10">
        <v>234</v>
      </c>
      <c r="BU7" s="10"/>
      <c r="BV7" s="10">
        <v>73</v>
      </c>
      <c r="BW7" s="10">
        <v>150</v>
      </c>
      <c r="BX7" s="10"/>
      <c r="BY7" s="10">
        <v>59</v>
      </c>
      <c r="BZ7" s="10">
        <v>541</v>
      </c>
      <c r="CA7" s="10"/>
      <c r="CB7" s="10">
        <v>281</v>
      </c>
      <c r="CC7" s="10">
        <v>317</v>
      </c>
    </row>
    <row r="8" spans="2:81" x14ac:dyDescent="0.3">
      <c r="B8" s="14" t="s">
        <v>489</v>
      </c>
      <c r="C8" s="13">
        <v>0.29672131147540998</v>
      </c>
      <c r="D8" s="13">
        <v>0.29411764705882398</v>
      </c>
      <c r="E8" s="13">
        <v>0.30232558139534899</v>
      </c>
      <c r="F8" s="13"/>
      <c r="G8" s="13">
        <v>0.3</v>
      </c>
      <c r="H8" s="13">
        <v>0.40361445783132499</v>
      </c>
      <c r="I8" s="13">
        <v>0.30476190476190501</v>
      </c>
      <c r="J8" s="13">
        <v>0.21698113207547201</v>
      </c>
      <c r="K8" s="13">
        <v>0.219178082191781</v>
      </c>
      <c r="L8" s="13">
        <v>0.23749999999999999</v>
      </c>
      <c r="M8" s="13"/>
      <c r="N8" s="13">
        <v>0.30894308943089399</v>
      </c>
      <c r="O8" s="13">
        <v>0.29770992366412202</v>
      </c>
      <c r="P8" s="13">
        <v>0.245283018867925</v>
      </c>
      <c r="Q8" s="13">
        <v>0.31404958677686001</v>
      </c>
      <c r="R8" s="13"/>
      <c r="S8" s="13">
        <v>0.31531531531531498</v>
      </c>
      <c r="T8" s="13">
        <v>0.227848101265823</v>
      </c>
      <c r="U8" s="13">
        <v>0.23529411764705899</v>
      </c>
      <c r="V8" s="13">
        <v>0.38636363636363602</v>
      </c>
      <c r="W8" s="13">
        <v>0.29824561403508798</v>
      </c>
      <c r="X8" s="13">
        <v>0.37096774193548399</v>
      </c>
      <c r="Y8" s="13">
        <v>0.214285714285714</v>
      </c>
      <c r="Z8" s="13">
        <v>0.16666666666666699</v>
      </c>
      <c r="AA8" s="13">
        <v>0.36</v>
      </c>
      <c r="AB8" s="13">
        <v>0.24489795918367299</v>
      </c>
      <c r="AC8" s="13">
        <v>0.35714285714285698</v>
      </c>
      <c r="AD8" s="13">
        <v>0.18181818181818199</v>
      </c>
      <c r="AE8" s="13"/>
      <c r="AF8" s="13">
        <v>0.34517766497461899</v>
      </c>
      <c r="AG8" s="13">
        <v>0.31313131313131298</v>
      </c>
      <c r="AH8" s="13">
        <v>0.26865671641791</v>
      </c>
      <c r="AI8" s="13">
        <v>0.30379746835443</v>
      </c>
      <c r="AJ8" s="13">
        <v>0.19672131147541</v>
      </c>
      <c r="AK8" s="13">
        <v>0.320754716981132</v>
      </c>
      <c r="AL8" s="13"/>
      <c r="AM8" s="13">
        <v>0.27906976744186002</v>
      </c>
      <c r="AN8" s="13">
        <v>0.266666666666667</v>
      </c>
      <c r="AO8" s="13">
        <v>0.31216931216931199</v>
      </c>
      <c r="AP8" s="13">
        <v>0.36134453781512599</v>
      </c>
      <c r="AQ8" s="13">
        <v>0.26086956521739102</v>
      </c>
      <c r="AR8" s="13"/>
      <c r="AS8" s="13">
        <v>0.29672131147540998</v>
      </c>
      <c r="AT8" s="13" t="s">
        <v>97</v>
      </c>
      <c r="AU8" s="13"/>
      <c r="AV8" s="13">
        <v>0.28708133971291899</v>
      </c>
      <c r="AW8" s="13">
        <v>0.36734693877551</v>
      </c>
      <c r="AX8" s="13">
        <v>0.273809523809524</v>
      </c>
      <c r="AY8" s="13"/>
      <c r="AZ8" s="13">
        <v>0.359375</v>
      </c>
      <c r="BA8" s="13">
        <v>0.40476190476190499</v>
      </c>
      <c r="BB8" s="13">
        <v>0.23684210526315799</v>
      </c>
      <c r="BC8" s="13"/>
      <c r="BD8" s="13">
        <v>0.342036553524804</v>
      </c>
      <c r="BE8" s="13">
        <v>0.21621621621621601</v>
      </c>
      <c r="BF8" s="13"/>
      <c r="BG8" s="13">
        <v>0.4375</v>
      </c>
      <c r="BH8" s="13">
        <v>0.230769230769231</v>
      </c>
      <c r="BI8" s="13"/>
      <c r="BJ8" s="13">
        <v>0.4</v>
      </c>
      <c r="BK8" s="13">
        <v>0.28316831683168298</v>
      </c>
      <c r="BL8" s="13"/>
      <c r="BM8" s="13">
        <v>0.31304347826086998</v>
      </c>
      <c r="BN8" s="13">
        <v>0.29278350515463902</v>
      </c>
      <c r="BO8" s="13"/>
      <c r="BP8" s="13">
        <v>0.26785714285714302</v>
      </c>
      <c r="BQ8" s="13">
        <v>0.31090487238979098</v>
      </c>
      <c r="BR8" s="13"/>
      <c r="BS8" s="13">
        <v>0.37219730941703999</v>
      </c>
      <c r="BT8" s="13">
        <v>0.256410256410256</v>
      </c>
      <c r="BU8" s="13"/>
      <c r="BV8" s="13">
        <v>0.42465753424657499</v>
      </c>
      <c r="BW8" s="13">
        <v>0.34666666666666701</v>
      </c>
      <c r="BX8" s="13"/>
      <c r="BY8" s="13">
        <v>0.338983050847458</v>
      </c>
      <c r="BZ8" s="13">
        <v>0.29205175600739403</v>
      </c>
      <c r="CA8" s="13"/>
      <c r="CB8" s="13">
        <v>0.23843416370106801</v>
      </c>
      <c r="CC8" s="13">
        <v>0.34069400630914798</v>
      </c>
    </row>
    <row r="9" spans="2:81" ht="28.8" x14ac:dyDescent="0.3">
      <c r="B9" s="14" t="s">
        <v>490</v>
      </c>
      <c r="C9" s="13">
        <v>0.62622950819672096</v>
      </c>
      <c r="D9" s="13">
        <v>0.63725490196078405</v>
      </c>
      <c r="E9" s="13">
        <v>0.61129568106312304</v>
      </c>
      <c r="F9" s="13"/>
      <c r="G9" s="13">
        <v>0.6</v>
      </c>
      <c r="H9" s="13">
        <v>0.53614457831325302</v>
      </c>
      <c r="I9" s="13">
        <v>0.65714285714285703</v>
      </c>
      <c r="J9" s="13">
        <v>0.660377358490566</v>
      </c>
      <c r="K9" s="13">
        <v>0.68493150684931503</v>
      </c>
      <c r="L9" s="13">
        <v>0.7</v>
      </c>
      <c r="M9" s="13"/>
      <c r="N9" s="13">
        <v>0.61788617886178898</v>
      </c>
      <c r="O9" s="13">
        <v>0.63358778625954204</v>
      </c>
      <c r="P9" s="13">
        <v>0.660377358490566</v>
      </c>
      <c r="Q9" s="13">
        <v>0.60330578512396704</v>
      </c>
      <c r="R9" s="13"/>
      <c r="S9" s="13">
        <v>0.64864864864864902</v>
      </c>
      <c r="T9" s="13">
        <v>0.683544303797468</v>
      </c>
      <c r="U9" s="13">
        <v>0.67647058823529405</v>
      </c>
      <c r="V9" s="13">
        <v>0.54545454545454497</v>
      </c>
      <c r="W9" s="13">
        <v>0.64912280701754399</v>
      </c>
      <c r="X9" s="13">
        <v>0.532258064516129</v>
      </c>
      <c r="Y9" s="13">
        <v>0.64285714285714302</v>
      </c>
      <c r="Z9" s="13">
        <v>0.83333333333333304</v>
      </c>
      <c r="AA9" s="13">
        <v>0.54666666666666697</v>
      </c>
      <c r="AB9" s="13">
        <v>0.67346938775510201</v>
      </c>
      <c r="AC9" s="13">
        <v>0.60714285714285698</v>
      </c>
      <c r="AD9" s="13">
        <v>0.54545454545454497</v>
      </c>
      <c r="AE9" s="13"/>
      <c r="AF9" s="13">
        <v>0.57868020304568502</v>
      </c>
      <c r="AG9" s="13">
        <v>0.63636363636363602</v>
      </c>
      <c r="AH9" s="13">
        <v>0.68656716417910402</v>
      </c>
      <c r="AI9" s="13">
        <v>0.632911392405063</v>
      </c>
      <c r="AJ9" s="13">
        <v>0.68852459016393397</v>
      </c>
      <c r="AK9" s="13">
        <v>0.60377358490566002</v>
      </c>
      <c r="AL9" s="13"/>
      <c r="AM9" s="13">
        <v>0.60465116279069797</v>
      </c>
      <c r="AN9" s="13">
        <v>0.68333333333333302</v>
      </c>
      <c r="AO9" s="13">
        <v>0.61375661375661394</v>
      </c>
      <c r="AP9" s="13">
        <v>0.53781512605042003</v>
      </c>
      <c r="AQ9" s="13">
        <v>0.73913043478260898</v>
      </c>
      <c r="AR9" s="13"/>
      <c r="AS9" s="13">
        <v>0.62622950819672096</v>
      </c>
      <c r="AT9" s="13" t="s">
        <v>97</v>
      </c>
      <c r="AU9" s="13"/>
      <c r="AV9" s="13">
        <v>0.63157894736842102</v>
      </c>
      <c r="AW9" s="13">
        <v>0.51020408163265296</v>
      </c>
      <c r="AX9" s="13">
        <v>0.64682539682539697</v>
      </c>
      <c r="AY9" s="13"/>
      <c r="AZ9" s="13">
        <v>0.625</v>
      </c>
      <c r="BA9" s="13">
        <v>0.5</v>
      </c>
      <c r="BB9" s="13">
        <v>0.640350877192982</v>
      </c>
      <c r="BC9" s="13"/>
      <c r="BD9" s="13">
        <v>0.57180156657963399</v>
      </c>
      <c r="BE9" s="13">
        <v>0.72072072072072102</v>
      </c>
      <c r="BF9" s="13"/>
      <c r="BG9" s="13">
        <v>0.50520833333333304</v>
      </c>
      <c r="BH9" s="13">
        <v>0.68269230769230804</v>
      </c>
      <c r="BI9" s="13"/>
      <c r="BJ9" s="13">
        <v>0.45555555555555599</v>
      </c>
      <c r="BK9" s="13">
        <v>0.64950495049504997</v>
      </c>
      <c r="BL9" s="13"/>
      <c r="BM9" s="13">
        <v>0.61739130434782596</v>
      </c>
      <c r="BN9" s="13">
        <v>0.63092783505154604</v>
      </c>
      <c r="BO9" s="13"/>
      <c r="BP9" s="13">
        <v>0.63690476190476197</v>
      </c>
      <c r="BQ9" s="13">
        <v>0.62180974477958195</v>
      </c>
      <c r="BR9" s="13"/>
      <c r="BS9" s="13">
        <v>0.56502242152466398</v>
      </c>
      <c r="BT9" s="13">
        <v>0.62820512820512797</v>
      </c>
      <c r="BU9" s="13"/>
      <c r="BV9" s="13">
        <v>0.534246575342466</v>
      </c>
      <c r="BW9" s="13">
        <v>0.57999999999999996</v>
      </c>
      <c r="BX9" s="13"/>
      <c r="BY9" s="13">
        <v>0.644067796610169</v>
      </c>
      <c r="BZ9" s="13">
        <v>0.62661737523105399</v>
      </c>
      <c r="CA9" s="13"/>
      <c r="CB9" s="13">
        <v>0.69039145907473298</v>
      </c>
      <c r="CC9" s="13">
        <v>0.58359621451104104</v>
      </c>
    </row>
    <row r="10" spans="2:81" x14ac:dyDescent="0.3">
      <c r="B10" s="14" t="s">
        <v>88</v>
      </c>
      <c r="C10" s="22">
        <v>7.7049180327868894E-2</v>
      </c>
      <c r="D10" s="22">
        <v>6.8627450980392204E-2</v>
      </c>
      <c r="E10" s="22">
        <v>8.6378737541528194E-2</v>
      </c>
      <c r="F10" s="22"/>
      <c r="G10" s="22">
        <v>0.1</v>
      </c>
      <c r="H10" s="22">
        <v>6.02409638554217E-2</v>
      </c>
      <c r="I10" s="22">
        <v>3.8095238095238099E-2</v>
      </c>
      <c r="J10" s="22">
        <v>0.122641509433962</v>
      </c>
      <c r="K10" s="22">
        <v>9.5890410958904104E-2</v>
      </c>
      <c r="L10" s="22">
        <v>6.25E-2</v>
      </c>
      <c r="M10" s="22"/>
      <c r="N10" s="22">
        <v>7.3170731707317097E-2</v>
      </c>
      <c r="O10" s="22">
        <v>6.8702290076335895E-2</v>
      </c>
      <c r="P10" s="22">
        <v>9.4339622641509399E-2</v>
      </c>
      <c r="Q10" s="22">
        <v>8.2644628099173598E-2</v>
      </c>
      <c r="R10" s="22"/>
      <c r="S10" s="22">
        <v>3.6036036036036001E-2</v>
      </c>
      <c r="T10" s="22">
        <v>8.8607594936708903E-2</v>
      </c>
      <c r="U10" s="22">
        <v>8.8235294117647106E-2</v>
      </c>
      <c r="V10" s="22">
        <v>6.8181818181818205E-2</v>
      </c>
      <c r="W10" s="22">
        <v>5.2631578947368397E-2</v>
      </c>
      <c r="X10" s="22">
        <v>9.6774193548387094E-2</v>
      </c>
      <c r="Y10" s="22">
        <v>0.14285714285714299</v>
      </c>
      <c r="Z10" s="22">
        <v>0</v>
      </c>
      <c r="AA10" s="22">
        <v>9.3333333333333296E-2</v>
      </c>
      <c r="AB10" s="22">
        <v>8.1632653061224497E-2</v>
      </c>
      <c r="AC10" s="22">
        <v>3.5714285714285698E-2</v>
      </c>
      <c r="AD10" s="22">
        <v>0.27272727272727298</v>
      </c>
      <c r="AE10" s="22"/>
      <c r="AF10" s="22">
        <v>7.6142131979695396E-2</v>
      </c>
      <c r="AG10" s="22">
        <v>5.0505050505050497E-2</v>
      </c>
      <c r="AH10" s="22">
        <v>4.47761194029851E-2</v>
      </c>
      <c r="AI10" s="22">
        <v>6.3291139240506306E-2</v>
      </c>
      <c r="AJ10" s="22">
        <v>0.114754098360656</v>
      </c>
      <c r="AK10" s="22">
        <v>7.5471698113207503E-2</v>
      </c>
      <c r="AL10" s="22"/>
      <c r="AM10" s="22">
        <v>0.116279069767442</v>
      </c>
      <c r="AN10" s="22">
        <v>0.05</v>
      </c>
      <c r="AO10" s="22">
        <v>7.4074074074074098E-2</v>
      </c>
      <c r="AP10" s="22">
        <v>0.10084033613445401</v>
      </c>
      <c r="AQ10" s="22">
        <v>0</v>
      </c>
      <c r="AR10" s="22"/>
      <c r="AS10" s="22">
        <v>7.7049180327868894E-2</v>
      </c>
      <c r="AT10" s="22" t="s">
        <v>97</v>
      </c>
      <c r="AU10" s="22"/>
      <c r="AV10" s="22">
        <v>8.1339712918660295E-2</v>
      </c>
      <c r="AW10" s="22">
        <v>0.122448979591837</v>
      </c>
      <c r="AX10" s="22">
        <v>7.9365079365079402E-2</v>
      </c>
      <c r="AY10" s="22"/>
      <c r="AZ10" s="22">
        <v>1.5625E-2</v>
      </c>
      <c r="BA10" s="22">
        <v>9.5238095238095205E-2</v>
      </c>
      <c r="BB10" s="22">
        <v>0.12280701754386</v>
      </c>
      <c r="BC10" s="22"/>
      <c r="BD10" s="22">
        <v>8.61618798955614E-2</v>
      </c>
      <c r="BE10" s="22">
        <v>6.3063063063063099E-2</v>
      </c>
      <c r="BF10" s="22"/>
      <c r="BG10" s="22">
        <v>5.7291666666666699E-2</v>
      </c>
      <c r="BH10" s="22">
        <v>8.6538461538461495E-2</v>
      </c>
      <c r="BI10" s="22"/>
      <c r="BJ10" s="22">
        <v>0.14444444444444399</v>
      </c>
      <c r="BK10" s="22">
        <v>6.7326732673267303E-2</v>
      </c>
      <c r="BL10" s="22"/>
      <c r="BM10" s="22">
        <v>6.9565217391304293E-2</v>
      </c>
      <c r="BN10" s="22">
        <v>7.6288659793814398E-2</v>
      </c>
      <c r="BO10" s="22"/>
      <c r="BP10" s="22">
        <v>9.5238095238095205E-2</v>
      </c>
      <c r="BQ10" s="22">
        <v>6.7285382830626406E-2</v>
      </c>
      <c r="BR10" s="22"/>
      <c r="BS10" s="22">
        <v>6.2780269058296007E-2</v>
      </c>
      <c r="BT10" s="22">
        <v>0.115384615384615</v>
      </c>
      <c r="BU10" s="22"/>
      <c r="BV10" s="22">
        <v>4.1095890410958902E-2</v>
      </c>
      <c r="BW10" s="22">
        <v>7.3333333333333306E-2</v>
      </c>
      <c r="BX10" s="22"/>
      <c r="BY10" s="22">
        <v>1.6949152542372899E-2</v>
      </c>
      <c r="BZ10" s="22">
        <v>8.1330868761552697E-2</v>
      </c>
      <c r="CA10" s="22"/>
      <c r="CB10" s="22">
        <v>7.1174377224199295E-2</v>
      </c>
      <c r="CC10" s="22">
        <v>7.5709779179810699E-2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500</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610</v>
      </c>
      <c r="D7" s="10">
        <v>306</v>
      </c>
      <c r="E7" s="10">
        <v>301</v>
      </c>
      <c r="F7" s="10"/>
      <c r="G7" s="10">
        <v>80</v>
      </c>
      <c r="H7" s="10">
        <v>166</v>
      </c>
      <c r="I7" s="10">
        <v>105</v>
      </c>
      <c r="J7" s="10">
        <v>106</v>
      </c>
      <c r="K7" s="10">
        <v>73</v>
      </c>
      <c r="L7" s="10">
        <v>80</v>
      </c>
      <c r="M7" s="10"/>
      <c r="N7" s="10">
        <v>246</v>
      </c>
      <c r="O7" s="10">
        <v>131</v>
      </c>
      <c r="P7" s="10">
        <v>106</v>
      </c>
      <c r="Q7" s="10">
        <v>121</v>
      </c>
      <c r="R7" s="10"/>
      <c r="S7" s="10">
        <v>111</v>
      </c>
      <c r="T7" s="10">
        <v>79</v>
      </c>
      <c r="U7" s="10">
        <v>34</v>
      </c>
      <c r="V7" s="10">
        <v>44</v>
      </c>
      <c r="W7" s="10">
        <v>57</v>
      </c>
      <c r="X7" s="10">
        <v>62</v>
      </c>
      <c r="Y7" s="10">
        <v>42</v>
      </c>
      <c r="Z7" s="10">
        <v>18</v>
      </c>
      <c r="AA7" s="10">
        <v>75</v>
      </c>
      <c r="AB7" s="10">
        <v>49</v>
      </c>
      <c r="AC7" s="10">
        <v>28</v>
      </c>
      <c r="AD7" s="10">
        <v>11</v>
      </c>
      <c r="AE7" s="10"/>
      <c r="AF7" s="10">
        <v>197</v>
      </c>
      <c r="AG7" s="10">
        <v>99</v>
      </c>
      <c r="AH7" s="10">
        <v>67</v>
      </c>
      <c r="AI7" s="10">
        <v>79</v>
      </c>
      <c r="AJ7" s="10">
        <v>61</v>
      </c>
      <c r="AK7" s="10">
        <v>53</v>
      </c>
      <c r="AL7" s="10"/>
      <c r="AM7" s="10">
        <v>86</v>
      </c>
      <c r="AN7" s="10">
        <v>120</v>
      </c>
      <c r="AO7" s="10">
        <v>189</v>
      </c>
      <c r="AP7" s="10">
        <v>119</v>
      </c>
      <c r="AQ7" s="10">
        <v>23</v>
      </c>
      <c r="AR7" s="10"/>
      <c r="AS7" s="10">
        <v>610</v>
      </c>
      <c r="AT7" s="10" t="s">
        <v>96</v>
      </c>
      <c r="AU7" s="10"/>
      <c r="AV7" s="10">
        <v>209</v>
      </c>
      <c r="AW7" s="10">
        <v>49</v>
      </c>
      <c r="AX7" s="10">
        <v>252</v>
      </c>
      <c r="AY7" s="10"/>
      <c r="AZ7" s="10">
        <v>64</v>
      </c>
      <c r="BA7" s="10">
        <v>42</v>
      </c>
      <c r="BB7" s="10">
        <v>114</v>
      </c>
      <c r="BC7" s="10"/>
      <c r="BD7" s="10">
        <v>383</v>
      </c>
      <c r="BE7" s="10">
        <v>222</v>
      </c>
      <c r="BF7" s="10"/>
      <c r="BG7" s="10">
        <v>192</v>
      </c>
      <c r="BH7" s="10">
        <v>416</v>
      </c>
      <c r="BI7" s="10"/>
      <c r="BJ7" s="10">
        <v>90</v>
      </c>
      <c r="BK7" s="10">
        <v>505</v>
      </c>
      <c r="BL7" s="10"/>
      <c r="BM7" s="10">
        <v>115</v>
      </c>
      <c r="BN7" s="10">
        <v>485</v>
      </c>
      <c r="BO7" s="10"/>
      <c r="BP7" s="10">
        <v>168</v>
      </c>
      <c r="BQ7" s="10">
        <v>431</v>
      </c>
      <c r="BR7" s="10"/>
      <c r="BS7" s="10">
        <v>223</v>
      </c>
      <c r="BT7" s="10">
        <v>234</v>
      </c>
      <c r="BU7" s="10"/>
      <c r="BV7" s="10">
        <v>73</v>
      </c>
      <c r="BW7" s="10">
        <v>150</v>
      </c>
      <c r="BX7" s="10"/>
      <c r="BY7" s="10">
        <v>59</v>
      </c>
      <c r="BZ7" s="10">
        <v>541</v>
      </c>
      <c r="CA7" s="10"/>
      <c r="CB7" s="10">
        <v>281</v>
      </c>
      <c r="CC7" s="10">
        <v>317</v>
      </c>
    </row>
    <row r="8" spans="2:81" x14ac:dyDescent="0.3">
      <c r="B8" s="14" t="s">
        <v>489</v>
      </c>
      <c r="C8" s="13">
        <v>0.22131147540983601</v>
      </c>
      <c r="D8" s="13">
        <v>0.21895424836601299</v>
      </c>
      <c r="E8" s="13">
        <v>0.22591362126245801</v>
      </c>
      <c r="F8" s="13"/>
      <c r="G8" s="13">
        <v>0.25</v>
      </c>
      <c r="H8" s="13">
        <v>0.28313253012048201</v>
      </c>
      <c r="I8" s="13">
        <v>0.20952380952381</v>
      </c>
      <c r="J8" s="13">
        <v>0.15094339622641501</v>
      </c>
      <c r="K8" s="13">
        <v>0.150684931506849</v>
      </c>
      <c r="L8" s="13">
        <v>0.23749999999999999</v>
      </c>
      <c r="M8" s="13"/>
      <c r="N8" s="13">
        <v>0.23983739837398399</v>
      </c>
      <c r="O8" s="13">
        <v>0.16030534351145001</v>
      </c>
      <c r="P8" s="13">
        <v>0.21698113207547201</v>
      </c>
      <c r="Q8" s="13">
        <v>0.26446280991735499</v>
      </c>
      <c r="R8" s="13"/>
      <c r="S8" s="13">
        <v>0.21621621621621601</v>
      </c>
      <c r="T8" s="13">
        <v>0.151898734177215</v>
      </c>
      <c r="U8" s="13">
        <v>0.26470588235294101</v>
      </c>
      <c r="V8" s="13">
        <v>0.27272727272727298</v>
      </c>
      <c r="W8" s="13">
        <v>0.21052631578947401</v>
      </c>
      <c r="X8" s="13">
        <v>0.225806451612903</v>
      </c>
      <c r="Y8" s="13">
        <v>0.16666666666666699</v>
      </c>
      <c r="Z8" s="13">
        <v>0.11111111111111099</v>
      </c>
      <c r="AA8" s="13">
        <v>0.28000000000000003</v>
      </c>
      <c r="AB8" s="13">
        <v>0.24489795918367299</v>
      </c>
      <c r="AC8" s="13">
        <v>0.32142857142857101</v>
      </c>
      <c r="AD8" s="13">
        <v>9.0909090909090898E-2</v>
      </c>
      <c r="AE8" s="13"/>
      <c r="AF8" s="13">
        <v>0.24873096446700499</v>
      </c>
      <c r="AG8" s="13">
        <v>0.25252525252525299</v>
      </c>
      <c r="AH8" s="13">
        <v>0.17910447761194001</v>
      </c>
      <c r="AI8" s="13">
        <v>0.227848101265823</v>
      </c>
      <c r="AJ8" s="13">
        <v>0.14754098360655701</v>
      </c>
      <c r="AK8" s="13">
        <v>0.18867924528301899</v>
      </c>
      <c r="AL8" s="13"/>
      <c r="AM8" s="13">
        <v>0.209302325581395</v>
      </c>
      <c r="AN8" s="13">
        <v>0.16666666666666699</v>
      </c>
      <c r="AO8" s="13">
        <v>0.227513227513228</v>
      </c>
      <c r="AP8" s="13">
        <v>0.30252100840336099</v>
      </c>
      <c r="AQ8" s="13">
        <v>0.217391304347826</v>
      </c>
      <c r="AR8" s="13"/>
      <c r="AS8" s="13">
        <v>0.22131147540983601</v>
      </c>
      <c r="AT8" s="13" t="s">
        <v>97</v>
      </c>
      <c r="AU8" s="13"/>
      <c r="AV8" s="13">
        <v>0.22488038277512001</v>
      </c>
      <c r="AW8" s="13">
        <v>0.34693877551020402</v>
      </c>
      <c r="AX8" s="13">
        <v>0.202380952380952</v>
      </c>
      <c r="AY8" s="13"/>
      <c r="AZ8" s="13">
        <v>0.28125</v>
      </c>
      <c r="BA8" s="13">
        <v>0.30952380952380998</v>
      </c>
      <c r="BB8" s="13">
        <v>0.21929824561403499</v>
      </c>
      <c r="BC8" s="13"/>
      <c r="BD8" s="13">
        <v>0.23237597911227201</v>
      </c>
      <c r="BE8" s="13">
        <v>0.20270270270270299</v>
      </c>
      <c r="BF8" s="13"/>
      <c r="BG8" s="13">
        <v>0.32291666666666702</v>
      </c>
      <c r="BH8" s="13">
        <v>0.17307692307692299</v>
      </c>
      <c r="BI8" s="13"/>
      <c r="BJ8" s="13">
        <v>0.27777777777777801</v>
      </c>
      <c r="BK8" s="13">
        <v>0.21188118811881201</v>
      </c>
      <c r="BL8" s="13"/>
      <c r="BM8" s="13">
        <v>0.2</v>
      </c>
      <c r="BN8" s="13">
        <v>0.22474226804123701</v>
      </c>
      <c r="BO8" s="13"/>
      <c r="BP8" s="13">
        <v>0.160714285714286</v>
      </c>
      <c r="BQ8" s="13">
        <v>0.24593967517401399</v>
      </c>
      <c r="BR8" s="13"/>
      <c r="BS8" s="13">
        <v>0.26008968609865502</v>
      </c>
      <c r="BT8" s="13">
        <v>0.20512820512820501</v>
      </c>
      <c r="BU8" s="13"/>
      <c r="BV8" s="13">
        <v>0.31506849315068503</v>
      </c>
      <c r="BW8" s="13">
        <v>0.233333333333333</v>
      </c>
      <c r="BX8" s="13"/>
      <c r="BY8" s="13">
        <v>0.305084745762712</v>
      </c>
      <c r="BZ8" s="13">
        <v>0.21256931608133101</v>
      </c>
      <c r="CA8" s="13"/>
      <c r="CB8" s="13">
        <v>0.174377224199288</v>
      </c>
      <c r="CC8" s="13">
        <v>0.25867507886435298</v>
      </c>
    </row>
    <row r="9" spans="2:81" ht="28.8" x14ac:dyDescent="0.3">
      <c r="B9" s="14" t="s">
        <v>490</v>
      </c>
      <c r="C9" s="13">
        <v>0.70163934426229502</v>
      </c>
      <c r="D9" s="13">
        <v>0.69934640522875802</v>
      </c>
      <c r="E9" s="13">
        <v>0.70099667774086405</v>
      </c>
      <c r="F9" s="13"/>
      <c r="G9" s="13">
        <v>0.7</v>
      </c>
      <c r="H9" s="13">
        <v>0.60843373493975905</v>
      </c>
      <c r="I9" s="13">
        <v>0.75238095238095204</v>
      </c>
      <c r="J9" s="13">
        <v>0.73584905660377398</v>
      </c>
      <c r="K9" s="13">
        <v>0.78082191780821897</v>
      </c>
      <c r="L9" s="13">
        <v>0.71250000000000002</v>
      </c>
      <c r="M9" s="13"/>
      <c r="N9" s="13">
        <v>0.69105691056910601</v>
      </c>
      <c r="O9" s="13">
        <v>0.74809160305343503</v>
      </c>
      <c r="P9" s="13">
        <v>0.66981132075471705</v>
      </c>
      <c r="Q9" s="13">
        <v>0.68595041322314099</v>
      </c>
      <c r="R9" s="13"/>
      <c r="S9" s="13">
        <v>0.72072072072072102</v>
      </c>
      <c r="T9" s="13">
        <v>0.746835443037975</v>
      </c>
      <c r="U9" s="13">
        <v>0.70588235294117696</v>
      </c>
      <c r="V9" s="13">
        <v>0.63636363636363602</v>
      </c>
      <c r="W9" s="13">
        <v>0.68421052631578905</v>
      </c>
      <c r="X9" s="13">
        <v>0.66129032258064502</v>
      </c>
      <c r="Y9" s="13">
        <v>0.71428571428571397</v>
      </c>
      <c r="Z9" s="13">
        <v>0.88888888888888895</v>
      </c>
      <c r="AA9" s="13">
        <v>0.66666666666666696</v>
      </c>
      <c r="AB9" s="13">
        <v>0.73469387755102</v>
      </c>
      <c r="AC9" s="13">
        <v>0.64285714285714302</v>
      </c>
      <c r="AD9" s="13">
        <v>0.63636363636363602</v>
      </c>
      <c r="AE9" s="13"/>
      <c r="AF9" s="13">
        <v>0.68020304568527901</v>
      </c>
      <c r="AG9" s="13">
        <v>0.69696969696969702</v>
      </c>
      <c r="AH9" s="13">
        <v>0.74626865671641796</v>
      </c>
      <c r="AI9" s="13">
        <v>0.708860759493671</v>
      </c>
      <c r="AJ9" s="13">
        <v>0.75409836065573799</v>
      </c>
      <c r="AK9" s="13">
        <v>0.69811320754716999</v>
      </c>
      <c r="AL9" s="13"/>
      <c r="AM9" s="13">
        <v>0.69767441860465096</v>
      </c>
      <c r="AN9" s="13">
        <v>0.77500000000000002</v>
      </c>
      <c r="AO9" s="13">
        <v>0.71957671957671998</v>
      </c>
      <c r="AP9" s="13">
        <v>0.57142857142857095</v>
      </c>
      <c r="AQ9" s="13">
        <v>0.73913043478260898</v>
      </c>
      <c r="AR9" s="13"/>
      <c r="AS9" s="13">
        <v>0.70163934426229502</v>
      </c>
      <c r="AT9" s="13" t="s">
        <v>97</v>
      </c>
      <c r="AU9" s="13"/>
      <c r="AV9" s="13">
        <v>0.70334928229665095</v>
      </c>
      <c r="AW9" s="13">
        <v>0.57142857142857095</v>
      </c>
      <c r="AX9" s="13">
        <v>0.71428571428571397</v>
      </c>
      <c r="AY9" s="13"/>
      <c r="AZ9" s="13">
        <v>0.6875</v>
      </c>
      <c r="BA9" s="13">
        <v>0.61904761904761896</v>
      </c>
      <c r="BB9" s="13">
        <v>0.66666666666666696</v>
      </c>
      <c r="BC9" s="13"/>
      <c r="BD9" s="13">
        <v>0.67362924281984304</v>
      </c>
      <c r="BE9" s="13">
        <v>0.74774774774774799</v>
      </c>
      <c r="BF9" s="13"/>
      <c r="BG9" s="13">
        <v>0.58854166666666696</v>
      </c>
      <c r="BH9" s="13">
        <v>0.75480769230769196</v>
      </c>
      <c r="BI9" s="13"/>
      <c r="BJ9" s="13">
        <v>0.58888888888888902</v>
      </c>
      <c r="BK9" s="13">
        <v>0.72475247524752495</v>
      </c>
      <c r="BL9" s="13"/>
      <c r="BM9" s="13">
        <v>0.72173913043478299</v>
      </c>
      <c r="BN9" s="13">
        <v>0.69690721649484499</v>
      </c>
      <c r="BO9" s="13"/>
      <c r="BP9" s="13">
        <v>0.74404761904761896</v>
      </c>
      <c r="BQ9" s="13">
        <v>0.68213457076566097</v>
      </c>
      <c r="BR9" s="13"/>
      <c r="BS9" s="13">
        <v>0.65919282511210797</v>
      </c>
      <c r="BT9" s="13">
        <v>0.69230769230769196</v>
      </c>
      <c r="BU9" s="13"/>
      <c r="BV9" s="13">
        <v>0.64383561643835596</v>
      </c>
      <c r="BW9" s="13">
        <v>0.66666666666666696</v>
      </c>
      <c r="BX9" s="13"/>
      <c r="BY9" s="13">
        <v>0.677966101694915</v>
      </c>
      <c r="BZ9" s="13">
        <v>0.70794824399260603</v>
      </c>
      <c r="CA9" s="13"/>
      <c r="CB9" s="13">
        <v>0.75800711743772198</v>
      </c>
      <c r="CC9" s="13">
        <v>0.66561514195583604</v>
      </c>
    </row>
    <row r="10" spans="2:81" x14ac:dyDescent="0.3">
      <c r="B10" s="14" t="s">
        <v>88</v>
      </c>
      <c r="C10" s="22">
        <v>7.7049180327868894E-2</v>
      </c>
      <c r="D10" s="22">
        <v>8.1699346405228801E-2</v>
      </c>
      <c r="E10" s="22">
        <v>7.3089700996677706E-2</v>
      </c>
      <c r="F10" s="22"/>
      <c r="G10" s="22">
        <v>0.05</v>
      </c>
      <c r="H10" s="22">
        <v>0.108433734939759</v>
      </c>
      <c r="I10" s="22">
        <v>3.8095238095238099E-2</v>
      </c>
      <c r="J10" s="22">
        <v>0.113207547169811</v>
      </c>
      <c r="K10" s="22">
        <v>6.8493150684931503E-2</v>
      </c>
      <c r="L10" s="22">
        <v>0.05</v>
      </c>
      <c r="M10" s="22"/>
      <c r="N10" s="22">
        <v>6.9105691056910598E-2</v>
      </c>
      <c r="O10" s="22">
        <v>9.1603053435114504E-2</v>
      </c>
      <c r="P10" s="22">
        <v>0.113207547169811</v>
      </c>
      <c r="Q10" s="22">
        <v>4.9586776859504099E-2</v>
      </c>
      <c r="R10" s="22"/>
      <c r="S10" s="22">
        <v>6.3063063063063099E-2</v>
      </c>
      <c r="T10" s="22">
        <v>0.10126582278481</v>
      </c>
      <c r="U10" s="22">
        <v>2.9411764705882401E-2</v>
      </c>
      <c r="V10" s="22">
        <v>9.0909090909090898E-2</v>
      </c>
      <c r="W10" s="22">
        <v>0.105263157894737</v>
      </c>
      <c r="X10" s="22">
        <v>0.112903225806452</v>
      </c>
      <c r="Y10" s="22">
        <v>0.119047619047619</v>
      </c>
      <c r="Z10" s="22">
        <v>0</v>
      </c>
      <c r="AA10" s="22">
        <v>5.3333333333333302E-2</v>
      </c>
      <c r="AB10" s="22">
        <v>2.04081632653061E-2</v>
      </c>
      <c r="AC10" s="22">
        <v>3.5714285714285698E-2</v>
      </c>
      <c r="AD10" s="22">
        <v>0.27272727272727298</v>
      </c>
      <c r="AE10" s="22"/>
      <c r="AF10" s="22">
        <v>7.1065989847715699E-2</v>
      </c>
      <c r="AG10" s="22">
        <v>5.0505050505050497E-2</v>
      </c>
      <c r="AH10" s="22">
        <v>7.4626865671641798E-2</v>
      </c>
      <c r="AI10" s="22">
        <v>6.3291139240506306E-2</v>
      </c>
      <c r="AJ10" s="22">
        <v>9.8360655737704902E-2</v>
      </c>
      <c r="AK10" s="22">
        <v>0.113207547169811</v>
      </c>
      <c r="AL10" s="22"/>
      <c r="AM10" s="22">
        <v>9.3023255813953501E-2</v>
      </c>
      <c r="AN10" s="22">
        <v>5.83333333333333E-2</v>
      </c>
      <c r="AO10" s="22">
        <v>5.29100529100529E-2</v>
      </c>
      <c r="AP10" s="22">
        <v>0.126050420168067</v>
      </c>
      <c r="AQ10" s="22">
        <v>4.3478260869565202E-2</v>
      </c>
      <c r="AR10" s="22"/>
      <c r="AS10" s="22">
        <v>7.7049180327868894E-2</v>
      </c>
      <c r="AT10" s="22" t="s">
        <v>97</v>
      </c>
      <c r="AU10" s="22"/>
      <c r="AV10" s="22">
        <v>7.1770334928229707E-2</v>
      </c>
      <c r="AW10" s="22">
        <v>8.1632653061224497E-2</v>
      </c>
      <c r="AX10" s="22">
        <v>8.3333333333333301E-2</v>
      </c>
      <c r="AY10" s="22"/>
      <c r="AZ10" s="22">
        <v>3.125E-2</v>
      </c>
      <c r="BA10" s="22">
        <v>7.1428571428571397E-2</v>
      </c>
      <c r="BB10" s="22">
        <v>0.114035087719298</v>
      </c>
      <c r="BC10" s="22"/>
      <c r="BD10" s="22">
        <v>9.3994778067885101E-2</v>
      </c>
      <c r="BE10" s="22">
        <v>4.9549549549549501E-2</v>
      </c>
      <c r="BF10" s="22"/>
      <c r="BG10" s="22">
        <v>8.8541666666666699E-2</v>
      </c>
      <c r="BH10" s="22">
        <v>7.2115384615384595E-2</v>
      </c>
      <c r="BI10" s="22"/>
      <c r="BJ10" s="22">
        <v>0.133333333333333</v>
      </c>
      <c r="BK10" s="22">
        <v>6.3366336633663395E-2</v>
      </c>
      <c r="BL10" s="22"/>
      <c r="BM10" s="22">
        <v>7.8260869565217397E-2</v>
      </c>
      <c r="BN10" s="22">
        <v>7.8350515463917497E-2</v>
      </c>
      <c r="BO10" s="22"/>
      <c r="BP10" s="22">
        <v>9.5238095238095205E-2</v>
      </c>
      <c r="BQ10" s="22">
        <v>7.1925754060324795E-2</v>
      </c>
      <c r="BR10" s="22"/>
      <c r="BS10" s="22">
        <v>8.0717488789237707E-2</v>
      </c>
      <c r="BT10" s="22">
        <v>0.102564102564103</v>
      </c>
      <c r="BU10" s="22"/>
      <c r="BV10" s="22">
        <v>4.1095890410958902E-2</v>
      </c>
      <c r="BW10" s="22">
        <v>0.1</v>
      </c>
      <c r="BX10" s="22"/>
      <c r="BY10" s="22">
        <v>1.6949152542372899E-2</v>
      </c>
      <c r="BZ10" s="22">
        <v>7.9482439926062895E-2</v>
      </c>
      <c r="CA10" s="22"/>
      <c r="CB10" s="22">
        <v>6.76156583629893E-2</v>
      </c>
      <c r="CC10" s="22">
        <v>7.5709779179810699E-2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501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610</v>
      </c>
      <c r="D7" s="10">
        <v>306</v>
      </c>
      <c r="E7" s="10">
        <v>301</v>
      </c>
      <c r="F7" s="10"/>
      <c r="G7" s="10">
        <v>80</v>
      </c>
      <c r="H7" s="10">
        <v>166</v>
      </c>
      <c r="I7" s="10">
        <v>105</v>
      </c>
      <c r="J7" s="10">
        <v>106</v>
      </c>
      <c r="K7" s="10">
        <v>73</v>
      </c>
      <c r="L7" s="10">
        <v>80</v>
      </c>
      <c r="M7" s="10"/>
      <c r="N7" s="10">
        <v>246</v>
      </c>
      <c r="O7" s="10">
        <v>131</v>
      </c>
      <c r="P7" s="10">
        <v>106</v>
      </c>
      <c r="Q7" s="10">
        <v>121</v>
      </c>
      <c r="R7" s="10"/>
      <c r="S7" s="10">
        <v>111</v>
      </c>
      <c r="T7" s="10">
        <v>79</v>
      </c>
      <c r="U7" s="10">
        <v>34</v>
      </c>
      <c r="V7" s="10">
        <v>44</v>
      </c>
      <c r="W7" s="10">
        <v>57</v>
      </c>
      <c r="X7" s="10">
        <v>62</v>
      </c>
      <c r="Y7" s="10">
        <v>42</v>
      </c>
      <c r="Z7" s="10">
        <v>18</v>
      </c>
      <c r="AA7" s="10">
        <v>75</v>
      </c>
      <c r="AB7" s="10">
        <v>49</v>
      </c>
      <c r="AC7" s="10">
        <v>28</v>
      </c>
      <c r="AD7" s="10">
        <v>11</v>
      </c>
      <c r="AE7" s="10"/>
      <c r="AF7" s="10">
        <v>197</v>
      </c>
      <c r="AG7" s="10">
        <v>99</v>
      </c>
      <c r="AH7" s="10">
        <v>67</v>
      </c>
      <c r="AI7" s="10">
        <v>79</v>
      </c>
      <c r="AJ7" s="10">
        <v>61</v>
      </c>
      <c r="AK7" s="10">
        <v>53</v>
      </c>
      <c r="AL7" s="10"/>
      <c r="AM7" s="10">
        <v>86</v>
      </c>
      <c r="AN7" s="10">
        <v>120</v>
      </c>
      <c r="AO7" s="10">
        <v>189</v>
      </c>
      <c r="AP7" s="10">
        <v>119</v>
      </c>
      <c r="AQ7" s="10">
        <v>23</v>
      </c>
      <c r="AR7" s="10"/>
      <c r="AS7" s="10">
        <v>610</v>
      </c>
      <c r="AT7" s="10" t="s">
        <v>96</v>
      </c>
      <c r="AU7" s="10"/>
      <c r="AV7" s="10">
        <v>209</v>
      </c>
      <c r="AW7" s="10">
        <v>49</v>
      </c>
      <c r="AX7" s="10">
        <v>252</v>
      </c>
      <c r="AY7" s="10"/>
      <c r="AZ7" s="10">
        <v>64</v>
      </c>
      <c r="BA7" s="10">
        <v>42</v>
      </c>
      <c r="BB7" s="10">
        <v>114</v>
      </c>
      <c r="BC7" s="10"/>
      <c r="BD7" s="10">
        <v>383</v>
      </c>
      <c r="BE7" s="10">
        <v>222</v>
      </c>
      <c r="BF7" s="10"/>
      <c r="BG7" s="10">
        <v>192</v>
      </c>
      <c r="BH7" s="10">
        <v>416</v>
      </c>
      <c r="BI7" s="10"/>
      <c r="BJ7" s="10">
        <v>90</v>
      </c>
      <c r="BK7" s="10">
        <v>505</v>
      </c>
      <c r="BL7" s="10"/>
      <c r="BM7" s="10">
        <v>115</v>
      </c>
      <c r="BN7" s="10">
        <v>485</v>
      </c>
      <c r="BO7" s="10"/>
      <c r="BP7" s="10">
        <v>168</v>
      </c>
      <c r="BQ7" s="10">
        <v>431</v>
      </c>
      <c r="BR7" s="10"/>
      <c r="BS7" s="10">
        <v>223</v>
      </c>
      <c r="BT7" s="10">
        <v>234</v>
      </c>
      <c r="BU7" s="10"/>
      <c r="BV7" s="10">
        <v>73</v>
      </c>
      <c r="BW7" s="10">
        <v>150</v>
      </c>
      <c r="BX7" s="10"/>
      <c r="BY7" s="10">
        <v>59</v>
      </c>
      <c r="BZ7" s="10">
        <v>541</v>
      </c>
      <c r="CA7" s="10"/>
      <c r="CB7" s="10">
        <v>281</v>
      </c>
      <c r="CC7" s="10">
        <v>317</v>
      </c>
    </row>
    <row r="8" spans="2:81" x14ac:dyDescent="0.3">
      <c r="B8" s="14" t="s">
        <v>489</v>
      </c>
      <c r="C8" s="13">
        <v>0.20655737704918001</v>
      </c>
      <c r="D8" s="13">
        <v>0.18627450980392199</v>
      </c>
      <c r="E8" s="13">
        <v>0.22591362126245801</v>
      </c>
      <c r="F8" s="13"/>
      <c r="G8" s="13">
        <v>0.25</v>
      </c>
      <c r="H8" s="13">
        <v>0.28915662650602397</v>
      </c>
      <c r="I8" s="13">
        <v>0.19047619047618999</v>
      </c>
      <c r="J8" s="13">
        <v>0.13207547169811301</v>
      </c>
      <c r="K8" s="13">
        <v>0.123287671232877</v>
      </c>
      <c r="L8" s="13">
        <v>0.1875</v>
      </c>
      <c r="M8" s="13"/>
      <c r="N8" s="13">
        <v>0.22764227642276399</v>
      </c>
      <c r="O8" s="13">
        <v>0.13740458015267201</v>
      </c>
      <c r="P8" s="13">
        <v>0.18867924528301899</v>
      </c>
      <c r="Q8" s="13">
        <v>0.256198347107438</v>
      </c>
      <c r="R8" s="13"/>
      <c r="S8" s="13">
        <v>0.171171171171171</v>
      </c>
      <c r="T8" s="13">
        <v>0.126582278481013</v>
      </c>
      <c r="U8" s="13">
        <v>0.23529411764705899</v>
      </c>
      <c r="V8" s="13">
        <v>0.22727272727272699</v>
      </c>
      <c r="W8" s="13">
        <v>0.21052631578947401</v>
      </c>
      <c r="X8" s="13">
        <v>0.27419354838709697</v>
      </c>
      <c r="Y8" s="13">
        <v>0.19047619047618999</v>
      </c>
      <c r="Z8" s="13">
        <v>5.5555555555555601E-2</v>
      </c>
      <c r="AA8" s="13">
        <v>0.266666666666667</v>
      </c>
      <c r="AB8" s="13">
        <v>0.22448979591836701</v>
      </c>
      <c r="AC8" s="13">
        <v>0.32142857142857101</v>
      </c>
      <c r="AD8" s="13">
        <v>9.0909090909090898E-2</v>
      </c>
      <c r="AE8" s="13"/>
      <c r="AF8" s="13">
        <v>0.218274111675127</v>
      </c>
      <c r="AG8" s="13">
        <v>0.24242424242424199</v>
      </c>
      <c r="AH8" s="13">
        <v>0.19402985074626899</v>
      </c>
      <c r="AI8" s="13">
        <v>0.20253164556962</v>
      </c>
      <c r="AJ8" s="13">
        <v>0.16393442622950799</v>
      </c>
      <c r="AK8" s="13">
        <v>0.18867924528301899</v>
      </c>
      <c r="AL8" s="13"/>
      <c r="AM8" s="13">
        <v>0.15116279069767399</v>
      </c>
      <c r="AN8" s="13">
        <v>0.18333333333333299</v>
      </c>
      <c r="AO8" s="13">
        <v>0.20105820105820099</v>
      </c>
      <c r="AP8" s="13">
        <v>0.310924369747899</v>
      </c>
      <c r="AQ8" s="13">
        <v>0.217391304347826</v>
      </c>
      <c r="AR8" s="13"/>
      <c r="AS8" s="13">
        <v>0.20655737704918001</v>
      </c>
      <c r="AT8" s="13" t="s">
        <v>97</v>
      </c>
      <c r="AU8" s="13"/>
      <c r="AV8" s="13">
        <v>0.205741626794258</v>
      </c>
      <c r="AW8" s="13">
        <v>0.24489795918367299</v>
      </c>
      <c r="AX8" s="13">
        <v>0.194444444444444</v>
      </c>
      <c r="AY8" s="13"/>
      <c r="AZ8" s="13">
        <v>0.25</v>
      </c>
      <c r="BA8" s="13">
        <v>0.28571428571428598</v>
      </c>
      <c r="BB8" s="13">
        <v>0.19298245614035101</v>
      </c>
      <c r="BC8" s="13"/>
      <c r="BD8" s="13">
        <v>0.22976501305482999</v>
      </c>
      <c r="BE8" s="13">
        <v>0.16666666666666699</v>
      </c>
      <c r="BF8" s="13"/>
      <c r="BG8" s="13">
        <v>0.30729166666666702</v>
      </c>
      <c r="BH8" s="13">
        <v>0.15865384615384601</v>
      </c>
      <c r="BI8" s="13"/>
      <c r="BJ8" s="13">
        <v>0.25555555555555598</v>
      </c>
      <c r="BK8" s="13">
        <v>0.19603960396039599</v>
      </c>
      <c r="BL8" s="13"/>
      <c r="BM8" s="13">
        <v>0.217391304347826</v>
      </c>
      <c r="BN8" s="13">
        <v>0.20412371134020599</v>
      </c>
      <c r="BO8" s="13"/>
      <c r="BP8" s="13">
        <v>0.17857142857142899</v>
      </c>
      <c r="BQ8" s="13">
        <v>0.21809744779582399</v>
      </c>
      <c r="BR8" s="13"/>
      <c r="BS8" s="13">
        <v>0.23766816143497799</v>
      </c>
      <c r="BT8" s="13">
        <v>0.183760683760684</v>
      </c>
      <c r="BU8" s="13"/>
      <c r="BV8" s="13">
        <v>0.27397260273972601</v>
      </c>
      <c r="BW8" s="13">
        <v>0.22</v>
      </c>
      <c r="BX8" s="13"/>
      <c r="BY8" s="13">
        <v>0.28813559322033899</v>
      </c>
      <c r="BZ8" s="13">
        <v>0.19963031423290201</v>
      </c>
      <c r="CA8" s="13"/>
      <c r="CB8" s="13">
        <v>0.16725978647686801</v>
      </c>
      <c r="CC8" s="13">
        <v>0.239747634069401</v>
      </c>
    </row>
    <row r="9" spans="2:81" ht="28.8" x14ac:dyDescent="0.3">
      <c r="B9" s="14" t="s">
        <v>490</v>
      </c>
      <c r="C9" s="13">
        <v>0.72131147540983598</v>
      </c>
      <c r="D9" s="13">
        <v>0.73529411764705899</v>
      </c>
      <c r="E9" s="13">
        <v>0.70764119601328901</v>
      </c>
      <c r="F9" s="13"/>
      <c r="G9" s="13">
        <v>0.6875</v>
      </c>
      <c r="H9" s="13">
        <v>0.626506024096386</v>
      </c>
      <c r="I9" s="13">
        <v>0.74285714285714299</v>
      </c>
      <c r="J9" s="13">
        <v>0.78301886792452802</v>
      </c>
      <c r="K9" s="13">
        <v>0.79452054794520499</v>
      </c>
      <c r="L9" s="13">
        <v>0.77500000000000002</v>
      </c>
      <c r="M9" s="13"/>
      <c r="N9" s="13">
        <v>0.707317073170732</v>
      </c>
      <c r="O9" s="13">
        <v>0.77099236641221403</v>
      </c>
      <c r="P9" s="13">
        <v>0.71698113207547198</v>
      </c>
      <c r="Q9" s="13">
        <v>0.69421487603305798</v>
      </c>
      <c r="R9" s="13"/>
      <c r="S9" s="13">
        <v>0.77477477477477497</v>
      </c>
      <c r="T9" s="13">
        <v>0.810126582278481</v>
      </c>
      <c r="U9" s="13">
        <v>0.70588235294117696</v>
      </c>
      <c r="V9" s="13">
        <v>0.68181818181818199</v>
      </c>
      <c r="W9" s="13">
        <v>0.70175438596491202</v>
      </c>
      <c r="X9" s="13">
        <v>0.62903225806451601</v>
      </c>
      <c r="Y9" s="13">
        <v>0.69047619047619002</v>
      </c>
      <c r="Z9" s="13">
        <v>0.94444444444444398</v>
      </c>
      <c r="AA9" s="13">
        <v>0.68</v>
      </c>
      <c r="AB9" s="13">
        <v>0.73469387755102</v>
      </c>
      <c r="AC9" s="13">
        <v>0.60714285714285698</v>
      </c>
      <c r="AD9" s="13">
        <v>0.63636363636363602</v>
      </c>
      <c r="AE9" s="13"/>
      <c r="AF9" s="13">
        <v>0.72081218274111702</v>
      </c>
      <c r="AG9" s="13">
        <v>0.70707070707070696</v>
      </c>
      <c r="AH9" s="13">
        <v>0.76119402985074602</v>
      </c>
      <c r="AI9" s="13">
        <v>0.69620253164557</v>
      </c>
      <c r="AJ9" s="13">
        <v>0.75409836065573799</v>
      </c>
      <c r="AK9" s="13">
        <v>0.73584905660377398</v>
      </c>
      <c r="AL9" s="13"/>
      <c r="AM9" s="13">
        <v>0.74418604651162801</v>
      </c>
      <c r="AN9" s="13">
        <v>0.77500000000000002</v>
      </c>
      <c r="AO9" s="13">
        <v>0.73544973544973502</v>
      </c>
      <c r="AP9" s="13">
        <v>0.58823529411764697</v>
      </c>
      <c r="AQ9" s="13">
        <v>0.73913043478260898</v>
      </c>
      <c r="AR9" s="13"/>
      <c r="AS9" s="13">
        <v>0.72131147540983598</v>
      </c>
      <c r="AT9" s="13" t="s">
        <v>97</v>
      </c>
      <c r="AU9" s="13"/>
      <c r="AV9" s="13">
        <v>0.73684210526315796</v>
      </c>
      <c r="AW9" s="13">
        <v>0.65306122448979598</v>
      </c>
      <c r="AX9" s="13">
        <v>0.71825396825396803</v>
      </c>
      <c r="AY9" s="13"/>
      <c r="AZ9" s="13">
        <v>0.71875</v>
      </c>
      <c r="BA9" s="13">
        <v>0.61904761904761896</v>
      </c>
      <c r="BB9" s="13">
        <v>0.71929824561403499</v>
      </c>
      <c r="BC9" s="13"/>
      <c r="BD9" s="13">
        <v>0.68929503916449097</v>
      </c>
      <c r="BE9" s="13">
        <v>0.77477477477477497</v>
      </c>
      <c r="BF9" s="13"/>
      <c r="BG9" s="13">
        <v>0.61458333333333304</v>
      </c>
      <c r="BH9" s="13">
        <v>0.77163461538461497</v>
      </c>
      <c r="BI9" s="13"/>
      <c r="BJ9" s="13">
        <v>0.61111111111111105</v>
      </c>
      <c r="BK9" s="13">
        <v>0.74455445544554499</v>
      </c>
      <c r="BL9" s="13"/>
      <c r="BM9" s="13">
        <v>0.72173913043478299</v>
      </c>
      <c r="BN9" s="13">
        <v>0.72164948453608202</v>
      </c>
      <c r="BO9" s="13"/>
      <c r="BP9" s="13">
        <v>0.73214285714285698</v>
      </c>
      <c r="BQ9" s="13">
        <v>0.71461716937355002</v>
      </c>
      <c r="BR9" s="13"/>
      <c r="BS9" s="13">
        <v>0.68609865470852005</v>
      </c>
      <c r="BT9" s="13">
        <v>0.72222222222222199</v>
      </c>
      <c r="BU9" s="13"/>
      <c r="BV9" s="13">
        <v>0.69863013698630105</v>
      </c>
      <c r="BW9" s="13">
        <v>0.68</v>
      </c>
      <c r="BX9" s="13"/>
      <c r="BY9" s="13">
        <v>0.69491525423728795</v>
      </c>
      <c r="BZ9" s="13">
        <v>0.72828096118299401</v>
      </c>
      <c r="CA9" s="13"/>
      <c r="CB9" s="13">
        <v>0.77224199288256201</v>
      </c>
      <c r="CC9" s="13">
        <v>0.68769716088328103</v>
      </c>
    </row>
    <row r="10" spans="2:81" x14ac:dyDescent="0.3">
      <c r="B10" s="14" t="s">
        <v>88</v>
      </c>
      <c r="C10" s="22">
        <v>7.2131147540983598E-2</v>
      </c>
      <c r="D10" s="22">
        <v>7.8431372549019607E-2</v>
      </c>
      <c r="E10" s="22">
        <v>6.6445182724252497E-2</v>
      </c>
      <c r="F10" s="22"/>
      <c r="G10" s="22">
        <v>6.25E-2</v>
      </c>
      <c r="H10" s="22">
        <v>8.4337349397590397E-2</v>
      </c>
      <c r="I10" s="22">
        <v>6.6666666666666693E-2</v>
      </c>
      <c r="J10" s="22">
        <v>8.4905660377358499E-2</v>
      </c>
      <c r="K10" s="22">
        <v>8.2191780821917804E-2</v>
      </c>
      <c r="L10" s="22">
        <v>3.7499999999999999E-2</v>
      </c>
      <c r="M10" s="22"/>
      <c r="N10" s="22">
        <v>6.50406504065041E-2</v>
      </c>
      <c r="O10" s="22">
        <v>9.1603053435114504E-2</v>
      </c>
      <c r="P10" s="22">
        <v>9.4339622641509399E-2</v>
      </c>
      <c r="Q10" s="22">
        <v>4.9586776859504099E-2</v>
      </c>
      <c r="R10" s="22"/>
      <c r="S10" s="22">
        <v>5.4054054054054099E-2</v>
      </c>
      <c r="T10" s="22">
        <v>6.3291139240506306E-2</v>
      </c>
      <c r="U10" s="22">
        <v>5.8823529411764698E-2</v>
      </c>
      <c r="V10" s="22">
        <v>9.0909090909090898E-2</v>
      </c>
      <c r="W10" s="22">
        <v>8.7719298245614002E-2</v>
      </c>
      <c r="X10" s="22">
        <v>9.6774193548387094E-2</v>
      </c>
      <c r="Y10" s="22">
        <v>0.119047619047619</v>
      </c>
      <c r="Z10" s="22">
        <v>0</v>
      </c>
      <c r="AA10" s="22">
        <v>5.3333333333333302E-2</v>
      </c>
      <c r="AB10" s="22">
        <v>4.08163265306122E-2</v>
      </c>
      <c r="AC10" s="22">
        <v>7.1428571428571397E-2</v>
      </c>
      <c r="AD10" s="22">
        <v>0.27272727272727298</v>
      </c>
      <c r="AE10" s="22"/>
      <c r="AF10" s="22">
        <v>6.0913705583756299E-2</v>
      </c>
      <c r="AG10" s="22">
        <v>5.0505050505050497E-2</v>
      </c>
      <c r="AH10" s="22">
        <v>4.47761194029851E-2</v>
      </c>
      <c r="AI10" s="22">
        <v>0.10126582278481</v>
      </c>
      <c r="AJ10" s="22">
        <v>8.1967213114754106E-2</v>
      </c>
      <c r="AK10" s="22">
        <v>7.5471698113207503E-2</v>
      </c>
      <c r="AL10" s="22"/>
      <c r="AM10" s="22">
        <v>0.104651162790698</v>
      </c>
      <c r="AN10" s="22">
        <v>4.1666666666666699E-2</v>
      </c>
      <c r="AO10" s="22">
        <v>6.3492063492063502E-2</v>
      </c>
      <c r="AP10" s="22">
        <v>0.10084033613445401</v>
      </c>
      <c r="AQ10" s="22">
        <v>4.3478260869565202E-2</v>
      </c>
      <c r="AR10" s="22"/>
      <c r="AS10" s="22">
        <v>7.2131147540983598E-2</v>
      </c>
      <c r="AT10" s="22" t="s">
        <v>97</v>
      </c>
      <c r="AU10" s="22"/>
      <c r="AV10" s="22">
        <v>5.7416267942583699E-2</v>
      </c>
      <c r="AW10" s="22">
        <v>0.102040816326531</v>
      </c>
      <c r="AX10" s="22">
        <v>8.7301587301587297E-2</v>
      </c>
      <c r="AY10" s="22"/>
      <c r="AZ10" s="22">
        <v>3.125E-2</v>
      </c>
      <c r="BA10" s="22">
        <v>9.5238095238095205E-2</v>
      </c>
      <c r="BB10" s="22">
        <v>8.7719298245614002E-2</v>
      </c>
      <c r="BC10" s="22"/>
      <c r="BD10" s="22">
        <v>8.0939947780678895E-2</v>
      </c>
      <c r="BE10" s="22">
        <v>5.8558558558558599E-2</v>
      </c>
      <c r="BF10" s="22"/>
      <c r="BG10" s="22">
        <v>7.8125E-2</v>
      </c>
      <c r="BH10" s="22">
        <v>6.9711538461538505E-2</v>
      </c>
      <c r="BI10" s="22"/>
      <c r="BJ10" s="22">
        <v>0.133333333333333</v>
      </c>
      <c r="BK10" s="22">
        <v>5.9405940594059403E-2</v>
      </c>
      <c r="BL10" s="22"/>
      <c r="BM10" s="22">
        <v>6.08695652173913E-2</v>
      </c>
      <c r="BN10" s="22">
        <v>7.4226804123711299E-2</v>
      </c>
      <c r="BO10" s="22"/>
      <c r="BP10" s="22">
        <v>8.9285714285714302E-2</v>
      </c>
      <c r="BQ10" s="22">
        <v>6.7285382830626406E-2</v>
      </c>
      <c r="BR10" s="22"/>
      <c r="BS10" s="22">
        <v>7.6233183856502199E-2</v>
      </c>
      <c r="BT10" s="22">
        <v>9.4017094017094002E-2</v>
      </c>
      <c r="BU10" s="22"/>
      <c r="BV10" s="22">
        <v>2.7397260273972601E-2</v>
      </c>
      <c r="BW10" s="22">
        <v>0.1</v>
      </c>
      <c r="BX10" s="22"/>
      <c r="BY10" s="22">
        <v>1.6949152542372899E-2</v>
      </c>
      <c r="BZ10" s="22">
        <v>7.2088724584103495E-2</v>
      </c>
      <c r="CA10" s="22"/>
      <c r="CB10" s="22">
        <v>6.0498220640569401E-2</v>
      </c>
      <c r="CC10" s="22">
        <v>7.2555205047318605E-2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502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610</v>
      </c>
      <c r="D7" s="10">
        <v>306</v>
      </c>
      <c r="E7" s="10">
        <v>301</v>
      </c>
      <c r="F7" s="10"/>
      <c r="G7" s="10">
        <v>80</v>
      </c>
      <c r="H7" s="10">
        <v>166</v>
      </c>
      <c r="I7" s="10">
        <v>105</v>
      </c>
      <c r="J7" s="10">
        <v>106</v>
      </c>
      <c r="K7" s="10">
        <v>73</v>
      </c>
      <c r="L7" s="10">
        <v>80</v>
      </c>
      <c r="M7" s="10"/>
      <c r="N7" s="10">
        <v>246</v>
      </c>
      <c r="O7" s="10">
        <v>131</v>
      </c>
      <c r="P7" s="10">
        <v>106</v>
      </c>
      <c r="Q7" s="10">
        <v>121</v>
      </c>
      <c r="R7" s="10"/>
      <c r="S7" s="10">
        <v>111</v>
      </c>
      <c r="T7" s="10">
        <v>79</v>
      </c>
      <c r="U7" s="10">
        <v>34</v>
      </c>
      <c r="V7" s="10">
        <v>44</v>
      </c>
      <c r="W7" s="10">
        <v>57</v>
      </c>
      <c r="X7" s="10">
        <v>62</v>
      </c>
      <c r="Y7" s="10">
        <v>42</v>
      </c>
      <c r="Z7" s="10">
        <v>18</v>
      </c>
      <c r="AA7" s="10">
        <v>75</v>
      </c>
      <c r="AB7" s="10">
        <v>49</v>
      </c>
      <c r="AC7" s="10">
        <v>28</v>
      </c>
      <c r="AD7" s="10">
        <v>11</v>
      </c>
      <c r="AE7" s="10"/>
      <c r="AF7" s="10">
        <v>197</v>
      </c>
      <c r="AG7" s="10">
        <v>99</v>
      </c>
      <c r="AH7" s="10">
        <v>67</v>
      </c>
      <c r="AI7" s="10">
        <v>79</v>
      </c>
      <c r="AJ7" s="10">
        <v>61</v>
      </c>
      <c r="AK7" s="10">
        <v>53</v>
      </c>
      <c r="AL7" s="10"/>
      <c r="AM7" s="10">
        <v>86</v>
      </c>
      <c r="AN7" s="10">
        <v>120</v>
      </c>
      <c r="AO7" s="10">
        <v>189</v>
      </c>
      <c r="AP7" s="10">
        <v>119</v>
      </c>
      <c r="AQ7" s="10">
        <v>23</v>
      </c>
      <c r="AR7" s="10"/>
      <c r="AS7" s="10">
        <v>610</v>
      </c>
      <c r="AT7" s="10" t="s">
        <v>96</v>
      </c>
      <c r="AU7" s="10"/>
      <c r="AV7" s="10">
        <v>209</v>
      </c>
      <c r="AW7" s="10">
        <v>49</v>
      </c>
      <c r="AX7" s="10">
        <v>252</v>
      </c>
      <c r="AY7" s="10"/>
      <c r="AZ7" s="10">
        <v>64</v>
      </c>
      <c r="BA7" s="10">
        <v>42</v>
      </c>
      <c r="BB7" s="10">
        <v>114</v>
      </c>
      <c r="BC7" s="10"/>
      <c r="BD7" s="10">
        <v>383</v>
      </c>
      <c r="BE7" s="10">
        <v>222</v>
      </c>
      <c r="BF7" s="10"/>
      <c r="BG7" s="10">
        <v>192</v>
      </c>
      <c r="BH7" s="10">
        <v>416</v>
      </c>
      <c r="BI7" s="10"/>
      <c r="BJ7" s="10">
        <v>90</v>
      </c>
      <c r="BK7" s="10">
        <v>505</v>
      </c>
      <c r="BL7" s="10"/>
      <c r="BM7" s="10">
        <v>115</v>
      </c>
      <c r="BN7" s="10">
        <v>485</v>
      </c>
      <c r="BO7" s="10"/>
      <c r="BP7" s="10">
        <v>168</v>
      </c>
      <c r="BQ7" s="10">
        <v>431</v>
      </c>
      <c r="BR7" s="10"/>
      <c r="BS7" s="10">
        <v>223</v>
      </c>
      <c r="BT7" s="10">
        <v>234</v>
      </c>
      <c r="BU7" s="10"/>
      <c r="BV7" s="10">
        <v>73</v>
      </c>
      <c r="BW7" s="10">
        <v>150</v>
      </c>
      <c r="BX7" s="10"/>
      <c r="BY7" s="10">
        <v>59</v>
      </c>
      <c r="BZ7" s="10">
        <v>541</v>
      </c>
      <c r="CA7" s="10"/>
      <c r="CB7" s="10">
        <v>281</v>
      </c>
      <c r="CC7" s="10">
        <v>317</v>
      </c>
    </row>
    <row r="8" spans="2:81" x14ac:dyDescent="0.3">
      <c r="B8" s="14" t="s">
        <v>489</v>
      </c>
      <c r="C8" s="13">
        <v>0.18688524590163899</v>
      </c>
      <c r="D8" s="13">
        <v>0.18300653594771199</v>
      </c>
      <c r="E8" s="13">
        <v>0.18936877076412001</v>
      </c>
      <c r="F8" s="13"/>
      <c r="G8" s="13">
        <v>0.22500000000000001</v>
      </c>
      <c r="H8" s="13">
        <v>0.27108433734939802</v>
      </c>
      <c r="I8" s="13">
        <v>0.161904761904762</v>
      </c>
      <c r="J8" s="13">
        <v>9.4339622641509399E-2</v>
      </c>
      <c r="K8" s="13">
        <v>0.123287671232877</v>
      </c>
      <c r="L8" s="13">
        <v>0.1875</v>
      </c>
      <c r="M8" s="13"/>
      <c r="N8" s="13">
        <v>0.18292682926829301</v>
      </c>
      <c r="O8" s="13">
        <v>0.13740458015267201</v>
      </c>
      <c r="P8" s="13">
        <v>0.179245283018868</v>
      </c>
      <c r="Q8" s="13">
        <v>0.256198347107438</v>
      </c>
      <c r="R8" s="13"/>
      <c r="S8" s="13">
        <v>0.126126126126126</v>
      </c>
      <c r="T8" s="13">
        <v>0.113924050632911</v>
      </c>
      <c r="U8" s="13">
        <v>0.17647058823529399</v>
      </c>
      <c r="V8" s="13">
        <v>0.25</v>
      </c>
      <c r="W8" s="13">
        <v>0.22807017543859601</v>
      </c>
      <c r="X8" s="13">
        <v>0.25806451612903197</v>
      </c>
      <c r="Y8" s="13">
        <v>0.14285714285714299</v>
      </c>
      <c r="Z8" s="13">
        <v>5.5555555555555601E-2</v>
      </c>
      <c r="AA8" s="13">
        <v>0.266666666666667</v>
      </c>
      <c r="AB8" s="13">
        <v>0.20408163265306101</v>
      </c>
      <c r="AC8" s="13">
        <v>0.25</v>
      </c>
      <c r="AD8" s="13">
        <v>9.0909090909090898E-2</v>
      </c>
      <c r="AE8" s="13"/>
      <c r="AF8" s="13">
        <v>0.182741116751269</v>
      </c>
      <c r="AG8" s="13">
        <v>0.19191919191919199</v>
      </c>
      <c r="AH8" s="13">
        <v>0.19402985074626899</v>
      </c>
      <c r="AI8" s="13">
        <v>0.227848101265823</v>
      </c>
      <c r="AJ8" s="13">
        <v>0.14754098360655701</v>
      </c>
      <c r="AK8" s="13">
        <v>0.169811320754717</v>
      </c>
      <c r="AL8" s="13"/>
      <c r="AM8" s="13">
        <v>0.13953488372093001</v>
      </c>
      <c r="AN8" s="13">
        <v>0.18333333333333299</v>
      </c>
      <c r="AO8" s="13">
        <v>0.17989417989418</v>
      </c>
      <c r="AP8" s="13">
        <v>0.29411764705882398</v>
      </c>
      <c r="AQ8" s="13">
        <v>8.6956521739130405E-2</v>
      </c>
      <c r="AR8" s="13"/>
      <c r="AS8" s="13">
        <v>0.18688524590163899</v>
      </c>
      <c r="AT8" s="13" t="s">
        <v>97</v>
      </c>
      <c r="AU8" s="13"/>
      <c r="AV8" s="13">
        <v>0.205741626794258</v>
      </c>
      <c r="AW8" s="13">
        <v>0.183673469387755</v>
      </c>
      <c r="AX8" s="13">
        <v>0.17460317460317501</v>
      </c>
      <c r="AY8" s="13"/>
      <c r="AZ8" s="13">
        <v>0.265625</v>
      </c>
      <c r="BA8" s="13">
        <v>0.238095238095238</v>
      </c>
      <c r="BB8" s="13">
        <v>0.16666666666666699</v>
      </c>
      <c r="BC8" s="13"/>
      <c r="BD8" s="13">
        <v>0.20104438642297701</v>
      </c>
      <c r="BE8" s="13">
        <v>0.162162162162162</v>
      </c>
      <c r="BF8" s="13"/>
      <c r="BG8" s="13">
        <v>0.25</v>
      </c>
      <c r="BH8" s="13">
        <v>0.15625</v>
      </c>
      <c r="BI8" s="13"/>
      <c r="BJ8" s="13">
        <v>0.24444444444444399</v>
      </c>
      <c r="BK8" s="13">
        <v>0.17821782178217799</v>
      </c>
      <c r="BL8" s="13"/>
      <c r="BM8" s="13">
        <v>0.182608695652174</v>
      </c>
      <c r="BN8" s="13">
        <v>0.187628865979381</v>
      </c>
      <c r="BO8" s="13"/>
      <c r="BP8" s="13">
        <v>0.172619047619048</v>
      </c>
      <c r="BQ8" s="13">
        <v>0.19025522041763299</v>
      </c>
      <c r="BR8" s="13"/>
      <c r="BS8" s="13">
        <v>0.224215246636771</v>
      </c>
      <c r="BT8" s="13">
        <v>0.16666666666666699</v>
      </c>
      <c r="BU8" s="13"/>
      <c r="BV8" s="13">
        <v>0.27397260273972601</v>
      </c>
      <c r="BW8" s="13">
        <v>0.2</v>
      </c>
      <c r="BX8" s="13"/>
      <c r="BY8" s="13">
        <v>0.23728813559322001</v>
      </c>
      <c r="BZ8" s="13">
        <v>0.18299445471349399</v>
      </c>
      <c r="CA8" s="13"/>
      <c r="CB8" s="13">
        <v>0.149466192170818</v>
      </c>
      <c r="CC8" s="13">
        <v>0.22082018927444799</v>
      </c>
    </row>
    <row r="9" spans="2:81" ht="28.8" x14ac:dyDescent="0.3">
      <c r="B9" s="14" t="s">
        <v>490</v>
      </c>
      <c r="C9" s="13">
        <v>0.74426229508196695</v>
      </c>
      <c r="D9" s="13">
        <v>0.74509803921568596</v>
      </c>
      <c r="E9" s="13">
        <v>0.74418604651162801</v>
      </c>
      <c r="F9" s="13"/>
      <c r="G9" s="13">
        <v>0.72499999999999998</v>
      </c>
      <c r="H9" s="13">
        <v>0.64457831325301196</v>
      </c>
      <c r="I9" s="13">
        <v>0.78095238095238095</v>
      </c>
      <c r="J9" s="13">
        <v>0.81132075471698095</v>
      </c>
      <c r="K9" s="13">
        <v>0.80821917808219201</v>
      </c>
      <c r="L9" s="13">
        <v>0.77500000000000002</v>
      </c>
      <c r="M9" s="13"/>
      <c r="N9" s="13">
        <v>0.76016260162601601</v>
      </c>
      <c r="O9" s="13">
        <v>0.77862595419847302</v>
      </c>
      <c r="P9" s="13">
        <v>0.73584905660377398</v>
      </c>
      <c r="Q9" s="13">
        <v>0.67768595041322299</v>
      </c>
      <c r="R9" s="13"/>
      <c r="S9" s="13">
        <v>0.80180180180180205</v>
      </c>
      <c r="T9" s="13">
        <v>0.79746835443038</v>
      </c>
      <c r="U9" s="13">
        <v>0.79411764705882304</v>
      </c>
      <c r="V9" s="13">
        <v>0.70454545454545503</v>
      </c>
      <c r="W9" s="13">
        <v>0.70175438596491202</v>
      </c>
      <c r="X9" s="13">
        <v>0.64516129032258096</v>
      </c>
      <c r="Y9" s="13">
        <v>0.73809523809523803</v>
      </c>
      <c r="Z9" s="13">
        <v>0.94444444444444398</v>
      </c>
      <c r="AA9" s="13">
        <v>0.69333333333333302</v>
      </c>
      <c r="AB9" s="13">
        <v>0.75510204081632604</v>
      </c>
      <c r="AC9" s="13">
        <v>0.67857142857142905</v>
      </c>
      <c r="AD9" s="13">
        <v>0.72727272727272696</v>
      </c>
      <c r="AE9" s="13"/>
      <c r="AF9" s="13">
        <v>0.74111675126903598</v>
      </c>
      <c r="AG9" s="13">
        <v>0.76767676767676796</v>
      </c>
      <c r="AH9" s="13">
        <v>0.74626865671641796</v>
      </c>
      <c r="AI9" s="13">
        <v>0.69620253164557</v>
      </c>
      <c r="AJ9" s="13">
        <v>0.77049180327868805</v>
      </c>
      <c r="AK9" s="13">
        <v>0.77358490566037696</v>
      </c>
      <c r="AL9" s="13"/>
      <c r="AM9" s="13">
        <v>0.74418604651162801</v>
      </c>
      <c r="AN9" s="13">
        <v>0.77500000000000002</v>
      </c>
      <c r="AO9" s="13">
        <v>0.76719576719576699</v>
      </c>
      <c r="AP9" s="13">
        <v>0.60504201680672298</v>
      </c>
      <c r="AQ9" s="13">
        <v>0.86956521739130399</v>
      </c>
      <c r="AR9" s="13"/>
      <c r="AS9" s="13">
        <v>0.74426229508196695</v>
      </c>
      <c r="AT9" s="13" t="s">
        <v>97</v>
      </c>
      <c r="AU9" s="13"/>
      <c r="AV9" s="13">
        <v>0.74162679425837297</v>
      </c>
      <c r="AW9" s="13">
        <v>0.71428571428571397</v>
      </c>
      <c r="AX9" s="13">
        <v>0.75396825396825395</v>
      </c>
      <c r="AY9" s="13"/>
      <c r="AZ9" s="13">
        <v>0.71875</v>
      </c>
      <c r="BA9" s="13">
        <v>0.61904761904761896</v>
      </c>
      <c r="BB9" s="13">
        <v>0.76315789473684204</v>
      </c>
      <c r="BC9" s="13"/>
      <c r="BD9" s="13">
        <v>0.71801566579634502</v>
      </c>
      <c r="BE9" s="13">
        <v>0.78828828828828801</v>
      </c>
      <c r="BF9" s="13"/>
      <c r="BG9" s="13">
        <v>0.69270833333333304</v>
      </c>
      <c r="BH9" s="13">
        <v>0.76923076923076905</v>
      </c>
      <c r="BI9" s="13"/>
      <c r="BJ9" s="13">
        <v>0.64444444444444404</v>
      </c>
      <c r="BK9" s="13">
        <v>0.76435643564356404</v>
      </c>
      <c r="BL9" s="13"/>
      <c r="BM9" s="13">
        <v>0.72173913043478299</v>
      </c>
      <c r="BN9" s="13">
        <v>0.74845360824742302</v>
      </c>
      <c r="BO9" s="13"/>
      <c r="BP9" s="13">
        <v>0.73214285714285698</v>
      </c>
      <c r="BQ9" s="13">
        <v>0.74941995359628799</v>
      </c>
      <c r="BR9" s="13"/>
      <c r="BS9" s="13">
        <v>0.71300448430493302</v>
      </c>
      <c r="BT9" s="13">
        <v>0.73931623931623902</v>
      </c>
      <c r="BU9" s="13"/>
      <c r="BV9" s="13">
        <v>0.71232876712328796</v>
      </c>
      <c r="BW9" s="13">
        <v>0.71333333333333304</v>
      </c>
      <c r="BX9" s="13"/>
      <c r="BY9" s="13">
        <v>0.72881355932203395</v>
      </c>
      <c r="BZ9" s="13">
        <v>0.748613678373383</v>
      </c>
      <c r="CA9" s="13"/>
      <c r="CB9" s="13">
        <v>0.78647686832740205</v>
      </c>
      <c r="CC9" s="13">
        <v>0.71608832807570999</v>
      </c>
    </row>
    <row r="10" spans="2:81" x14ac:dyDescent="0.3">
      <c r="B10" s="14" t="s">
        <v>88</v>
      </c>
      <c r="C10" s="22">
        <v>6.8852459016393405E-2</v>
      </c>
      <c r="D10" s="22">
        <v>7.1895424836601302E-2</v>
      </c>
      <c r="E10" s="22">
        <v>6.6445182724252497E-2</v>
      </c>
      <c r="F10" s="22"/>
      <c r="G10" s="22">
        <v>0.05</v>
      </c>
      <c r="H10" s="22">
        <v>8.4337349397590397E-2</v>
      </c>
      <c r="I10" s="22">
        <v>5.7142857142857099E-2</v>
      </c>
      <c r="J10" s="22">
        <v>9.4339622641509399E-2</v>
      </c>
      <c r="K10" s="22">
        <v>6.8493150684931503E-2</v>
      </c>
      <c r="L10" s="22">
        <v>3.7499999999999999E-2</v>
      </c>
      <c r="M10" s="22"/>
      <c r="N10" s="22">
        <v>5.6910569105691103E-2</v>
      </c>
      <c r="O10" s="22">
        <v>8.3969465648855005E-2</v>
      </c>
      <c r="P10" s="22">
        <v>8.4905660377358499E-2</v>
      </c>
      <c r="Q10" s="22">
        <v>6.6115702479338803E-2</v>
      </c>
      <c r="R10" s="22"/>
      <c r="S10" s="22">
        <v>7.2072072072072099E-2</v>
      </c>
      <c r="T10" s="22">
        <v>8.8607594936708903E-2</v>
      </c>
      <c r="U10" s="22">
        <v>2.9411764705882401E-2</v>
      </c>
      <c r="V10" s="22">
        <v>4.5454545454545497E-2</v>
      </c>
      <c r="W10" s="22">
        <v>7.0175438596491196E-2</v>
      </c>
      <c r="X10" s="22">
        <v>9.6774193548387094E-2</v>
      </c>
      <c r="Y10" s="22">
        <v>0.119047619047619</v>
      </c>
      <c r="Z10" s="22">
        <v>0</v>
      </c>
      <c r="AA10" s="22">
        <v>0.04</v>
      </c>
      <c r="AB10" s="22">
        <v>4.08163265306122E-2</v>
      </c>
      <c r="AC10" s="22">
        <v>7.1428571428571397E-2</v>
      </c>
      <c r="AD10" s="22">
        <v>0.18181818181818199</v>
      </c>
      <c r="AE10" s="22"/>
      <c r="AF10" s="22">
        <v>7.6142131979695396E-2</v>
      </c>
      <c r="AG10" s="22">
        <v>4.0404040404040401E-2</v>
      </c>
      <c r="AH10" s="22">
        <v>5.9701492537313397E-2</v>
      </c>
      <c r="AI10" s="22">
        <v>7.5949367088607597E-2</v>
      </c>
      <c r="AJ10" s="22">
        <v>8.1967213114754106E-2</v>
      </c>
      <c r="AK10" s="22">
        <v>5.6603773584905703E-2</v>
      </c>
      <c r="AL10" s="22"/>
      <c r="AM10" s="22">
        <v>0.116279069767442</v>
      </c>
      <c r="AN10" s="22">
        <v>4.1666666666666699E-2</v>
      </c>
      <c r="AO10" s="22">
        <v>5.29100529100529E-2</v>
      </c>
      <c r="AP10" s="22">
        <v>0.10084033613445401</v>
      </c>
      <c r="AQ10" s="22">
        <v>4.3478260869565202E-2</v>
      </c>
      <c r="AR10" s="22"/>
      <c r="AS10" s="22">
        <v>6.8852459016393405E-2</v>
      </c>
      <c r="AT10" s="22" t="s">
        <v>97</v>
      </c>
      <c r="AU10" s="22"/>
      <c r="AV10" s="22">
        <v>5.2631578947368397E-2</v>
      </c>
      <c r="AW10" s="22">
        <v>0.102040816326531</v>
      </c>
      <c r="AX10" s="22">
        <v>7.1428571428571397E-2</v>
      </c>
      <c r="AY10" s="22"/>
      <c r="AZ10" s="22">
        <v>1.5625E-2</v>
      </c>
      <c r="BA10" s="22">
        <v>0.14285714285714299</v>
      </c>
      <c r="BB10" s="22">
        <v>7.0175438596491196E-2</v>
      </c>
      <c r="BC10" s="22"/>
      <c r="BD10" s="22">
        <v>8.0939947780678895E-2</v>
      </c>
      <c r="BE10" s="22">
        <v>4.9549549549549501E-2</v>
      </c>
      <c r="BF10" s="22"/>
      <c r="BG10" s="22">
        <v>5.7291666666666699E-2</v>
      </c>
      <c r="BH10" s="22">
        <v>7.4519230769230796E-2</v>
      </c>
      <c r="BI10" s="22"/>
      <c r="BJ10" s="22">
        <v>0.11111111111111099</v>
      </c>
      <c r="BK10" s="22">
        <v>5.74257425742574E-2</v>
      </c>
      <c r="BL10" s="22"/>
      <c r="BM10" s="22">
        <v>9.5652173913043495E-2</v>
      </c>
      <c r="BN10" s="22">
        <v>6.3917525773195899E-2</v>
      </c>
      <c r="BO10" s="22"/>
      <c r="BP10" s="22">
        <v>9.5238095238095205E-2</v>
      </c>
      <c r="BQ10" s="22">
        <v>6.0324825986078898E-2</v>
      </c>
      <c r="BR10" s="22"/>
      <c r="BS10" s="22">
        <v>6.2780269058296007E-2</v>
      </c>
      <c r="BT10" s="22">
        <v>9.4017094017094002E-2</v>
      </c>
      <c r="BU10" s="22"/>
      <c r="BV10" s="22">
        <v>1.3698630136986301E-2</v>
      </c>
      <c r="BW10" s="22">
        <v>8.6666666666666697E-2</v>
      </c>
      <c r="BX10" s="22"/>
      <c r="BY10" s="22">
        <v>3.3898305084745797E-2</v>
      </c>
      <c r="BZ10" s="22">
        <v>6.8391866913123794E-2</v>
      </c>
      <c r="CA10" s="22"/>
      <c r="CB10" s="22">
        <v>6.4056939501779403E-2</v>
      </c>
      <c r="CC10" s="22">
        <v>6.3091482649842295E-2</v>
      </c>
    </row>
    <row r="11" spans="2:81" x14ac:dyDescent="0.3">
      <c r="B11" s="15" t="s">
        <v>196</v>
      </c>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8" width="20.77734375" customWidth="1"/>
  </cols>
  <sheetData>
    <row r="2" spans="2:8" ht="40.049999999999997" customHeight="1" x14ac:dyDescent="0.3">
      <c r="D2" s="38" t="s">
        <v>503</v>
      </c>
      <c r="E2" s="35"/>
      <c r="F2" s="35"/>
      <c r="G2" s="35"/>
      <c r="H2" s="35"/>
    </row>
    <row r="6" spans="2:8" ht="49.95" customHeight="1" x14ac:dyDescent="0.3">
      <c r="B6" s="16" t="s">
        <v>6</v>
      </c>
      <c r="C6" s="16" t="s">
        <v>484</v>
      </c>
      <c r="D6" s="16" t="s">
        <v>485</v>
      </c>
      <c r="E6" s="16" t="s">
        <v>486</v>
      </c>
      <c r="F6" s="16" t="s">
        <v>487</v>
      </c>
      <c r="G6" s="16" t="s">
        <v>488</v>
      </c>
    </row>
    <row r="7" spans="2:8" x14ac:dyDescent="0.3">
      <c r="B7" s="14" t="s">
        <v>489</v>
      </c>
      <c r="C7" s="13">
        <v>0.34736842105263199</v>
      </c>
      <c r="D7" s="13">
        <v>0.29878542510121497</v>
      </c>
      <c r="E7" s="13">
        <v>0.25910931174089102</v>
      </c>
      <c r="F7" s="13">
        <v>0.22753036437247001</v>
      </c>
      <c r="G7" s="13">
        <v>0.211336032388664</v>
      </c>
    </row>
    <row r="8" spans="2:8" ht="28.8" x14ac:dyDescent="0.3">
      <c r="B8" s="14" t="s">
        <v>490</v>
      </c>
      <c r="C8" s="13">
        <v>0.56923076923076898</v>
      </c>
      <c r="D8" s="13">
        <v>0.63724696356275301</v>
      </c>
      <c r="E8" s="13">
        <v>0.67530364372469598</v>
      </c>
      <c r="F8" s="13">
        <v>0.70769230769230795</v>
      </c>
      <c r="G8" s="13">
        <v>0.71012145748987898</v>
      </c>
    </row>
    <row r="9" spans="2:8" x14ac:dyDescent="0.3">
      <c r="B9" s="14" t="s">
        <v>106</v>
      </c>
      <c r="C9" s="13">
        <v>8.3400809716599203E-2</v>
      </c>
      <c r="D9" s="13">
        <v>6.3967611336032404E-2</v>
      </c>
      <c r="E9" s="13">
        <v>6.5587044534412997E-2</v>
      </c>
      <c r="F9" s="13">
        <v>6.47773279352227E-2</v>
      </c>
      <c r="G9" s="13">
        <v>7.8542510121457507E-2</v>
      </c>
    </row>
    <row r="10" spans="2:8" x14ac:dyDescent="0.3">
      <c r="B10" s="15"/>
      <c r="C10" s="15"/>
      <c r="D10" s="15"/>
      <c r="E10" s="15"/>
      <c r="F10" s="15"/>
      <c r="G10" s="15"/>
    </row>
    <row r="11" spans="2:8" x14ac:dyDescent="0.3">
      <c r="B11" t="s">
        <v>93</v>
      </c>
    </row>
    <row r="12" spans="2:8" x14ac:dyDescent="0.3">
      <c r="B12" t="s">
        <v>94</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504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489</v>
      </c>
      <c r="C8" s="13">
        <v>0.34736842105263199</v>
      </c>
      <c r="D8" s="13">
        <v>0.33065810593900502</v>
      </c>
      <c r="E8" s="13">
        <v>0.36408566721581498</v>
      </c>
      <c r="F8" s="13"/>
      <c r="G8" s="13">
        <v>0.42857142857142899</v>
      </c>
      <c r="H8" s="13">
        <v>0.377300613496933</v>
      </c>
      <c r="I8" s="13">
        <v>0.34322033898305099</v>
      </c>
      <c r="J8" s="13">
        <v>0.31343283582089598</v>
      </c>
      <c r="K8" s="13">
        <v>0.29370629370629397</v>
      </c>
      <c r="L8" s="13">
        <v>0.29220779220779203</v>
      </c>
      <c r="M8" s="13"/>
      <c r="N8" s="13">
        <v>0.35983263598326398</v>
      </c>
      <c r="O8" s="13">
        <v>0.32989690721649501</v>
      </c>
      <c r="P8" s="13">
        <v>0.37810945273631802</v>
      </c>
      <c r="Q8" s="13">
        <v>0.31496062992126</v>
      </c>
      <c r="R8" s="13"/>
      <c r="S8" s="13">
        <v>0.30864197530864201</v>
      </c>
      <c r="T8" s="13">
        <v>0.360902255639098</v>
      </c>
      <c r="U8" s="13">
        <v>0.34246575342465801</v>
      </c>
      <c r="V8" s="13">
        <v>0.34951456310679602</v>
      </c>
      <c r="W8" s="13">
        <v>0.36538461538461497</v>
      </c>
      <c r="X8" s="13">
        <v>0.40952380952381001</v>
      </c>
      <c r="Y8" s="13">
        <v>0.33</v>
      </c>
      <c r="Z8" s="13">
        <v>0.28888888888888897</v>
      </c>
      <c r="AA8" s="13">
        <v>0.31847133757961799</v>
      </c>
      <c r="AB8" s="13">
        <v>0.39583333333333298</v>
      </c>
      <c r="AC8" s="13">
        <v>0.42105263157894701</v>
      </c>
      <c r="AD8" s="13">
        <v>0.31578947368421101</v>
      </c>
      <c r="AE8" s="13"/>
      <c r="AF8" s="13">
        <v>0.37092731829573899</v>
      </c>
      <c r="AG8" s="13">
        <v>0.34</v>
      </c>
      <c r="AH8" s="13">
        <v>0.3671875</v>
      </c>
      <c r="AI8" s="13">
        <v>0.329192546583851</v>
      </c>
      <c r="AJ8" s="13">
        <v>0.39024390243902402</v>
      </c>
      <c r="AK8" s="13">
        <v>0.22857142857142901</v>
      </c>
      <c r="AL8" s="13"/>
      <c r="AM8" s="13">
        <v>0.37362637362637402</v>
      </c>
      <c r="AN8" s="13">
        <v>0.35555555555555601</v>
      </c>
      <c r="AO8" s="13">
        <v>0.32480818414322199</v>
      </c>
      <c r="AP8" s="13">
        <v>0.37130801687763698</v>
      </c>
      <c r="AQ8" s="13">
        <v>0.36363636363636398</v>
      </c>
      <c r="AR8" s="13"/>
      <c r="AS8" s="13">
        <v>0.34736842105263199</v>
      </c>
      <c r="AT8" s="13" t="s">
        <v>97</v>
      </c>
      <c r="AU8" s="13"/>
      <c r="AV8" s="13">
        <v>0.36749999999999999</v>
      </c>
      <c r="AW8" s="13">
        <v>0.319148936170213</v>
      </c>
      <c r="AX8" s="13">
        <v>0.32504780114722798</v>
      </c>
      <c r="AY8" s="13"/>
      <c r="AZ8" s="13">
        <v>0.38532110091743099</v>
      </c>
      <c r="BA8" s="13">
        <v>0.45555555555555599</v>
      </c>
      <c r="BB8" s="13">
        <v>0.308370044052863</v>
      </c>
      <c r="BC8" s="13"/>
      <c r="BD8" s="13">
        <v>0.360902255639098</v>
      </c>
      <c r="BE8" s="13">
        <v>0.32482598607888602</v>
      </c>
      <c r="BF8" s="13"/>
      <c r="BG8" s="13">
        <v>0.38256658595641602</v>
      </c>
      <c r="BH8" s="13">
        <v>0.328048780487805</v>
      </c>
      <c r="BI8" s="13"/>
      <c r="BJ8" s="13">
        <v>0.38947368421052603</v>
      </c>
      <c r="BK8" s="13">
        <v>0.336604514229637</v>
      </c>
      <c r="BL8" s="13"/>
      <c r="BM8" s="13">
        <v>0.36213991769547299</v>
      </c>
      <c r="BN8" s="13">
        <v>0.34323770491803302</v>
      </c>
      <c r="BO8" s="13"/>
      <c r="BP8" s="13">
        <v>0.37388724035608301</v>
      </c>
      <c r="BQ8" s="13">
        <v>0.34018264840182599</v>
      </c>
      <c r="BR8" s="13"/>
      <c r="BS8" s="13">
        <v>0.40271493212669701</v>
      </c>
      <c r="BT8" s="13">
        <v>0.29010989010989002</v>
      </c>
      <c r="BU8" s="13"/>
      <c r="BV8" s="13">
        <v>0.38255033557047002</v>
      </c>
      <c r="BW8" s="13">
        <v>0.41296928327644999</v>
      </c>
      <c r="BX8" s="13"/>
      <c r="BY8" s="13">
        <v>0.41258741258741299</v>
      </c>
      <c r="BZ8" s="13">
        <v>0.33983286908077998</v>
      </c>
      <c r="CA8" s="13"/>
      <c r="CB8" s="13">
        <v>0.32656514382402702</v>
      </c>
      <c r="CC8" s="13">
        <v>0.364951768488746</v>
      </c>
    </row>
    <row r="9" spans="2:81" ht="28.8" x14ac:dyDescent="0.3">
      <c r="B9" s="14" t="s">
        <v>490</v>
      </c>
      <c r="C9" s="13">
        <v>0.56923076923076898</v>
      </c>
      <c r="D9" s="13">
        <v>0.593900481540931</v>
      </c>
      <c r="E9" s="13">
        <v>0.54365733113673798</v>
      </c>
      <c r="F9" s="13"/>
      <c r="G9" s="13">
        <v>0.51428571428571401</v>
      </c>
      <c r="H9" s="13">
        <v>0.55214723926380405</v>
      </c>
      <c r="I9" s="13">
        <v>0.58898305084745795</v>
      </c>
      <c r="J9" s="13">
        <v>0.56716417910447803</v>
      </c>
      <c r="K9" s="13">
        <v>0.60139860139860102</v>
      </c>
      <c r="L9" s="13">
        <v>0.61038961038961004</v>
      </c>
      <c r="M9" s="13"/>
      <c r="N9" s="13">
        <v>0.57949790794979095</v>
      </c>
      <c r="O9" s="13">
        <v>0.58075601374570496</v>
      </c>
      <c r="P9" s="13">
        <v>0.537313432835821</v>
      </c>
      <c r="Q9" s="13">
        <v>0.56299212598425197</v>
      </c>
      <c r="R9" s="13"/>
      <c r="S9" s="13">
        <v>0.59670781893004099</v>
      </c>
      <c r="T9" s="13">
        <v>0.54887218045112796</v>
      </c>
      <c r="U9" s="13">
        <v>0.54794520547945202</v>
      </c>
      <c r="V9" s="13">
        <v>0.54368932038834905</v>
      </c>
      <c r="W9" s="13">
        <v>0.55769230769230804</v>
      </c>
      <c r="X9" s="13">
        <v>0.49523809523809498</v>
      </c>
      <c r="Y9" s="13">
        <v>0.57999999999999996</v>
      </c>
      <c r="Z9" s="13">
        <v>0.66666666666666696</v>
      </c>
      <c r="AA9" s="13">
        <v>0.60509554140127397</v>
      </c>
      <c r="AB9" s="13">
        <v>0.5625</v>
      </c>
      <c r="AC9" s="13">
        <v>0.54385964912280704</v>
      </c>
      <c r="AD9" s="13">
        <v>0.57894736842105299</v>
      </c>
      <c r="AE9" s="13"/>
      <c r="AF9" s="13">
        <v>0.55639097744360899</v>
      </c>
      <c r="AG9" s="13">
        <v>0.59</v>
      </c>
      <c r="AH9" s="13">
        <v>0.5390625</v>
      </c>
      <c r="AI9" s="13">
        <v>0.63354037267080698</v>
      </c>
      <c r="AJ9" s="13">
        <v>0.49593495934959297</v>
      </c>
      <c r="AK9" s="13">
        <v>0.628571428571429</v>
      </c>
      <c r="AL9" s="13"/>
      <c r="AM9" s="13">
        <v>0.52197802197802201</v>
      </c>
      <c r="AN9" s="13">
        <v>0.55555555555555602</v>
      </c>
      <c r="AO9" s="13">
        <v>0.59846547314578002</v>
      </c>
      <c r="AP9" s="13">
        <v>0.55274261603375496</v>
      </c>
      <c r="AQ9" s="13">
        <v>0.56818181818181801</v>
      </c>
      <c r="AR9" s="13"/>
      <c r="AS9" s="13">
        <v>0.56923076923076898</v>
      </c>
      <c r="AT9" s="13" t="s">
        <v>97</v>
      </c>
      <c r="AU9" s="13"/>
      <c r="AV9" s="13">
        <v>0.5675</v>
      </c>
      <c r="AW9" s="13">
        <v>0.59574468085106402</v>
      </c>
      <c r="AX9" s="13">
        <v>0.57934990439770595</v>
      </c>
      <c r="AY9" s="13"/>
      <c r="AZ9" s="13">
        <v>0.56880733944954098</v>
      </c>
      <c r="BA9" s="13">
        <v>0.52222222222222203</v>
      </c>
      <c r="BB9" s="13">
        <v>0.57709251101321601</v>
      </c>
      <c r="BC9" s="13"/>
      <c r="BD9" s="13">
        <v>0.55388471177944898</v>
      </c>
      <c r="BE9" s="13">
        <v>0.59628770301624101</v>
      </c>
      <c r="BF9" s="13"/>
      <c r="BG9" s="13">
        <v>0.554479418886199</v>
      </c>
      <c r="BH9" s="13">
        <v>0.57804878048780495</v>
      </c>
      <c r="BI9" s="13"/>
      <c r="BJ9" s="13">
        <v>0.53157894736842104</v>
      </c>
      <c r="BK9" s="13">
        <v>0.57998037291462201</v>
      </c>
      <c r="BL9" s="13"/>
      <c r="BM9" s="13">
        <v>0.54320987654320996</v>
      </c>
      <c r="BN9" s="13">
        <v>0.57786885245901598</v>
      </c>
      <c r="BO9" s="13"/>
      <c r="BP9" s="13">
        <v>0.53115727002967394</v>
      </c>
      <c r="BQ9" s="13">
        <v>0.58447488584474905</v>
      </c>
      <c r="BR9" s="13"/>
      <c r="BS9" s="13">
        <v>0.53846153846153799</v>
      </c>
      <c r="BT9" s="13">
        <v>0.59780219780219801</v>
      </c>
      <c r="BU9" s="13"/>
      <c r="BV9" s="13">
        <v>0.56375838926174504</v>
      </c>
      <c r="BW9" s="13">
        <v>0.52559726962457298</v>
      </c>
      <c r="BX9" s="13"/>
      <c r="BY9" s="13">
        <v>0.54545454545454497</v>
      </c>
      <c r="BZ9" s="13">
        <v>0.57288765088208005</v>
      </c>
      <c r="CA9" s="13"/>
      <c r="CB9" s="13">
        <v>0.60406091370558401</v>
      </c>
      <c r="CC9" s="13">
        <v>0.54019292604501601</v>
      </c>
    </row>
    <row r="10" spans="2:81" x14ac:dyDescent="0.3">
      <c r="B10" s="14" t="s">
        <v>106</v>
      </c>
      <c r="C10" s="22">
        <v>8.3400809716599203E-2</v>
      </c>
      <c r="D10" s="22">
        <v>7.5441412520064199E-2</v>
      </c>
      <c r="E10" s="22">
        <v>9.2257001647446504E-2</v>
      </c>
      <c r="F10" s="22"/>
      <c r="G10" s="22">
        <v>5.7142857142857099E-2</v>
      </c>
      <c r="H10" s="22">
        <v>7.0552147239263799E-2</v>
      </c>
      <c r="I10" s="22">
        <v>6.7796610169491497E-2</v>
      </c>
      <c r="J10" s="22">
        <v>0.119402985074627</v>
      </c>
      <c r="K10" s="22">
        <v>0.10489510489510501</v>
      </c>
      <c r="L10" s="22">
        <v>9.7402597402597393E-2</v>
      </c>
      <c r="M10" s="22"/>
      <c r="N10" s="22">
        <v>6.0669456066945598E-2</v>
      </c>
      <c r="O10" s="22">
        <v>8.9347079037800703E-2</v>
      </c>
      <c r="P10" s="22">
        <v>8.45771144278607E-2</v>
      </c>
      <c r="Q10" s="22">
        <v>0.122047244094488</v>
      </c>
      <c r="R10" s="22"/>
      <c r="S10" s="22">
        <v>9.46502057613169E-2</v>
      </c>
      <c r="T10" s="22">
        <v>9.0225563909774403E-2</v>
      </c>
      <c r="U10" s="22">
        <v>0.10958904109589</v>
      </c>
      <c r="V10" s="22">
        <v>0.106796116504854</v>
      </c>
      <c r="W10" s="22">
        <v>7.69230769230769E-2</v>
      </c>
      <c r="X10" s="22">
        <v>9.5238095238095205E-2</v>
      </c>
      <c r="Y10" s="22">
        <v>0.09</v>
      </c>
      <c r="Z10" s="22">
        <v>4.4444444444444398E-2</v>
      </c>
      <c r="AA10" s="22">
        <v>7.6433121019108305E-2</v>
      </c>
      <c r="AB10" s="22">
        <v>4.1666666666666699E-2</v>
      </c>
      <c r="AC10" s="22">
        <v>3.5087719298245598E-2</v>
      </c>
      <c r="AD10" s="22">
        <v>0.105263157894737</v>
      </c>
      <c r="AE10" s="22"/>
      <c r="AF10" s="22">
        <v>7.2681704260651597E-2</v>
      </c>
      <c r="AG10" s="22">
        <v>7.0000000000000007E-2</v>
      </c>
      <c r="AH10" s="22">
        <v>9.375E-2</v>
      </c>
      <c r="AI10" s="22">
        <v>3.7267080745341602E-2</v>
      </c>
      <c r="AJ10" s="22">
        <v>0.113821138211382</v>
      </c>
      <c r="AK10" s="22">
        <v>0.14285714285714299</v>
      </c>
      <c r="AL10" s="22"/>
      <c r="AM10" s="22">
        <v>0.104395604395604</v>
      </c>
      <c r="AN10" s="22">
        <v>8.8888888888888906E-2</v>
      </c>
      <c r="AO10" s="22">
        <v>7.6726342710997403E-2</v>
      </c>
      <c r="AP10" s="22">
        <v>7.5949367088607597E-2</v>
      </c>
      <c r="AQ10" s="22">
        <v>6.8181818181818205E-2</v>
      </c>
      <c r="AR10" s="22"/>
      <c r="AS10" s="22">
        <v>8.3400809716599203E-2</v>
      </c>
      <c r="AT10" s="22" t="s">
        <v>97</v>
      </c>
      <c r="AU10" s="22"/>
      <c r="AV10" s="22">
        <v>6.5000000000000002E-2</v>
      </c>
      <c r="AW10" s="22">
        <v>8.5106382978723402E-2</v>
      </c>
      <c r="AX10" s="22">
        <v>9.5602294455066905E-2</v>
      </c>
      <c r="AY10" s="22"/>
      <c r="AZ10" s="22">
        <v>4.5871559633027498E-2</v>
      </c>
      <c r="BA10" s="22">
        <v>2.2222222222222199E-2</v>
      </c>
      <c r="BB10" s="22">
        <v>0.114537444933921</v>
      </c>
      <c r="BC10" s="22"/>
      <c r="BD10" s="22">
        <v>8.5213032581453602E-2</v>
      </c>
      <c r="BE10" s="22">
        <v>7.88863109048724E-2</v>
      </c>
      <c r="BF10" s="22"/>
      <c r="BG10" s="22">
        <v>6.2953995157385007E-2</v>
      </c>
      <c r="BH10" s="22">
        <v>9.3902439024390202E-2</v>
      </c>
      <c r="BI10" s="22"/>
      <c r="BJ10" s="22">
        <v>7.8947368421052599E-2</v>
      </c>
      <c r="BK10" s="22">
        <v>8.3415112855740894E-2</v>
      </c>
      <c r="BL10" s="22"/>
      <c r="BM10" s="22">
        <v>9.46502057613169E-2</v>
      </c>
      <c r="BN10" s="22">
        <v>7.8893442622950796E-2</v>
      </c>
      <c r="BO10" s="22"/>
      <c r="BP10" s="22">
        <v>9.4955489614243299E-2</v>
      </c>
      <c r="BQ10" s="22">
        <v>7.5342465753424695E-2</v>
      </c>
      <c r="BR10" s="22"/>
      <c r="BS10" s="22">
        <v>5.8823529411764698E-2</v>
      </c>
      <c r="BT10" s="22">
        <v>0.112087912087912</v>
      </c>
      <c r="BU10" s="22"/>
      <c r="BV10" s="22">
        <v>5.3691275167785199E-2</v>
      </c>
      <c r="BW10" s="22">
        <v>6.14334470989761E-2</v>
      </c>
      <c r="BX10" s="22"/>
      <c r="BY10" s="22">
        <v>4.1958041958042001E-2</v>
      </c>
      <c r="BZ10" s="22">
        <v>8.72794800371402E-2</v>
      </c>
      <c r="CA10" s="22"/>
      <c r="CB10" s="22">
        <v>6.9373942470389194E-2</v>
      </c>
      <c r="CC10" s="22">
        <v>9.4855305466237896E-2</v>
      </c>
    </row>
    <row r="11" spans="2:81" x14ac:dyDescent="0.3">
      <c r="B11" s="15"/>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505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489</v>
      </c>
      <c r="C8" s="13">
        <v>0.29878542510121497</v>
      </c>
      <c r="D8" s="13">
        <v>0.29373996789727103</v>
      </c>
      <c r="E8" s="13">
        <v>0.30313014827018098</v>
      </c>
      <c r="F8" s="13"/>
      <c r="G8" s="13">
        <v>0.36</v>
      </c>
      <c r="H8" s="13">
        <v>0.35276073619631898</v>
      </c>
      <c r="I8" s="13">
        <v>0.30084745762711901</v>
      </c>
      <c r="J8" s="13">
        <v>0.24378109452736299</v>
      </c>
      <c r="K8" s="13">
        <v>0.24475524475524499</v>
      </c>
      <c r="L8" s="13">
        <v>0.23376623376623401</v>
      </c>
      <c r="M8" s="13"/>
      <c r="N8" s="13">
        <v>0.28242677824267798</v>
      </c>
      <c r="O8" s="13">
        <v>0.30584192439862501</v>
      </c>
      <c r="P8" s="13">
        <v>0.34825870646766199</v>
      </c>
      <c r="Q8" s="13">
        <v>0.279527559055118</v>
      </c>
      <c r="R8" s="13"/>
      <c r="S8" s="13">
        <v>0.27572016460905402</v>
      </c>
      <c r="T8" s="13">
        <v>0.28571428571428598</v>
      </c>
      <c r="U8" s="13">
        <v>0.301369863013699</v>
      </c>
      <c r="V8" s="13">
        <v>0.29126213592233002</v>
      </c>
      <c r="W8" s="13">
        <v>0.25961538461538503</v>
      </c>
      <c r="X8" s="13">
        <v>0.32380952380952399</v>
      </c>
      <c r="Y8" s="13">
        <v>0.32</v>
      </c>
      <c r="Z8" s="13">
        <v>0.266666666666667</v>
      </c>
      <c r="AA8" s="13">
        <v>0.29936305732484098</v>
      </c>
      <c r="AB8" s="13">
        <v>0.32291666666666702</v>
      </c>
      <c r="AC8" s="13">
        <v>0.40350877192982498</v>
      </c>
      <c r="AD8" s="13">
        <v>0.31578947368421101</v>
      </c>
      <c r="AE8" s="13"/>
      <c r="AF8" s="13">
        <v>0.348370927318296</v>
      </c>
      <c r="AG8" s="13">
        <v>0.27</v>
      </c>
      <c r="AH8" s="13">
        <v>0.3203125</v>
      </c>
      <c r="AI8" s="13">
        <v>0.27329192546583903</v>
      </c>
      <c r="AJ8" s="13">
        <v>0.30081300813008099</v>
      </c>
      <c r="AK8" s="13">
        <v>0.180952380952381</v>
      </c>
      <c r="AL8" s="13"/>
      <c r="AM8" s="13">
        <v>0.31318681318681302</v>
      </c>
      <c r="AN8" s="13">
        <v>0.32888888888888901</v>
      </c>
      <c r="AO8" s="13">
        <v>0.26598465473145799</v>
      </c>
      <c r="AP8" s="13">
        <v>0.31223628691983102</v>
      </c>
      <c r="AQ8" s="13">
        <v>0.36363636363636398</v>
      </c>
      <c r="AR8" s="13"/>
      <c r="AS8" s="13">
        <v>0.29878542510121497</v>
      </c>
      <c r="AT8" s="13" t="s">
        <v>97</v>
      </c>
      <c r="AU8" s="13"/>
      <c r="AV8" s="13">
        <v>0.34250000000000003</v>
      </c>
      <c r="AW8" s="13">
        <v>0.30851063829787201</v>
      </c>
      <c r="AX8" s="13">
        <v>0.267686424474187</v>
      </c>
      <c r="AY8" s="13"/>
      <c r="AZ8" s="13">
        <v>0.34862385321100903</v>
      </c>
      <c r="BA8" s="13">
        <v>0.43333333333333302</v>
      </c>
      <c r="BB8" s="13">
        <v>0.26431718061673998</v>
      </c>
      <c r="BC8" s="13"/>
      <c r="BD8" s="13">
        <v>0.31954887218045103</v>
      </c>
      <c r="BE8" s="13">
        <v>0.25986078886310898</v>
      </c>
      <c r="BF8" s="13"/>
      <c r="BG8" s="13">
        <v>0.35835351089588402</v>
      </c>
      <c r="BH8" s="13">
        <v>0.26829268292682901</v>
      </c>
      <c r="BI8" s="13"/>
      <c r="BJ8" s="13">
        <v>0.37894736842105298</v>
      </c>
      <c r="BK8" s="13">
        <v>0.28361138370951899</v>
      </c>
      <c r="BL8" s="13"/>
      <c r="BM8" s="13">
        <v>0.312757201646091</v>
      </c>
      <c r="BN8" s="13">
        <v>0.29508196721311503</v>
      </c>
      <c r="BO8" s="13"/>
      <c r="BP8" s="13">
        <v>0.311572700296736</v>
      </c>
      <c r="BQ8" s="13">
        <v>0.29452054794520499</v>
      </c>
      <c r="BR8" s="13"/>
      <c r="BS8" s="13">
        <v>0.368778280542986</v>
      </c>
      <c r="BT8" s="13">
        <v>0.25054945054945099</v>
      </c>
      <c r="BU8" s="13"/>
      <c r="BV8" s="13">
        <v>0.37583892617449699</v>
      </c>
      <c r="BW8" s="13">
        <v>0.36518771331057998</v>
      </c>
      <c r="BX8" s="13"/>
      <c r="BY8" s="13">
        <v>0.37762237762237799</v>
      </c>
      <c r="BZ8" s="13">
        <v>0.28783658310120702</v>
      </c>
      <c r="CA8" s="13"/>
      <c r="CB8" s="13">
        <v>0.27580372250423002</v>
      </c>
      <c r="CC8" s="13">
        <v>0.31350482315112499</v>
      </c>
    </row>
    <row r="9" spans="2:81" ht="28.8" x14ac:dyDescent="0.3">
      <c r="B9" s="14" t="s">
        <v>490</v>
      </c>
      <c r="C9" s="13">
        <v>0.63724696356275301</v>
      </c>
      <c r="D9" s="13">
        <v>0.64044943820224698</v>
      </c>
      <c r="E9" s="13">
        <v>0.63426688632619399</v>
      </c>
      <c r="F9" s="13"/>
      <c r="G9" s="13">
        <v>0.59428571428571397</v>
      </c>
      <c r="H9" s="13">
        <v>0.59509202453987697</v>
      </c>
      <c r="I9" s="13">
        <v>0.644067796610169</v>
      </c>
      <c r="J9" s="13">
        <v>0.67164179104477595</v>
      </c>
      <c r="K9" s="13">
        <v>0.67132867132867102</v>
      </c>
      <c r="L9" s="13">
        <v>0.68831168831168799</v>
      </c>
      <c r="M9" s="13"/>
      <c r="N9" s="13">
        <v>0.658995815899582</v>
      </c>
      <c r="O9" s="13">
        <v>0.64948453608247403</v>
      </c>
      <c r="P9" s="13">
        <v>0.577114427860697</v>
      </c>
      <c r="Q9" s="13">
        <v>0.62992125984252001</v>
      </c>
      <c r="R9" s="13"/>
      <c r="S9" s="13">
        <v>0.67078189300411495</v>
      </c>
      <c r="T9" s="13">
        <v>0.64661654135338298</v>
      </c>
      <c r="U9" s="13">
        <v>0.58904109589041098</v>
      </c>
      <c r="V9" s="13">
        <v>0.64077669902912604</v>
      </c>
      <c r="W9" s="13">
        <v>0.67307692307692302</v>
      </c>
      <c r="X9" s="13">
        <v>0.6</v>
      </c>
      <c r="Y9" s="13">
        <v>0.63</v>
      </c>
      <c r="Z9" s="13">
        <v>0.71111111111111103</v>
      </c>
      <c r="AA9" s="13">
        <v>0.64331210191082799</v>
      </c>
      <c r="AB9" s="13">
        <v>0.61458333333333304</v>
      </c>
      <c r="AC9" s="13">
        <v>0.54385964912280704</v>
      </c>
      <c r="AD9" s="13">
        <v>0.52631578947368396</v>
      </c>
      <c r="AE9" s="13"/>
      <c r="AF9" s="13">
        <v>0.59649122807017496</v>
      </c>
      <c r="AG9" s="13">
        <v>0.69</v>
      </c>
      <c r="AH9" s="13">
        <v>0.6015625</v>
      </c>
      <c r="AI9" s="13">
        <v>0.69565217391304301</v>
      </c>
      <c r="AJ9" s="13">
        <v>0.61788617886178898</v>
      </c>
      <c r="AK9" s="13">
        <v>0.75238095238095204</v>
      </c>
      <c r="AL9" s="13"/>
      <c r="AM9" s="13">
        <v>0.59340659340659296</v>
      </c>
      <c r="AN9" s="13">
        <v>0.60888888888888903</v>
      </c>
      <c r="AO9" s="13">
        <v>0.68030690537084404</v>
      </c>
      <c r="AP9" s="13">
        <v>0.63713080168776404</v>
      </c>
      <c r="AQ9" s="13">
        <v>0.59090909090909105</v>
      </c>
      <c r="AR9" s="13"/>
      <c r="AS9" s="13">
        <v>0.63724696356275301</v>
      </c>
      <c r="AT9" s="13" t="s">
        <v>97</v>
      </c>
      <c r="AU9" s="13"/>
      <c r="AV9" s="13">
        <v>0.62</v>
      </c>
      <c r="AW9" s="13">
        <v>0.59574468085106402</v>
      </c>
      <c r="AX9" s="13">
        <v>0.65200764818355605</v>
      </c>
      <c r="AY9" s="13"/>
      <c r="AZ9" s="13">
        <v>0.63302752293578002</v>
      </c>
      <c r="BA9" s="13">
        <v>0.54444444444444395</v>
      </c>
      <c r="BB9" s="13">
        <v>0.66079295154185003</v>
      </c>
      <c r="BC9" s="13"/>
      <c r="BD9" s="13">
        <v>0.615288220551378</v>
      </c>
      <c r="BE9" s="13">
        <v>0.67749419953596302</v>
      </c>
      <c r="BF9" s="13"/>
      <c r="BG9" s="13">
        <v>0.59322033898305104</v>
      </c>
      <c r="BH9" s="13">
        <v>0.65975609756097597</v>
      </c>
      <c r="BI9" s="13"/>
      <c r="BJ9" s="13">
        <v>0.57894736842105299</v>
      </c>
      <c r="BK9" s="13">
        <v>0.64867517173699696</v>
      </c>
      <c r="BL9" s="13"/>
      <c r="BM9" s="13">
        <v>0.61316872427983504</v>
      </c>
      <c r="BN9" s="13">
        <v>0.64446721311475397</v>
      </c>
      <c r="BO9" s="13"/>
      <c r="BP9" s="13">
        <v>0.61127596439169096</v>
      </c>
      <c r="BQ9" s="13">
        <v>0.64611872146118698</v>
      </c>
      <c r="BR9" s="13"/>
      <c r="BS9" s="13">
        <v>0.58144796380090502</v>
      </c>
      <c r="BT9" s="13">
        <v>0.65494505494505495</v>
      </c>
      <c r="BU9" s="13"/>
      <c r="BV9" s="13">
        <v>0.57046979865771796</v>
      </c>
      <c r="BW9" s="13">
        <v>0.58703071672354901</v>
      </c>
      <c r="BX9" s="13"/>
      <c r="BY9" s="13">
        <v>0.57342657342657299</v>
      </c>
      <c r="BZ9" s="13">
        <v>0.64716805942432698</v>
      </c>
      <c r="CA9" s="13"/>
      <c r="CB9" s="13">
        <v>0.67005076142132003</v>
      </c>
      <c r="CC9" s="13">
        <v>0.612540192926045</v>
      </c>
    </row>
    <row r="10" spans="2:81" x14ac:dyDescent="0.3">
      <c r="B10" s="14" t="s">
        <v>106</v>
      </c>
      <c r="C10" s="22">
        <v>6.3967611336032404E-2</v>
      </c>
      <c r="D10" s="22">
        <v>6.5810593900481495E-2</v>
      </c>
      <c r="E10" s="22">
        <v>6.2602965403624394E-2</v>
      </c>
      <c r="F10" s="22"/>
      <c r="G10" s="22">
        <v>4.57142857142857E-2</v>
      </c>
      <c r="H10" s="22">
        <v>5.2147239263803699E-2</v>
      </c>
      <c r="I10" s="22">
        <v>5.5084745762711898E-2</v>
      </c>
      <c r="J10" s="22">
        <v>8.45771144278607E-2</v>
      </c>
      <c r="K10" s="22">
        <v>8.3916083916083906E-2</v>
      </c>
      <c r="L10" s="22">
        <v>7.7922077922077906E-2</v>
      </c>
      <c r="M10" s="22"/>
      <c r="N10" s="22">
        <v>5.85774058577406E-2</v>
      </c>
      <c r="O10" s="22">
        <v>4.4673539518900303E-2</v>
      </c>
      <c r="P10" s="22">
        <v>7.4626865671641798E-2</v>
      </c>
      <c r="Q10" s="22">
        <v>9.0551181102362197E-2</v>
      </c>
      <c r="R10" s="22"/>
      <c r="S10" s="22">
        <v>5.3497942386831303E-2</v>
      </c>
      <c r="T10" s="22">
        <v>6.7669172932330796E-2</v>
      </c>
      <c r="U10" s="22">
        <v>0.10958904109589</v>
      </c>
      <c r="V10" s="22">
        <v>6.7961165048543701E-2</v>
      </c>
      <c r="W10" s="22">
        <v>6.7307692307692304E-2</v>
      </c>
      <c r="X10" s="22">
        <v>7.6190476190476197E-2</v>
      </c>
      <c r="Y10" s="22">
        <v>0.05</v>
      </c>
      <c r="Z10" s="22">
        <v>2.2222222222222199E-2</v>
      </c>
      <c r="AA10" s="22">
        <v>5.7324840764331197E-2</v>
      </c>
      <c r="AB10" s="22">
        <v>6.25E-2</v>
      </c>
      <c r="AC10" s="22">
        <v>5.2631578947368397E-2</v>
      </c>
      <c r="AD10" s="22">
        <v>0.157894736842105</v>
      </c>
      <c r="AE10" s="22"/>
      <c r="AF10" s="22">
        <v>5.5137844611528798E-2</v>
      </c>
      <c r="AG10" s="22">
        <v>0.04</v>
      </c>
      <c r="AH10" s="22">
        <v>7.8125E-2</v>
      </c>
      <c r="AI10" s="22">
        <v>3.1055900621118002E-2</v>
      </c>
      <c r="AJ10" s="22">
        <v>8.1300813008130093E-2</v>
      </c>
      <c r="AK10" s="22">
        <v>6.6666666666666693E-2</v>
      </c>
      <c r="AL10" s="22"/>
      <c r="AM10" s="22">
        <v>9.3406593406593394E-2</v>
      </c>
      <c r="AN10" s="22">
        <v>6.22222222222222E-2</v>
      </c>
      <c r="AO10" s="22">
        <v>5.3708439897698197E-2</v>
      </c>
      <c r="AP10" s="22">
        <v>5.0632911392405097E-2</v>
      </c>
      <c r="AQ10" s="22">
        <v>4.5454545454545497E-2</v>
      </c>
      <c r="AR10" s="22"/>
      <c r="AS10" s="22">
        <v>6.3967611336032404E-2</v>
      </c>
      <c r="AT10" s="22" t="s">
        <v>97</v>
      </c>
      <c r="AU10" s="22"/>
      <c r="AV10" s="22">
        <v>3.7499999999999999E-2</v>
      </c>
      <c r="AW10" s="22">
        <v>9.5744680851063801E-2</v>
      </c>
      <c r="AX10" s="22">
        <v>8.0305927342256195E-2</v>
      </c>
      <c r="AY10" s="22"/>
      <c r="AZ10" s="22">
        <v>1.8348623853211E-2</v>
      </c>
      <c r="BA10" s="22">
        <v>2.2222222222222199E-2</v>
      </c>
      <c r="BB10" s="22">
        <v>7.4889867841409705E-2</v>
      </c>
      <c r="BC10" s="22"/>
      <c r="BD10" s="22">
        <v>6.5162907268170395E-2</v>
      </c>
      <c r="BE10" s="22">
        <v>6.2645011600928099E-2</v>
      </c>
      <c r="BF10" s="22"/>
      <c r="BG10" s="22">
        <v>4.8426150121065402E-2</v>
      </c>
      <c r="BH10" s="22">
        <v>7.1951219512195103E-2</v>
      </c>
      <c r="BI10" s="22"/>
      <c r="BJ10" s="22">
        <v>4.2105263157894701E-2</v>
      </c>
      <c r="BK10" s="22">
        <v>6.7713444553483798E-2</v>
      </c>
      <c r="BL10" s="22"/>
      <c r="BM10" s="22">
        <v>7.4074074074074098E-2</v>
      </c>
      <c r="BN10" s="22">
        <v>6.0450819672131097E-2</v>
      </c>
      <c r="BO10" s="22"/>
      <c r="BP10" s="22">
        <v>7.71513353115727E-2</v>
      </c>
      <c r="BQ10" s="22">
        <v>5.9360730593607303E-2</v>
      </c>
      <c r="BR10" s="22"/>
      <c r="BS10" s="22">
        <v>4.9773755656108601E-2</v>
      </c>
      <c r="BT10" s="22">
        <v>9.4505494505494503E-2</v>
      </c>
      <c r="BU10" s="22"/>
      <c r="BV10" s="22">
        <v>5.3691275167785199E-2</v>
      </c>
      <c r="BW10" s="22">
        <v>4.7781569965870303E-2</v>
      </c>
      <c r="BX10" s="22"/>
      <c r="BY10" s="22">
        <v>4.8951048951049E-2</v>
      </c>
      <c r="BZ10" s="22">
        <v>6.4995357474466095E-2</v>
      </c>
      <c r="CA10" s="22"/>
      <c r="CB10" s="22">
        <v>5.4145516074450097E-2</v>
      </c>
      <c r="CC10" s="22">
        <v>7.3954983922829606E-2</v>
      </c>
    </row>
    <row r="11" spans="2:81" x14ac:dyDescent="0.3">
      <c r="B11" s="15"/>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506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489</v>
      </c>
      <c r="C8" s="13">
        <v>0.25910931174089102</v>
      </c>
      <c r="D8" s="13">
        <v>0.24719101123595499</v>
      </c>
      <c r="E8" s="13">
        <v>0.27018121911037901</v>
      </c>
      <c r="F8" s="13"/>
      <c r="G8" s="13">
        <v>0.28000000000000003</v>
      </c>
      <c r="H8" s="13">
        <v>0.31901840490797501</v>
      </c>
      <c r="I8" s="13">
        <v>0.27542372881355898</v>
      </c>
      <c r="J8" s="13">
        <v>0.21393034825870599</v>
      </c>
      <c r="K8" s="13">
        <v>0.20979020979021001</v>
      </c>
      <c r="L8" s="13">
        <v>0.18831168831168801</v>
      </c>
      <c r="M8" s="13"/>
      <c r="N8" s="13">
        <v>0.26778242677824299</v>
      </c>
      <c r="O8" s="13">
        <v>0.23024054982817899</v>
      </c>
      <c r="P8" s="13">
        <v>0.28358208955223901</v>
      </c>
      <c r="Q8" s="13">
        <v>0.25984251968503902</v>
      </c>
      <c r="R8" s="13"/>
      <c r="S8" s="13">
        <v>0.25514403292181098</v>
      </c>
      <c r="T8" s="13">
        <v>0.24812030075187999</v>
      </c>
      <c r="U8" s="13">
        <v>0.232876712328767</v>
      </c>
      <c r="V8" s="13">
        <v>0.25242718446601897</v>
      </c>
      <c r="W8" s="13">
        <v>0.269230769230769</v>
      </c>
      <c r="X8" s="13">
        <v>0.266666666666667</v>
      </c>
      <c r="Y8" s="13">
        <v>0.28999999999999998</v>
      </c>
      <c r="Z8" s="13">
        <v>0.22222222222222199</v>
      </c>
      <c r="AA8" s="13">
        <v>0.26751592356687898</v>
      </c>
      <c r="AB8" s="13">
        <v>0.22916666666666699</v>
      </c>
      <c r="AC8" s="13">
        <v>0.31578947368421101</v>
      </c>
      <c r="AD8" s="13">
        <v>0.26315789473684198</v>
      </c>
      <c r="AE8" s="13"/>
      <c r="AF8" s="13">
        <v>0.30827067669172897</v>
      </c>
      <c r="AG8" s="13">
        <v>0.26</v>
      </c>
      <c r="AH8" s="13">
        <v>0.2890625</v>
      </c>
      <c r="AI8" s="13">
        <v>0.22360248447205</v>
      </c>
      <c r="AJ8" s="13">
        <v>0.19512195121951201</v>
      </c>
      <c r="AK8" s="13">
        <v>0.161904761904762</v>
      </c>
      <c r="AL8" s="13"/>
      <c r="AM8" s="13">
        <v>0.28571428571428598</v>
      </c>
      <c r="AN8" s="13">
        <v>0.26222222222222202</v>
      </c>
      <c r="AO8" s="13">
        <v>0.22506393861892601</v>
      </c>
      <c r="AP8" s="13">
        <v>0.27004219409282698</v>
      </c>
      <c r="AQ8" s="13">
        <v>0.31818181818181801</v>
      </c>
      <c r="AR8" s="13"/>
      <c r="AS8" s="13">
        <v>0.25910931174089102</v>
      </c>
      <c r="AT8" s="13" t="s">
        <v>97</v>
      </c>
      <c r="AU8" s="13"/>
      <c r="AV8" s="13">
        <v>0.3</v>
      </c>
      <c r="AW8" s="13">
        <v>0.36170212765957399</v>
      </c>
      <c r="AX8" s="13">
        <v>0.20650095602294499</v>
      </c>
      <c r="AY8" s="13"/>
      <c r="AZ8" s="13">
        <v>0.33944954128440402</v>
      </c>
      <c r="BA8" s="13">
        <v>0.44444444444444398</v>
      </c>
      <c r="BB8" s="13">
        <v>0.22026431718061701</v>
      </c>
      <c r="BC8" s="13"/>
      <c r="BD8" s="13">
        <v>0.28822055137844599</v>
      </c>
      <c r="BE8" s="13">
        <v>0.20649651972157801</v>
      </c>
      <c r="BF8" s="13"/>
      <c r="BG8" s="13">
        <v>0.322033898305085</v>
      </c>
      <c r="BH8" s="13">
        <v>0.228048780487805</v>
      </c>
      <c r="BI8" s="13"/>
      <c r="BJ8" s="13">
        <v>0.32105263157894698</v>
      </c>
      <c r="BK8" s="13">
        <v>0.24828263002944101</v>
      </c>
      <c r="BL8" s="13"/>
      <c r="BM8" s="13">
        <v>0.30041152263374499</v>
      </c>
      <c r="BN8" s="13">
        <v>0.248975409836066</v>
      </c>
      <c r="BO8" s="13"/>
      <c r="BP8" s="13">
        <v>0.26706231454005902</v>
      </c>
      <c r="BQ8" s="13">
        <v>0.255707762557078</v>
      </c>
      <c r="BR8" s="13"/>
      <c r="BS8" s="13">
        <v>0.33257918552036198</v>
      </c>
      <c r="BT8" s="13">
        <v>0.2</v>
      </c>
      <c r="BU8" s="13"/>
      <c r="BV8" s="13">
        <v>0.33557046979865801</v>
      </c>
      <c r="BW8" s="13">
        <v>0.33105802047781602</v>
      </c>
      <c r="BX8" s="13"/>
      <c r="BY8" s="13">
        <v>0.33566433566433601</v>
      </c>
      <c r="BZ8" s="13">
        <v>0.248839368616527</v>
      </c>
      <c r="CA8" s="13"/>
      <c r="CB8" s="13">
        <v>0.24027072758037199</v>
      </c>
      <c r="CC8" s="13">
        <v>0.27331189710610898</v>
      </c>
    </row>
    <row r="9" spans="2:81" ht="28.8" x14ac:dyDescent="0.3">
      <c r="B9" s="14" t="s">
        <v>490</v>
      </c>
      <c r="C9" s="13">
        <v>0.67530364372469598</v>
      </c>
      <c r="D9" s="13">
        <v>0.680577849117175</v>
      </c>
      <c r="E9" s="13">
        <v>0.67051070840197702</v>
      </c>
      <c r="F9" s="13"/>
      <c r="G9" s="13">
        <v>0.69142857142857095</v>
      </c>
      <c r="H9" s="13">
        <v>0.61349693251533699</v>
      </c>
      <c r="I9" s="13">
        <v>0.66525423728813604</v>
      </c>
      <c r="J9" s="13">
        <v>0.70646766169154196</v>
      </c>
      <c r="K9" s="13">
        <v>0.69930069930069905</v>
      </c>
      <c r="L9" s="13">
        <v>0.74025974025973995</v>
      </c>
      <c r="M9" s="13"/>
      <c r="N9" s="13">
        <v>0.673640167364017</v>
      </c>
      <c r="O9" s="13">
        <v>0.71477663230240596</v>
      </c>
      <c r="P9" s="13">
        <v>0.63681592039801005</v>
      </c>
      <c r="Q9" s="13">
        <v>0.65748031496062997</v>
      </c>
      <c r="R9" s="13"/>
      <c r="S9" s="13">
        <v>0.68312757201646102</v>
      </c>
      <c r="T9" s="13">
        <v>0.67669172932330801</v>
      </c>
      <c r="U9" s="13">
        <v>0.65753424657534199</v>
      </c>
      <c r="V9" s="13">
        <v>0.66019417475728204</v>
      </c>
      <c r="W9" s="13">
        <v>0.67307692307692302</v>
      </c>
      <c r="X9" s="13">
        <v>0.65714285714285703</v>
      </c>
      <c r="Y9" s="13">
        <v>0.66</v>
      </c>
      <c r="Z9" s="13">
        <v>0.73333333333333295</v>
      </c>
      <c r="AA9" s="13">
        <v>0.68152866242038201</v>
      </c>
      <c r="AB9" s="13">
        <v>0.72916666666666696</v>
      </c>
      <c r="AC9" s="13">
        <v>0.63157894736842102</v>
      </c>
      <c r="AD9" s="13">
        <v>0.57894736842105299</v>
      </c>
      <c r="AE9" s="13"/>
      <c r="AF9" s="13">
        <v>0.63408521303258103</v>
      </c>
      <c r="AG9" s="13">
        <v>0.69499999999999995</v>
      </c>
      <c r="AH9" s="13">
        <v>0.640625</v>
      </c>
      <c r="AI9" s="13">
        <v>0.74534161490683204</v>
      </c>
      <c r="AJ9" s="13">
        <v>0.71544715447154505</v>
      </c>
      <c r="AK9" s="13">
        <v>0.77142857142857102</v>
      </c>
      <c r="AL9" s="13"/>
      <c r="AM9" s="13">
        <v>0.63736263736263699</v>
      </c>
      <c r="AN9" s="13">
        <v>0.68</v>
      </c>
      <c r="AO9" s="13">
        <v>0.71867007672634298</v>
      </c>
      <c r="AP9" s="13">
        <v>0.66244725738396604</v>
      </c>
      <c r="AQ9" s="13">
        <v>0.63636363636363602</v>
      </c>
      <c r="AR9" s="13"/>
      <c r="AS9" s="13">
        <v>0.67530364372469598</v>
      </c>
      <c r="AT9" s="13" t="s">
        <v>97</v>
      </c>
      <c r="AU9" s="13"/>
      <c r="AV9" s="13">
        <v>0.66500000000000004</v>
      </c>
      <c r="AW9" s="13">
        <v>0.54255319148936199</v>
      </c>
      <c r="AX9" s="13">
        <v>0.71128107074569802</v>
      </c>
      <c r="AY9" s="13"/>
      <c r="AZ9" s="13">
        <v>0.63302752293578002</v>
      </c>
      <c r="BA9" s="13">
        <v>0.52222222222222203</v>
      </c>
      <c r="BB9" s="13">
        <v>0.71365638766519801</v>
      </c>
      <c r="BC9" s="13"/>
      <c r="BD9" s="13">
        <v>0.64661654135338298</v>
      </c>
      <c r="BE9" s="13">
        <v>0.72621809744779597</v>
      </c>
      <c r="BF9" s="13"/>
      <c r="BG9" s="13">
        <v>0.62711864406779705</v>
      </c>
      <c r="BH9" s="13">
        <v>0.698780487804878</v>
      </c>
      <c r="BI9" s="13"/>
      <c r="BJ9" s="13">
        <v>0.62631578947368405</v>
      </c>
      <c r="BK9" s="13">
        <v>0.684003925417076</v>
      </c>
      <c r="BL9" s="13"/>
      <c r="BM9" s="13">
        <v>0.64197530864197505</v>
      </c>
      <c r="BN9" s="13">
        <v>0.68442622950819698</v>
      </c>
      <c r="BO9" s="13"/>
      <c r="BP9" s="13">
        <v>0.66468842729970301</v>
      </c>
      <c r="BQ9" s="13">
        <v>0.67922374429223698</v>
      </c>
      <c r="BR9" s="13"/>
      <c r="BS9" s="13">
        <v>0.62217194570135703</v>
      </c>
      <c r="BT9" s="13">
        <v>0.696703296703297</v>
      </c>
      <c r="BU9" s="13"/>
      <c r="BV9" s="13">
        <v>0.62416107382550301</v>
      </c>
      <c r="BW9" s="13">
        <v>0.62116040955631402</v>
      </c>
      <c r="BX9" s="13"/>
      <c r="BY9" s="13">
        <v>0.61538461538461497</v>
      </c>
      <c r="BZ9" s="13">
        <v>0.68430826369544995</v>
      </c>
      <c r="CA9" s="13"/>
      <c r="CB9" s="13">
        <v>0.70896785109983096</v>
      </c>
      <c r="CC9" s="13">
        <v>0.64790996784565902</v>
      </c>
    </row>
    <row r="10" spans="2:81" x14ac:dyDescent="0.3">
      <c r="B10" s="14" t="s">
        <v>106</v>
      </c>
      <c r="C10" s="22">
        <v>6.5587044534412997E-2</v>
      </c>
      <c r="D10" s="22">
        <v>7.2231139646870002E-2</v>
      </c>
      <c r="E10" s="22">
        <v>5.9308072487644199E-2</v>
      </c>
      <c r="F10" s="22"/>
      <c r="G10" s="22">
        <v>2.8571428571428598E-2</v>
      </c>
      <c r="H10" s="22">
        <v>6.7484662576687102E-2</v>
      </c>
      <c r="I10" s="22">
        <v>5.93220338983051E-2</v>
      </c>
      <c r="J10" s="22">
        <v>7.9601990049751201E-2</v>
      </c>
      <c r="K10" s="22">
        <v>9.0909090909090898E-2</v>
      </c>
      <c r="L10" s="22">
        <v>7.1428571428571397E-2</v>
      </c>
      <c r="M10" s="22"/>
      <c r="N10" s="22">
        <v>5.85774058577406E-2</v>
      </c>
      <c r="O10" s="22">
        <v>5.49828178694158E-2</v>
      </c>
      <c r="P10" s="22">
        <v>7.9601990049751201E-2</v>
      </c>
      <c r="Q10" s="22">
        <v>8.2677165354330701E-2</v>
      </c>
      <c r="R10" s="22"/>
      <c r="S10" s="22">
        <v>6.1728395061728399E-2</v>
      </c>
      <c r="T10" s="22">
        <v>7.5187969924811998E-2</v>
      </c>
      <c r="U10" s="22">
        <v>0.10958904109589</v>
      </c>
      <c r="V10" s="22">
        <v>8.7378640776699004E-2</v>
      </c>
      <c r="W10" s="22">
        <v>5.7692307692307702E-2</v>
      </c>
      <c r="X10" s="22">
        <v>7.6190476190476197E-2</v>
      </c>
      <c r="Y10" s="22">
        <v>0.05</v>
      </c>
      <c r="Z10" s="22">
        <v>4.4444444444444398E-2</v>
      </c>
      <c r="AA10" s="22">
        <v>5.0955414012738898E-2</v>
      </c>
      <c r="AB10" s="22">
        <v>4.1666666666666699E-2</v>
      </c>
      <c r="AC10" s="22">
        <v>5.2631578947368397E-2</v>
      </c>
      <c r="AD10" s="22">
        <v>0.157894736842105</v>
      </c>
      <c r="AE10" s="22"/>
      <c r="AF10" s="22">
        <v>5.7644110275689199E-2</v>
      </c>
      <c r="AG10" s="22">
        <v>4.4999999999999998E-2</v>
      </c>
      <c r="AH10" s="22">
        <v>7.03125E-2</v>
      </c>
      <c r="AI10" s="22">
        <v>3.1055900621118002E-2</v>
      </c>
      <c r="AJ10" s="22">
        <v>8.9430894308943104E-2</v>
      </c>
      <c r="AK10" s="22">
        <v>6.6666666666666693E-2</v>
      </c>
      <c r="AL10" s="22"/>
      <c r="AM10" s="22">
        <v>7.69230769230769E-2</v>
      </c>
      <c r="AN10" s="22">
        <v>5.7777777777777803E-2</v>
      </c>
      <c r="AO10" s="22">
        <v>5.6265984654731503E-2</v>
      </c>
      <c r="AP10" s="22">
        <v>6.7510548523206704E-2</v>
      </c>
      <c r="AQ10" s="22">
        <v>4.5454545454545497E-2</v>
      </c>
      <c r="AR10" s="22"/>
      <c r="AS10" s="22">
        <v>6.5587044534412997E-2</v>
      </c>
      <c r="AT10" s="22" t="s">
        <v>97</v>
      </c>
      <c r="AU10" s="22"/>
      <c r="AV10" s="22">
        <v>3.5000000000000003E-2</v>
      </c>
      <c r="AW10" s="22">
        <v>9.5744680851063801E-2</v>
      </c>
      <c r="AX10" s="22">
        <v>8.2217973231357599E-2</v>
      </c>
      <c r="AY10" s="22"/>
      <c r="AZ10" s="22">
        <v>2.7522935779816501E-2</v>
      </c>
      <c r="BA10" s="22">
        <v>3.3333333333333298E-2</v>
      </c>
      <c r="BB10" s="22">
        <v>6.6079295154184994E-2</v>
      </c>
      <c r="BC10" s="22"/>
      <c r="BD10" s="22">
        <v>6.5162907268170395E-2</v>
      </c>
      <c r="BE10" s="22">
        <v>6.7285382830626406E-2</v>
      </c>
      <c r="BF10" s="22"/>
      <c r="BG10" s="22">
        <v>5.0847457627118599E-2</v>
      </c>
      <c r="BH10" s="22">
        <v>7.3170731707317097E-2</v>
      </c>
      <c r="BI10" s="22"/>
      <c r="BJ10" s="22">
        <v>5.2631578947368397E-2</v>
      </c>
      <c r="BK10" s="22">
        <v>6.7713444553483798E-2</v>
      </c>
      <c r="BL10" s="22"/>
      <c r="BM10" s="22">
        <v>5.7613168724279802E-2</v>
      </c>
      <c r="BN10" s="22">
        <v>6.6598360655737696E-2</v>
      </c>
      <c r="BO10" s="22"/>
      <c r="BP10" s="22">
        <v>6.82492581602374E-2</v>
      </c>
      <c r="BQ10" s="22">
        <v>6.50684931506849E-2</v>
      </c>
      <c r="BR10" s="22"/>
      <c r="BS10" s="22">
        <v>4.52488687782805E-2</v>
      </c>
      <c r="BT10" s="22">
        <v>0.103296703296703</v>
      </c>
      <c r="BU10" s="22"/>
      <c r="BV10" s="22">
        <v>4.0268456375838903E-2</v>
      </c>
      <c r="BW10" s="22">
        <v>4.7781569965870303E-2</v>
      </c>
      <c r="BX10" s="22"/>
      <c r="BY10" s="22">
        <v>4.8951048951049E-2</v>
      </c>
      <c r="BZ10" s="22">
        <v>6.6852367688022302E-2</v>
      </c>
      <c r="CA10" s="22"/>
      <c r="CB10" s="22">
        <v>5.0761421319797002E-2</v>
      </c>
      <c r="CC10" s="22">
        <v>7.8778135048231501E-2</v>
      </c>
    </row>
    <row r="11" spans="2:81" x14ac:dyDescent="0.3">
      <c r="B11" s="15"/>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507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489</v>
      </c>
      <c r="C8" s="13">
        <v>0.22753036437247001</v>
      </c>
      <c r="D8" s="13">
        <v>0.21829855537720699</v>
      </c>
      <c r="E8" s="13">
        <v>0.23558484349258599</v>
      </c>
      <c r="F8" s="13"/>
      <c r="G8" s="13">
        <v>0.23428571428571399</v>
      </c>
      <c r="H8" s="13">
        <v>0.28834355828220898</v>
      </c>
      <c r="I8" s="13">
        <v>0.233050847457627</v>
      </c>
      <c r="J8" s="13">
        <v>0.18407960199005</v>
      </c>
      <c r="K8" s="13">
        <v>0.188811188811189</v>
      </c>
      <c r="L8" s="13">
        <v>0.17532467532467499</v>
      </c>
      <c r="M8" s="13"/>
      <c r="N8" s="13">
        <v>0.22803347280334699</v>
      </c>
      <c r="O8" s="13">
        <v>0.19931271477663201</v>
      </c>
      <c r="P8" s="13">
        <v>0.24378109452736299</v>
      </c>
      <c r="Q8" s="13">
        <v>0.24803149606299199</v>
      </c>
      <c r="R8" s="13"/>
      <c r="S8" s="13">
        <v>0.234567901234568</v>
      </c>
      <c r="T8" s="13">
        <v>0.21052631578947401</v>
      </c>
      <c r="U8" s="13">
        <v>0.20547945205479501</v>
      </c>
      <c r="V8" s="13">
        <v>0.20388349514563101</v>
      </c>
      <c r="W8" s="13">
        <v>0.21153846153846201</v>
      </c>
      <c r="X8" s="13">
        <v>0.266666666666667</v>
      </c>
      <c r="Y8" s="13">
        <v>0.27</v>
      </c>
      <c r="Z8" s="13">
        <v>0.133333333333333</v>
      </c>
      <c r="AA8" s="13">
        <v>0.25477707006369399</v>
      </c>
      <c r="AB8" s="13">
        <v>0.17708333333333301</v>
      </c>
      <c r="AC8" s="13">
        <v>0.26315789473684198</v>
      </c>
      <c r="AD8" s="13">
        <v>0.26315789473684198</v>
      </c>
      <c r="AE8" s="13"/>
      <c r="AF8" s="13">
        <v>0.25814536340852101</v>
      </c>
      <c r="AG8" s="13">
        <v>0.22500000000000001</v>
      </c>
      <c r="AH8" s="13">
        <v>0.2578125</v>
      </c>
      <c r="AI8" s="13">
        <v>0.20496894409937899</v>
      </c>
      <c r="AJ8" s="13">
        <v>0.19512195121951201</v>
      </c>
      <c r="AK8" s="13">
        <v>0.133333333333333</v>
      </c>
      <c r="AL8" s="13"/>
      <c r="AM8" s="13">
        <v>0.24725274725274701</v>
      </c>
      <c r="AN8" s="13">
        <v>0.23555555555555599</v>
      </c>
      <c r="AO8" s="13">
        <v>0.19948849104859301</v>
      </c>
      <c r="AP8" s="13">
        <v>0.253164556962025</v>
      </c>
      <c r="AQ8" s="13">
        <v>0.27272727272727298</v>
      </c>
      <c r="AR8" s="13"/>
      <c r="AS8" s="13">
        <v>0.22753036437247001</v>
      </c>
      <c r="AT8" s="13" t="s">
        <v>97</v>
      </c>
      <c r="AU8" s="13"/>
      <c r="AV8" s="13">
        <v>0.26500000000000001</v>
      </c>
      <c r="AW8" s="13">
        <v>0.28723404255319201</v>
      </c>
      <c r="AX8" s="13">
        <v>0.19311663479923499</v>
      </c>
      <c r="AY8" s="13"/>
      <c r="AZ8" s="13">
        <v>0.27522935779816499</v>
      </c>
      <c r="BA8" s="13">
        <v>0.36666666666666697</v>
      </c>
      <c r="BB8" s="13">
        <v>0.198237885462555</v>
      </c>
      <c r="BC8" s="13"/>
      <c r="BD8" s="13">
        <v>0.255639097744361</v>
      </c>
      <c r="BE8" s="13">
        <v>0.17865429234338701</v>
      </c>
      <c r="BF8" s="13"/>
      <c r="BG8" s="13">
        <v>0.28571428571428598</v>
      </c>
      <c r="BH8" s="13">
        <v>0.198780487804878</v>
      </c>
      <c r="BI8" s="13"/>
      <c r="BJ8" s="13">
        <v>0.31052631578947398</v>
      </c>
      <c r="BK8" s="13">
        <v>0.212953876349362</v>
      </c>
      <c r="BL8" s="13"/>
      <c r="BM8" s="13">
        <v>0.28395061728395099</v>
      </c>
      <c r="BN8" s="13">
        <v>0.21209016393442601</v>
      </c>
      <c r="BO8" s="13"/>
      <c r="BP8" s="13">
        <v>0.24332344213649901</v>
      </c>
      <c r="BQ8" s="13">
        <v>0.221461187214612</v>
      </c>
      <c r="BR8" s="13"/>
      <c r="BS8" s="13">
        <v>0.30316742081448</v>
      </c>
      <c r="BT8" s="13">
        <v>0.18021978021978</v>
      </c>
      <c r="BU8" s="13"/>
      <c r="BV8" s="13">
        <v>0.30872483221476499</v>
      </c>
      <c r="BW8" s="13">
        <v>0.30034129692832801</v>
      </c>
      <c r="BX8" s="13"/>
      <c r="BY8" s="13">
        <v>0.27972027972028002</v>
      </c>
      <c r="BZ8" s="13">
        <v>0.220984215413185</v>
      </c>
      <c r="CA8" s="13"/>
      <c r="CB8" s="13">
        <v>0.21489001692047399</v>
      </c>
      <c r="CC8" s="13">
        <v>0.23472668810289399</v>
      </c>
    </row>
    <row r="9" spans="2:81" ht="28.8" x14ac:dyDescent="0.3">
      <c r="B9" s="14" t="s">
        <v>490</v>
      </c>
      <c r="C9" s="13">
        <v>0.70769230769230795</v>
      </c>
      <c r="D9" s="13">
        <v>0.71268057784911698</v>
      </c>
      <c r="E9" s="13">
        <v>0.70345963756177898</v>
      </c>
      <c r="F9" s="13"/>
      <c r="G9" s="13">
        <v>0.73714285714285699</v>
      </c>
      <c r="H9" s="13">
        <v>0.64723926380368102</v>
      </c>
      <c r="I9" s="13">
        <v>0.70762711864406802</v>
      </c>
      <c r="J9" s="13">
        <v>0.74129353233830797</v>
      </c>
      <c r="K9" s="13">
        <v>0.713286713286713</v>
      </c>
      <c r="L9" s="13">
        <v>0.75324675324675305</v>
      </c>
      <c r="M9" s="13"/>
      <c r="N9" s="13">
        <v>0.71129707112970697</v>
      </c>
      <c r="O9" s="13">
        <v>0.75257731958762897</v>
      </c>
      <c r="P9" s="13">
        <v>0.67164179104477595</v>
      </c>
      <c r="Q9" s="13">
        <v>0.67322834645669305</v>
      </c>
      <c r="R9" s="13"/>
      <c r="S9" s="13">
        <v>0.71193415637860102</v>
      </c>
      <c r="T9" s="13">
        <v>0.69924812030075201</v>
      </c>
      <c r="U9" s="13">
        <v>0.72602739726027399</v>
      </c>
      <c r="V9" s="13">
        <v>0.69902912621359203</v>
      </c>
      <c r="W9" s="13">
        <v>0.74038461538461497</v>
      </c>
      <c r="X9" s="13">
        <v>0.65714285714285703</v>
      </c>
      <c r="Y9" s="13">
        <v>0.69</v>
      </c>
      <c r="Z9" s="13">
        <v>0.8</v>
      </c>
      <c r="AA9" s="13">
        <v>0.69426751592356695</v>
      </c>
      <c r="AB9" s="13">
        <v>0.77083333333333304</v>
      </c>
      <c r="AC9" s="13">
        <v>0.66666666666666696</v>
      </c>
      <c r="AD9" s="13">
        <v>0.57894736842105299</v>
      </c>
      <c r="AE9" s="13"/>
      <c r="AF9" s="13">
        <v>0.68671679197994995</v>
      </c>
      <c r="AG9" s="13">
        <v>0.73499999999999999</v>
      </c>
      <c r="AH9" s="13">
        <v>0.671875</v>
      </c>
      <c r="AI9" s="13">
        <v>0.76397515527950299</v>
      </c>
      <c r="AJ9" s="13">
        <v>0.71544715447154505</v>
      </c>
      <c r="AK9" s="13">
        <v>0.80952380952380998</v>
      </c>
      <c r="AL9" s="13"/>
      <c r="AM9" s="13">
        <v>0.67582417582417598</v>
      </c>
      <c r="AN9" s="13">
        <v>0.70222222222222197</v>
      </c>
      <c r="AO9" s="13">
        <v>0.74936061381074204</v>
      </c>
      <c r="AP9" s="13">
        <v>0.683544303797468</v>
      </c>
      <c r="AQ9" s="13">
        <v>0.68181818181818199</v>
      </c>
      <c r="AR9" s="13"/>
      <c r="AS9" s="13">
        <v>0.70769230769230795</v>
      </c>
      <c r="AT9" s="13" t="s">
        <v>97</v>
      </c>
      <c r="AU9" s="13"/>
      <c r="AV9" s="13">
        <v>0.7</v>
      </c>
      <c r="AW9" s="13">
        <v>0.61702127659574502</v>
      </c>
      <c r="AX9" s="13">
        <v>0.72848948374761002</v>
      </c>
      <c r="AY9" s="13"/>
      <c r="AZ9" s="13">
        <v>0.67889908256880704</v>
      </c>
      <c r="BA9" s="13">
        <v>0.61111111111111105</v>
      </c>
      <c r="BB9" s="13">
        <v>0.74449339207048504</v>
      </c>
      <c r="BC9" s="13"/>
      <c r="BD9" s="13">
        <v>0.67919799498746902</v>
      </c>
      <c r="BE9" s="13">
        <v>0.75638051044083499</v>
      </c>
      <c r="BF9" s="13"/>
      <c r="BG9" s="13">
        <v>0.66343825665859602</v>
      </c>
      <c r="BH9" s="13">
        <v>0.72926829268292703</v>
      </c>
      <c r="BI9" s="13"/>
      <c r="BJ9" s="13">
        <v>0.63157894736842102</v>
      </c>
      <c r="BK9" s="13">
        <v>0.72129538763493595</v>
      </c>
      <c r="BL9" s="13"/>
      <c r="BM9" s="13">
        <v>0.67078189300411495</v>
      </c>
      <c r="BN9" s="13">
        <v>0.71926229508196704</v>
      </c>
      <c r="BO9" s="13"/>
      <c r="BP9" s="13">
        <v>0.68249258160237403</v>
      </c>
      <c r="BQ9" s="13">
        <v>0.715753424657534</v>
      </c>
      <c r="BR9" s="13"/>
      <c r="BS9" s="13">
        <v>0.64253393665158398</v>
      </c>
      <c r="BT9" s="13">
        <v>0.72967032967032996</v>
      </c>
      <c r="BU9" s="13"/>
      <c r="BV9" s="13">
        <v>0.644295302013423</v>
      </c>
      <c r="BW9" s="13">
        <v>0.64163822525597303</v>
      </c>
      <c r="BX9" s="13"/>
      <c r="BY9" s="13">
        <v>0.67132867132867102</v>
      </c>
      <c r="BZ9" s="13">
        <v>0.71309192200557103</v>
      </c>
      <c r="CA9" s="13"/>
      <c r="CB9" s="13">
        <v>0.730964467005076</v>
      </c>
      <c r="CC9" s="13">
        <v>0.69131832797427695</v>
      </c>
    </row>
    <row r="10" spans="2:81" x14ac:dyDescent="0.3">
      <c r="B10" s="14" t="s">
        <v>106</v>
      </c>
      <c r="C10" s="22">
        <v>6.47773279352227E-2</v>
      </c>
      <c r="D10" s="22">
        <v>6.9020866773675804E-2</v>
      </c>
      <c r="E10" s="22">
        <v>6.09555189456343E-2</v>
      </c>
      <c r="F10" s="22"/>
      <c r="G10" s="22">
        <v>2.8571428571428598E-2</v>
      </c>
      <c r="H10" s="22">
        <v>6.4417177914110405E-2</v>
      </c>
      <c r="I10" s="22">
        <v>5.93220338983051E-2</v>
      </c>
      <c r="J10" s="22">
        <v>7.4626865671641798E-2</v>
      </c>
      <c r="K10" s="22">
        <v>9.7902097902097904E-2</v>
      </c>
      <c r="L10" s="22">
        <v>7.1428571428571397E-2</v>
      </c>
      <c r="M10" s="22"/>
      <c r="N10" s="22">
        <v>6.0669456066945598E-2</v>
      </c>
      <c r="O10" s="22">
        <v>4.8109965635738799E-2</v>
      </c>
      <c r="P10" s="22">
        <v>8.45771144278607E-2</v>
      </c>
      <c r="Q10" s="22">
        <v>7.8740157480315001E-2</v>
      </c>
      <c r="R10" s="22"/>
      <c r="S10" s="22">
        <v>5.3497942386831303E-2</v>
      </c>
      <c r="T10" s="22">
        <v>9.0225563909774403E-2</v>
      </c>
      <c r="U10" s="22">
        <v>6.8493150684931503E-2</v>
      </c>
      <c r="V10" s="22">
        <v>9.7087378640776698E-2</v>
      </c>
      <c r="W10" s="22">
        <v>4.80769230769231E-2</v>
      </c>
      <c r="X10" s="22">
        <v>7.6190476190476197E-2</v>
      </c>
      <c r="Y10" s="22">
        <v>0.04</v>
      </c>
      <c r="Z10" s="22">
        <v>6.6666666666666693E-2</v>
      </c>
      <c r="AA10" s="22">
        <v>5.0955414012738898E-2</v>
      </c>
      <c r="AB10" s="22">
        <v>5.2083333333333301E-2</v>
      </c>
      <c r="AC10" s="22">
        <v>7.0175438596491196E-2</v>
      </c>
      <c r="AD10" s="22">
        <v>0.157894736842105</v>
      </c>
      <c r="AE10" s="22"/>
      <c r="AF10" s="22">
        <v>5.5137844611528798E-2</v>
      </c>
      <c r="AG10" s="22">
        <v>0.04</v>
      </c>
      <c r="AH10" s="22">
        <v>7.03125E-2</v>
      </c>
      <c r="AI10" s="22">
        <v>3.1055900621118002E-2</v>
      </c>
      <c r="AJ10" s="22">
        <v>8.9430894308943104E-2</v>
      </c>
      <c r="AK10" s="22">
        <v>5.7142857142857099E-2</v>
      </c>
      <c r="AL10" s="22"/>
      <c r="AM10" s="22">
        <v>7.69230769230769E-2</v>
      </c>
      <c r="AN10" s="22">
        <v>6.22222222222222E-2</v>
      </c>
      <c r="AO10" s="22">
        <v>5.1150895140665002E-2</v>
      </c>
      <c r="AP10" s="22">
        <v>6.3291139240506306E-2</v>
      </c>
      <c r="AQ10" s="22">
        <v>4.5454545454545497E-2</v>
      </c>
      <c r="AR10" s="22"/>
      <c r="AS10" s="22">
        <v>6.47773279352227E-2</v>
      </c>
      <c r="AT10" s="22" t="s">
        <v>97</v>
      </c>
      <c r="AU10" s="22"/>
      <c r="AV10" s="22">
        <v>3.5000000000000003E-2</v>
      </c>
      <c r="AW10" s="22">
        <v>9.5744680851063801E-2</v>
      </c>
      <c r="AX10" s="22">
        <v>7.8393881453154901E-2</v>
      </c>
      <c r="AY10" s="22"/>
      <c r="AZ10" s="22">
        <v>4.5871559633027498E-2</v>
      </c>
      <c r="BA10" s="22">
        <v>2.2222222222222199E-2</v>
      </c>
      <c r="BB10" s="22">
        <v>5.7268722466960402E-2</v>
      </c>
      <c r="BC10" s="22"/>
      <c r="BD10" s="22">
        <v>6.5162907268170395E-2</v>
      </c>
      <c r="BE10" s="22">
        <v>6.4965197215777301E-2</v>
      </c>
      <c r="BF10" s="22"/>
      <c r="BG10" s="22">
        <v>5.0847457627118599E-2</v>
      </c>
      <c r="BH10" s="22">
        <v>7.1951219512195103E-2</v>
      </c>
      <c r="BI10" s="22"/>
      <c r="BJ10" s="22">
        <v>5.7894736842105297E-2</v>
      </c>
      <c r="BK10" s="22">
        <v>6.5750736015701694E-2</v>
      </c>
      <c r="BL10" s="22"/>
      <c r="BM10" s="22">
        <v>4.52674897119342E-2</v>
      </c>
      <c r="BN10" s="22">
        <v>6.8647540983606606E-2</v>
      </c>
      <c r="BO10" s="22"/>
      <c r="BP10" s="22">
        <v>7.4183976261127604E-2</v>
      </c>
      <c r="BQ10" s="22">
        <v>6.2785388127853906E-2</v>
      </c>
      <c r="BR10" s="22"/>
      <c r="BS10" s="22">
        <v>5.4298642533936702E-2</v>
      </c>
      <c r="BT10" s="22">
        <v>9.0109890109890095E-2</v>
      </c>
      <c r="BU10" s="22"/>
      <c r="BV10" s="22">
        <v>4.6979865771812103E-2</v>
      </c>
      <c r="BW10" s="22">
        <v>5.8020477815699703E-2</v>
      </c>
      <c r="BX10" s="22"/>
      <c r="BY10" s="22">
        <v>4.8951048951049E-2</v>
      </c>
      <c r="BZ10" s="22">
        <v>6.5923862581244205E-2</v>
      </c>
      <c r="CA10" s="22"/>
      <c r="CB10" s="22">
        <v>5.4145516074450097E-2</v>
      </c>
      <c r="CC10" s="22">
        <v>7.3954983922829606E-2</v>
      </c>
    </row>
    <row r="11" spans="2:81" x14ac:dyDescent="0.3">
      <c r="B11" s="15"/>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508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489</v>
      </c>
      <c r="C8" s="13">
        <v>0.211336032388664</v>
      </c>
      <c r="D8" s="13">
        <v>0.199036918138042</v>
      </c>
      <c r="E8" s="13">
        <v>0.22240527182866601</v>
      </c>
      <c r="F8" s="13"/>
      <c r="G8" s="13">
        <v>0.251428571428571</v>
      </c>
      <c r="H8" s="13">
        <v>0.24233128834355799</v>
      </c>
      <c r="I8" s="13">
        <v>0.22033898305084701</v>
      </c>
      <c r="J8" s="13">
        <v>0.174129353233831</v>
      </c>
      <c r="K8" s="13">
        <v>0.188811188811189</v>
      </c>
      <c r="L8" s="13">
        <v>0.15584415584415601</v>
      </c>
      <c r="M8" s="13"/>
      <c r="N8" s="13">
        <v>0.205020920502092</v>
      </c>
      <c r="O8" s="13">
        <v>0.16838487972508601</v>
      </c>
      <c r="P8" s="13">
        <v>0.26368159203980102</v>
      </c>
      <c r="Q8" s="13">
        <v>0.23622047244094499</v>
      </c>
      <c r="R8" s="13"/>
      <c r="S8" s="13">
        <v>0.20576131687242799</v>
      </c>
      <c r="T8" s="13">
        <v>0.18796992481203001</v>
      </c>
      <c r="U8" s="13">
        <v>0.219178082191781</v>
      </c>
      <c r="V8" s="13">
        <v>0.18446601941747601</v>
      </c>
      <c r="W8" s="13">
        <v>0.18269230769230799</v>
      </c>
      <c r="X8" s="13">
        <v>0.238095238095238</v>
      </c>
      <c r="Y8" s="13">
        <v>0.25</v>
      </c>
      <c r="Z8" s="13">
        <v>0.155555555555556</v>
      </c>
      <c r="AA8" s="13">
        <v>0.23566878980891701</v>
      </c>
      <c r="AB8" s="13">
        <v>0.16666666666666699</v>
      </c>
      <c r="AC8" s="13">
        <v>0.29824561403508798</v>
      </c>
      <c r="AD8" s="13">
        <v>0.26315789473684198</v>
      </c>
      <c r="AE8" s="13"/>
      <c r="AF8" s="13">
        <v>0.233082706766917</v>
      </c>
      <c r="AG8" s="13">
        <v>0.2</v>
      </c>
      <c r="AH8" s="13">
        <v>0.28125</v>
      </c>
      <c r="AI8" s="13">
        <v>0.18012422360248401</v>
      </c>
      <c r="AJ8" s="13">
        <v>0.19512195121951201</v>
      </c>
      <c r="AK8" s="13">
        <v>0.104761904761905</v>
      </c>
      <c r="AL8" s="13"/>
      <c r="AM8" s="13">
        <v>0.24175824175824201</v>
      </c>
      <c r="AN8" s="13">
        <v>0.22222222222222199</v>
      </c>
      <c r="AO8" s="13">
        <v>0.18158567774936099</v>
      </c>
      <c r="AP8" s="13">
        <v>0.227848101265823</v>
      </c>
      <c r="AQ8" s="13">
        <v>0.27272727272727298</v>
      </c>
      <c r="AR8" s="13"/>
      <c r="AS8" s="13">
        <v>0.211336032388664</v>
      </c>
      <c r="AT8" s="13" t="s">
        <v>97</v>
      </c>
      <c r="AU8" s="13"/>
      <c r="AV8" s="13">
        <v>0.24</v>
      </c>
      <c r="AW8" s="13">
        <v>0.26595744680851102</v>
      </c>
      <c r="AX8" s="13">
        <v>0.18929254302103299</v>
      </c>
      <c r="AY8" s="13"/>
      <c r="AZ8" s="13">
        <v>0.25688073394495398</v>
      </c>
      <c r="BA8" s="13">
        <v>0.33333333333333298</v>
      </c>
      <c r="BB8" s="13">
        <v>0.167400881057269</v>
      </c>
      <c r="BC8" s="13"/>
      <c r="BD8" s="13">
        <v>0.22807017543859601</v>
      </c>
      <c r="BE8" s="13">
        <v>0.18329466357308599</v>
      </c>
      <c r="BF8" s="13"/>
      <c r="BG8" s="13">
        <v>0.25907990314770002</v>
      </c>
      <c r="BH8" s="13">
        <v>0.18780487804877999</v>
      </c>
      <c r="BI8" s="13"/>
      <c r="BJ8" s="13">
        <v>0.24210526315789499</v>
      </c>
      <c r="BK8" s="13">
        <v>0.20608439646712501</v>
      </c>
      <c r="BL8" s="13"/>
      <c r="BM8" s="13">
        <v>0.23868312757201601</v>
      </c>
      <c r="BN8" s="13">
        <v>0.203893442622951</v>
      </c>
      <c r="BO8" s="13"/>
      <c r="BP8" s="13">
        <v>0.23145400593471799</v>
      </c>
      <c r="BQ8" s="13">
        <v>0.20547945205479501</v>
      </c>
      <c r="BR8" s="13"/>
      <c r="BS8" s="13">
        <v>0.276018099547511</v>
      </c>
      <c r="BT8" s="13">
        <v>0.175824175824176</v>
      </c>
      <c r="BU8" s="13"/>
      <c r="BV8" s="13">
        <v>0.29530201342281898</v>
      </c>
      <c r="BW8" s="13">
        <v>0.26621160409556299</v>
      </c>
      <c r="BX8" s="13"/>
      <c r="BY8" s="13">
        <v>0.286713286713287</v>
      </c>
      <c r="BZ8" s="13">
        <v>0.20148560817084499</v>
      </c>
      <c r="CA8" s="13"/>
      <c r="CB8" s="13">
        <v>0.19627749576988199</v>
      </c>
      <c r="CC8" s="13">
        <v>0.221864951768489</v>
      </c>
    </row>
    <row r="9" spans="2:81" ht="28.8" x14ac:dyDescent="0.3">
      <c r="B9" s="14" t="s">
        <v>490</v>
      </c>
      <c r="C9" s="13">
        <v>0.71012145748987898</v>
      </c>
      <c r="D9" s="13">
        <v>0.71589085072231096</v>
      </c>
      <c r="E9" s="13">
        <v>0.70510708401976896</v>
      </c>
      <c r="F9" s="13"/>
      <c r="G9" s="13">
        <v>0.70285714285714296</v>
      </c>
      <c r="H9" s="13">
        <v>0.68711656441717806</v>
      </c>
      <c r="I9" s="13">
        <v>0.69491525423728795</v>
      </c>
      <c r="J9" s="13">
        <v>0.74129353233830797</v>
      </c>
      <c r="K9" s="13">
        <v>0.70629370629370603</v>
      </c>
      <c r="L9" s="13">
        <v>0.75324675324675305</v>
      </c>
      <c r="M9" s="13"/>
      <c r="N9" s="13">
        <v>0.73012552301255196</v>
      </c>
      <c r="O9" s="13">
        <v>0.76288659793814395</v>
      </c>
      <c r="P9" s="13">
        <v>0.65174129353233801</v>
      </c>
      <c r="Q9" s="13">
        <v>0.64960629921259805</v>
      </c>
      <c r="R9" s="13"/>
      <c r="S9" s="13">
        <v>0.72839506172839497</v>
      </c>
      <c r="T9" s="13">
        <v>0.71428571428571397</v>
      </c>
      <c r="U9" s="13">
        <v>0.71232876712328796</v>
      </c>
      <c r="V9" s="13">
        <v>0.71844660194174803</v>
      </c>
      <c r="W9" s="13">
        <v>0.72115384615384603</v>
      </c>
      <c r="X9" s="13">
        <v>0.65714285714285703</v>
      </c>
      <c r="Y9" s="13">
        <v>0.68</v>
      </c>
      <c r="Z9" s="13">
        <v>0.77777777777777801</v>
      </c>
      <c r="AA9" s="13">
        <v>0.70063694267515897</v>
      </c>
      <c r="AB9" s="13">
        <v>0.79166666666666696</v>
      </c>
      <c r="AC9" s="13">
        <v>0.61403508771929804</v>
      </c>
      <c r="AD9" s="13">
        <v>0.57894736842105299</v>
      </c>
      <c r="AE9" s="13"/>
      <c r="AF9" s="13">
        <v>0.696741854636591</v>
      </c>
      <c r="AG9" s="13">
        <v>0.755</v>
      </c>
      <c r="AH9" s="13">
        <v>0.6640625</v>
      </c>
      <c r="AI9" s="13">
        <v>0.75776397515527905</v>
      </c>
      <c r="AJ9" s="13">
        <v>0.69105691056910601</v>
      </c>
      <c r="AK9" s="13">
        <v>0.81904761904761902</v>
      </c>
      <c r="AL9" s="13"/>
      <c r="AM9" s="13">
        <v>0.66483516483516503</v>
      </c>
      <c r="AN9" s="13">
        <v>0.706666666666667</v>
      </c>
      <c r="AO9" s="13">
        <v>0.75447570332480796</v>
      </c>
      <c r="AP9" s="13">
        <v>0.69198312236286896</v>
      </c>
      <c r="AQ9" s="13">
        <v>0.65909090909090895</v>
      </c>
      <c r="AR9" s="13"/>
      <c r="AS9" s="13">
        <v>0.71012145748987898</v>
      </c>
      <c r="AT9" s="13" t="s">
        <v>97</v>
      </c>
      <c r="AU9" s="13"/>
      <c r="AV9" s="13">
        <v>0.70250000000000001</v>
      </c>
      <c r="AW9" s="13">
        <v>0.61702127659574502</v>
      </c>
      <c r="AX9" s="13">
        <v>0.732313575525813</v>
      </c>
      <c r="AY9" s="13"/>
      <c r="AZ9" s="13">
        <v>0.70642201834862395</v>
      </c>
      <c r="BA9" s="13">
        <v>0.57777777777777795</v>
      </c>
      <c r="BB9" s="13">
        <v>0.753303964757709</v>
      </c>
      <c r="BC9" s="13"/>
      <c r="BD9" s="13">
        <v>0.69298245614035103</v>
      </c>
      <c r="BE9" s="13">
        <v>0.73781902552204204</v>
      </c>
      <c r="BF9" s="13"/>
      <c r="BG9" s="13">
        <v>0.677966101694915</v>
      </c>
      <c r="BH9" s="13">
        <v>0.72560975609756095</v>
      </c>
      <c r="BI9" s="13"/>
      <c r="BJ9" s="13">
        <v>0.66315789473684195</v>
      </c>
      <c r="BK9" s="13">
        <v>0.72031403336604505</v>
      </c>
      <c r="BL9" s="13"/>
      <c r="BM9" s="13">
        <v>0.69135802469135799</v>
      </c>
      <c r="BN9" s="13">
        <v>0.71618852459016402</v>
      </c>
      <c r="BO9" s="13"/>
      <c r="BP9" s="13">
        <v>0.688427299703264</v>
      </c>
      <c r="BQ9" s="13">
        <v>0.715753424657534</v>
      </c>
      <c r="BR9" s="13"/>
      <c r="BS9" s="13">
        <v>0.64932126696832604</v>
      </c>
      <c r="BT9" s="13">
        <v>0.727472527472527</v>
      </c>
      <c r="BU9" s="13"/>
      <c r="BV9" s="13">
        <v>0.65100671140939603</v>
      </c>
      <c r="BW9" s="13">
        <v>0.64846416382252603</v>
      </c>
      <c r="BX9" s="13"/>
      <c r="BY9" s="13">
        <v>0.62937062937062904</v>
      </c>
      <c r="BZ9" s="13">
        <v>0.72237697307335202</v>
      </c>
      <c r="CA9" s="13"/>
      <c r="CB9" s="13">
        <v>0.74111675126903598</v>
      </c>
      <c r="CC9" s="13">
        <v>0.68971061093247599</v>
      </c>
    </row>
    <row r="10" spans="2:81" x14ac:dyDescent="0.3">
      <c r="B10" s="14" t="s">
        <v>106</v>
      </c>
      <c r="C10" s="22">
        <v>7.8542510121457507E-2</v>
      </c>
      <c r="D10" s="22">
        <v>8.5072231139646903E-2</v>
      </c>
      <c r="E10" s="22">
        <v>7.2487644151565098E-2</v>
      </c>
      <c r="F10" s="22"/>
      <c r="G10" s="22">
        <v>4.57142857142857E-2</v>
      </c>
      <c r="H10" s="22">
        <v>7.0552147239263799E-2</v>
      </c>
      <c r="I10" s="22">
        <v>8.4745762711864403E-2</v>
      </c>
      <c r="J10" s="22">
        <v>8.45771144278607E-2</v>
      </c>
      <c r="K10" s="22">
        <v>0.10489510489510501</v>
      </c>
      <c r="L10" s="22">
        <v>9.0909090909090898E-2</v>
      </c>
      <c r="M10" s="22"/>
      <c r="N10" s="22">
        <v>6.4853556485355707E-2</v>
      </c>
      <c r="O10" s="22">
        <v>6.8728522336769807E-2</v>
      </c>
      <c r="P10" s="22">
        <v>8.45771144278607E-2</v>
      </c>
      <c r="Q10" s="22">
        <v>0.114173228346457</v>
      </c>
      <c r="R10" s="22"/>
      <c r="S10" s="22">
        <v>6.5843621399177002E-2</v>
      </c>
      <c r="T10" s="22">
        <v>9.7744360902255606E-2</v>
      </c>
      <c r="U10" s="22">
        <v>6.8493150684931503E-2</v>
      </c>
      <c r="V10" s="22">
        <v>9.7087378640776698E-2</v>
      </c>
      <c r="W10" s="22">
        <v>9.6153846153846201E-2</v>
      </c>
      <c r="X10" s="22">
        <v>0.104761904761905</v>
      </c>
      <c r="Y10" s="22">
        <v>7.0000000000000007E-2</v>
      </c>
      <c r="Z10" s="22">
        <v>6.6666666666666693E-2</v>
      </c>
      <c r="AA10" s="22">
        <v>6.3694267515923594E-2</v>
      </c>
      <c r="AB10" s="22">
        <v>4.1666666666666699E-2</v>
      </c>
      <c r="AC10" s="22">
        <v>8.7719298245614002E-2</v>
      </c>
      <c r="AD10" s="22">
        <v>0.157894736842105</v>
      </c>
      <c r="AE10" s="22"/>
      <c r="AF10" s="22">
        <v>7.0175438596491196E-2</v>
      </c>
      <c r="AG10" s="22">
        <v>4.4999999999999998E-2</v>
      </c>
      <c r="AH10" s="22">
        <v>5.46875E-2</v>
      </c>
      <c r="AI10" s="22">
        <v>6.2111801242236003E-2</v>
      </c>
      <c r="AJ10" s="22">
        <v>0.113821138211382</v>
      </c>
      <c r="AK10" s="22">
        <v>7.6190476190476197E-2</v>
      </c>
      <c r="AL10" s="22"/>
      <c r="AM10" s="22">
        <v>9.3406593406593394E-2</v>
      </c>
      <c r="AN10" s="22">
        <v>7.1111111111111097E-2</v>
      </c>
      <c r="AO10" s="22">
        <v>6.3938618925831206E-2</v>
      </c>
      <c r="AP10" s="22">
        <v>8.0168776371307995E-2</v>
      </c>
      <c r="AQ10" s="22">
        <v>6.8181818181818205E-2</v>
      </c>
      <c r="AR10" s="22"/>
      <c r="AS10" s="22">
        <v>7.8542510121457507E-2</v>
      </c>
      <c r="AT10" s="22" t="s">
        <v>97</v>
      </c>
      <c r="AU10" s="22"/>
      <c r="AV10" s="22">
        <v>5.7500000000000002E-2</v>
      </c>
      <c r="AW10" s="22">
        <v>0.117021276595745</v>
      </c>
      <c r="AX10" s="22">
        <v>7.8393881453154901E-2</v>
      </c>
      <c r="AY10" s="22"/>
      <c r="AZ10" s="22">
        <v>3.6697247706422E-2</v>
      </c>
      <c r="BA10" s="22">
        <v>8.8888888888888906E-2</v>
      </c>
      <c r="BB10" s="22">
        <v>7.9295154185022004E-2</v>
      </c>
      <c r="BC10" s="22"/>
      <c r="BD10" s="22">
        <v>7.8947368421052599E-2</v>
      </c>
      <c r="BE10" s="22">
        <v>7.88863109048724E-2</v>
      </c>
      <c r="BF10" s="22"/>
      <c r="BG10" s="22">
        <v>6.2953995157385007E-2</v>
      </c>
      <c r="BH10" s="22">
        <v>8.6585365853658502E-2</v>
      </c>
      <c r="BI10" s="22"/>
      <c r="BJ10" s="22">
        <v>9.4736842105263203E-2</v>
      </c>
      <c r="BK10" s="22">
        <v>7.3601570166830194E-2</v>
      </c>
      <c r="BL10" s="22"/>
      <c r="BM10" s="22">
        <v>6.9958847736625501E-2</v>
      </c>
      <c r="BN10" s="22">
        <v>7.9918032786885307E-2</v>
      </c>
      <c r="BO10" s="22"/>
      <c r="BP10" s="22">
        <v>8.0118694362017795E-2</v>
      </c>
      <c r="BQ10" s="22">
        <v>7.8767123287671201E-2</v>
      </c>
      <c r="BR10" s="22"/>
      <c r="BS10" s="22">
        <v>7.4660633484162894E-2</v>
      </c>
      <c r="BT10" s="22">
        <v>9.6703296703296707E-2</v>
      </c>
      <c r="BU10" s="22"/>
      <c r="BV10" s="22">
        <v>5.3691275167785199E-2</v>
      </c>
      <c r="BW10" s="22">
        <v>8.5324232081911297E-2</v>
      </c>
      <c r="BX10" s="22"/>
      <c r="BY10" s="22">
        <v>8.3916083916083906E-2</v>
      </c>
      <c r="BZ10" s="22">
        <v>7.6137418755803196E-2</v>
      </c>
      <c r="CA10" s="22"/>
      <c r="CB10" s="22">
        <v>6.2605752961082894E-2</v>
      </c>
      <c r="CC10" s="22">
        <v>8.8424437299035402E-2</v>
      </c>
    </row>
    <row r="11" spans="2:81" x14ac:dyDescent="0.3">
      <c r="B11" s="15"/>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F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6" width="20.77734375" customWidth="1"/>
  </cols>
  <sheetData>
    <row r="2" spans="2:6" ht="40.049999999999997" customHeight="1" x14ac:dyDescent="0.3">
      <c r="D2" s="38" t="s">
        <v>520</v>
      </c>
      <c r="E2" s="35"/>
      <c r="F2" s="35"/>
    </row>
    <row r="6" spans="2:6" ht="49.95" customHeight="1" x14ac:dyDescent="0.3">
      <c r="B6" s="16" t="s">
        <v>6</v>
      </c>
      <c r="C6" s="16" t="s">
        <v>509</v>
      </c>
      <c r="D6" s="16" t="s">
        <v>510</v>
      </c>
      <c r="E6" s="16" t="s">
        <v>511</v>
      </c>
    </row>
    <row r="7" spans="2:6" ht="43.2" x14ac:dyDescent="0.3">
      <c r="B7" s="14" t="s">
        <v>512</v>
      </c>
      <c r="C7" s="13">
        <v>0.27206477732793499</v>
      </c>
      <c r="D7" s="13">
        <v>0.311740890688259</v>
      </c>
      <c r="E7" s="13">
        <v>0.40404858299595098</v>
      </c>
    </row>
    <row r="8" spans="2:6" x14ac:dyDescent="0.3">
      <c r="B8" s="14" t="s">
        <v>513</v>
      </c>
      <c r="C8" s="13">
        <v>0.25506072874493901</v>
      </c>
      <c r="D8" s="13">
        <v>0.22024291497975701</v>
      </c>
      <c r="E8" s="13">
        <v>0.22510121457489901</v>
      </c>
    </row>
    <row r="9" spans="2:6" x14ac:dyDescent="0.3">
      <c r="B9" s="14" t="s">
        <v>514</v>
      </c>
      <c r="C9" s="13">
        <v>0.230769230769231</v>
      </c>
      <c r="D9" s="13">
        <v>0.19271255060728701</v>
      </c>
      <c r="E9" s="13">
        <v>0.17975708502024301</v>
      </c>
    </row>
    <row r="10" spans="2:6" x14ac:dyDescent="0.3">
      <c r="B10" s="14" t="s">
        <v>515</v>
      </c>
      <c r="C10" s="13">
        <v>9.7165991902833995E-2</v>
      </c>
      <c r="D10" s="13">
        <v>0.11336032388664</v>
      </c>
      <c r="E10" s="13">
        <v>8.42105263157895E-2</v>
      </c>
    </row>
    <row r="11" spans="2:6" x14ac:dyDescent="0.3">
      <c r="B11" s="14" t="s">
        <v>516</v>
      </c>
      <c r="C11" s="13">
        <v>2.9959514170040499E-2</v>
      </c>
      <c r="D11" s="13">
        <v>3.8056680161943301E-2</v>
      </c>
      <c r="E11" s="13">
        <v>2.0242914979757099E-2</v>
      </c>
    </row>
    <row r="12" spans="2:6" x14ac:dyDescent="0.3">
      <c r="B12" s="14" t="s">
        <v>517</v>
      </c>
      <c r="C12" s="13">
        <v>1.2955465587044499E-2</v>
      </c>
      <c r="D12" s="13">
        <v>1.8623481781376499E-2</v>
      </c>
      <c r="E12" s="13">
        <v>1.1336032388664E-2</v>
      </c>
    </row>
    <row r="13" spans="2:6" x14ac:dyDescent="0.3">
      <c r="B13" s="14" t="s">
        <v>518</v>
      </c>
      <c r="C13" s="13">
        <v>9.7165991902833995E-3</v>
      </c>
      <c r="D13" s="13">
        <v>8.0971659919028306E-3</v>
      </c>
      <c r="E13" s="13">
        <v>5.6680161943319799E-3</v>
      </c>
    </row>
    <row r="14" spans="2:6" ht="28.8" x14ac:dyDescent="0.3">
      <c r="B14" s="14" t="s">
        <v>519</v>
      </c>
      <c r="C14" s="13">
        <v>9.2307692307692299E-2</v>
      </c>
      <c r="D14" s="13">
        <v>9.7165991902833995E-2</v>
      </c>
      <c r="E14" s="13">
        <v>6.9635627530364397E-2</v>
      </c>
    </row>
    <row r="15" spans="2:6" x14ac:dyDescent="0.3">
      <c r="B15" s="15"/>
      <c r="C15" s="15"/>
      <c r="D15" s="15"/>
      <c r="E15" s="15"/>
    </row>
    <row r="16" spans="2:6" x14ac:dyDescent="0.3">
      <c r="B16" t="s">
        <v>93</v>
      </c>
    </row>
    <row r="17" spans="2:2" x14ac:dyDescent="0.3">
      <c r="B17" t="s">
        <v>94</v>
      </c>
    </row>
    <row r="21" spans="2:2" x14ac:dyDescent="0.3">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CC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521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43.2" x14ac:dyDescent="0.3">
      <c r="B8" s="14" t="s">
        <v>512</v>
      </c>
      <c r="C8" s="13">
        <v>0.27206477732793499</v>
      </c>
      <c r="D8" s="13">
        <v>0.26484751203852303</v>
      </c>
      <c r="E8" s="13">
        <v>0.28006589785831998</v>
      </c>
      <c r="F8" s="13"/>
      <c r="G8" s="13">
        <v>0.27428571428571402</v>
      </c>
      <c r="H8" s="13">
        <v>0.29754601226993899</v>
      </c>
      <c r="I8" s="13">
        <v>0.31779661016949201</v>
      </c>
      <c r="J8" s="13">
        <v>0.248756218905473</v>
      </c>
      <c r="K8" s="13">
        <v>0.24475524475524499</v>
      </c>
      <c r="L8" s="13">
        <v>0.201298701298701</v>
      </c>
      <c r="M8" s="13"/>
      <c r="N8" s="13">
        <v>0.26150627615062799</v>
      </c>
      <c r="O8" s="13">
        <v>0.268041237113402</v>
      </c>
      <c r="P8" s="13">
        <v>0.238805970149254</v>
      </c>
      <c r="Q8" s="13">
        <v>0.32283464566929099</v>
      </c>
      <c r="R8" s="13"/>
      <c r="S8" s="13">
        <v>0.32098765432098803</v>
      </c>
      <c r="T8" s="13">
        <v>0.21052631578947401</v>
      </c>
      <c r="U8" s="13">
        <v>0.28767123287671198</v>
      </c>
      <c r="V8" s="13">
        <v>0.16504854368932001</v>
      </c>
      <c r="W8" s="13">
        <v>0.25</v>
      </c>
      <c r="X8" s="13">
        <v>0.30476190476190501</v>
      </c>
      <c r="Y8" s="13">
        <v>0.32</v>
      </c>
      <c r="Z8" s="13">
        <v>0.37777777777777799</v>
      </c>
      <c r="AA8" s="13">
        <v>0.25477707006369399</v>
      </c>
      <c r="AB8" s="13">
        <v>0.23958333333333301</v>
      </c>
      <c r="AC8" s="13">
        <v>0.33333333333333298</v>
      </c>
      <c r="AD8" s="13">
        <v>0.157894736842105</v>
      </c>
      <c r="AE8" s="13"/>
      <c r="AF8" s="13">
        <v>0.28320802005012502</v>
      </c>
      <c r="AG8" s="13">
        <v>0.23499999999999999</v>
      </c>
      <c r="AH8" s="13">
        <v>0.2734375</v>
      </c>
      <c r="AI8" s="13">
        <v>0.27329192546583903</v>
      </c>
      <c r="AJ8" s="13">
        <v>0.292682926829268</v>
      </c>
      <c r="AK8" s="13">
        <v>0.28571428571428598</v>
      </c>
      <c r="AL8" s="13"/>
      <c r="AM8" s="13">
        <v>0.28021978021978</v>
      </c>
      <c r="AN8" s="13">
        <v>0.26222222222222202</v>
      </c>
      <c r="AO8" s="13">
        <v>0.27365728900255798</v>
      </c>
      <c r="AP8" s="13">
        <v>0.28270042194092798</v>
      </c>
      <c r="AQ8" s="13">
        <v>0.25</v>
      </c>
      <c r="AR8" s="13"/>
      <c r="AS8" s="13">
        <v>0.27206477732793499</v>
      </c>
      <c r="AT8" s="13" t="s">
        <v>97</v>
      </c>
      <c r="AU8" s="13"/>
      <c r="AV8" s="13">
        <v>0.24249999999999999</v>
      </c>
      <c r="AW8" s="13">
        <v>0.22340425531914901</v>
      </c>
      <c r="AX8" s="13">
        <v>0.29636711281070699</v>
      </c>
      <c r="AY8" s="13"/>
      <c r="AZ8" s="13">
        <v>0.26605504587155998</v>
      </c>
      <c r="BA8" s="13">
        <v>0.22222222222222199</v>
      </c>
      <c r="BB8" s="13">
        <v>0.215859030837004</v>
      </c>
      <c r="BC8" s="13"/>
      <c r="BD8" s="13">
        <v>0.27568922305764398</v>
      </c>
      <c r="BE8" s="13">
        <v>0.264501160092807</v>
      </c>
      <c r="BF8" s="13"/>
      <c r="BG8" s="13">
        <v>0.263922518159806</v>
      </c>
      <c r="BH8" s="13">
        <v>0.27682926829268301</v>
      </c>
      <c r="BI8" s="13"/>
      <c r="BJ8" s="13">
        <v>0.23684210526315799</v>
      </c>
      <c r="BK8" s="13">
        <v>0.27477919528950001</v>
      </c>
      <c r="BL8" s="13"/>
      <c r="BM8" s="13">
        <v>0.30041152263374499</v>
      </c>
      <c r="BN8" s="13">
        <v>0.26434426229508201</v>
      </c>
      <c r="BO8" s="13"/>
      <c r="BP8" s="13">
        <v>0.27893175074184001</v>
      </c>
      <c r="BQ8" s="13">
        <v>0.26940639269406402</v>
      </c>
      <c r="BR8" s="13"/>
      <c r="BS8" s="13">
        <v>0.26244343891402699</v>
      </c>
      <c r="BT8" s="13">
        <v>0.27472527472527503</v>
      </c>
      <c r="BU8" s="13"/>
      <c r="BV8" s="13">
        <v>0.23489932885906001</v>
      </c>
      <c r="BW8" s="13">
        <v>0.276450511945392</v>
      </c>
      <c r="BX8" s="13"/>
      <c r="BY8" s="13">
        <v>0.30069930069930101</v>
      </c>
      <c r="BZ8" s="13">
        <v>0.26926648096564498</v>
      </c>
      <c r="CA8" s="13"/>
      <c r="CB8" s="13">
        <v>0.29103214890016899</v>
      </c>
      <c r="CC8" s="13">
        <v>0.25723472668810299</v>
      </c>
    </row>
    <row r="9" spans="2:81" x14ac:dyDescent="0.3">
      <c r="B9" s="14" t="s">
        <v>513</v>
      </c>
      <c r="C9" s="13">
        <v>0.25506072874493901</v>
      </c>
      <c r="D9" s="13">
        <v>0.26966292134831499</v>
      </c>
      <c r="E9" s="13">
        <v>0.23723228995057699</v>
      </c>
      <c r="F9" s="13"/>
      <c r="G9" s="13">
        <v>0.27428571428571402</v>
      </c>
      <c r="H9" s="13">
        <v>0.27300613496932502</v>
      </c>
      <c r="I9" s="13">
        <v>0.26271186440678002</v>
      </c>
      <c r="J9" s="13">
        <v>0.238805970149254</v>
      </c>
      <c r="K9" s="13">
        <v>0.20279720279720301</v>
      </c>
      <c r="L9" s="13">
        <v>0.253246753246753</v>
      </c>
      <c r="M9" s="13"/>
      <c r="N9" s="13">
        <v>0.26569037656903799</v>
      </c>
      <c r="O9" s="13">
        <v>0.25085910652921001</v>
      </c>
      <c r="P9" s="13">
        <v>0.238805970149254</v>
      </c>
      <c r="Q9" s="13">
        <v>0.24803149606299199</v>
      </c>
      <c r="R9" s="13"/>
      <c r="S9" s="13">
        <v>0.27160493827160498</v>
      </c>
      <c r="T9" s="13">
        <v>0.255639097744361</v>
      </c>
      <c r="U9" s="13">
        <v>0.26027397260273999</v>
      </c>
      <c r="V9" s="13">
        <v>0.32038834951456302</v>
      </c>
      <c r="W9" s="13">
        <v>0.27884615384615402</v>
      </c>
      <c r="X9" s="13">
        <v>0.21904761904761899</v>
      </c>
      <c r="Y9" s="13">
        <v>0.22</v>
      </c>
      <c r="Z9" s="13">
        <v>0.155555555555556</v>
      </c>
      <c r="AA9" s="13">
        <v>0.26114649681528701</v>
      </c>
      <c r="AB9" s="13">
        <v>0.27083333333333298</v>
      </c>
      <c r="AC9" s="13">
        <v>0.175438596491228</v>
      </c>
      <c r="AD9" s="13">
        <v>0.26315789473684198</v>
      </c>
      <c r="AE9" s="13"/>
      <c r="AF9" s="13">
        <v>0.27568922305764398</v>
      </c>
      <c r="AG9" s="13">
        <v>0.22</v>
      </c>
      <c r="AH9" s="13">
        <v>0.2890625</v>
      </c>
      <c r="AI9" s="13">
        <v>0.26086956521739102</v>
      </c>
      <c r="AJ9" s="13">
        <v>0.276422764227642</v>
      </c>
      <c r="AK9" s="13">
        <v>0.2</v>
      </c>
      <c r="AL9" s="13"/>
      <c r="AM9" s="13">
        <v>0.225274725274725</v>
      </c>
      <c r="AN9" s="13">
        <v>0.24888888888888899</v>
      </c>
      <c r="AO9" s="13">
        <v>0.25063938618925802</v>
      </c>
      <c r="AP9" s="13">
        <v>0.278481012658228</v>
      </c>
      <c r="AQ9" s="13">
        <v>0.29545454545454503</v>
      </c>
      <c r="AR9" s="13"/>
      <c r="AS9" s="13">
        <v>0.25506072874493901</v>
      </c>
      <c r="AT9" s="13" t="s">
        <v>97</v>
      </c>
      <c r="AU9" s="13"/>
      <c r="AV9" s="13">
        <v>0.25750000000000001</v>
      </c>
      <c r="AW9" s="13">
        <v>0.24468085106383</v>
      </c>
      <c r="AX9" s="13">
        <v>0.240917782026769</v>
      </c>
      <c r="AY9" s="13"/>
      <c r="AZ9" s="13">
        <v>0.27522935779816499</v>
      </c>
      <c r="BA9" s="13">
        <v>0.266666666666667</v>
      </c>
      <c r="BB9" s="13">
        <v>0.24229074889867799</v>
      </c>
      <c r="BC9" s="13"/>
      <c r="BD9" s="13">
        <v>0.266917293233083</v>
      </c>
      <c r="BE9" s="13">
        <v>0.23433874709976801</v>
      </c>
      <c r="BF9" s="13"/>
      <c r="BG9" s="13">
        <v>0.30024213075060502</v>
      </c>
      <c r="BH9" s="13">
        <v>0.232926829268293</v>
      </c>
      <c r="BI9" s="13"/>
      <c r="BJ9" s="13">
        <v>0.32105263157894698</v>
      </c>
      <c r="BK9" s="13">
        <v>0.244357212953876</v>
      </c>
      <c r="BL9" s="13"/>
      <c r="BM9" s="13">
        <v>0.27983539094650201</v>
      </c>
      <c r="BN9" s="13">
        <v>0.25</v>
      </c>
      <c r="BO9" s="13"/>
      <c r="BP9" s="13">
        <v>0.249258160237389</v>
      </c>
      <c r="BQ9" s="13">
        <v>0.25799086757990902</v>
      </c>
      <c r="BR9" s="13"/>
      <c r="BS9" s="13">
        <v>0.269230769230769</v>
      </c>
      <c r="BT9" s="13">
        <v>0.21978021978022</v>
      </c>
      <c r="BU9" s="13"/>
      <c r="BV9" s="13">
        <v>0.30201342281879201</v>
      </c>
      <c r="BW9" s="13">
        <v>0.25255972696245699</v>
      </c>
      <c r="BX9" s="13"/>
      <c r="BY9" s="13">
        <v>0.286713286713287</v>
      </c>
      <c r="BZ9" s="13">
        <v>0.248839368616527</v>
      </c>
      <c r="CA9" s="13"/>
      <c r="CB9" s="13">
        <v>0.277495769881557</v>
      </c>
      <c r="CC9" s="13">
        <v>0.229903536977492</v>
      </c>
    </row>
    <row r="10" spans="2:81" x14ac:dyDescent="0.3">
      <c r="B10" s="14" t="s">
        <v>514</v>
      </c>
      <c r="C10" s="13">
        <v>0.230769230769231</v>
      </c>
      <c r="D10" s="13">
        <v>0.22632423756019299</v>
      </c>
      <c r="E10" s="13">
        <v>0.23723228995057699</v>
      </c>
      <c r="F10" s="13"/>
      <c r="G10" s="13">
        <v>0.188571428571429</v>
      </c>
      <c r="H10" s="13">
        <v>0.223926380368098</v>
      </c>
      <c r="I10" s="13">
        <v>0.22033898305084701</v>
      </c>
      <c r="J10" s="13">
        <v>0.23383084577114399</v>
      </c>
      <c r="K10" s="13">
        <v>0.30069930069930101</v>
      </c>
      <c r="L10" s="13">
        <v>0.24025974025974001</v>
      </c>
      <c r="M10" s="13"/>
      <c r="N10" s="13">
        <v>0.23640167364016701</v>
      </c>
      <c r="O10" s="13">
        <v>0.25429553264604798</v>
      </c>
      <c r="P10" s="13">
        <v>0.23383084577114399</v>
      </c>
      <c r="Q10" s="13">
        <v>0.18897637795275599</v>
      </c>
      <c r="R10" s="13"/>
      <c r="S10" s="13">
        <v>0.23045267489711899</v>
      </c>
      <c r="T10" s="13">
        <v>0.24060150375939801</v>
      </c>
      <c r="U10" s="13">
        <v>0.27397260273972601</v>
      </c>
      <c r="V10" s="13">
        <v>0.213592233009709</v>
      </c>
      <c r="W10" s="13">
        <v>0.18269230769230799</v>
      </c>
      <c r="X10" s="13">
        <v>0.21904761904761899</v>
      </c>
      <c r="Y10" s="13">
        <v>0.2</v>
      </c>
      <c r="Z10" s="13">
        <v>0.31111111111111101</v>
      </c>
      <c r="AA10" s="13">
        <v>0.24840764331210199</v>
      </c>
      <c r="AB10" s="13">
        <v>0.22916666666666699</v>
      </c>
      <c r="AC10" s="13">
        <v>0.22807017543859601</v>
      </c>
      <c r="AD10" s="13">
        <v>0.26315789473684198</v>
      </c>
      <c r="AE10" s="13"/>
      <c r="AF10" s="13">
        <v>0.220551378446115</v>
      </c>
      <c r="AG10" s="13">
        <v>0.26500000000000001</v>
      </c>
      <c r="AH10" s="13">
        <v>0.25</v>
      </c>
      <c r="AI10" s="13">
        <v>0.18633540372670801</v>
      </c>
      <c r="AJ10" s="13">
        <v>0.23577235772357699</v>
      </c>
      <c r="AK10" s="13">
        <v>0.24761904761904799</v>
      </c>
      <c r="AL10" s="13"/>
      <c r="AM10" s="13">
        <v>0.24175824175824201</v>
      </c>
      <c r="AN10" s="13">
        <v>0.24888888888888899</v>
      </c>
      <c r="AO10" s="13">
        <v>0.21483375959079301</v>
      </c>
      <c r="AP10" s="13">
        <v>0.26160337552742602</v>
      </c>
      <c r="AQ10" s="13">
        <v>0.22727272727272699</v>
      </c>
      <c r="AR10" s="13"/>
      <c r="AS10" s="13">
        <v>0.230769230769231</v>
      </c>
      <c r="AT10" s="13" t="s">
        <v>97</v>
      </c>
      <c r="AU10" s="13"/>
      <c r="AV10" s="13">
        <v>0.22750000000000001</v>
      </c>
      <c r="AW10" s="13">
        <v>0.21276595744680901</v>
      </c>
      <c r="AX10" s="13">
        <v>0.240917782026769</v>
      </c>
      <c r="AY10" s="13"/>
      <c r="AZ10" s="13">
        <v>0.23853211009174299</v>
      </c>
      <c r="BA10" s="13">
        <v>0.22222222222222199</v>
      </c>
      <c r="BB10" s="13">
        <v>0.22466960352422899</v>
      </c>
      <c r="BC10" s="13"/>
      <c r="BD10" s="13">
        <v>0.22305764411027601</v>
      </c>
      <c r="BE10" s="13">
        <v>0.248259860788863</v>
      </c>
      <c r="BF10" s="13"/>
      <c r="BG10" s="13">
        <v>0.20823244552058101</v>
      </c>
      <c r="BH10" s="13">
        <v>0.241463414634146</v>
      </c>
      <c r="BI10" s="13"/>
      <c r="BJ10" s="13">
        <v>0.19473684210526301</v>
      </c>
      <c r="BK10" s="13">
        <v>0.236506378802748</v>
      </c>
      <c r="BL10" s="13"/>
      <c r="BM10" s="13">
        <v>0.21399176954732499</v>
      </c>
      <c r="BN10" s="13">
        <v>0.233606557377049</v>
      </c>
      <c r="BO10" s="13"/>
      <c r="BP10" s="13">
        <v>0.23738872403560801</v>
      </c>
      <c r="BQ10" s="13">
        <v>0.22831050228310501</v>
      </c>
      <c r="BR10" s="13"/>
      <c r="BS10" s="13">
        <v>0.22171945701357501</v>
      </c>
      <c r="BT10" s="13">
        <v>0.246153846153846</v>
      </c>
      <c r="BU10" s="13"/>
      <c r="BV10" s="13">
        <v>0.23489932885906001</v>
      </c>
      <c r="BW10" s="13">
        <v>0.215017064846416</v>
      </c>
      <c r="BX10" s="13"/>
      <c r="BY10" s="13">
        <v>0.188811188811189</v>
      </c>
      <c r="BZ10" s="13">
        <v>0.23676880222841201</v>
      </c>
      <c r="CA10" s="13"/>
      <c r="CB10" s="13">
        <v>0.243654822335025</v>
      </c>
      <c r="CC10" s="13">
        <v>0.22025723472668801</v>
      </c>
    </row>
    <row r="11" spans="2:81" x14ac:dyDescent="0.3">
      <c r="B11" s="14" t="s">
        <v>515</v>
      </c>
      <c r="C11" s="13">
        <v>9.7165991902833995E-2</v>
      </c>
      <c r="D11" s="13">
        <v>9.7913322632423694E-2</v>
      </c>
      <c r="E11" s="13">
        <v>9.5551894563426706E-2</v>
      </c>
      <c r="F11" s="13"/>
      <c r="G11" s="13">
        <v>0.13142857142857101</v>
      </c>
      <c r="H11" s="13">
        <v>8.2822085889570504E-2</v>
      </c>
      <c r="I11" s="13">
        <v>9.74576271186441E-2</v>
      </c>
      <c r="J11" s="13">
        <v>0.119402985074627</v>
      </c>
      <c r="K11" s="13">
        <v>6.2937062937062901E-2</v>
      </c>
      <c r="L11" s="13">
        <v>9.0909090909090898E-2</v>
      </c>
      <c r="M11" s="13"/>
      <c r="N11" s="13">
        <v>0.106694560669456</v>
      </c>
      <c r="O11" s="13">
        <v>9.96563573883162E-2</v>
      </c>
      <c r="P11" s="13">
        <v>0.114427860696517</v>
      </c>
      <c r="Q11" s="13">
        <v>6.2992125984251995E-2</v>
      </c>
      <c r="R11" s="13"/>
      <c r="S11" s="13">
        <v>8.6419753086419707E-2</v>
      </c>
      <c r="T11" s="13">
        <v>0.12781954887218</v>
      </c>
      <c r="U11" s="13">
        <v>9.5890410958904104E-2</v>
      </c>
      <c r="V11" s="13">
        <v>0.12621359223301001</v>
      </c>
      <c r="W11" s="13">
        <v>9.6153846153846201E-2</v>
      </c>
      <c r="X11" s="13">
        <v>0.104761904761905</v>
      </c>
      <c r="Y11" s="13">
        <v>0.12</v>
      </c>
      <c r="Z11" s="13">
        <v>2.2222222222222199E-2</v>
      </c>
      <c r="AA11" s="13">
        <v>7.0063694267515894E-2</v>
      </c>
      <c r="AB11" s="13">
        <v>9.375E-2</v>
      </c>
      <c r="AC11" s="13">
        <v>8.7719298245614002E-2</v>
      </c>
      <c r="AD11" s="13">
        <v>0.157894736842105</v>
      </c>
      <c r="AE11" s="13"/>
      <c r="AF11" s="13">
        <v>8.7719298245614002E-2</v>
      </c>
      <c r="AG11" s="13">
        <v>9.5000000000000001E-2</v>
      </c>
      <c r="AH11" s="13">
        <v>9.375E-2</v>
      </c>
      <c r="AI11" s="13">
        <v>0.118012422360248</v>
      </c>
      <c r="AJ11" s="13">
        <v>9.7560975609756101E-2</v>
      </c>
      <c r="AK11" s="13">
        <v>8.5714285714285701E-2</v>
      </c>
      <c r="AL11" s="13"/>
      <c r="AM11" s="13">
        <v>6.0439560439560398E-2</v>
      </c>
      <c r="AN11" s="13">
        <v>9.3333333333333296E-2</v>
      </c>
      <c r="AO11" s="13">
        <v>0.12531969309462901</v>
      </c>
      <c r="AP11" s="13">
        <v>6.3291139240506306E-2</v>
      </c>
      <c r="AQ11" s="13">
        <v>6.8181818181818205E-2</v>
      </c>
      <c r="AR11" s="13"/>
      <c r="AS11" s="13">
        <v>9.7165991902833995E-2</v>
      </c>
      <c r="AT11" s="13" t="s">
        <v>97</v>
      </c>
      <c r="AU11" s="13"/>
      <c r="AV11" s="13">
        <v>0.105</v>
      </c>
      <c r="AW11" s="13">
        <v>0.13829787234042601</v>
      </c>
      <c r="AX11" s="13">
        <v>9.3690248565965598E-2</v>
      </c>
      <c r="AY11" s="13"/>
      <c r="AZ11" s="13">
        <v>9.1743119266055106E-2</v>
      </c>
      <c r="BA11" s="13">
        <v>0.133333333333333</v>
      </c>
      <c r="BB11" s="13">
        <v>0.12775330396475801</v>
      </c>
      <c r="BC11" s="13"/>
      <c r="BD11" s="13">
        <v>9.6491228070175405E-2</v>
      </c>
      <c r="BE11" s="13">
        <v>9.28074245939675E-2</v>
      </c>
      <c r="BF11" s="13"/>
      <c r="BG11" s="13">
        <v>8.9588377723970894E-2</v>
      </c>
      <c r="BH11" s="13">
        <v>0.1</v>
      </c>
      <c r="BI11" s="13"/>
      <c r="BJ11" s="13">
        <v>0.1</v>
      </c>
      <c r="BK11" s="13">
        <v>9.7154072620215901E-2</v>
      </c>
      <c r="BL11" s="13"/>
      <c r="BM11" s="13">
        <v>9.0534979423868303E-2</v>
      </c>
      <c r="BN11" s="13">
        <v>9.8360655737704902E-2</v>
      </c>
      <c r="BO11" s="13"/>
      <c r="BP11" s="13">
        <v>9.7922848664688394E-2</v>
      </c>
      <c r="BQ11" s="13">
        <v>9.4748858447488593E-2</v>
      </c>
      <c r="BR11" s="13"/>
      <c r="BS11" s="13">
        <v>0.104072398190045</v>
      </c>
      <c r="BT11" s="13">
        <v>9.4505494505494503E-2</v>
      </c>
      <c r="BU11" s="13"/>
      <c r="BV11" s="13">
        <v>8.7248322147651006E-2</v>
      </c>
      <c r="BW11" s="13">
        <v>0.112627986348123</v>
      </c>
      <c r="BX11" s="13"/>
      <c r="BY11" s="13">
        <v>0.10489510489510501</v>
      </c>
      <c r="BZ11" s="13">
        <v>9.7493036211699205E-2</v>
      </c>
      <c r="CA11" s="13"/>
      <c r="CB11" s="13">
        <v>8.2910321489001695E-2</v>
      </c>
      <c r="CC11" s="13">
        <v>0.114147909967846</v>
      </c>
    </row>
    <row r="12" spans="2:81" x14ac:dyDescent="0.3">
      <c r="B12" s="14" t="s">
        <v>516</v>
      </c>
      <c r="C12" s="13">
        <v>2.9959514170040499E-2</v>
      </c>
      <c r="D12" s="13">
        <v>3.2102728731942198E-2</v>
      </c>
      <c r="E12" s="13">
        <v>2.8006589785831999E-2</v>
      </c>
      <c r="F12" s="13"/>
      <c r="G12" s="13">
        <v>4.57142857142857E-2</v>
      </c>
      <c r="H12" s="13">
        <v>3.3742331288343599E-2</v>
      </c>
      <c r="I12" s="13">
        <v>2.1186440677966101E-2</v>
      </c>
      <c r="J12" s="13">
        <v>1.99004975124378E-2</v>
      </c>
      <c r="K12" s="13">
        <v>2.0979020979021001E-2</v>
      </c>
      <c r="L12" s="13">
        <v>3.8961038961039002E-2</v>
      </c>
      <c r="M12" s="13"/>
      <c r="N12" s="13">
        <v>2.92887029288703E-2</v>
      </c>
      <c r="O12" s="13">
        <v>2.74914089347079E-2</v>
      </c>
      <c r="P12" s="13">
        <v>3.98009950248756E-2</v>
      </c>
      <c r="Q12" s="13">
        <v>2.7559055118110201E-2</v>
      </c>
      <c r="R12" s="13"/>
      <c r="S12" s="13">
        <v>1.2345679012345699E-2</v>
      </c>
      <c r="T12" s="13">
        <v>7.5187969924812E-3</v>
      </c>
      <c r="U12" s="13">
        <v>2.7397260273972601E-2</v>
      </c>
      <c r="V12" s="13">
        <v>2.9126213592233E-2</v>
      </c>
      <c r="W12" s="13">
        <v>4.80769230769231E-2</v>
      </c>
      <c r="X12" s="13">
        <v>1.9047619047619001E-2</v>
      </c>
      <c r="Y12" s="13">
        <v>0.04</v>
      </c>
      <c r="Z12" s="13">
        <v>4.4444444444444398E-2</v>
      </c>
      <c r="AA12" s="13">
        <v>3.8216560509554097E-2</v>
      </c>
      <c r="AB12" s="13">
        <v>7.2916666666666699E-2</v>
      </c>
      <c r="AC12" s="13">
        <v>3.5087719298245598E-2</v>
      </c>
      <c r="AD12" s="13">
        <v>0</v>
      </c>
      <c r="AE12" s="13"/>
      <c r="AF12" s="13">
        <v>4.5112781954887202E-2</v>
      </c>
      <c r="AG12" s="13">
        <v>0.02</v>
      </c>
      <c r="AH12" s="13">
        <v>2.34375E-2</v>
      </c>
      <c r="AI12" s="13">
        <v>2.4844720496894401E-2</v>
      </c>
      <c r="AJ12" s="13">
        <v>8.1300813008130107E-3</v>
      </c>
      <c r="AK12" s="13">
        <v>3.8095238095238099E-2</v>
      </c>
      <c r="AL12" s="13"/>
      <c r="AM12" s="13">
        <v>3.2967032967033003E-2</v>
      </c>
      <c r="AN12" s="13">
        <v>3.11111111111111E-2</v>
      </c>
      <c r="AO12" s="13">
        <v>2.81329923273657E-2</v>
      </c>
      <c r="AP12" s="13">
        <v>1.26582278481013E-2</v>
      </c>
      <c r="AQ12" s="13">
        <v>9.0909090909090898E-2</v>
      </c>
      <c r="AR12" s="13"/>
      <c r="AS12" s="13">
        <v>2.9959514170040499E-2</v>
      </c>
      <c r="AT12" s="13" t="s">
        <v>97</v>
      </c>
      <c r="AU12" s="13"/>
      <c r="AV12" s="13">
        <v>4.7500000000000001E-2</v>
      </c>
      <c r="AW12" s="13">
        <v>3.1914893617021302E-2</v>
      </c>
      <c r="AX12" s="13">
        <v>1.9120458891013398E-2</v>
      </c>
      <c r="AY12" s="13"/>
      <c r="AZ12" s="13">
        <v>1.8348623853211E-2</v>
      </c>
      <c r="BA12" s="13">
        <v>7.7777777777777807E-2</v>
      </c>
      <c r="BB12" s="13">
        <v>3.0837004405286299E-2</v>
      </c>
      <c r="BC12" s="13"/>
      <c r="BD12" s="13">
        <v>3.00751879699248E-2</v>
      </c>
      <c r="BE12" s="13">
        <v>3.01624129930394E-2</v>
      </c>
      <c r="BF12" s="13"/>
      <c r="BG12" s="13">
        <v>2.4213075060532701E-2</v>
      </c>
      <c r="BH12" s="13">
        <v>3.2926829268292698E-2</v>
      </c>
      <c r="BI12" s="13"/>
      <c r="BJ12" s="13">
        <v>2.1052631578947399E-2</v>
      </c>
      <c r="BK12" s="13">
        <v>3.23846908734053E-2</v>
      </c>
      <c r="BL12" s="13"/>
      <c r="BM12" s="13">
        <v>2.8806584362139901E-2</v>
      </c>
      <c r="BN12" s="13">
        <v>3.07377049180328E-2</v>
      </c>
      <c r="BO12" s="13"/>
      <c r="BP12" s="13">
        <v>3.8575667655786301E-2</v>
      </c>
      <c r="BQ12" s="13">
        <v>2.7397260273972601E-2</v>
      </c>
      <c r="BR12" s="13"/>
      <c r="BS12" s="13">
        <v>4.0723981900452497E-2</v>
      </c>
      <c r="BT12" s="13">
        <v>2.1978021978022001E-2</v>
      </c>
      <c r="BU12" s="13"/>
      <c r="BV12" s="13">
        <v>4.0268456375838903E-2</v>
      </c>
      <c r="BW12" s="13">
        <v>4.0955631399317398E-2</v>
      </c>
      <c r="BX12" s="13"/>
      <c r="BY12" s="13">
        <v>5.5944055944055902E-2</v>
      </c>
      <c r="BZ12" s="13">
        <v>2.69266480965645E-2</v>
      </c>
      <c r="CA12" s="13"/>
      <c r="CB12" s="13">
        <v>2.3688663282571899E-2</v>
      </c>
      <c r="CC12" s="13">
        <v>3.6977491961414803E-2</v>
      </c>
    </row>
    <row r="13" spans="2:81" x14ac:dyDescent="0.3">
      <c r="B13" s="14" t="s">
        <v>517</v>
      </c>
      <c r="C13" s="13">
        <v>1.2955465587044499E-2</v>
      </c>
      <c r="D13" s="13">
        <v>4.8154093097913303E-3</v>
      </c>
      <c r="E13" s="13">
        <v>2.1416803953871501E-2</v>
      </c>
      <c r="F13" s="13"/>
      <c r="G13" s="13">
        <v>1.7142857142857099E-2</v>
      </c>
      <c r="H13" s="13">
        <v>1.22699386503067E-2</v>
      </c>
      <c r="I13" s="13">
        <v>4.2372881355932203E-3</v>
      </c>
      <c r="J13" s="13">
        <v>1.99004975124378E-2</v>
      </c>
      <c r="K13" s="13">
        <v>1.3986013986014E-2</v>
      </c>
      <c r="L13" s="13">
        <v>1.2987012987013E-2</v>
      </c>
      <c r="M13" s="13"/>
      <c r="N13" s="13">
        <v>1.2552301255230099E-2</v>
      </c>
      <c r="O13" s="13">
        <v>3.4364261168384901E-3</v>
      </c>
      <c r="P13" s="13">
        <v>1.99004975124378E-2</v>
      </c>
      <c r="Q13" s="13">
        <v>1.9685039370078702E-2</v>
      </c>
      <c r="R13" s="13"/>
      <c r="S13" s="13">
        <v>1.6460905349794198E-2</v>
      </c>
      <c r="T13" s="13">
        <v>2.2556390977443601E-2</v>
      </c>
      <c r="U13" s="13">
        <v>0</v>
      </c>
      <c r="V13" s="13">
        <v>9.7087378640776708E-3</v>
      </c>
      <c r="W13" s="13">
        <v>0</v>
      </c>
      <c r="X13" s="13">
        <v>2.8571428571428598E-2</v>
      </c>
      <c r="Y13" s="13">
        <v>0</v>
      </c>
      <c r="Z13" s="13">
        <v>0</v>
      </c>
      <c r="AA13" s="13">
        <v>1.9108280254777101E-2</v>
      </c>
      <c r="AB13" s="13">
        <v>1.0416666666666701E-2</v>
      </c>
      <c r="AC13" s="13">
        <v>1.7543859649122799E-2</v>
      </c>
      <c r="AD13" s="13">
        <v>0</v>
      </c>
      <c r="AE13" s="13"/>
      <c r="AF13" s="13">
        <v>7.5187969924812E-3</v>
      </c>
      <c r="AG13" s="13">
        <v>2.5000000000000001E-2</v>
      </c>
      <c r="AH13" s="13">
        <v>7.8125E-3</v>
      </c>
      <c r="AI13" s="13">
        <v>1.2422360248447201E-2</v>
      </c>
      <c r="AJ13" s="13">
        <v>1.6260162601626001E-2</v>
      </c>
      <c r="AK13" s="13">
        <v>9.5238095238095195E-3</v>
      </c>
      <c r="AL13" s="13"/>
      <c r="AM13" s="13">
        <v>1.0989010989011E-2</v>
      </c>
      <c r="AN13" s="13">
        <v>1.3333333333333299E-2</v>
      </c>
      <c r="AO13" s="13">
        <v>1.5345268542199499E-2</v>
      </c>
      <c r="AP13" s="13">
        <v>4.2194092827004199E-3</v>
      </c>
      <c r="AQ13" s="13">
        <v>4.5454545454545497E-2</v>
      </c>
      <c r="AR13" s="13"/>
      <c r="AS13" s="13">
        <v>1.2955465587044499E-2</v>
      </c>
      <c r="AT13" s="13" t="s">
        <v>97</v>
      </c>
      <c r="AU13" s="13"/>
      <c r="AV13" s="13">
        <v>0.01</v>
      </c>
      <c r="AW13" s="13">
        <v>1.0638297872340399E-2</v>
      </c>
      <c r="AX13" s="13">
        <v>1.3384321223709399E-2</v>
      </c>
      <c r="AY13" s="13"/>
      <c r="AZ13" s="13">
        <v>1.8348623853211E-2</v>
      </c>
      <c r="BA13" s="13">
        <v>0</v>
      </c>
      <c r="BB13" s="13">
        <v>4.4052863436123404E-3</v>
      </c>
      <c r="BC13" s="13"/>
      <c r="BD13" s="13">
        <v>1.50375939849624E-2</v>
      </c>
      <c r="BE13" s="13">
        <v>9.2807424593967496E-3</v>
      </c>
      <c r="BF13" s="13"/>
      <c r="BG13" s="13">
        <v>1.6949152542372899E-2</v>
      </c>
      <c r="BH13" s="13">
        <v>1.09756097560976E-2</v>
      </c>
      <c r="BI13" s="13"/>
      <c r="BJ13" s="13">
        <v>1.5789473684210499E-2</v>
      </c>
      <c r="BK13" s="13">
        <v>1.27576054955839E-2</v>
      </c>
      <c r="BL13" s="13"/>
      <c r="BM13" s="13">
        <v>2.4691358024691398E-2</v>
      </c>
      <c r="BN13" s="13">
        <v>9.2213114754098394E-3</v>
      </c>
      <c r="BO13" s="13"/>
      <c r="BP13" s="13">
        <v>8.9020771513353102E-3</v>
      </c>
      <c r="BQ13" s="13">
        <v>1.48401826484018E-2</v>
      </c>
      <c r="BR13" s="13"/>
      <c r="BS13" s="13">
        <v>1.1312217194570101E-2</v>
      </c>
      <c r="BT13" s="13">
        <v>1.3186813186813201E-2</v>
      </c>
      <c r="BU13" s="13"/>
      <c r="BV13" s="13">
        <v>2.01342281879195E-2</v>
      </c>
      <c r="BW13" s="13">
        <v>6.8259385665529002E-3</v>
      </c>
      <c r="BX13" s="13"/>
      <c r="BY13" s="13">
        <v>0</v>
      </c>
      <c r="BZ13" s="13">
        <v>1.48560817084494E-2</v>
      </c>
      <c r="CA13" s="13"/>
      <c r="CB13" s="13">
        <v>1.01522842639594E-2</v>
      </c>
      <c r="CC13" s="13">
        <v>1.4469453376205799E-2</v>
      </c>
    </row>
    <row r="14" spans="2:81" x14ac:dyDescent="0.3">
      <c r="B14" s="14" t="s">
        <v>518</v>
      </c>
      <c r="C14" s="13">
        <v>9.7165991902833995E-3</v>
      </c>
      <c r="D14" s="13">
        <v>1.28410914927769E-2</v>
      </c>
      <c r="E14" s="13">
        <v>6.5897858319604596E-3</v>
      </c>
      <c r="F14" s="13"/>
      <c r="G14" s="13">
        <v>5.7142857142857099E-3</v>
      </c>
      <c r="H14" s="13">
        <v>2.14723926380368E-2</v>
      </c>
      <c r="I14" s="13">
        <v>0</v>
      </c>
      <c r="J14" s="13">
        <v>4.97512437810945E-3</v>
      </c>
      <c r="K14" s="13">
        <v>1.3986013986014E-2</v>
      </c>
      <c r="L14" s="13">
        <v>6.4935064935064896E-3</v>
      </c>
      <c r="M14" s="13"/>
      <c r="N14" s="13">
        <v>4.1841004184100397E-3</v>
      </c>
      <c r="O14" s="13">
        <v>2.06185567010309E-2</v>
      </c>
      <c r="P14" s="13">
        <v>9.9502487562189105E-3</v>
      </c>
      <c r="Q14" s="13">
        <v>7.8740157480314994E-3</v>
      </c>
      <c r="R14" s="13"/>
      <c r="S14" s="13">
        <v>8.23045267489712E-3</v>
      </c>
      <c r="T14" s="13">
        <v>0</v>
      </c>
      <c r="U14" s="13">
        <v>0</v>
      </c>
      <c r="V14" s="13">
        <v>2.9126213592233E-2</v>
      </c>
      <c r="W14" s="13">
        <v>2.8846153846153799E-2</v>
      </c>
      <c r="X14" s="13">
        <v>0</v>
      </c>
      <c r="Y14" s="13">
        <v>0.02</v>
      </c>
      <c r="Z14" s="13">
        <v>0</v>
      </c>
      <c r="AA14" s="13">
        <v>6.3694267515923596E-3</v>
      </c>
      <c r="AB14" s="13">
        <v>1.0416666666666701E-2</v>
      </c>
      <c r="AC14" s="13">
        <v>0</v>
      </c>
      <c r="AD14" s="13">
        <v>0</v>
      </c>
      <c r="AE14" s="13"/>
      <c r="AF14" s="13">
        <v>7.5187969924812E-3</v>
      </c>
      <c r="AG14" s="13">
        <v>2.5000000000000001E-2</v>
      </c>
      <c r="AH14" s="13">
        <v>0</v>
      </c>
      <c r="AI14" s="13">
        <v>0</v>
      </c>
      <c r="AJ14" s="13">
        <v>1.6260162601626001E-2</v>
      </c>
      <c r="AK14" s="13">
        <v>9.5238095238095195E-3</v>
      </c>
      <c r="AL14" s="13"/>
      <c r="AM14" s="13">
        <v>5.4945054945054897E-3</v>
      </c>
      <c r="AN14" s="13">
        <v>8.8888888888888906E-3</v>
      </c>
      <c r="AO14" s="13">
        <v>1.5345268542199499E-2</v>
      </c>
      <c r="AP14" s="13">
        <v>8.4388185654008397E-3</v>
      </c>
      <c r="AQ14" s="13">
        <v>0</v>
      </c>
      <c r="AR14" s="13"/>
      <c r="AS14" s="13">
        <v>9.7165991902833995E-3</v>
      </c>
      <c r="AT14" s="13" t="s">
        <v>97</v>
      </c>
      <c r="AU14" s="13"/>
      <c r="AV14" s="13">
        <v>7.4999999999999997E-3</v>
      </c>
      <c r="AW14" s="13">
        <v>3.1914893617021302E-2</v>
      </c>
      <c r="AX14" s="13">
        <v>9.5602294455066905E-3</v>
      </c>
      <c r="AY14" s="13"/>
      <c r="AZ14" s="13">
        <v>1.8348623853211E-2</v>
      </c>
      <c r="BA14" s="13">
        <v>1.1111111111111099E-2</v>
      </c>
      <c r="BB14" s="13">
        <v>1.3215859030837E-2</v>
      </c>
      <c r="BC14" s="13"/>
      <c r="BD14" s="13">
        <v>1.00250626566416E-2</v>
      </c>
      <c r="BE14" s="13">
        <v>9.2807424593967496E-3</v>
      </c>
      <c r="BF14" s="13"/>
      <c r="BG14" s="13">
        <v>1.21065375302663E-2</v>
      </c>
      <c r="BH14" s="13">
        <v>8.5365853658536592E-3</v>
      </c>
      <c r="BI14" s="13"/>
      <c r="BJ14" s="13">
        <v>1.5789473684210499E-2</v>
      </c>
      <c r="BK14" s="13">
        <v>8.8321884200196297E-3</v>
      </c>
      <c r="BL14" s="13"/>
      <c r="BM14" s="13">
        <v>4.11522633744856E-3</v>
      </c>
      <c r="BN14" s="13">
        <v>1.1270491803278699E-2</v>
      </c>
      <c r="BO14" s="13"/>
      <c r="BP14" s="13">
        <v>5.9347181008902097E-3</v>
      </c>
      <c r="BQ14" s="13">
        <v>1.1415525114155301E-2</v>
      </c>
      <c r="BR14" s="13"/>
      <c r="BS14" s="13">
        <v>1.1312217194570101E-2</v>
      </c>
      <c r="BT14" s="13">
        <v>1.0989010989011E-2</v>
      </c>
      <c r="BU14" s="13"/>
      <c r="BV14" s="13">
        <v>6.7114093959731499E-3</v>
      </c>
      <c r="BW14" s="13">
        <v>1.36518771331058E-2</v>
      </c>
      <c r="BX14" s="13"/>
      <c r="BY14" s="13">
        <v>6.9930069930069904E-3</v>
      </c>
      <c r="BZ14" s="13">
        <v>1.0213556174559E-2</v>
      </c>
      <c r="CA14" s="13"/>
      <c r="CB14" s="13">
        <v>5.0761421319797002E-3</v>
      </c>
      <c r="CC14" s="13">
        <v>1.4469453376205799E-2</v>
      </c>
    </row>
    <row r="15" spans="2:81" ht="28.8" x14ac:dyDescent="0.3">
      <c r="B15" s="14" t="s">
        <v>519</v>
      </c>
      <c r="C15" s="22">
        <v>9.2307692307692299E-2</v>
      </c>
      <c r="D15" s="22">
        <v>9.1492776886035299E-2</v>
      </c>
      <c r="E15" s="22">
        <v>9.3904448105436605E-2</v>
      </c>
      <c r="F15" s="22"/>
      <c r="G15" s="22">
        <v>6.2857142857142903E-2</v>
      </c>
      <c r="H15" s="22">
        <v>5.5214723926380403E-2</v>
      </c>
      <c r="I15" s="22">
        <v>7.6271186440677999E-2</v>
      </c>
      <c r="J15" s="22">
        <v>0.114427860696517</v>
      </c>
      <c r="K15" s="22">
        <v>0.13986013986014001</v>
      </c>
      <c r="L15" s="22">
        <v>0.15584415584415601</v>
      </c>
      <c r="M15" s="22"/>
      <c r="N15" s="22">
        <v>8.3682008368200805E-2</v>
      </c>
      <c r="O15" s="22">
        <v>7.5601374570446703E-2</v>
      </c>
      <c r="P15" s="22">
        <v>0.104477611940299</v>
      </c>
      <c r="Q15" s="22">
        <v>0.122047244094488</v>
      </c>
      <c r="R15" s="22"/>
      <c r="S15" s="22">
        <v>5.3497942386831303E-2</v>
      </c>
      <c r="T15" s="22">
        <v>0.13533834586466201</v>
      </c>
      <c r="U15" s="22">
        <v>5.4794520547945202E-2</v>
      </c>
      <c r="V15" s="22">
        <v>0.106796116504854</v>
      </c>
      <c r="W15" s="22">
        <v>0.115384615384615</v>
      </c>
      <c r="X15" s="22">
        <v>0.104761904761905</v>
      </c>
      <c r="Y15" s="22">
        <v>0.08</v>
      </c>
      <c r="Z15" s="22">
        <v>8.8888888888888906E-2</v>
      </c>
      <c r="AA15" s="22">
        <v>0.101910828025478</v>
      </c>
      <c r="AB15" s="22">
        <v>7.2916666666666699E-2</v>
      </c>
      <c r="AC15" s="22">
        <v>0.12280701754386</v>
      </c>
      <c r="AD15" s="22">
        <v>0.157894736842105</v>
      </c>
      <c r="AE15" s="22"/>
      <c r="AF15" s="22">
        <v>7.2681704260651597E-2</v>
      </c>
      <c r="AG15" s="22">
        <v>0.115</v>
      </c>
      <c r="AH15" s="22">
        <v>6.25E-2</v>
      </c>
      <c r="AI15" s="22">
        <v>0.12422360248447201</v>
      </c>
      <c r="AJ15" s="22">
        <v>5.6910569105691103E-2</v>
      </c>
      <c r="AK15" s="22">
        <v>0.12380952380952399</v>
      </c>
      <c r="AL15" s="22"/>
      <c r="AM15" s="22">
        <v>0.14285714285714299</v>
      </c>
      <c r="AN15" s="22">
        <v>9.3333333333333296E-2</v>
      </c>
      <c r="AO15" s="22">
        <v>7.6726342710997403E-2</v>
      </c>
      <c r="AP15" s="22">
        <v>8.8607594936708903E-2</v>
      </c>
      <c r="AQ15" s="22">
        <v>2.27272727272727E-2</v>
      </c>
      <c r="AR15" s="22"/>
      <c r="AS15" s="22">
        <v>9.2307692307692299E-2</v>
      </c>
      <c r="AT15" s="22" t="s">
        <v>97</v>
      </c>
      <c r="AU15" s="22"/>
      <c r="AV15" s="22">
        <v>0.10249999999999999</v>
      </c>
      <c r="AW15" s="22">
        <v>0.10638297872340401</v>
      </c>
      <c r="AX15" s="22">
        <v>8.6042065009560201E-2</v>
      </c>
      <c r="AY15" s="22"/>
      <c r="AZ15" s="22">
        <v>7.3394495412843999E-2</v>
      </c>
      <c r="BA15" s="22">
        <v>6.6666666666666693E-2</v>
      </c>
      <c r="BB15" s="22">
        <v>0.140969162995595</v>
      </c>
      <c r="BC15" s="22"/>
      <c r="BD15" s="22">
        <v>8.2706766917293201E-2</v>
      </c>
      <c r="BE15" s="22">
        <v>0.111368909512761</v>
      </c>
      <c r="BF15" s="22"/>
      <c r="BG15" s="22">
        <v>8.4745762711864403E-2</v>
      </c>
      <c r="BH15" s="22">
        <v>9.6341463414634093E-2</v>
      </c>
      <c r="BI15" s="22"/>
      <c r="BJ15" s="22">
        <v>9.4736842105263203E-2</v>
      </c>
      <c r="BK15" s="22">
        <v>9.3228655544651595E-2</v>
      </c>
      <c r="BL15" s="22"/>
      <c r="BM15" s="22">
        <v>5.7613168724279802E-2</v>
      </c>
      <c r="BN15" s="22">
        <v>0.102459016393443</v>
      </c>
      <c r="BO15" s="22"/>
      <c r="BP15" s="22">
        <v>8.3086053412462904E-2</v>
      </c>
      <c r="BQ15" s="22">
        <v>9.5890410958904104E-2</v>
      </c>
      <c r="BR15" s="22"/>
      <c r="BS15" s="22">
        <v>7.9185520361990905E-2</v>
      </c>
      <c r="BT15" s="22">
        <v>0.118681318681319</v>
      </c>
      <c r="BU15" s="22"/>
      <c r="BV15" s="22">
        <v>7.3825503355704702E-2</v>
      </c>
      <c r="BW15" s="22">
        <v>8.1911262798634796E-2</v>
      </c>
      <c r="BX15" s="22"/>
      <c r="BY15" s="22">
        <v>5.5944055944055902E-2</v>
      </c>
      <c r="BZ15" s="22">
        <v>9.5636025998142998E-2</v>
      </c>
      <c r="CA15" s="22"/>
      <c r="CB15" s="22">
        <v>6.5989847715736002E-2</v>
      </c>
      <c r="CC15" s="22">
        <v>0.112540192926045</v>
      </c>
    </row>
    <row r="16" spans="2:81" x14ac:dyDescent="0.3">
      <c r="B16" s="15"/>
    </row>
    <row r="17" spans="2:2" x14ac:dyDescent="0.3">
      <c r="B17" t="s">
        <v>93</v>
      </c>
    </row>
    <row r="18" spans="2:2" x14ac:dyDescent="0.3">
      <c r="B18" t="s">
        <v>94</v>
      </c>
    </row>
    <row r="20" spans="2:2" x14ac:dyDescent="0.3">
      <c r="B20"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CC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522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43.2" x14ac:dyDescent="0.3">
      <c r="B8" s="14" t="s">
        <v>512</v>
      </c>
      <c r="C8" s="13">
        <v>0.311740890688259</v>
      </c>
      <c r="D8" s="13">
        <v>0.34510433386837902</v>
      </c>
      <c r="E8" s="13">
        <v>0.27677100494233903</v>
      </c>
      <c r="F8" s="13"/>
      <c r="G8" s="13">
        <v>0.22857142857142901</v>
      </c>
      <c r="H8" s="13">
        <v>0.312883435582822</v>
      </c>
      <c r="I8" s="13">
        <v>0.34322033898305099</v>
      </c>
      <c r="J8" s="13">
        <v>0.33830845771144302</v>
      </c>
      <c r="K8" s="13">
        <v>0.356643356643357</v>
      </c>
      <c r="L8" s="13">
        <v>0.27922077922077898</v>
      </c>
      <c r="M8" s="13"/>
      <c r="N8" s="13">
        <v>0.332635983263598</v>
      </c>
      <c r="O8" s="13">
        <v>0.29553264604811003</v>
      </c>
      <c r="P8" s="13">
        <v>0.27860696517412897</v>
      </c>
      <c r="Q8" s="13">
        <v>0.31889763779527602</v>
      </c>
      <c r="R8" s="13"/>
      <c r="S8" s="13">
        <v>0.36625514403292198</v>
      </c>
      <c r="T8" s="13">
        <v>0.27067669172932302</v>
      </c>
      <c r="U8" s="13">
        <v>0.38356164383561597</v>
      </c>
      <c r="V8" s="13">
        <v>0.223300970873786</v>
      </c>
      <c r="W8" s="13">
        <v>0.27884615384615402</v>
      </c>
      <c r="X8" s="13">
        <v>0.32380952380952399</v>
      </c>
      <c r="Y8" s="13">
        <v>0.41</v>
      </c>
      <c r="Z8" s="13">
        <v>0.266666666666667</v>
      </c>
      <c r="AA8" s="13">
        <v>0.305732484076433</v>
      </c>
      <c r="AB8" s="13">
        <v>0.28125</v>
      </c>
      <c r="AC8" s="13">
        <v>0.28070175438596501</v>
      </c>
      <c r="AD8" s="13">
        <v>0.105263157894737</v>
      </c>
      <c r="AE8" s="13"/>
      <c r="AF8" s="13">
        <v>0.31829573934837102</v>
      </c>
      <c r="AG8" s="13">
        <v>0.26500000000000001</v>
      </c>
      <c r="AH8" s="13">
        <v>0.328125</v>
      </c>
      <c r="AI8" s="13">
        <v>0.31677018633540399</v>
      </c>
      <c r="AJ8" s="13">
        <v>0.35772357723577197</v>
      </c>
      <c r="AK8" s="13">
        <v>0.29523809523809502</v>
      </c>
      <c r="AL8" s="13"/>
      <c r="AM8" s="13">
        <v>0.32417582417582402</v>
      </c>
      <c r="AN8" s="13">
        <v>0.31555555555555598</v>
      </c>
      <c r="AO8" s="13">
        <v>0.28132992327365702</v>
      </c>
      <c r="AP8" s="13">
        <v>0.32067510548523198</v>
      </c>
      <c r="AQ8" s="13">
        <v>0.27272727272727298</v>
      </c>
      <c r="AR8" s="13"/>
      <c r="AS8" s="13">
        <v>0.311740890688259</v>
      </c>
      <c r="AT8" s="13" t="s">
        <v>97</v>
      </c>
      <c r="AU8" s="13"/>
      <c r="AV8" s="13">
        <v>0.26500000000000001</v>
      </c>
      <c r="AW8" s="13">
        <v>0.159574468085106</v>
      </c>
      <c r="AX8" s="13">
        <v>0.36902485659655798</v>
      </c>
      <c r="AY8" s="13"/>
      <c r="AZ8" s="13">
        <v>0.26605504587155998</v>
      </c>
      <c r="BA8" s="13">
        <v>0.233333333333333</v>
      </c>
      <c r="BB8" s="13">
        <v>0.25550660792951502</v>
      </c>
      <c r="BC8" s="13"/>
      <c r="BD8" s="13">
        <v>0.31203007518796999</v>
      </c>
      <c r="BE8" s="13">
        <v>0.31090487238979098</v>
      </c>
      <c r="BF8" s="13"/>
      <c r="BG8" s="13">
        <v>0.263922518159806</v>
      </c>
      <c r="BH8" s="13">
        <v>0.336585365853659</v>
      </c>
      <c r="BI8" s="13"/>
      <c r="BJ8" s="13">
        <v>0.28947368421052599</v>
      </c>
      <c r="BK8" s="13">
        <v>0.31403336604514198</v>
      </c>
      <c r="BL8" s="13"/>
      <c r="BM8" s="13">
        <v>0.34567901234567899</v>
      </c>
      <c r="BN8" s="13">
        <v>0.30225409836065598</v>
      </c>
      <c r="BO8" s="13"/>
      <c r="BP8" s="13">
        <v>0.34124629080118701</v>
      </c>
      <c r="BQ8" s="13">
        <v>0.29908675799086798</v>
      </c>
      <c r="BR8" s="13"/>
      <c r="BS8" s="13">
        <v>0.27149321266968302</v>
      </c>
      <c r="BT8" s="13">
        <v>0.314285714285714</v>
      </c>
      <c r="BU8" s="13"/>
      <c r="BV8" s="13">
        <v>0.21476510067114099</v>
      </c>
      <c r="BW8" s="13">
        <v>0.30034129692832801</v>
      </c>
      <c r="BX8" s="13"/>
      <c r="BY8" s="13">
        <v>0.356643356643357</v>
      </c>
      <c r="BZ8" s="13">
        <v>0.30547818012999101</v>
      </c>
      <c r="CA8" s="13"/>
      <c r="CB8" s="13">
        <v>0.35532994923857902</v>
      </c>
      <c r="CC8" s="13">
        <v>0.27170418006430902</v>
      </c>
    </row>
    <row r="9" spans="2:81" x14ac:dyDescent="0.3">
      <c r="B9" s="14" t="s">
        <v>513</v>
      </c>
      <c r="C9" s="13">
        <v>0.22024291497975701</v>
      </c>
      <c r="D9" s="13">
        <v>0.207062600321027</v>
      </c>
      <c r="E9" s="13">
        <v>0.23228995057660601</v>
      </c>
      <c r="F9" s="13"/>
      <c r="G9" s="13">
        <v>0.245714285714286</v>
      </c>
      <c r="H9" s="13">
        <v>0.23926380368098199</v>
      </c>
      <c r="I9" s="13">
        <v>0.21610169491525399</v>
      </c>
      <c r="J9" s="13">
        <v>0.20398009950248799</v>
      </c>
      <c r="K9" s="13">
        <v>0.188811188811189</v>
      </c>
      <c r="L9" s="13">
        <v>0.207792207792208</v>
      </c>
      <c r="M9" s="13"/>
      <c r="N9" s="13">
        <v>0.205020920502092</v>
      </c>
      <c r="O9" s="13">
        <v>0.243986254295533</v>
      </c>
      <c r="P9" s="13">
        <v>0.20398009950248799</v>
      </c>
      <c r="Q9" s="13">
        <v>0.22440944881889799</v>
      </c>
      <c r="R9" s="13"/>
      <c r="S9" s="13">
        <v>0.218106995884774</v>
      </c>
      <c r="T9" s="13">
        <v>0.21804511278195499</v>
      </c>
      <c r="U9" s="13">
        <v>0.24657534246575299</v>
      </c>
      <c r="V9" s="13">
        <v>0.25242718446601897</v>
      </c>
      <c r="W9" s="13">
        <v>0.230769230769231</v>
      </c>
      <c r="X9" s="13">
        <v>0.12380952380952399</v>
      </c>
      <c r="Y9" s="13">
        <v>0.16</v>
      </c>
      <c r="Z9" s="13">
        <v>0.31111111111111101</v>
      </c>
      <c r="AA9" s="13">
        <v>0.210191082802548</v>
      </c>
      <c r="AB9" s="13">
        <v>0.29166666666666702</v>
      </c>
      <c r="AC9" s="13">
        <v>0.21052631578947401</v>
      </c>
      <c r="AD9" s="13">
        <v>0.31578947368421101</v>
      </c>
      <c r="AE9" s="13"/>
      <c r="AF9" s="13">
        <v>0.24310776942355899</v>
      </c>
      <c r="AG9" s="13">
        <v>0.19500000000000001</v>
      </c>
      <c r="AH9" s="13">
        <v>0.21875</v>
      </c>
      <c r="AI9" s="13">
        <v>0.217391304347826</v>
      </c>
      <c r="AJ9" s="13">
        <v>0.203252032520325</v>
      </c>
      <c r="AK9" s="13">
        <v>0.180952380952381</v>
      </c>
      <c r="AL9" s="13"/>
      <c r="AM9" s="13">
        <v>0.24175824175824201</v>
      </c>
      <c r="AN9" s="13">
        <v>0.17333333333333301</v>
      </c>
      <c r="AO9" s="13">
        <v>0.23529411764705899</v>
      </c>
      <c r="AP9" s="13">
        <v>0.24894514767932499</v>
      </c>
      <c r="AQ9" s="13">
        <v>0.18181818181818199</v>
      </c>
      <c r="AR9" s="13"/>
      <c r="AS9" s="13">
        <v>0.22024291497975701</v>
      </c>
      <c r="AT9" s="13" t="s">
        <v>97</v>
      </c>
      <c r="AU9" s="13"/>
      <c r="AV9" s="13">
        <v>0.20499999999999999</v>
      </c>
      <c r="AW9" s="13">
        <v>0.26595744680851102</v>
      </c>
      <c r="AX9" s="13">
        <v>0.21606118546845099</v>
      </c>
      <c r="AY9" s="13"/>
      <c r="AZ9" s="13">
        <v>0.192660550458716</v>
      </c>
      <c r="BA9" s="13">
        <v>0.24444444444444399</v>
      </c>
      <c r="BB9" s="13">
        <v>0.198237885462555</v>
      </c>
      <c r="BC9" s="13"/>
      <c r="BD9" s="13">
        <v>0.221804511278195</v>
      </c>
      <c r="BE9" s="13">
        <v>0.21809744779582399</v>
      </c>
      <c r="BF9" s="13"/>
      <c r="BG9" s="13">
        <v>0.239709443099274</v>
      </c>
      <c r="BH9" s="13">
        <v>0.20975609756097599</v>
      </c>
      <c r="BI9" s="13"/>
      <c r="BJ9" s="13">
        <v>0.231578947368421</v>
      </c>
      <c r="BK9" s="13">
        <v>0.21786064769381699</v>
      </c>
      <c r="BL9" s="13"/>
      <c r="BM9" s="13">
        <v>0.23045267489711899</v>
      </c>
      <c r="BN9" s="13">
        <v>0.21721311475409799</v>
      </c>
      <c r="BO9" s="13"/>
      <c r="BP9" s="13">
        <v>0.198813056379822</v>
      </c>
      <c r="BQ9" s="13">
        <v>0.230593607305936</v>
      </c>
      <c r="BR9" s="13"/>
      <c r="BS9" s="13">
        <v>0.223981900452489</v>
      </c>
      <c r="BT9" s="13">
        <v>0.204395604395604</v>
      </c>
      <c r="BU9" s="13"/>
      <c r="BV9" s="13">
        <v>0.25503355704698</v>
      </c>
      <c r="BW9" s="13">
        <v>0.208191126279863</v>
      </c>
      <c r="BX9" s="13"/>
      <c r="BY9" s="13">
        <v>0.21678321678321699</v>
      </c>
      <c r="BZ9" s="13">
        <v>0.219127205199629</v>
      </c>
      <c r="CA9" s="13"/>
      <c r="CB9" s="13">
        <v>0.22335025380710699</v>
      </c>
      <c r="CC9" s="13">
        <v>0.21543408360128599</v>
      </c>
    </row>
    <row r="10" spans="2:81" x14ac:dyDescent="0.3">
      <c r="B10" s="14" t="s">
        <v>514</v>
      </c>
      <c r="C10" s="13">
        <v>0.19271255060728701</v>
      </c>
      <c r="D10" s="13">
        <v>0.181380417335474</v>
      </c>
      <c r="E10" s="13">
        <v>0.205930807248764</v>
      </c>
      <c r="F10" s="13"/>
      <c r="G10" s="13">
        <v>0.188571428571429</v>
      </c>
      <c r="H10" s="13">
        <v>0.19938650306748501</v>
      </c>
      <c r="I10" s="13">
        <v>0.20762711864406799</v>
      </c>
      <c r="J10" s="13">
        <v>0.164179104477612</v>
      </c>
      <c r="K10" s="13">
        <v>0.20279720279720301</v>
      </c>
      <c r="L10" s="13">
        <v>0.18831168831168801</v>
      </c>
      <c r="M10" s="13"/>
      <c r="N10" s="13">
        <v>0.19246861924686201</v>
      </c>
      <c r="O10" s="13">
        <v>0.189003436426117</v>
      </c>
      <c r="P10" s="13">
        <v>0.21890547263681601</v>
      </c>
      <c r="Q10" s="13">
        <v>0.17716535433070901</v>
      </c>
      <c r="R10" s="13"/>
      <c r="S10" s="13">
        <v>0.19341563786008201</v>
      </c>
      <c r="T10" s="13">
        <v>0.21052631578947401</v>
      </c>
      <c r="U10" s="13">
        <v>0.20547945205479501</v>
      </c>
      <c r="V10" s="13">
        <v>0.19417475728155301</v>
      </c>
      <c r="W10" s="13">
        <v>9.6153846153846201E-2</v>
      </c>
      <c r="X10" s="13">
        <v>0.19047619047618999</v>
      </c>
      <c r="Y10" s="13">
        <v>0.19</v>
      </c>
      <c r="Z10" s="13">
        <v>0.2</v>
      </c>
      <c r="AA10" s="13">
        <v>0.24203821656051</v>
      </c>
      <c r="AB10" s="13">
        <v>0.1875</v>
      </c>
      <c r="AC10" s="13">
        <v>0.21052631578947401</v>
      </c>
      <c r="AD10" s="13">
        <v>0.105263157894737</v>
      </c>
      <c r="AE10" s="13"/>
      <c r="AF10" s="13">
        <v>0.20050125313283201</v>
      </c>
      <c r="AG10" s="13">
        <v>0.20499999999999999</v>
      </c>
      <c r="AH10" s="13">
        <v>0.2265625</v>
      </c>
      <c r="AI10" s="13">
        <v>0.18633540372670801</v>
      </c>
      <c r="AJ10" s="13">
        <v>0.18699186991869901</v>
      </c>
      <c r="AK10" s="13">
        <v>0.180952380952381</v>
      </c>
      <c r="AL10" s="13"/>
      <c r="AM10" s="13">
        <v>0.159340659340659</v>
      </c>
      <c r="AN10" s="13">
        <v>0.21777777777777799</v>
      </c>
      <c r="AO10" s="13">
        <v>0.19437340153452701</v>
      </c>
      <c r="AP10" s="13">
        <v>0.21940928270042201</v>
      </c>
      <c r="AQ10" s="13">
        <v>0.204545454545455</v>
      </c>
      <c r="AR10" s="13"/>
      <c r="AS10" s="13">
        <v>0.19271255060728701</v>
      </c>
      <c r="AT10" s="13" t="s">
        <v>97</v>
      </c>
      <c r="AU10" s="13"/>
      <c r="AV10" s="13">
        <v>0.22</v>
      </c>
      <c r="AW10" s="13">
        <v>0.20212765957446799</v>
      </c>
      <c r="AX10" s="13">
        <v>0.170172084130019</v>
      </c>
      <c r="AY10" s="13"/>
      <c r="AZ10" s="13">
        <v>0.23853211009174299</v>
      </c>
      <c r="BA10" s="13">
        <v>0.233333333333333</v>
      </c>
      <c r="BB10" s="13">
        <v>0.215859030837004</v>
      </c>
      <c r="BC10" s="13"/>
      <c r="BD10" s="13">
        <v>0.18421052631578899</v>
      </c>
      <c r="BE10" s="13">
        <v>0.20881670533642699</v>
      </c>
      <c r="BF10" s="13"/>
      <c r="BG10" s="13">
        <v>0.20338983050847501</v>
      </c>
      <c r="BH10" s="13">
        <v>0.18780487804877999</v>
      </c>
      <c r="BI10" s="13"/>
      <c r="BJ10" s="13">
        <v>0.17894736842105299</v>
      </c>
      <c r="BK10" s="13">
        <v>0.19332679097154101</v>
      </c>
      <c r="BL10" s="13"/>
      <c r="BM10" s="13">
        <v>0.18518518518518501</v>
      </c>
      <c r="BN10" s="13">
        <v>0.19467213114754101</v>
      </c>
      <c r="BO10" s="13"/>
      <c r="BP10" s="13">
        <v>0.1513353115727</v>
      </c>
      <c r="BQ10" s="13">
        <v>0.207762557077626</v>
      </c>
      <c r="BR10" s="13"/>
      <c r="BS10" s="13">
        <v>0.210407239819005</v>
      </c>
      <c r="BT10" s="13">
        <v>0.193406593406593</v>
      </c>
      <c r="BU10" s="13"/>
      <c r="BV10" s="13">
        <v>0.221476510067114</v>
      </c>
      <c r="BW10" s="13">
        <v>0.204778156996587</v>
      </c>
      <c r="BX10" s="13"/>
      <c r="BY10" s="13">
        <v>0.17482517482517501</v>
      </c>
      <c r="BZ10" s="13">
        <v>0.19684308263695399</v>
      </c>
      <c r="CA10" s="13"/>
      <c r="CB10" s="13">
        <v>0.19796954314720799</v>
      </c>
      <c r="CC10" s="13">
        <v>0.188102893890675</v>
      </c>
    </row>
    <row r="11" spans="2:81" x14ac:dyDescent="0.3">
      <c r="B11" s="14" t="s">
        <v>515</v>
      </c>
      <c r="C11" s="13">
        <v>0.11336032388664</v>
      </c>
      <c r="D11" s="13">
        <v>0.109149277688604</v>
      </c>
      <c r="E11" s="13">
        <v>0.118616144975288</v>
      </c>
      <c r="F11" s="13"/>
      <c r="G11" s="13">
        <v>0.13142857142857101</v>
      </c>
      <c r="H11" s="13">
        <v>8.8957055214723899E-2</v>
      </c>
      <c r="I11" s="13">
        <v>0.12711864406779699</v>
      </c>
      <c r="J11" s="13">
        <v>0.119402985074627</v>
      </c>
      <c r="K11" s="13">
        <v>9.7902097902097904E-2</v>
      </c>
      <c r="L11" s="13">
        <v>0.12987012987013</v>
      </c>
      <c r="M11" s="13"/>
      <c r="N11" s="13">
        <v>0.131799163179916</v>
      </c>
      <c r="O11" s="13">
        <v>0.11683848797250899</v>
      </c>
      <c r="P11" s="13">
        <v>0.114427860696517</v>
      </c>
      <c r="Q11" s="13">
        <v>7.4803149606299205E-2</v>
      </c>
      <c r="R11" s="13"/>
      <c r="S11" s="13">
        <v>7.8189300411522597E-2</v>
      </c>
      <c r="T11" s="13">
        <v>0.157894736842105</v>
      </c>
      <c r="U11" s="13">
        <v>8.2191780821917804E-2</v>
      </c>
      <c r="V11" s="13">
        <v>0.12621359223301001</v>
      </c>
      <c r="W11" s="13">
        <v>0.144230769230769</v>
      </c>
      <c r="X11" s="13">
        <v>0.104761904761905</v>
      </c>
      <c r="Y11" s="13">
        <v>0.12</v>
      </c>
      <c r="Z11" s="13">
        <v>0.155555555555556</v>
      </c>
      <c r="AA11" s="13">
        <v>9.5541401273885398E-2</v>
      </c>
      <c r="AB11" s="13">
        <v>0.104166666666667</v>
      </c>
      <c r="AC11" s="13">
        <v>0.105263157894737</v>
      </c>
      <c r="AD11" s="13">
        <v>0.26315789473684198</v>
      </c>
      <c r="AE11" s="13"/>
      <c r="AF11" s="13">
        <v>9.5238095238095205E-2</v>
      </c>
      <c r="AG11" s="13">
        <v>0.125</v>
      </c>
      <c r="AH11" s="13">
        <v>0.125</v>
      </c>
      <c r="AI11" s="13">
        <v>0.105590062111801</v>
      </c>
      <c r="AJ11" s="13">
        <v>0.12195121951219499</v>
      </c>
      <c r="AK11" s="13">
        <v>0.14285714285714299</v>
      </c>
      <c r="AL11" s="13"/>
      <c r="AM11" s="13">
        <v>6.5934065934065894E-2</v>
      </c>
      <c r="AN11" s="13">
        <v>0.137777777777778</v>
      </c>
      <c r="AO11" s="13">
        <v>0.127877237851662</v>
      </c>
      <c r="AP11" s="13">
        <v>9.2827004219409301E-2</v>
      </c>
      <c r="AQ11" s="13">
        <v>0.11363636363636399</v>
      </c>
      <c r="AR11" s="13"/>
      <c r="AS11" s="13">
        <v>0.11336032388664</v>
      </c>
      <c r="AT11" s="13" t="s">
        <v>97</v>
      </c>
      <c r="AU11" s="13"/>
      <c r="AV11" s="13">
        <v>0.125</v>
      </c>
      <c r="AW11" s="13">
        <v>0.117021276595745</v>
      </c>
      <c r="AX11" s="13">
        <v>0.108986615678776</v>
      </c>
      <c r="AY11" s="13"/>
      <c r="AZ11" s="13">
        <v>0.100917431192661</v>
      </c>
      <c r="BA11" s="13">
        <v>0.133333333333333</v>
      </c>
      <c r="BB11" s="13">
        <v>0.123348017621145</v>
      </c>
      <c r="BC11" s="13"/>
      <c r="BD11" s="13">
        <v>0.110275689223058</v>
      </c>
      <c r="BE11" s="13">
        <v>0.116009280742459</v>
      </c>
      <c r="BF11" s="13"/>
      <c r="BG11" s="13">
        <v>0.108958837772397</v>
      </c>
      <c r="BH11" s="13">
        <v>0.114634146341463</v>
      </c>
      <c r="BI11" s="13"/>
      <c r="BJ11" s="13">
        <v>9.4736842105263203E-2</v>
      </c>
      <c r="BK11" s="13">
        <v>0.11776251226692799</v>
      </c>
      <c r="BL11" s="13"/>
      <c r="BM11" s="13">
        <v>9.46502057613169E-2</v>
      </c>
      <c r="BN11" s="13">
        <v>0.11782786885245899</v>
      </c>
      <c r="BO11" s="13"/>
      <c r="BP11" s="13">
        <v>0.13946587537092001</v>
      </c>
      <c r="BQ11" s="13">
        <v>0.102739726027397</v>
      </c>
      <c r="BR11" s="13"/>
      <c r="BS11" s="13">
        <v>0.124434389140271</v>
      </c>
      <c r="BT11" s="13">
        <v>0.118681318681319</v>
      </c>
      <c r="BU11" s="13"/>
      <c r="BV11" s="13">
        <v>0.12080536912751701</v>
      </c>
      <c r="BW11" s="13">
        <v>0.12627986348122899</v>
      </c>
      <c r="BX11" s="13"/>
      <c r="BY11" s="13">
        <v>9.7902097902097904E-2</v>
      </c>
      <c r="BZ11" s="13">
        <v>0.11513463324048299</v>
      </c>
      <c r="CA11" s="13"/>
      <c r="CB11" s="13">
        <v>0.101522842639594</v>
      </c>
      <c r="CC11" s="13">
        <v>0.12700964630225101</v>
      </c>
    </row>
    <row r="12" spans="2:81" x14ac:dyDescent="0.3">
      <c r="B12" s="14" t="s">
        <v>516</v>
      </c>
      <c r="C12" s="13">
        <v>3.8056680161943301E-2</v>
      </c>
      <c r="D12" s="13">
        <v>3.5313001605136403E-2</v>
      </c>
      <c r="E12" s="13">
        <v>4.11861614497529E-2</v>
      </c>
      <c r="F12" s="13"/>
      <c r="G12" s="13">
        <v>7.4285714285714302E-2</v>
      </c>
      <c r="H12" s="13">
        <v>4.2944785276073601E-2</v>
      </c>
      <c r="I12" s="13">
        <v>2.1186440677966101E-2</v>
      </c>
      <c r="J12" s="13">
        <v>2.9850746268656699E-2</v>
      </c>
      <c r="K12" s="13">
        <v>3.4965034965035002E-2</v>
      </c>
      <c r="L12" s="13">
        <v>2.5974025974026E-2</v>
      </c>
      <c r="M12" s="13"/>
      <c r="N12" s="13">
        <v>4.3933054393305401E-2</v>
      </c>
      <c r="O12" s="13">
        <v>3.78006872852234E-2</v>
      </c>
      <c r="P12" s="13">
        <v>3.98009950248756E-2</v>
      </c>
      <c r="Q12" s="13">
        <v>2.7559055118110201E-2</v>
      </c>
      <c r="R12" s="13"/>
      <c r="S12" s="13">
        <v>4.52674897119342E-2</v>
      </c>
      <c r="T12" s="13">
        <v>1.50375939849624E-2</v>
      </c>
      <c r="U12" s="13">
        <v>2.7397260273972601E-2</v>
      </c>
      <c r="V12" s="13">
        <v>2.9126213592233E-2</v>
      </c>
      <c r="W12" s="13">
        <v>3.8461538461538498E-2</v>
      </c>
      <c r="X12" s="13">
        <v>8.5714285714285701E-2</v>
      </c>
      <c r="Y12" s="13">
        <v>0.02</v>
      </c>
      <c r="Z12" s="13">
        <v>0</v>
      </c>
      <c r="AA12" s="13">
        <v>5.0955414012738898E-2</v>
      </c>
      <c r="AB12" s="13">
        <v>1.0416666666666701E-2</v>
      </c>
      <c r="AC12" s="13">
        <v>7.0175438596491196E-2</v>
      </c>
      <c r="AD12" s="13">
        <v>5.2631578947368397E-2</v>
      </c>
      <c r="AE12" s="13"/>
      <c r="AF12" s="13">
        <v>5.0125313283208003E-2</v>
      </c>
      <c r="AG12" s="13">
        <v>2.5000000000000001E-2</v>
      </c>
      <c r="AH12" s="13">
        <v>1.5625E-2</v>
      </c>
      <c r="AI12" s="13">
        <v>1.8633540372670801E-2</v>
      </c>
      <c r="AJ12" s="13">
        <v>4.8780487804878099E-2</v>
      </c>
      <c r="AK12" s="13">
        <v>4.7619047619047603E-2</v>
      </c>
      <c r="AL12" s="13"/>
      <c r="AM12" s="13">
        <v>3.8461538461538498E-2</v>
      </c>
      <c r="AN12" s="13">
        <v>2.66666666666667E-2</v>
      </c>
      <c r="AO12" s="13">
        <v>5.1150895140665002E-2</v>
      </c>
      <c r="AP12" s="13">
        <v>1.68776371308017E-2</v>
      </c>
      <c r="AQ12" s="13">
        <v>6.8181818181818205E-2</v>
      </c>
      <c r="AR12" s="13"/>
      <c r="AS12" s="13">
        <v>3.8056680161943301E-2</v>
      </c>
      <c r="AT12" s="13" t="s">
        <v>97</v>
      </c>
      <c r="AU12" s="13"/>
      <c r="AV12" s="13">
        <v>4.4999999999999998E-2</v>
      </c>
      <c r="AW12" s="13">
        <v>8.5106382978723402E-2</v>
      </c>
      <c r="AX12" s="13">
        <v>2.29445506692161E-2</v>
      </c>
      <c r="AY12" s="13"/>
      <c r="AZ12" s="13">
        <v>5.5045871559633003E-2</v>
      </c>
      <c r="BA12" s="13">
        <v>7.7777777777777807E-2</v>
      </c>
      <c r="BB12" s="13">
        <v>4.8458149779735699E-2</v>
      </c>
      <c r="BC12" s="13"/>
      <c r="BD12" s="13">
        <v>4.3859649122807001E-2</v>
      </c>
      <c r="BE12" s="13">
        <v>2.7842227378190299E-2</v>
      </c>
      <c r="BF12" s="13"/>
      <c r="BG12" s="13">
        <v>4.8426150121065402E-2</v>
      </c>
      <c r="BH12" s="13">
        <v>3.2926829268292698E-2</v>
      </c>
      <c r="BI12" s="13"/>
      <c r="BJ12" s="13">
        <v>7.3684210526315796E-2</v>
      </c>
      <c r="BK12" s="13">
        <v>3.14033366045142E-2</v>
      </c>
      <c r="BL12" s="13"/>
      <c r="BM12" s="13">
        <v>3.7037037037037E-2</v>
      </c>
      <c r="BN12" s="13">
        <v>3.7909836065573799E-2</v>
      </c>
      <c r="BO12" s="13"/>
      <c r="BP12" s="13">
        <v>5.3412462908011903E-2</v>
      </c>
      <c r="BQ12" s="13">
        <v>3.1963470319634701E-2</v>
      </c>
      <c r="BR12" s="13"/>
      <c r="BS12" s="13">
        <v>4.52488687782805E-2</v>
      </c>
      <c r="BT12" s="13">
        <v>2.4175824175824201E-2</v>
      </c>
      <c r="BU12" s="13"/>
      <c r="BV12" s="13">
        <v>2.68456375838926E-2</v>
      </c>
      <c r="BW12" s="13">
        <v>5.4607508532423202E-2</v>
      </c>
      <c r="BX12" s="13"/>
      <c r="BY12" s="13">
        <v>3.4965034965035002E-2</v>
      </c>
      <c r="BZ12" s="13">
        <v>3.8997214484679701E-2</v>
      </c>
      <c r="CA12" s="13"/>
      <c r="CB12" s="13">
        <v>3.5532994923857898E-2</v>
      </c>
      <c r="CC12" s="13">
        <v>4.0192926045016099E-2</v>
      </c>
    </row>
    <row r="13" spans="2:81" x14ac:dyDescent="0.3">
      <c r="B13" s="14" t="s">
        <v>517</v>
      </c>
      <c r="C13" s="13">
        <v>1.8623481781376499E-2</v>
      </c>
      <c r="D13" s="13">
        <v>1.4446227929374E-2</v>
      </c>
      <c r="E13" s="13">
        <v>2.3064250411861598E-2</v>
      </c>
      <c r="F13" s="13"/>
      <c r="G13" s="13">
        <v>2.2857142857142899E-2</v>
      </c>
      <c r="H13" s="13">
        <v>1.84049079754601E-2</v>
      </c>
      <c r="I13" s="13">
        <v>1.6949152542372899E-2</v>
      </c>
      <c r="J13" s="13">
        <v>1.49253731343284E-2</v>
      </c>
      <c r="K13" s="13">
        <v>6.9930069930069904E-3</v>
      </c>
      <c r="L13" s="13">
        <v>3.2467532467532499E-2</v>
      </c>
      <c r="M13" s="13"/>
      <c r="N13" s="13">
        <v>1.46443514644351E-2</v>
      </c>
      <c r="O13" s="13">
        <v>1.03092783505155E-2</v>
      </c>
      <c r="P13" s="13">
        <v>1.49253731343284E-2</v>
      </c>
      <c r="Q13" s="13">
        <v>3.9370078740157501E-2</v>
      </c>
      <c r="R13" s="13"/>
      <c r="S13" s="13">
        <v>1.6460905349794198E-2</v>
      </c>
      <c r="T13" s="13">
        <v>2.2556390977443601E-2</v>
      </c>
      <c r="U13" s="13">
        <v>0</v>
      </c>
      <c r="V13" s="13">
        <v>1.94174757281553E-2</v>
      </c>
      <c r="W13" s="13">
        <v>3.8461538461538498E-2</v>
      </c>
      <c r="X13" s="13">
        <v>2.8571428571428598E-2</v>
      </c>
      <c r="Y13" s="13">
        <v>0.02</v>
      </c>
      <c r="Z13" s="13">
        <v>0</v>
      </c>
      <c r="AA13" s="13">
        <v>2.54777070063694E-2</v>
      </c>
      <c r="AB13" s="13">
        <v>1.0416666666666701E-2</v>
      </c>
      <c r="AC13" s="13">
        <v>0</v>
      </c>
      <c r="AD13" s="13">
        <v>0</v>
      </c>
      <c r="AE13" s="13"/>
      <c r="AF13" s="13">
        <v>7.5187969924812E-3</v>
      </c>
      <c r="AG13" s="13">
        <v>0.02</v>
      </c>
      <c r="AH13" s="13">
        <v>1.5625E-2</v>
      </c>
      <c r="AI13" s="13">
        <v>2.4844720496894401E-2</v>
      </c>
      <c r="AJ13" s="13">
        <v>3.2520325203252001E-2</v>
      </c>
      <c r="AK13" s="13">
        <v>4.7619047619047603E-2</v>
      </c>
      <c r="AL13" s="13"/>
      <c r="AM13" s="13">
        <v>3.2967032967033003E-2</v>
      </c>
      <c r="AN13" s="13">
        <v>2.66666666666667E-2</v>
      </c>
      <c r="AO13" s="13">
        <v>1.5345268542199499E-2</v>
      </c>
      <c r="AP13" s="13">
        <v>4.2194092827004199E-3</v>
      </c>
      <c r="AQ13" s="13">
        <v>6.8181818181818205E-2</v>
      </c>
      <c r="AR13" s="13"/>
      <c r="AS13" s="13">
        <v>1.8623481781376499E-2</v>
      </c>
      <c r="AT13" s="13" t="s">
        <v>97</v>
      </c>
      <c r="AU13" s="13"/>
      <c r="AV13" s="13">
        <v>1.7500000000000002E-2</v>
      </c>
      <c r="AW13" s="13">
        <v>3.1914893617021302E-2</v>
      </c>
      <c r="AX13" s="13">
        <v>2.1032504780114699E-2</v>
      </c>
      <c r="AY13" s="13"/>
      <c r="AZ13" s="13">
        <v>9.1743119266055103E-3</v>
      </c>
      <c r="BA13" s="13">
        <v>0</v>
      </c>
      <c r="BB13" s="13">
        <v>1.7621145374449299E-2</v>
      </c>
      <c r="BC13" s="13"/>
      <c r="BD13" s="13">
        <v>2.2556390977443601E-2</v>
      </c>
      <c r="BE13" s="13">
        <v>1.1600928074245899E-2</v>
      </c>
      <c r="BF13" s="13"/>
      <c r="BG13" s="13">
        <v>2.4213075060532701E-2</v>
      </c>
      <c r="BH13" s="13">
        <v>1.5853658536585401E-2</v>
      </c>
      <c r="BI13" s="13"/>
      <c r="BJ13" s="13">
        <v>2.1052631578947399E-2</v>
      </c>
      <c r="BK13" s="13">
        <v>1.8645731108930301E-2</v>
      </c>
      <c r="BL13" s="13"/>
      <c r="BM13" s="13">
        <v>2.4691358024691398E-2</v>
      </c>
      <c r="BN13" s="13">
        <v>1.7418032786885199E-2</v>
      </c>
      <c r="BO13" s="13"/>
      <c r="BP13" s="13">
        <v>1.18694362017804E-2</v>
      </c>
      <c r="BQ13" s="13">
        <v>2.1689497716895E-2</v>
      </c>
      <c r="BR13" s="13"/>
      <c r="BS13" s="13">
        <v>2.48868778280543E-2</v>
      </c>
      <c r="BT13" s="13">
        <v>2.1978021978022001E-2</v>
      </c>
      <c r="BU13" s="13"/>
      <c r="BV13" s="13">
        <v>4.6979865771812103E-2</v>
      </c>
      <c r="BW13" s="13">
        <v>1.36518771331058E-2</v>
      </c>
      <c r="BX13" s="13"/>
      <c r="BY13" s="13">
        <v>3.4965034965035002E-2</v>
      </c>
      <c r="BZ13" s="13">
        <v>1.67130919220056E-2</v>
      </c>
      <c r="CA13" s="13"/>
      <c r="CB13" s="13">
        <v>6.7681895093062603E-3</v>
      </c>
      <c r="CC13" s="13">
        <v>2.8938906752411599E-2</v>
      </c>
    </row>
    <row r="14" spans="2:81" x14ac:dyDescent="0.3">
      <c r="B14" s="14" t="s">
        <v>518</v>
      </c>
      <c r="C14" s="13">
        <v>8.0971659919028306E-3</v>
      </c>
      <c r="D14" s="13">
        <v>9.6308186195826605E-3</v>
      </c>
      <c r="E14" s="13">
        <v>6.5897858319604596E-3</v>
      </c>
      <c r="F14" s="13"/>
      <c r="G14" s="13">
        <v>1.1428571428571401E-2</v>
      </c>
      <c r="H14" s="13">
        <v>1.22699386503067E-2</v>
      </c>
      <c r="I14" s="13">
        <v>4.2372881355932203E-3</v>
      </c>
      <c r="J14" s="13">
        <v>9.9502487562189105E-3</v>
      </c>
      <c r="K14" s="13">
        <v>0</v>
      </c>
      <c r="L14" s="13">
        <v>6.4935064935064896E-3</v>
      </c>
      <c r="M14" s="13"/>
      <c r="N14" s="13">
        <v>6.2761506276150601E-3</v>
      </c>
      <c r="O14" s="13">
        <v>0</v>
      </c>
      <c r="P14" s="13">
        <v>1.49253731343284E-2</v>
      </c>
      <c r="Q14" s="13">
        <v>1.5748031496062999E-2</v>
      </c>
      <c r="R14" s="13"/>
      <c r="S14" s="13">
        <v>2.0576131687242798E-2</v>
      </c>
      <c r="T14" s="13">
        <v>0</v>
      </c>
      <c r="U14" s="13">
        <v>0</v>
      </c>
      <c r="V14" s="13">
        <v>1.94174757281553E-2</v>
      </c>
      <c r="W14" s="13">
        <v>1.9230769230769201E-2</v>
      </c>
      <c r="X14" s="13">
        <v>9.5238095238095195E-3</v>
      </c>
      <c r="Y14" s="13">
        <v>0</v>
      </c>
      <c r="Z14" s="13">
        <v>0</v>
      </c>
      <c r="AA14" s="13">
        <v>0</v>
      </c>
      <c r="AB14" s="13">
        <v>0</v>
      </c>
      <c r="AC14" s="13">
        <v>0</v>
      </c>
      <c r="AD14" s="13">
        <v>0</v>
      </c>
      <c r="AE14" s="13"/>
      <c r="AF14" s="13">
        <v>5.0125313283208E-3</v>
      </c>
      <c r="AG14" s="13">
        <v>1.4999999999999999E-2</v>
      </c>
      <c r="AH14" s="13">
        <v>7.8125E-3</v>
      </c>
      <c r="AI14" s="13">
        <v>1.2422360248447201E-2</v>
      </c>
      <c r="AJ14" s="13">
        <v>8.1300813008130107E-3</v>
      </c>
      <c r="AK14" s="13">
        <v>0</v>
      </c>
      <c r="AL14" s="13"/>
      <c r="AM14" s="13">
        <v>1.6483516483516501E-2</v>
      </c>
      <c r="AN14" s="13">
        <v>0</v>
      </c>
      <c r="AO14" s="13">
        <v>5.1150895140665001E-3</v>
      </c>
      <c r="AP14" s="13">
        <v>8.4388185654008397E-3</v>
      </c>
      <c r="AQ14" s="13">
        <v>2.27272727272727E-2</v>
      </c>
      <c r="AR14" s="13"/>
      <c r="AS14" s="13">
        <v>8.0971659919028306E-3</v>
      </c>
      <c r="AT14" s="13" t="s">
        <v>97</v>
      </c>
      <c r="AU14" s="13"/>
      <c r="AV14" s="13">
        <v>1.7500000000000002E-2</v>
      </c>
      <c r="AW14" s="13">
        <v>1.0638297872340399E-2</v>
      </c>
      <c r="AX14" s="13">
        <v>1.9120458891013401E-3</v>
      </c>
      <c r="AY14" s="13"/>
      <c r="AZ14" s="13">
        <v>2.7522935779816501E-2</v>
      </c>
      <c r="BA14" s="13">
        <v>1.1111111111111099E-2</v>
      </c>
      <c r="BB14" s="13">
        <v>4.4052863436123404E-3</v>
      </c>
      <c r="BC14" s="13"/>
      <c r="BD14" s="13">
        <v>6.2656641604010004E-3</v>
      </c>
      <c r="BE14" s="13">
        <v>1.1600928074245899E-2</v>
      </c>
      <c r="BF14" s="13"/>
      <c r="BG14" s="13">
        <v>4.8426150121065404E-3</v>
      </c>
      <c r="BH14" s="13">
        <v>9.7560975609756097E-3</v>
      </c>
      <c r="BI14" s="13"/>
      <c r="BJ14" s="13">
        <v>5.2631578947368403E-3</v>
      </c>
      <c r="BK14" s="13">
        <v>8.8321884200196297E-3</v>
      </c>
      <c r="BL14" s="13"/>
      <c r="BM14" s="13">
        <v>4.11522633744856E-3</v>
      </c>
      <c r="BN14" s="13">
        <v>9.2213114754098394E-3</v>
      </c>
      <c r="BO14" s="13"/>
      <c r="BP14" s="13">
        <v>8.9020771513353102E-3</v>
      </c>
      <c r="BQ14" s="13">
        <v>7.9908675799086806E-3</v>
      </c>
      <c r="BR14" s="13"/>
      <c r="BS14" s="13">
        <v>6.7873303167420799E-3</v>
      </c>
      <c r="BT14" s="13">
        <v>1.3186813186813201E-2</v>
      </c>
      <c r="BU14" s="13"/>
      <c r="BV14" s="13">
        <v>6.7114093959731499E-3</v>
      </c>
      <c r="BW14" s="13">
        <v>6.8259385665529002E-3</v>
      </c>
      <c r="BX14" s="13"/>
      <c r="BY14" s="13">
        <v>6.9930069930069904E-3</v>
      </c>
      <c r="BZ14" s="13">
        <v>8.3565459610027894E-3</v>
      </c>
      <c r="CA14" s="13"/>
      <c r="CB14" s="13">
        <v>3.3840947546531302E-3</v>
      </c>
      <c r="CC14" s="13">
        <v>1.2861736334405099E-2</v>
      </c>
    </row>
    <row r="15" spans="2:81" ht="28.8" x14ac:dyDescent="0.3">
      <c r="B15" s="14" t="s">
        <v>519</v>
      </c>
      <c r="C15" s="22">
        <v>9.7165991902833995E-2</v>
      </c>
      <c r="D15" s="22">
        <v>9.7913322632423694E-2</v>
      </c>
      <c r="E15" s="22">
        <v>9.5551894563426706E-2</v>
      </c>
      <c r="F15" s="22"/>
      <c r="G15" s="22">
        <v>9.71428571428571E-2</v>
      </c>
      <c r="H15" s="22">
        <v>8.5889570552147201E-2</v>
      </c>
      <c r="I15" s="22">
        <v>6.3559322033898302E-2</v>
      </c>
      <c r="J15" s="22">
        <v>0.119402985074627</v>
      </c>
      <c r="K15" s="22">
        <v>0.111888111888112</v>
      </c>
      <c r="L15" s="22">
        <v>0.12987012987013</v>
      </c>
      <c r="M15" s="22"/>
      <c r="N15" s="22">
        <v>7.3221757322175701E-2</v>
      </c>
      <c r="O15" s="22">
        <v>0.106529209621993</v>
      </c>
      <c r="P15" s="22">
        <v>0.114427860696517</v>
      </c>
      <c r="Q15" s="22">
        <v>0.122047244094488</v>
      </c>
      <c r="R15" s="22"/>
      <c r="S15" s="22">
        <v>6.1728395061728399E-2</v>
      </c>
      <c r="T15" s="22">
        <v>0.105263157894737</v>
      </c>
      <c r="U15" s="22">
        <v>5.4794520547945202E-2</v>
      </c>
      <c r="V15" s="22">
        <v>0.13592233009708701</v>
      </c>
      <c r="W15" s="22">
        <v>0.15384615384615399</v>
      </c>
      <c r="X15" s="22">
        <v>0.133333333333333</v>
      </c>
      <c r="Y15" s="22">
        <v>0.08</v>
      </c>
      <c r="Z15" s="22">
        <v>6.6666666666666693E-2</v>
      </c>
      <c r="AA15" s="22">
        <v>7.0063694267515894E-2</v>
      </c>
      <c r="AB15" s="22">
        <v>0.114583333333333</v>
      </c>
      <c r="AC15" s="22">
        <v>0.12280701754386</v>
      </c>
      <c r="AD15" s="22">
        <v>0.157894736842105</v>
      </c>
      <c r="AE15" s="22"/>
      <c r="AF15" s="22">
        <v>8.02005012531328E-2</v>
      </c>
      <c r="AG15" s="22">
        <v>0.15</v>
      </c>
      <c r="AH15" s="22">
        <v>6.25E-2</v>
      </c>
      <c r="AI15" s="22">
        <v>0.118012422360248</v>
      </c>
      <c r="AJ15" s="22">
        <v>4.0650406504064998E-2</v>
      </c>
      <c r="AK15" s="22">
        <v>0.104761904761905</v>
      </c>
      <c r="AL15" s="22"/>
      <c r="AM15" s="22">
        <v>0.120879120879121</v>
      </c>
      <c r="AN15" s="22">
        <v>0.10222222222222201</v>
      </c>
      <c r="AO15" s="22">
        <v>8.9514066496163697E-2</v>
      </c>
      <c r="AP15" s="22">
        <v>8.8607594936708903E-2</v>
      </c>
      <c r="AQ15" s="22">
        <v>6.8181818181818205E-2</v>
      </c>
      <c r="AR15" s="22"/>
      <c r="AS15" s="22">
        <v>9.7165991902833995E-2</v>
      </c>
      <c r="AT15" s="22" t="s">
        <v>97</v>
      </c>
      <c r="AU15" s="22"/>
      <c r="AV15" s="22">
        <v>0.105</v>
      </c>
      <c r="AW15" s="22">
        <v>0.12765957446808501</v>
      </c>
      <c r="AX15" s="22">
        <v>8.9866156787762899E-2</v>
      </c>
      <c r="AY15" s="22"/>
      <c r="AZ15" s="22">
        <v>0.11009174311926601</v>
      </c>
      <c r="BA15" s="22">
        <v>6.6666666666666693E-2</v>
      </c>
      <c r="BB15" s="22">
        <v>0.136563876651982</v>
      </c>
      <c r="BC15" s="22"/>
      <c r="BD15" s="22">
        <v>9.8997493734335806E-2</v>
      </c>
      <c r="BE15" s="22">
        <v>9.5127610208816701E-2</v>
      </c>
      <c r="BF15" s="22"/>
      <c r="BG15" s="22">
        <v>0.10653753026634399</v>
      </c>
      <c r="BH15" s="22">
        <v>9.2682926829268306E-2</v>
      </c>
      <c r="BI15" s="22"/>
      <c r="BJ15" s="22">
        <v>0.105263157894737</v>
      </c>
      <c r="BK15" s="22">
        <v>9.8135426889106994E-2</v>
      </c>
      <c r="BL15" s="22"/>
      <c r="BM15" s="22">
        <v>7.8189300411522597E-2</v>
      </c>
      <c r="BN15" s="22">
        <v>0.103483606557377</v>
      </c>
      <c r="BO15" s="22"/>
      <c r="BP15" s="22">
        <v>9.4955489614243299E-2</v>
      </c>
      <c r="BQ15" s="22">
        <v>9.8173515981735196E-2</v>
      </c>
      <c r="BR15" s="22"/>
      <c r="BS15" s="22">
        <v>9.2760180995475103E-2</v>
      </c>
      <c r="BT15" s="22">
        <v>0.10989010989011</v>
      </c>
      <c r="BU15" s="22"/>
      <c r="BV15" s="22">
        <v>0.10738255033557</v>
      </c>
      <c r="BW15" s="22">
        <v>8.5324232081911297E-2</v>
      </c>
      <c r="BX15" s="22"/>
      <c r="BY15" s="22">
        <v>7.69230769230769E-2</v>
      </c>
      <c r="BZ15" s="22">
        <v>9.9350046425255301E-2</v>
      </c>
      <c r="CA15" s="22"/>
      <c r="CB15" s="22">
        <v>7.6142131979695396E-2</v>
      </c>
      <c r="CC15" s="22">
        <v>0.11575562700964601</v>
      </c>
    </row>
    <row r="16" spans="2:81" x14ac:dyDescent="0.3">
      <c r="B16" s="15"/>
    </row>
    <row r="17" spans="2:2" x14ac:dyDescent="0.3">
      <c r="B17" t="s">
        <v>93</v>
      </c>
    </row>
    <row r="18" spans="2:2" x14ac:dyDescent="0.3">
      <c r="B18" t="s">
        <v>94</v>
      </c>
    </row>
    <row r="20" spans="2:2" x14ac:dyDescent="0.3">
      <c r="B20"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CC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523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ht="43.2" x14ac:dyDescent="0.3">
      <c r="B8" s="14" t="s">
        <v>512</v>
      </c>
      <c r="C8" s="13">
        <v>0.40404858299595098</v>
      </c>
      <c r="D8" s="13">
        <v>0.41412520064205499</v>
      </c>
      <c r="E8" s="13">
        <v>0.39373970345963799</v>
      </c>
      <c r="F8" s="13"/>
      <c r="G8" s="13">
        <v>0.4</v>
      </c>
      <c r="H8" s="13">
        <v>0.36196319018404899</v>
      </c>
      <c r="I8" s="13">
        <v>0.44915254237288099</v>
      </c>
      <c r="J8" s="13">
        <v>0.39303482587064698</v>
      </c>
      <c r="K8" s="13">
        <v>0.41258741258741299</v>
      </c>
      <c r="L8" s="13">
        <v>0.43506493506493499</v>
      </c>
      <c r="M8" s="13"/>
      <c r="N8" s="13">
        <v>0.40167364016736401</v>
      </c>
      <c r="O8" s="13">
        <v>0.38831615120274898</v>
      </c>
      <c r="P8" s="13">
        <v>0.36318407960199001</v>
      </c>
      <c r="Q8" s="13">
        <v>0.452755905511811</v>
      </c>
      <c r="R8" s="13"/>
      <c r="S8" s="13">
        <v>0.44855967078189302</v>
      </c>
      <c r="T8" s="13">
        <v>0.31578947368421101</v>
      </c>
      <c r="U8" s="13">
        <v>0.534246575342466</v>
      </c>
      <c r="V8" s="13">
        <v>0.28155339805825202</v>
      </c>
      <c r="W8" s="13">
        <v>0.42307692307692302</v>
      </c>
      <c r="X8" s="13">
        <v>0.39047619047618998</v>
      </c>
      <c r="Y8" s="13">
        <v>0.45</v>
      </c>
      <c r="Z8" s="13">
        <v>0.35555555555555601</v>
      </c>
      <c r="AA8" s="13">
        <v>0.41401273885350298</v>
      </c>
      <c r="AB8" s="13">
        <v>0.44791666666666702</v>
      </c>
      <c r="AC8" s="13">
        <v>0.40350877192982498</v>
      </c>
      <c r="AD8" s="13">
        <v>0.157894736842105</v>
      </c>
      <c r="AE8" s="13"/>
      <c r="AF8" s="13">
        <v>0.38847117794486202</v>
      </c>
      <c r="AG8" s="13">
        <v>0.41</v>
      </c>
      <c r="AH8" s="13">
        <v>0.390625</v>
      </c>
      <c r="AI8" s="13">
        <v>0.47204968944099401</v>
      </c>
      <c r="AJ8" s="13">
        <v>0.39024390243902402</v>
      </c>
      <c r="AK8" s="13">
        <v>0.36190476190476201</v>
      </c>
      <c r="AL8" s="13"/>
      <c r="AM8" s="13">
        <v>0.42307692307692302</v>
      </c>
      <c r="AN8" s="13">
        <v>0.404444444444444</v>
      </c>
      <c r="AO8" s="13">
        <v>0.39386189258311999</v>
      </c>
      <c r="AP8" s="13">
        <v>0.392405063291139</v>
      </c>
      <c r="AQ8" s="13">
        <v>0.27272727272727298</v>
      </c>
      <c r="AR8" s="13"/>
      <c r="AS8" s="13">
        <v>0.40404858299595098</v>
      </c>
      <c r="AT8" s="13" t="s">
        <v>97</v>
      </c>
      <c r="AU8" s="13"/>
      <c r="AV8" s="13">
        <v>0.37</v>
      </c>
      <c r="AW8" s="13">
        <v>0.26595744680851102</v>
      </c>
      <c r="AX8" s="13">
        <v>0.46080305927342302</v>
      </c>
      <c r="AY8" s="13"/>
      <c r="AZ8" s="13">
        <v>0.34862385321100903</v>
      </c>
      <c r="BA8" s="13">
        <v>0.344444444444444</v>
      </c>
      <c r="BB8" s="13">
        <v>0.35242290748898703</v>
      </c>
      <c r="BC8" s="13"/>
      <c r="BD8" s="13">
        <v>0.407268170426065</v>
      </c>
      <c r="BE8" s="13">
        <v>0.39907192575405998</v>
      </c>
      <c r="BF8" s="13"/>
      <c r="BG8" s="13">
        <v>0.40193704600484298</v>
      </c>
      <c r="BH8" s="13">
        <v>0.40609756097561001</v>
      </c>
      <c r="BI8" s="13"/>
      <c r="BJ8" s="13">
        <v>0.442105263157895</v>
      </c>
      <c r="BK8" s="13">
        <v>0.39450441609421</v>
      </c>
      <c r="BL8" s="13"/>
      <c r="BM8" s="13">
        <v>0.37037037037037002</v>
      </c>
      <c r="BN8" s="13">
        <v>0.41290983606557402</v>
      </c>
      <c r="BO8" s="13"/>
      <c r="BP8" s="13">
        <v>0.43026706231453998</v>
      </c>
      <c r="BQ8" s="13">
        <v>0.39383561643835602</v>
      </c>
      <c r="BR8" s="13"/>
      <c r="BS8" s="13">
        <v>0.40271493212669701</v>
      </c>
      <c r="BT8" s="13">
        <v>0.4</v>
      </c>
      <c r="BU8" s="13"/>
      <c r="BV8" s="13">
        <v>0.43624161073825501</v>
      </c>
      <c r="BW8" s="13">
        <v>0.38566552901023898</v>
      </c>
      <c r="BX8" s="13"/>
      <c r="BY8" s="13">
        <v>0.37062937062937101</v>
      </c>
      <c r="BZ8" s="13">
        <v>0.40575673166202397</v>
      </c>
      <c r="CA8" s="13"/>
      <c r="CB8" s="13">
        <v>0.41962774957698801</v>
      </c>
      <c r="CC8" s="13">
        <v>0.387459807073955</v>
      </c>
    </row>
    <row r="9" spans="2:81" x14ac:dyDescent="0.3">
      <c r="B9" s="14" t="s">
        <v>513</v>
      </c>
      <c r="C9" s="13">
        <v>0.22510121457489901</v>
      </c>
      <c r="D9" s="13">
        <v>0.24558587479935801</v>
      </c>
      <c r="E9" s="13">
        <v>0.205930807248764</v>
      </c>
      <c r="F9" s="13"/>
      <c r="G9" s="13">
        <v>0.24</v>
      </c>
      <c r="H9" s="13">
        <v>0.251533742331288</v>
      </c>
      <c r="I9" s="13">
        <v>0.19915254237288099</v>
      </c>
      <c r="J9" s="13">
        <v>0.22885572139303501</v>
      </c>
      <c r="K9" s="13">
        <v>0.20979020979021001</v>
      </c>
      <c r="L9" s="13">
        <v>0.201298701298701</v>
      </c>
      <c r="M9" s="13"/>
      <c r="N9" s="13">
        <v>0.209205020920502</v>
      </c>
      <c r="O9" s="13">
        <v>0.25773195876288701</v>
      </c>
      <c r="P9" s="13">
        <v>0.248756218905473</v>
      </c>
      <c r="Q9" s="13">
        <v>0.196850393700787</v>
      </c>
      <c r="R9" s="13"/>
      <c r="S9" s="13">
        <v>0.234567901234568</v>
      </c>
      <c r="T9" s="13">
        <v>0.255639097744361</v>
      </c>
      <c r="U9" s="13">
        <v>0.19178082191780799</v>
      </c>
      <c r="V9" s="13">
        <v>0.27184466019417503</v>
      </c>
      <c r="W9" s="13">
        <v>0.20192307692307701</v>
      </c>
      <c r="X9" s="13">
        <v>0.17142857142857101</v>
      </c>
      <c r="Y9" s="13">
        <v>0.21</v>
      </c>
      <c r="Z9" s="13">
        <v>0.35555555555555601</v>
      </c>
      <c r="AA9" s="13">
        <v>0.19745222929936301</v>
      </c>
      <c r="AB9" s="13">
        <v>0.1875</v>
      </c>
      <c r="AC9" s="13">
        <v>0.22807017543859601</v>
      </c>
      <c r="AD9" s="13">
        <v>0.36842105263157898</v>
      </c>
      <c r="AE9" s="13"/>
      <c r="AF9" s="13">
        <v>0.25062656641603998</v>
      </c>
      <c r="AG9" s="13">
        <v>0.17499999999999999</v>
      </c>
      <c r="AH9" s="13">
        <v>0.2421875</v>
      </c>
      <c r="AI9" s="13">
        <v>0.173913043478261</v>
      </c>
      <c r="AJ9" s="13">
        <v>0.22764227642276399</v>
      </c>
      <c r="AK9" s="13">
        <v>0.238095238095238</v>
      </c>
      <c r="AL9" s="13"/>
      <c r="AM9" s="13">
        <v>0.214285714285714</v>
      </c>
      <c r="AN9" s="13">
        <v>0.22666666666666699</v>
      </c>
      <c r="AO9" s="13">
        <v>0.20460358056266001</v>
      </c>
      <c r="AP9" s="13">
        <v>0.26160337552742602</v>
      </c>
      <c r="AQ9" s="13">
        <v>0.29545454545454503</v>
      </c>
      <c r="AR9" s="13"/>
      <c r="AS9" s="13">
        <v>0.22510121457489901</v>
      </c>
      <c r="AT9" s="13" t="s">
        <v>97</v>
      </c>
      <c r="AU9" s="13"/>
      <c r="AV9" s="13">
        <v>0.2175</v>
      </c>
      <c r="AW9" s="13">
        <v>0.319148936170213</v>
      </c>
      <c r="AX9" s="13">
        <v>0.20841300191204601</v>
      </c>
      <c r="AY9" s="13"/>
      <c r="AZ9" s="13">
        <v>0.247706422018349</v>
      </c>
      <c r="BA9" s="13">
        <v>0.22222222222222199</v>
      </c>
      <c r="BB9" s="13">
        <v>0.229074889867841</v>
      </c>
      <c r="BC9" s="13"/>
      <c r="BD9" s="13">
        <v>0.21804511278195499</v>
      </c>
      <c r="BE9" s="13">
        <v>0.24129930394431601</v>
      </c>
      <c r="BF9" s="13"/>
      <c r="BG9" s="13">
        <v>0.234866828087167</v>
      </c>
      <c r="BH9" s="13">
        <v>0.22073170731707301</v>
      </c>
      <c r="BI9" s="13"/>
      <c r="BJ9" s="13">
        <v>0.21052631578947401</v>
      </c>
      <c r="BK9" s="13">
        <v>0.228655544651619</v>
      </c>
      <c r="BL9" s="13"/>
      <c r="BM9" s="13">
        <v>0.218106995884774</v>
      </c>
      <c r="BN9" s="13">
        <v>0.230532786885246</v>
      </c>
      <c r="BO9" s="13"/>
      <c r="BP9" s="13">
        <v>0.18991097922848699</v>
      </c>
      <c r="BQ9" s="13">
        <v>0.24200913242009101</v>
      </c>
      <c r="BR9" s="13"/>
      <c r="BS9" s="13">
        <v>0.223981900452489</v>
      </c>
      <c r="BT9" s="13">
        <v>0.22857142857142901</v>
      </c>
      <c r="BU9" s="13"/>
      <c r="BV9" s="13">
        <v>0.221476510067114</v>
      </c>
      <c r="BW9" s="13">
        <v>0.225255972696246</v>
      </c>
      <c r="BX9" s="13"/>
      <c r="BY9" s="13">
        <v>0.26573426573426601</v>
      </c>
      <c r="BZ9" s="13">
        <v>0.220984215413185</v>
      </c>
      <c r="CA9" s="13"/>
      <c r="CB9" s="13">
        <v>0.225042301184433</v>
      </c>
      <c r="CC9" s="13">
        <v>0.22829581993569101</v>
      </c>
    </row>
    <row r="10" spans="2:81" x14ac:dyDescent="0.3">
      <c r="B10" s="14" t="s">
        <v>514</v>
      </c>
      <c r="C10" s="13">
        <v>0.17975708502024301</v>
      </c>
      <c r="D10" s="13">
        <v>0.16532905296950201</v>
      </c>
      <c r="E10" s="13">
        <v>0.191103789126853</v>
      </c>
      <c r="F10" s="13"/>
      <c r="G10" s="13">
        <v>0.17142857142857101</v>
      </c>
      <c r="H10" s="13">
        <v>0.184049079754601</v>
      </c>
      <c r="I10" s="13">
        <v>0.20762711864406799</v>
      </c>
      <c r="J10" s="13">
        <v>0.12935323383084599</v>
      </c>
      <c r="K10" s="13">
        <v>0.18181818181818199</v>
      </c>
      <c r="L10" s="13">
        <v>0.201298701298701</v>
      </c>
      <c r="M10" s="13"/>
      <c r="N10" s="13">
        <v>0.19037656903765701</v>
      </c>
      <c r="O10" s="13">
        <v>0.189003436426117</v>
      </c>
      <c r="P10" s="13">
        <v>0.17910447761194001</v>
      </c>
      <c r="Q10" s="13">
        <v>0.15748031496063</v>
      </c>
      <c r="R10" s="13"/>
      <c r="S10" s="13">
        <v>0.148148148148148</v>
      </c>
      <c r="T10" s="13">
        <v>0.21804511278195499</v>
      </c>
      <c r="U10" s="13">
        <v>0.164383561643836</v>
      </c>
      <c r="V10" s="13">
        <v>0.19417475728155301</v>
      </c>
      <c r="W10" s="13">
        <v>0.144230769230769</v>
      </c>
      <c r="X10" s="13">
        <v>0.19047619047618999</v>
      </c>
      <c r="Y10" s="13">
        <v>0.12</v>
      </c>
      <c r="Z10" s="13">
        <v>0.155555555555556</v>
      </c>
      <c r="AA10" s="13">
        <v>0.25477707006369399</v>
      </c>
      <c r="AB10" s="13">
        <v>0.19791666666666699</v>
      </c>
      <c r="AC10" s="13">
        <v>0.157894736842105</v>
      </c>
      <c r="AD10" s="13">
        <v>0.157894736842105</v>
      </c>
      <c r="AE10" s="13"/>
      <c r="AF10" s="13">
        <v>0.19047619047618999</v>
      </c>
      <c r="AG10" s="13">
        <v>0.18</v>
      </c>
      <c r="AH10" s="13">
        <v>0.15625</v>
      </c>
      <c r="AI10" s="13">
        <v>0.167701863354037</v>
      </c>
      <c r="AJ10" s="13">
        <v>0.18699186991869901</v>
      </c>
      <c r="AK10" s="13">
        <v>0.238095238095238</v>
      </c>
      <c r="AL10" s="13"/>
      <c r="AM10" s="13">
        <v>0.17032967032967</v>
      </c>
      <c r="AN10" s="13">
        <v>0.18666666666666701</v>
      </c>
      <c r="AO10" s="13">
        <v>0.19437340153452701</v>
      </c>
      <c r="AP10" s="13">
        <v>0.16033755274261599</v>
      </c>
      <c r="AQ10" s="13">
        <v>0.15909090909090901</v>
      </c>
      <c r="AR10" s="13"/>
      <c r="AS10" s="13">
        <v>0.17975708502024301</v>
      </c>
      <c r="AT10" s="13" t="s">
        <v>97</v>
      </c>
      <c r="AU10" s="13"/>
      <c r="AV10" s="13">
        <v>0.2175</v>
      </c>
      <c r="AW10" s="13">
        <v>0.170212765957447</v>
      </c>
      <c r="AX10" s="13">
        <v>0.164435946462715</v>
      </c>
      <c r="AY10" s="13"/>
      <c r="AZ10" s="13">
        <v>0.192660550458716</v>
      </c>
      <c r="BA10" s="13">
        <v>0.233333333333333</v>
      </c>
      <c r="BB10" s="13">
        <v>0.21145374449339199</v>
      </c>
      <c r="BC10" s="13"/>
      <c r="BD10" s="13">
        <v>0.175438596491228</v>
      </c>
      <c r="BE10" s="13">
        <v>0.185614849187935</v>
      </c>
      <c r="BF10" s="13"/>
      <c r="BG10" s="13">
        <v>0.157384987893462</v>
      </c>
      <c r="BH10" s="13">
        <v>0.190243902439024</v>
      </c>
      <c r="BI10" s="13"/>
      <c r="BJ10" s="13">
        <v>0.14736842105263201</v>
      </c>
      <c r="BK10" s="13">
        <v>0.18547595682041201</v>
      </c>
      <c r="BL10" s="13"/>
      <c r="BM10" s="13">
        <v>0.209876543209877</v>
      </c>
      <c r="BN10" s="13">
        <v>0.16905737704918</v>
      </c>
      <c r="BO10" s="13"/>
      <c r="BP10" s="13">
        <v>0.17507418397626101</v>
      </c>
      <c r="BQ10" s="13">
        <v>0.181506849315068</v>
      </c>
      <c r="BR10" s="13"/>
      <c r="BS10" s="13">
        <v>0.21266968325791899</v>
      </c>
      <c r="BT10" s="13">
        <v>0.162637362637363</v>
      </c>
      <c r="BU10" s="13"/>
      <c r="BV10" s="13">
        <v>0.194630872483221</v>
      </c>
      <c r="BW10" s="13">
        <v>0.221843003412969</v>
      </c>
      <c r="BX10" s="13"/>
      <c r="BY10" s="13">
        <v>0.160839160839161</v>
      </c>
      <c r="BZ10" s="13">
        <v>0.183844011142061</v>
      </c>
      <c r="CA10" s="13"/>
      <c r="CB10" s="13">
        <v>0.18950930626057499</v>
      </c>
      <c r="CC10" s="13">
        <v>0.17041800643086799</v>
      </c>
    </row>
    <row r="11" spans="2:81" x14ac:dyDescent="0.3">
      <c r="B11" s="14" t="s">
        <v>515</v>
      </c>
      <c r="C11" s="13">
        <v>8.42105263157895E-2</v>
      </c>
      <c r="D11" s="13">
        <v>6.9020866773675804E-2</v>
      </c>
      <c r="E11" s="13">
        <v>0.100494233937397</v>
      </c>
      <c r="F11" s="13"/>
      <c r="G11" s="13">
        <v>9.71428571428571E-2</v>
      </c>
      <c r="H11" s="13">
        <v>9.8159509202454004E-2</v>
      </c>
      <c r="I11" s="13">
        <v>5.5084745762711898E-2</v>
      </c>
      <c r="J11" s="13">
        <v>0.12935323383084599</v>
      </c>
      <c r="K11" s="13">
        <v>5.5944055944055902E-2</v>
      </c>
      <c r="L11" s="13">
        <v>5.1948051948052E-2</v>
      </c>
      <c r="M11" s="13"/>
      <c r="N11" s="13">
        <v>0.102510460251046</v>
      </c>
      <c r="O11" s="13">
        <v>6.18556701030928E-2</v>
      </c>
      <c r="P11" s="13">
        <v>8.9552238805970102E-2</v>
      </c>
      <c r="Q11" s="13">
        <v>6.6929133858267695E-2</v>
      </c>
      <c r="R11" s="13"/>
      <c r="S11" s="13">
        <v>7.8189300411522597E-2</v>
      </c>
      <c r="T11" s="13">
        <v>0.112781954887218</v>
      </c>
      <c r="U11" s="13">
        <v>4.1095890410958902E-2</v>
      </c>
      <c r="V11" s="13">
        <v>0.106796116504854</v>
      </c>
      <c r="W11" s="13">
        <v>5.7692307692307702E-2</v>
      </c>
      <c r="X11" s="13">
        <v>8.5714285714285701E-2</v>
      </c>
      <c r="Y11" s="13">
        <v>0.09</v>
      </c>
      <c r="Z11" s="13">
        <v>0.11111111111111099</v>
      </c>
      <c r="AA11" s="13">
        <v>6.3694267515923594E-2</v>
      </c>
      <c r="AB11" s="13">
        <v>0.114583333333333</v>
      </c>
      <c r="AC11" s="13">
        <v>3.5087719298245598E-2</v>
      </c>
      <c r="AD11" s="13">
        <v>0.21052631578947401</v>
      </c>
      <c r="AE11" s="13"/>
      <c r="AF11" s="13">
        <v>7.7694235588972399E-2</v>
      </c>
      <c r="AG11" s="13">
        <v>0.08</v>
      </c>
      <c r="AH11" s="13">
        <v>0.125</v>
      </c>
      <c r="AI11" s="13">
        <v>8.6956521739130405E-2</v>
      </c>
      <c r="AJ11" s="13">
        <v>9.7560975609756101E-2</v>
      </c>
      <c r="AK11" s="13">
        <v>5.7142857142857099E-2</v>
      </c>
      <c r="AL11" s="13"/>
      <c r="AM11" s="13">
        <v>6.5934065934065894E-2</v>
      </c>
      <c r="AN11" s="13">
        <v>0.10222222222222201</v>
      </c>
      <c r="AO11" s="13">
        <v>9.2071611253196906E-2</v>
      </c>
      <c r="AP11" s="13">
        <v>7.5949367088607597E-2</v>
      </c>
      <c r="AQ11" s="13">
        <v>0.13636363636363599</v>
      </c>
      <c r="AR11" s="13"/>
      <c r="AS11" s="13">
        <v>8.42105263157895E-2</v>
      </c>
      <c r="AT11" s="13" t="s">
        <v>97</v>
      </c>
      <c r="AU11" s="13"/>
      <c r="AV11" s="13">
        <v>0.09</v>
      </c>
      <c r="AW11" s="13">
        <v>7.4468085106383003E-2</v>
      </c>
      <c r="AX11" s="13">
        <v>6.8833652007648197E-2</v>
      </c>
      <c r="AY11" s="13"/>
      <c r="AZ11" s="13">
        <v>0.11009174311926601</v>
      </c>
      <c r="BA11" s="13">
        <v>6.6666666666666693E-2</v>
      </c>
      <c r="BB11" s="13">
        <v>8.3700440528634401E-2</v>
      </c>
      <c r="BC11" s="13"/>
      <c r="BD11" s="13">
        <v>9.3984962406015005E-2</v>
      </c>
      <c r="BE11" s="13">
        <v>6.2645011600928099E-2</v>
      </c>
      <c r="BF11" s="13"/>
      <c r="BG11" s="13">
        <v>9.6852300242130707E-2</v>
      </c>
      <c r="BH11" s="13">
        <v>7.6829268292682898E-2</v>
      </c>
      <c r="BI11" s="13"/>
      <c r="BJ11" s="13">
        <v>0.1</v>
      </c>
      <c r="BK11" s="13">
        <v>8.1452404317958804E-2</v>
      </c>
      <c r="BL11" s="13"/>
      <c r="BM11" s="13">
        <v>9.0534979423868303E-2</v>
      </c>
      <c r="BN11" s="13">
        <v>8.1967213114754106E-2</v>
      </c>
      <c r="BO11" s="13"/>
      <c r="BP11" s="13">
        <v>9.7922848664688394E-2</v>
      </c>
      <c r="BQ11" s="13">
        <v>7.7625570776255703E-2</v>
      </c>
      <c r="BR11" s="13"/>
      <c r="BS11" s="13">
        <v>6.7873303167420795E-2</v>
      </c>
      <c r="BT11" s="13">
        <v>8.1318681318681293E-2</v>
      </c>
      <c r="BU11" s="13"/>
      <c r="BV11" s="13">
        <v>6.0402684563758399E-2</v>
      </c>
      <c r="BW11" s="13">
        <v>7.16723549488055E-2</v>
      </c>
      <c r="BX11" s="13"/>
      <c r="BY11" s="13">
        <v>8.3916083916083906E-2</v>
      </c>
      <c r="BZ11" s="13">
        <v>8.3565459610027898E-2</v>
      </c>
      <c r="CA11" s="13"/>
      <c r="CB11" s="13">
        <v>7.7834179357021999E-2</v>
      </c>
      <c r="CC11" s="13">
        <v>9.0032154340836001E-2</v>
      </c>
    </row>
    <row r="12" spans="2:81" x14ac:dyDescent="0.3">
      <c r="B12" s="14" t="s">
        <v>516</v>
      </c>
      <c r="C12" s="13">
        <v>2.0242914979757099E-2</v>
      </c>
      <c r="D12" s="13">
        <v>2.4077046548956701E-2</v>
      </c>
      <c r="E12" s="13">
        <v>1.6474464579901201E-2</v>
      </c>
      <c r="F12" s="13"/>
      <c r="G12" s="13">
        <v>2.8571428571428598E-2</v>
      </c>
      <c r="H12" s="13">
        <v>2.14723926380368E-2</v>
      </c>
      <c r="I12" s="13">
        <v>1.6949152542372899E-2</v>
      </c>
      <c r="J12" s="13">
        <v>2.48756218905473E-2</v>
      </c>
      <c r="K12" s="13">
        <v>1.3986013986014E-2</v>
      </c>
      <c r="L12" s="13">
        <v>1.2987012987013E-2</v>
      </c>
      <c r="M12" s="13"/>
      <c r="N12" s="13">
        <v>1.2552301255230099E-2</v>
      </c>
      <c r="O12" s="13">
        <v>3.4364261168384903E-2</v>
      </c>
      <c r="P12" s="13">
        <v>2.48756218905473E-2</v>
      </c>
      <c r="Q12" s="13">
        <v>1.5748031496062999E-2</v>
      </c>
      <c r="R12" s="13"/>
      <c r="S12" s="13">
        <v>1.2345679012345699E-2</v>
      </c>
      <c r="T12" s="13">
        <v>1.50375939849624E-2</v>
      </c>
      <c r="U12" s="13">
        <v>1.3698630136986301E-2</v>
      </c>
      <c r="V12" s="13">
        <v>2.9126213592233E-2</v>
      </c>
      <c r="W12" s="13">
        <v>2.8846153846153799E-2</v>
      </c>
      <c r="X12" s="13">
        <v>5.7142857142857099E-2</v>
      </c>
      <c r="Y12" s="13">
        <v>0.03</v>
      </c>
      <c r="Z12" s="13">
        <v>2.2222222222222199E-2</v>
      </c>
      <c r="AA12" s="13">
        <v>6.3694267515923596E-3</v>
      </c>
      <c r="AB12" s="13">
        <v>0</v>
      </c>
      <c r="AC12" s="13">
        <v>3.5087719298245598E-2</v>
      </c>
      <c r="AD12" s="13">
        <v>0</v>
      </c>
      <c r="AE12" s="13"/>
      <c r="AF12" s="13">
        <v>2.5062656641604002E-2</v>
      </c>
      <c r="AG12" s="13">
        <v>2.5000000000000001E-2</v>
      </c>
      <c r="AH12" s="13">
        <v>1.5625E-2</v>
      </c>
      <c r="AI12" s="13">
        <v>1.2422360248447201E-2</v>
      </c>
      <c r="AJ12" s="13">
        <v>2.4390243902439001E-2</v>
      </c>
      <c r="AK12" s="13">
        <v>1.9047619047619001E-2</v>
      </c>
      <c r="AL12" s="13"/>
      <c r="AM12" s="13">
        <v>1.0989010989011E-2</v>
      </c>
      <c r="AN12" s="13">
        <v>1.7777777777777799E-2</v>
      </c>
      <c r="AO12" s="13">
        <v>3.5805626598465499E-2</v>
      </c>
      <c r="AP12" s="13">
        <v>8.4388185654008397E-3</v>
      </c>
      <c r="AQ12" s="13">
        <v>6.8181818181818205E-2</v>
      </c>
      <c r="AR12" s="13"/>
      <c r="AS12" s="13">
        <v>2.0242914979757099E-2</v>
      </c>
      <c r="AT12" s="13" t="s">
        <v>97</v>
      </c>
      <c r="AU12" s="13"/>
      <c r="AV12" s="13">
        <v>0.02</v>
      </c>
      <c r="AW12" s="13">
        <v>5.31914893617021E-2</v>
      </c>
      <c r="AX12" s="13">
        <v>1.52963671128107E-2</v>
      </c>
      <c r="AY12" s="13"/>
      <c r="AZ12" s="13">
        <v>1.8348623853211E-2</v>
      </c>
      <c r="BA12" s="13">
        <v>3.3333333333333298E-2</v>
      </c>
      <c r="BB12" s="13">
        <v>2.6431718061673999E-2</v>
      </c>
      <c r="BC12" s="13"/>
      <c r="BD12" s="13">
        <v>2.13032581453634E-2</v>
      </c>
      <c r="BE12" s="13">
        <v>1.8561484918793499E-2</v>
      </c>
      <c r="BF12" s="13"/>
      <c r="BG12" s="13">
        <v>3.1476997578692503E-2</v>
      </c>
      <c r="BH12" s="13">
        <v>1.46341463414634E-2</v>
      </c>
      <c r="BI12" s="13"/>
      <c r="BJ12" s="13">
        <v>3.1578947368421102E-2</v>
      </c>
      <c r="BK12" s="13">
        <v>1.8645731108930301E-2</v>
      </c>
      <c r="BL12" s="13"/>
      <c r="BM12" s="13">
        <v>1.2345679012345699E-2</v>
      </c>
      <c r="BN12" s="13">
        <v>2.1516393442622999E-2</v>
      </c>
      <c r="BO12" s="13"/>
      <c r="BP12" s="13">
        <v>2.3738872403560801E-2</v>
      </c>
      <c r="BQ12" s="13">
        <v>1.8264840182648401E-2</v>
      </c>
      <c r="BR12" s="13"/>
      <c r="BS12" s="13">
        <v>2.03619909502262E-2</v>
      </c>
      <c r="BT12" s="13">
        <v>2.1978021978022001E-2</v>
      </c>
      <c r="BU12" s="13"/>
      <c r="BV12" s="13">
        <v>3.35570469798658E-2</v>
      </c>
      <c r="BW12" s="13">
        <v>1.36518771331058E-2</v>
      </c>
      <c r="BX12" s="13"/>
      <c r="BY12" s="13">
        <v>1.3986013986014E-2</v>
      </c>
      <c r="BZ12" s="13">
        <v>2.1355617455895998E-2</v>
      </c>
      <c r="CA12" s="13"/>
      <c r="CB12" s="13">
        <v>1.69204737732657E-2</v>
      </c>
      <c r="CC12" s="13">
        <v>2.2508038585209E-2</v>
      </c>
    </row>
    <row r="13" spans="2:81" x14ac:dyDescent="0.3">
      <c r="B13" s="14" t="s">
        <v>517</v>
      </c>
      <c r="C13" s="13">
        <v>1.1336032388664E-2</v>
      </c>
      <c r="D13" s="13">
        <v>1.28410914927769E-2</v>
      </c>
      <c r="E13" s="13">
        <v>9.8846787479406895E-3</v>
      </c>
      <c r="F13" s="13"/>
      <c r="G13" s="13">
        <v>1.1428571428571401E-2</v>
      </c>
      <c r="H13" s="13">
        <v>9.2024539877300603E-3</v>
      </c>
      <c r="I13" s="13">
        <v>1.27118644067797E-2</v>
      </c>
      <c r="J13" s="13">
        <v>4.97512437810945E-3</v>
      </c>
      <c r="K13" s="13">
        <v>6.9930069930069904E-3</v>
      </c>
      <c r="L13" s="13">
        <v>2.5974025974026E-2</v>
      </c>
      <c r="M13" s="13"/>
      <c r="N13" s="13">
        <v>1.2552301255230099E-2</v>
      </c>
      <c r="O13" s="13">
        <v>6.8728522336769802E-3</v>
      </c>
      <c r="P13" s="13">
        <v>9.9502487562189105E-3</v>
      </c>
      <c r="Q13" s="13">
        <v>1.5748031496062999E-2</v>
      </c>
      <c r="R13" s="13"/>
      <c r="S13" s="13">
        <v>2.0576131687242798E-2</v>
      </c>
      <c r="T13" s="13">
        <v>0</v>
      </c>
      <c r="U13" s="13">
        <v>1.3698630136986301E-2</v>
      </c>
      <c r="V13" s="13">
        <v>9.7087378640776708E-3</v>
      </c>
      <c r="W13" s="13">
        <v>2.8846153846153799E-2</v>
      </c>
      <c r="X13" s="13">
        <v>9.5238095238095195E-3</v>
      </c>
      <c r="Y13" s="13">
        <v>0</v>
      </c>
      <c r="Z13" s="13">
        <v>0</v>
      </c>
      <c r="AA13" s="13">
        <v>6.3694267515923596E-3</v>
      </c>
      <c r="AB13" s="13">
        <v>0</v>
      </c>
      <c r="AC13" s="13">
        <v>3.5087719298245598E-2</v>
      </c>
      <c r="AD13" s="13">
        <v>0</v>
      </c>
      <c r="AE13" s="13"/>
      <c r="AF13" s="13">
        <v>1.00250626566416E-2</v>
      </c>
      <c r="AG13" s="13">
        <v>1.4999999999999999E-2</v>
      </c>
      <c r="AH13" s="13">
        <v>7.8125E-3</v>
      </c>
      <c r="AI13" s="13">
        <v>1.2422360248447201E-2</v>
      </c>
      <c r="AJ13" s="13">
        <v>8.1300813008130107E-3</v>
      </c>
      <c r="AK13" s="13">
        <v>1.9047619047619001E-2</v>
      </c>
      <c r="AL13" s="13"/>
      <c r="AM13" s="13">
        <v>1.6483516483516501E-2</v>
      </c>
      <c r="AN13" s="13">
        <v>8.8888888888888906E-3</v>
      </c>
      <c r="AO13" s="13">
        <v>7.6726342710997401E-3</v>
      </c>
      <c r="AP13" s="13">
        <v>8.4388185654008397E-3</v>
      </c>
      <c r="AQ13" s="13">
        <v>4.5454545454545497E-2</v>
      </c>
      <c r="AR13" s="13"/>
      <c r="AS13" s="13">
        <v>1.1336032388664E-2</v>
      </c>
      <c r="AT13" s="13" t="s">
        <v>97</v>
      </c>
      <c r="AU13" s="13"/>
      <c r="AV13" s="13">
        <v>7.4999999999999997E-3</v>
      </c>
      <c r="AW13" s="13">
        <v>3.1914893617021302E-2</v>
      </c>
      <c r="AX13" s="13">
        <v>9.5602294455066905E-3</v>
      </c>
      <c r="AY13" s="13"/>
      <c r="AZ13" s="13">
        <v>0</v>
      </c>
      <c r="BA13" s="13">
        <v>3.3333333333333298E-2</v>
      </c>
      <c r="BB13" s="13">
        <v>4.4052863436123404E-3</v>
      </c>
      <c r="BC13" s="13"/>
      <c r="BD13" s="13">
        <v>1.12781954887218E-2</v>
      </c>
      <c r="BE13" s="13">
        <v>1.1600928074245899E-2</v>
      </c>
      <c r="BF13" s="13"/>
      <c r="BG13" s="13">
        <v>9.6852300242130807E-3</v>
      </c>
      <c r="BH13" s="13">
        <v>1.21951219512195E-2</v>
      </c>
      <c r="BI13" s="13"/>
      <c r="BJ13" s="13">
        <v>0</v>
      </c>
      <c r="BK13" s="13">
        <v>1.3738959764474999E-2</v>
      </c>
      <c r="BL13" s="13"/>
      <c r="BM13" s="13">
        <v>1.6460905349794198E-2</v>
      </c>
      <c r="BN13" s="13">
        <v>1.02459016393443E-2</v>
      </c>
      <c r="BO13" s="13"/>
      <c r="BP13" s="13">
        <v>1.18694362017804E-2</v>
      </c>
      <c r="BQ13" s="13">
        <v>1.1415525114155301E-2</v>
      </c>
      <c r="BR13" s="13"/>
      <c r="BS13" s="13">
        <v>1.58371040723982E-2</v>
      </c>
      <c r="BT13" s="13">
        <v>8.7912087912087895E-3</v>
      </c>
      <c r="BU13" s="13"/>
      <c r="BV13" s="13">
        <v>1.34228187919463E-2</v>
      </c>
      <c r="BW13" s="13">
        <v>1.7064846416382298E-2</v>
      </c>
      <c r="BX13" s="13"/>
      <c r="BY13" s="13">
        <v>6.2937062937062901E-2</v>
      </c>
      <c r="BZ13" s="13">
        <v>4.6425255338904403E-3</v>
      </c>
      <c r="CA13" s="13"/>
      <c r="CB13" s="13">
        <v>1.5228426395939101E-2</v>
      </c>
      <c r="CC13" s="13">
        <v>8.0385852090032097E-3</v>
      </c>
    </row>
    <row r="14" spans="2:81" x14ac:dyDescent="0.3">
      <c r="B14" s="14" t="s">
        <v>518</v>
      </c>
      <c r="C14" s="13">
        <v>5.6680161943319799E-3</v>
      </c>
      <c r="D14" s="13">
        <v>8.0256821829855496E-3</v>
      </c>
      <c r="E14" s="13">
        <v>3.2948929159802298E-3</v>
      </c>
      <c r="F14" s="13"/>
      <c r="G14" s="13">
        <v>5.7142857142857099E-3</v>
      </c>
      <c r="H14" s="13">
        <v>6.13496932515337E-3</v>
      </c>
      <c r="I14" s="13">
        <v>0</v>
      </c>
      <c r="J14" s="13">
        <v>4.97512437810945E-3</v>
      </c>
      <c r="K14" s="13">
        <v>1.3986013986014E-2</v>
      </c>
      <c r="L14" s="13">
        <v>6.4935064935064896E-3</v>
      </c>
      <c r="M14" s="13"/>
      <c r="N14" s="13">
        <v>2.0920502092050199E-3</v>
      </c>
      <c r="O14" s="13">
        <v>6.8728522336769802E-3</v>
      </c>
      <c r="P14" s="13">
        <v>4.97512437810945E-3</v>
      </c>
      <c r="Q14" s="13">
        <v>1.1811023622047201E-2</v>
      </c>
      <c r="R14" s="13"/>
      <c r="S14" s="13">
        <v>8.23045267489712E-3</v>
      </c>
      <c r="T14" s="13">
        <v>0</v>
      </c>
      <c r="U14" s="13">
        <v>0</v>
      </c>
      <c r="V14" s="13">
        <v>1.94174757281553E-2</v>
      </c>
      <c r="W14" s="13">
        <v>9.6153846153846194E-3</v>
      </c>
      <c r="X14" s="13">
        <v>0</v>
      </c>
      <c r="Y14" s="13">
        <v>0.02</v>
      </c>
      <c r="Z14" s="13">
        <v>0</v>
      </c>
      <c r="AA14" s="13">
        <v>0</v>
      </c>
      <c r="AB14" s="13">
        <v>0</v>
      </c>
      <c r="AC14" s="13">
        <v>0</v>
      </c>
      <c r="AD14" s="13">
        <v>0</v>
      </c>
      <c r="AE14" s="13"/>
      <c r="AF14" s="13">
        <v>0</v>
      </c>
      <c r="AG14" s="13">
        <v>0.02</v>
      </c>
      <c r="AH14" s="13">
        <v>7.8125E-3</v>
      </c>
      <c r="AI14" s="13">
        <v>0</v>
      </c>
      <c r="AJ14" s="13">
        <v>1.6260162601626001E-2</v>
      </c>
      <c r="AK14" s="13">
        <v>0</v>
      </c>
      <c r="AL14" s="13"/>
      <c r="AM14" s="13">
        <v>5.4945054945054897E-3</v>
      </c>
      <c r="AN14" s="13">
        <v>8.8888888888888906E-3</v>
      </c>
      <c r="AO14" s="13">
        <v>2.55754475703325E-3</v>
      </c>
      <c r="AP14" s="13">
        <v>8.4388185654008397E-3</v>
      </c>
      <c r="AQ14" s="13">
        <v>0</v>
      </c>
      <c r="AR14" s="13"/>
      <c r="AS14" s="13">
        <v>5.6680161943319799E-3</v>
      </c>
      <c r="AT14" s="13" t="s">
        <v>97</v>
      </c>
      <c r="AU14" s="13"/>
      <c r="AV14" s="13">
        <v>5.0000000000000001E-3</v>
      </c>
      <c r="AW14" s="13">
        <v>2.1276595744680899E-2</v>
      </c>
      <c r="AX14" s="13">
        <v>5.7361376673040199E-3</v>
      </c>
      <c r="AY14" s="13"/>
      <c r="AZ14" s="13">
        <v>9.1743119266055103E-3</v>
      </c>
      <c r="BA14" s="13">
        <v>1.1111111111111099E-2</v>
      </c>
      <c r="BB14" s="13">
        <v>4.4052863436123404E-3</v>
      </c>
      <c r="BC14" s="13"/>
      <c r="BD14" s="13">
        <v>3.7593984962406E-3</v>
      </c>
      <c r="BE14" s="13">
        <v>9.2807424593967496E-3</v>
      </c>
      <c r="BF14" s="13"/>
      <c r="BG14" s="13">
        <v>0</v>
      </c>
      <c r="BH14" s="13">
        <v>8.5365853658536592E-3</v>
      </c>
      <c r="BI14" s="13"/>
      <c r="BJ14" s="13">
        <v>5.2631578947368403E-3</v>
      </c>
      <c r="BK14" s="13">
        <v>5.8881256133464198E-3</v>
      </c>
      <c r="BL14" s="13"/>
      <c r="BM14" s="13">
        <v>0</v>
      </c>
      <c r="BN14" s="13">
        <v>7.1721311475409803E-3</v>
      </c>
      <c r="BO14" s="13"/>
      <c r="BP14" s="13">
        <v>5.9347181008902097E-3</v>
      </c>
      <c r="BQ14" s="13">
        <v>5.7077625570776296E-3</v>
      </c>
      <c r="BR14" s="13"/>
      <c r="BS14" s="13">
        <v>6.7873303167420799E-3</v>
      </c>
      <c r="BT14" s="13">
        <v>8.7912087912087895E-3</v>
      </c>
      <c r="BU14" s="13"/>
      <c r="BV14" s="13">
        <v>0</v>
      </c>
      <c r="BW14" s="13">
        <v>1.02389078498294E-2</v>
      </c>
      <c r="BX14" s="13"/>
      <c r="BY14" s="13">
        <v>0</v>
      </c>
      <c r="BZ14" s="13">
        <v>6.4995357474466097E-3</v>
      </c>
      <c r="CA14" s="13"/>
      <c r="CB14" s="13">
        <v>1.6920473773265701E-3</v>
      </c>
      <c r="CC14" s="13">
        <v>9.6463022508038593E-3</v>
      </c>
    </row>
    <row r="15" spans="2:81" ht="28.8" x14ac:dyDescent="0.3">
      <c r="B15" s="14" t="s">
        <v>519</v>
      </c>
      <c r="C15" s="22">
        <v>6.9635627530364397E-2</v>
      </c>
      <c r="D15" s="22">
        <v>6.0995184590690199E-2</v>
      </c>
      <c r="E15" s="22">
        <v>7.9077429983525502E-2</v>
      </c>
      <c r="F15" s="22"/>
      <c r="G15" s="22">
        <v>4.57142857142857E-2</v>
      </c>
      <c r="H15" s="22">
        <v>6.7484662576687102E-2</v>
      </c>
      <c r="I15" s="22">
        <v>5.93220338983051E-2</v>
      </c>
      <c r="J15" s="22">
        <v>8.45771144278607E-2</v>
      </c>
      <c r="K15" s="22">
        <v>0.10489510489510501</v>
      </c>
      <c r="L15" s="22">
        <v>6.4935064935064901E-2</v>
      </c>
      <c r="M15" s="22"/>
      <c r="N15" s="22">
        <v>6.9037656903765704E-2</v>
      </c>
      <c r="O15" s="22">
        <v>5.49828178694158E-2</v>
      </c>
      <c r="P15" s="22">
        <v>7.9601990049751201E-2</v>
      </c>
      <c r="Q15" s="22">
        <v>8.2677165354330701E-2</v>
      </c>
      <c r="R15" s="22"/>
      <c r="S15" s="22">
        <v>4.9382716049382699E-2</v>
      </c>
      <c r="T15" s="22">
        <v>8.2706766917293201E-2</v>
      </c>
      <c r="U15" s="22">
        <v>4.1095890410958902E-2</v>
      </c>
      <c r="V15" s="22">
        <v>8.7378640776699004E-2</v>
      </c>
      <c r="W15" s="22">
        <v>0.105769230769231</v>
      </c>
      <c r="X15" s="22">
        <v>9.5238095238095205E-2</v>
      </c>
      <c r="Y15" s="22">
        <v>0.08</v>
      </c>
      <c r="Z15" s="22">
        <v>0</v>
      </c>
      <c r="AA15" s="22">
        <v>5.7324840764331197E-2</v>
      </c>
      <c r="AB15" s="22">
        <v>5.2083333333333301E-2</v>
      </c>
      <c r="AC15" s="22">
        <v>0.105263157894737</v>
      </c>
      <c r="AD15" s="22">
        <v>0.105263157894737</v>
      </c>
      <c r="AE15" s="22"/>
      <c r="AF15" s="22">
        <v>5.7644110275689199E-2</v>
      </c>
      <c r="AG15" s="22">
        <v>9.5000000000000001E-2</v>
      </c>
      <c r="AH15" s="22">
        <v>5.46875E-2</v>
      </c>
      <c r="AI15" s="22">
        <v>7.4534161490683204E-2</v>
      </c>
      <c r="AJ15" s="22">
        <v>4.8780487804878099E-2</v>
      </c>
      <c r="AK15" s="22">
        <v>6.6666666666666693E-2</v>
      </c>
      <c r="AL15" s="22"/>
      <c r="AM15" s="22">
        <v>9.3406593406593394E-2</v>
      </c>
      <c r="AN15" s="22">
        <v>4.4444444444444398E-2</v>
      </c>
      <c r="AO15" s="22">
        <v>6.9053708439897707E-2</v>
      </c>
      <c r="AP15" s="22">
        <v>8.4388185654008394E-2</v>
      </c>
      <c r="AQ15" s="22">
        <v>2.27272727272727E-2</v>
      </c>
      <c r="AR15" s="22"/>
      <c r="AS15" s="22">
        <v>6.9635627530364397E-2</v>
      </c>
      <c r="AT15" s="22" t="s">
        <v>97</v>
      </c>
      <c r="AU15" s="22"/>
      <c r="AV15" s="22">
        <v>7.2499999999999995E-2</v>
      </c>
      <c r="AW15" s="22">
        <v>6.3829787234042507E-2</v>
      </c>
      <c r="AX15" s="22">
        <v>6.6921606118546806E-2</v>
      </c>
      <c r="AY15" s="22"/>
      <c r="AZ15" s="22">
        <v>7.3394495412843999E-2</v>
      </c>
      <c r="BA15" s="22">
        <v>5.5555555555555601E-2</v>
      </c>
      <c r="BB15" s="22">
        <v>8.8105726872246701E-2</v>
      </c>
      <c r="BC15" s="22"/>
      <c r="BD15" s="22">
        <v>6.8922305764410996E-2</v>
      </c>
      <c r="BE15" s="22">
        <v>7.1925754060324795E-2</v>
      </c>
      <c r="BF15" s="22"/>
      <c r="BG15" s="22">
        <v>6.7796610169491497E-2</v>
      </c>
      <c r="BH15" s="22">
        <v>7.0731707317073206E-2</v>
      </c>
      <c r="BI15" s="22"/>
      <c r="BJ15" s="22">
        <v>6.3157894736842093E-2</v>
      </c>
      <c r="BK15" s="22">
        <v>7.1638861629048103E-2</v>
      </c>
      <c r="BL15" s="22"/>
      <c r="BM15" s="22">
        <v>8.2304526748971193E-2</v>
      </c>
      <c r="BN15" s="22">
        <v>6.6598360655737696E-2</v>
      </c>
      <c r="BO15" s="22"/>
      <c r="BP15" s="22">
        <v>6.5281899109792305E-2</v>
      </c>
      <c r="BQ15" s="22">
        <v>6.9634703196347E-2</v>
      </c>
      <c r="BR15" s="22"/>
      <c r="BS15" s="22">
        <v>4.9773755656108601E-2</v>
      </c>
      <c r="BT15" s="22">
        <v>8.7912087912087905E-2</v>
      </c>
      <c r="BU15" s="22"/>
      <c r="BV15" s="22">
        <v>4.0268456375838903E-2</v>
      </c>
      <c r="BW15" s="22">
        <v>5.4607508532423202E-2</v>
      </c>
      <c r="BX15" s="22"/>
      <c r="BY15" s="22">
        <v>4.1958041958042001E-2</v>
      </c>
      <c r="BZ15" s="22">
        <v>7.3351903435468893E-2</v>
      </c>
      <c r="CA15" s="22"/>
      <c r="CB15" s="22">
        <v>5.4145516074450097E-2</v>
      </c>
      <c r="CC15" s="22">
        <v>8.3601286173633396E-2</v>
      </c>
    </row>
    <row r="16" spans="2:81" x14ac:dyDescent="0.3">
      <c r="B16" s="15"/>
    </row>
    <row r="17" spans="2:2" x14ac:dyDescent="0.3">
      <c r="B17" t="s">
        <v>93</v>
      </c>
    </row>
    <row r="18" spans="2:2" x14ac:dyDescent="0.3">
      <c r="B18" t="s">
        <v>94</v>
      </c>
    </row>
    <row r="20" spans="2:2" x14ac:dyDescent="0.3">
      <c r="B20"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J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0" width="20.77734375" customWidth="1"/>
  </cols>
  <sheetData>
    <row r="2" spans="2:10" ht="40.049999999999997" customHeight="1" x14ac:dyDescent="0.3">
      <c r="D2" s="38" t="s">
        <v>416</v>
      </c>
      <c r="E2" s="35"/>
      <c r="F2" s="35"/>
      <c r="G2" s="35"/>
      <c r="H2" s="35"/>
      <c r="I2" s="35"/>
      <c r="J2" s="35"/>
    </row>
    <row r="6" spans="2:10" ht="49.95" customHeight="1" x14ac:dyDescent="0.3">
      <c r="B6" s="16" t="s">
        <v>6</v>
      </c>
      <c r="C6" s="16" t="s">
        <v>524</v>
      </c>
      <c r="D6" s="16" t="s">
        <v>525</v>
      </c>
      <c r="E6" s="16" t="s">
        <v>526</v>
      </c>
      <c r="F6" s="16" t="s">
        <v>527</v>
      </c>
      <c r="G6" s="16" t="s">
        <v>528</v>
      </c>
      <c r="H6" s="16" t="s">
        <v>529</v>
      </c>
      <c r="I6" s="16" t="s">
        <v>530</v>
      </c>
    </row>
    <row r="7" spans="2:10" x14ac:dyDescent="0.3">
      <c r="B7" s="14" t="s">
        <v>413</v>
      </c>
      <c r="C7" s="13">
        <v>0.30202429149797599</v>
      </c>
      <c r="D7" s="13">
        <v>0.26558704453441301</v>
      </c>
      <c r="E7" s="13">
        <v>0.26558704453441301</v>
      </c>
      <c r="F7" s="13">
        <v>0.26801619433198398</v>
      </c>
      <c r="G7" s="13">
        <v>0.230769230769231</v>
      </c>
      <c r="H7" s="13">
        <v>0.21781376518218601</v>
      </c>
      <c r="I7" s="13">
        <v>0.14493927125506101</v>
      </c>
    </row>
    <row r="8" spans="2:10" x14ac:dyDescent="0.3">
      <c r="B8" s="14" t="s">
        <v>84</v>
      </c>
      <c r="C8" s="13">
        <v>0.42024291497975702</v>
      </c>
      <c r="D8" s="13">
        <v>0.40809716599190299</v>
      </c>
      <c r="E8" s="13">
        <v>0.38542510121457502</v>
      </c>
      <c r="F8" s="13">
        <v>0.40485829959514202</v>
      </c>
      <c r="G8" s="13">
        <v>0.36761133603238899</v>
      </c>
      <c r="H8" s="13">
        <v>0.36599190283400801</v>
      </c>
      <c r="I8" s="13">
        <v>0.28502024291498002</v>
      </c>
    </row>
    <row r="9" spans="2:10" x14ac:dyDescent="0.3">
      <c r="B9" s="14" t="s">
        <v>414</v>
      </c>
      <c r="C9" s="13">
        <v>0.16437246963562799</v>
      </c>
      <c r="D9" s="13">
        <v>0.18704453441295499</v>
      </c>
      <c r="E9" s="13">
        <v>0.195951417004049</v>
      </c>
      <c r="F9" s="13">
        <v>0.161133603238866</v>
      </c>
      <c r="G9" s="13">
        <v>0.19676113360323899</v>
      </c>
      <c r="H9" s="13">
        <v>0.211336032388664</v>
      </c>
      <c r="I9" s="13">
        <v>0.28825910931174098</v>
      </c>
    </row>
    <row r="10" spans="2:10" x14ac:dyDescent="0.3">
      <c r="B10" s="14" t="s">
        <v>86</v>
      </c>
      <c r="C10" s="13">
        <v>6.5587044534412997E-2</v>
      </c>
      <c r="D10" s="13">
        <v>8.0971659919028299E-2</v>
      </c>
      <c r="E10" s="13">
        <v>8.9878542510121506E-2</v>
      </c>
      <c r="F10" s="13">
        <v>8.3400809716599203E-2</v>
      </c>
      <c r="G10" s="13">
        <v>0.110931174089069</v>
      </c>
      <c r="H10" s="13">
        <v>0.12712550607287401</v>
      </c>
      <c r="I10" s="13">
        <v>0.16680161943319799</v>
      </c>
    </row>
    <row r="11" spans="2:10" x14ac:dyDescent="0.3">
      <c r="B11" s="14" t="s">
        <v>415</v>
      </c>
      <c r="C11" s="13">
        <v>2.6720647773279399E-2</v>
      </c>
      <c r="D11" s="13">
        <v>4.0485829959514198E-2</v>
      </c>
      <c r="E11" s="13">
        <v>3.4817813765182198E-2</v>
      </c>
      <c r="F11" s="13">
        <v>5.8299595141700397E-2</v>
      </c>
      <c r="G11" s="13">
        <v>4.4534412955465598E-2</v>
      </c>
      <c r="H11" s="13">
        <v>4.9392712550607301E-2</v>
      </c>
      <c r="I11" s="13">
        <v>7.5303643724696404E-2</v>
      </c>
    </row>
    <row r="12" spans="2:10" x14ac:dyDescent="0.3">
      <c r="B12" s="14" t="s">
        <v>106</v>
      </c>
      <c r="C12" s="13">
        <v>2.1052631578947399E-2</v>
      </c>
      <c r="D12" s="13">
        <v>1.7813765182186199E-2</v>
      </c>
      <c r="E12" s="13">
        <v>2.8340080971659899E-2</v>
      </c>
      <c r="F12" s="13">
        <v>2.4291497975708499E-2</v>
      </c>
      <c r="G12" s="13">
        <v>4.9392712550607301E-2</v>
      </c>
      <c r="H12" s="13">
        <v>2.8340080971659899E-2</v>
      </c>
      <c r="I12" s="13">
        <v>3.9676113360323902E-2</v>
      </c>
    </row>
    <row r="13" spans="2:10" x14ac:dyDescent="0.3">
      <c r="B13" s="19" t="s">
        <v>89</v>
      </c>
      <c r="C13" s="17">
        <v>0.72226720647773301</v>
      </c>
      <c r="D13" s="17">
        <v>0.673684210526316</v>
      </c>
      <c r="E13" s="17">
        <v>0.65101214574898802</v>
      </c>
      <c r="F13" s="17">
        <v>0.67287449392712595</v>
      </c>
      <c r="G13" s="17">
        <v>0.598380566801619</v>
      </c>
      <c r="H13" s="17">
        <v>0.58380566801619405</v>
      </c>
      <c r="I13" s="17">
        <v>0.42995951417004002</v>
      </c>
    </row>
    <row r="14" spans="2:10" x14ac:dyDescent="0.3">
      <c r="B14" s="19" t="s">
        <v>90</v>
      </c>
      <c r="C14" s="17">
        <v>9.2307692307692299E-2</v>
      </c>
      <c r="D14" s="17">
        <v>0.121457489878543</v>
      </c>
      <c r="E14" s="17">
        <v>0.124696356275304</v>
      </c>
      <c r="F14" s="17">
        <v>0.14170040485829999</v>
      </c>
      <c r="G14" s="17">
        <v>0.155465587044534</v>
      </c>
      <c r="H14" s="17">
        <v>0.17651821862348199</v>
      </c>
      <c r="I14" s="17">
        <v>0.24210526315789499</v>
      </c>
    </row>
    <row r="15" spans="2:10" x14ac:dyDescent="0.3">
      <c r="B15" s="19" t="s">
        <v>91</v>
      </c>
      <c r="C15" s="18">
        <v>0.62995951417004004</v>
      </c>
      <c r="D15" s="18">
        <v>0.55222672064777301</v>
      </c>
      <c r="E15" s="18">
        <v>0.52631578947368396</v>
      </c>
      <c r="F15" s="18">
        <v>0.53117408906882602</v>
      </c>
      <c r="G15" s="18">
        <v>0.44291497975708499</v>
      </c>
      <c r="H15" s="18">
        <v>0.407287449392713</v>
      </c>
      <c r="I15" s="18">
        <v>0.18785425101214601</v>
      </c>
    </row>
    <row r="16" spans="2:10" x14ac:dyDescent="0.3">
      <c r="B16" s="15"/>
      <c r="C16" s="15"/>
      <c r="D16" s="15"/>
      <c r="E16" s="15"/>
      <c r="F16" s="15"/>
      <c r="G16" s="15"/>
      <c r="H16" s="15"/>
      <c r="I16" s="15"/>
    </row>
    <row r="17" spans="2:2" x14ac:dyDescent="0.3">
      <c r="B17" t="s">
        <v>93</v>
      </c>
    </row>
    <row r="18" spans="2:2" x14ac:dyDescent="0.3">
      <c r="B18" t="s">
        <v>94</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531</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0.21781376518218601</v>
      </c>
      <c r="D8" s="13">
        <v>0.235955056179775</v>
      </c>
      <c r="E8" s="13">
        <v>0.19769357495881401</v>
      </c>
      <c r="F8" s="13"/>
      <c r="G8" s="13">
        <v>0.26285714285714301</v>
      </c>
      <c r="H8" s="13">
        <v>0.254601226993865</v>
      </c>
      <c r="I8" s="13">
        <v>0.27966101694915302</v>
      </c>
      <c r="J8" s="13">
        <v>0.14925373134328401</v>
      </c>
      <c r="K8" s="13">
        <v>0.18181818181818199</v>
      </c>
      <c r="L8" s="13">
        <v>0.11688311688311701</v>
      </c>
      <c r="M8" s="13"/>
      <c r="N8" s="13">
        <v>0.21757322175732199</v>
      </c>
      <c r="O8" s="13">
        <v>0.185567010309278</v>
      </c>
      <c r="P8" s="13">
        <v>0.22388059701492499</v>
      </c>
      <c r="Q8" s="13">
        <v>0.25196850393700798</v>
      </c>
      <c r="R8" s="13"/>
      <c r="S8" s="13">
        <v>0.234567901234568</v>
      </c>
      <c r="T8" s="13">
        <v>0.16541353383458601</v>
      </c>
      <c r="U8" s="13">
        <v>0.219178082191781</v>
      </c>
      <c r="V8" s="13">
        <v>0.19417475728155301</v>
      </c>
      <c r="W8" s="13">
        <v>0.269230769230769</v>
      </c>
      <c r="X8" s="13">
        <v>0.266666666666667</v>
      </c>
      <c r="Y8" s="13">
        <v>0.15</v>
      </c>
      <c r="Z8" s="13">
        <v>0.17777777777777801</v>
      </c>
      <c r="AA8" s="13">
        <v>0.19108280254777099</v>
      </c>
      <c r="AB8" s="13">
        <v>0.25</v>
      </c>
      <c r="AC8" s="13">
        <v>0.28070175438596501</v>
      </c>
      <c r="AD8" s="13">
        <v>0.26315789473684198</v>
      </c>
      <c r="AE8" s="13"/>
      <c r="AF8" s="13">
        <v>0.25062656641603998</v>
      </c>
      <c r="AG8" s="13">
        <v>0.18</v>
      </c>
      <c r="AH8" s="13">
        <v>0.1953125</v>
      </c>
      <c r="AI8" s="13">
        <v>0.19254658385093201</v>
      </c>
      <c r="AJ8" s="13">
        <v>0.203252032520325</v>
      </c>
      <c r="AK8" s="13">
        <v>0.180952380952381</v>
      </c>
      <c r="AL8" s="13"/>
      <c r="AM8" s="13">
        <v>0.225274725274725</v>
      </c>
      <c r="AN8" s="13">
        <v>0.18666666666666701</v>
      </c>
      <c r="AO8" s="13">
        <v>0.19181585677749399</v>
      </c>
      <c r="AP8" s="13">
        <v>0.27004219409282698</v>
      </c>
      <c r="AQ8" s="13">
        <v>0.22727272727272699</v>
      </c>
      <c r="AR8" s="13"/>
      <c r="AS8" s="13">
        <v>0.21781376518218601</v>
      </c>
      <c r="AT8" s="13" t="s">
        <v>97</v>
      </c>
      <c r="AU8" s="13"/>
      <c r="AV8" s="13">
        <v>0.22</v>
      </c>
      <c r="AW8" s="13">
        <v>0.24468085106383</v>
      </c>
      <c r="AX8" s="13">
        <v>0.19502868068833701</v>
      </c>
      <c r="AY8" s="13"/>
      <c r="AZ8" s="13">
        <v>0.27522935779816499</v>
      </c>
      <c r="BA8" s="13">
        <v>0.28888888888888897</v>
      </c>
      <c r="BB8" s="13">
        <v>0.154185022026432</v>
      </c>
      <c r="BC8" s="13"/>
      <c r="BD8" s="13">
        <v>0.233082706766917</v>
      </c>
      <c r="BE8" s="13">
        <v>0.19025522041763299</v>
      </c>
      <c r="BF8" s="13"/>
      <c r="BG8" s="13">
        <v>0.24455205811138001</v>
      </c>
      <c r="BH8" s="13">
        <v>0.20487804878048799</v>
      </c>
      <c r="BI8" s="13"/>
      <c r="BJ8" s="13">
        <v>0.221052631578947</v>
      </c>
      <c r="BK8" s="13">
        <v>0.215897939156035</v>
      </c>
      <c r="BL8" s="13"/>
      <c r="BM8" s="13">
        <v>0.23868312757201601</v>
      </c>
      <c r="BN8" s="13">
        <v>0.21004098360655701</v>
      </c>
      <c r="BO8" s="13"/>
      <c r="BP8" s="13">
        <v>0.213649851632047</v>
      </c>
      <c r="BQ8" s="13">
        <v>0.215753424657534</v>
      </c>
      <c r="BR8" s="13"/>
      <c r="BS8" s="13">
        <v>0.25113122171945701</v>
      </c>
      <c r="BT8" s="13">
        <v>0.16923076923076899</v>
      </c>
      <c r="BU8" s="13"/>
      <c r="BV8" s="13">
        <v>0.25503355704698</v>
      </c>
      <c r="BW8" s="13">
        <v>0.24914675767918101</v>
      </c>
      <c r="BX8" s="13"/>
      <c r="BY8" s="13">
        <v>0.34265734265734299</v>
      </c>
      <c r="BZ8" s="13">
        <v>0.19962859795728899</v>
      </c>
      <c r="CA8" s="13"/>
      <c r="CB8" s="13">
        <v>0.252115059221658</v>
      </c>
      <c r="CC8" s="13">
        <v>0.188102893890675</v>
      </c>
    </row>
    <row r="9" spans="2:81" x14ac:dyDescent="0.3">
      <c r="B9" s="14" t="s">
        <v>84</v>
      </c>
      <c r="C9" s="13">
        <v>0.36599190283400801</v>
      </c>
      <c r="D9" s="13">
        <v>0.354735152487962</v>
      </c>
      <c r="E9" s="13">
        <v>0.37726523887973601</v>
      </c>
      <c r="F9" s="13"/>
      <c r="G9" s="13">
        <v>0.42857142857142899</v>
      </c>
      <c r="H9" s="13">
        <v>0.371165644171779</v>
      </c>
      <c r="I9" s="13">
        <v>0.39830508474576298</v>
      </c>
      <c r="J9" s="13">
        <v>0.36815920398009899</v>
      </c>
      <c r="K9" s="13">
        <v>0.27272727272727298</v>
      </c>
      <c r="L9" s="13">
        <v>0.31818181818181801</v>
      </c>
      <c r="M9" s="13"/>
      <c r="N9" s="13">
        <v>0.34937238493723799</v>
      </c>
      <c r="O9" s="13">
        <v>0.378006872852234</v>
      </c>
      <c r="P9" s="13">
        <v>0.38805970149253699</v>
      </c>
      <c r="Q9" s="13">
        <v>0.35433070866141703</v>
      </c>
      <c r="R9" s="13"/>
      <c r="S9" s="13">
        <v>0.41563786008230502</v>
      </c>
      <c r="T9" s="13">
        <v>0.406015037593985</v>
      </c>
      <c r="U9" s="13">
        <v>0.34246575342465801</v>
      </c>
      <c r="V9" s="13">
        <v>0.38834951456310701</v>
      </c>
      <c r="W9" s="13">
        <v>0.27884615384615402</v>
      </c>
      <c r="X9" s="13">
        <v>0.34285714285714303</v>
      </c>
      <c r="Y9" s="13">
        <v>0.42</v>
      </c>
      <c r="Z9" s="13">
        <v>0.22222222222222199</v>
      </c>
      <c r="AA9" s="13">
        <v>0.35668789808917201</v>
      </c>
      <c r="AB9" s="13">
        <v>0.36458333333333298</v>
      </c>
      <c r="AC9" s="13">
        <v>0.33333333333333298</v>
      </c>
      <c r="AD9" s="13">
        <v>0.26315789473684198</v>
      </c>
      <c r="AE9" s="13"/>
      <c r="AF9" s="13">
        <v>0.39348370927318299</v>
      </c>
      <c r="AG9" s="13">
        <v>0.36</v>
      </c>
      <c r="AH9" s="13">
        <v>0.3671875</v>
      </c>
      <c r="AI9" s="13">
        <v>0.35403726708074501</v>
      </c>
      <c r="AJ9" s="13">
        <v>0.40650406504065001</v>
      </c>
      <c r="AK9" s="13">
        <v>0.34285714285714303</v>
      </c>
      <c r="AL9" s="13"/>
      <c r="AM9" s="13">
        <v>0.28021978021978</v>
      </c>
      <c r="AN9" s="13">
        <v>0.4</v>
      </c>
      <c r="AO9" s="13">
        <v>0.37084398976982103</v>
      </c>
      <c r="AP9" s="13">
        <v>0.37130801687763698</v>
      </c>
      <c r="AQ9" s="13">
        <v>0.40909090909090901</v>
      </c>
      <c r="AR9" s="13"/>
      <c r="AS9" s="13">
        <v>0.36599190283400801</v>
      </c>
      <c r="AT9" s="13" t="s">
        <v>97</v>
      </c>
      <c r="AU9" s="13"/>
      <c r="AV9" s="13">
        <v>0.38750000000000001</v>
      </c>
      <c r="AW9" s="13">
        <v>0.30851063829787201</v>
      </c>
      <c r="AX9" s="13">
        <v>0.36520076481835601</v>
      </c>
      <c r="AY9" s="13"/>
      <c r="AZ9" s="13">
        <v>0.43119266055045902</v>
      </c>
      <c r="BA9" s="13">
        <v>0.344444444444444</v>
      </c>
      <c r="BB9" s="13">
        <v>0.370044052863436</v>
      </c>
      <c r="BC9" s="13"/>
      <c r="BD9" s="13">
        <v>0.38220551378446099</v>
      </c>
      <c r="BE9" s="13">
        <v>0.33874709976798101</v>
      </c>
      <c r="BF9" s="13"/>
      <c r="BG9" s="13">
        <v>0.40920096852300197</v>
      </c>
      <c r="BH9" s="13">
        <v>0.345121951219512</v>
      </c>
      <c r="BI9" s="13"/>
      <c r="BJ9" s="13">
        <v>0.38947368421052603</v>
      </c>
      <c r="BK9" s="13">
        <v>0.36408243375858701</v>
      </c>
      <c r="BL9" s="13"/>
      <c r="BM9" s="13">
        <v>0.36625514403292198</v>
      </c>
      <c r="BN9" s="13">
        <v>0.36680327868852503</v>
      </c>
      <c r="BO9" s="13"/>
      <c r="BP9" s="13">
        <v>0.385756676557863</v>
      </c>
      <c r="BQ9" s="13">
        <v>0.358447488584475</v>
      </c>
      <c r="BR9" s="13"/>
      <c r="BS9" s="13">
        <v>0.38235294117647101</v>
      </c>
      <c r="BT9" s="13">
        <v>0.34945054945054899</v>
      </c>
      <c r="BU9" s="13"/>
      <c r="BV9" s="13">
        <v>0.39597315436241598</v>
      </c>
      <c r="BW9" s="13">
        <v>0.37542662116040998</v>
      </c>
      <c r="BX9" s="13"/>
      <c r="BY9" s="13">
        <v>0.32867132867132898</v>
      </c>
      <c r="BZ9" s="13">
        <v>0.374187558031569</v>
      </c>
      <c r="CA9" s="13"/>
      <c r="CB9" s="13">
        <v>0.37732656514382401</v>
      </c>
      <c r="CC9" s="13">
        <v>0.36173633440514502</v>
      </c>
    </row>
    <row r="10" spans="2:81" x14ac:dyDescent="0.3">
      <c r="B10" s="14" t="s">
        <v>414</v>
      </c>
      <c r="C10" s="13">
        <v>0.211336032388664</v>
      </c>
      <c r="D10" s="13">
        <v>0.21187800963081899</v>
      </c>
      <c r="E10" s="13">
        <v>0.21087314662273501</v>
      </c>
      <c r="F10" s="13"/>
      <c r="G10" s="13">
        <v>0.182857142857143</v>
      </c>
      <c r="H10" s="13">
        <v>0.19938650306748501</v>
      </c>
      <c r="I10" s="13">
        <v>0.169491525423729</v>
      </c>
      <c r="J10" s="13">
        <v>0.22885572139303501</v>
      </c>
      <c r="K10" s="13">
        <v>0.24475524475524499</v>
      </c>
      <c r="L10" s="13">
        <v>0.27922077922077898</v>
      </c>
      <c r="M10" s="13"/>
      <c r="N10" s="13">
        <v>0.22384937238493699</v>
      </c>
      <c r="O10" s="13">
        <v>0.20274914089347101</v>
      </c>
      <c r="P10" s="13">
        <v>0.19900497512437801</v>
      </c>
      <c r="Q10" s="13">
        <v>0.208661417322835</v>
      </c>
      <c r="R10" s="13"/>
      <c r="S10" s="13">
        <v>0.20164609053497901</v>
      </c>
      <c r="T10" s="13">
        <v>0.21804511278195499</v>
      </c>
      <c r="U10" s="13">
        <v>0.232876712328767</v>
      </c>
      <c r="V10" s="13">
        <v>0.19417475728155301</v>
      </c>
      <c r="W10" s="13">
        <v>0.21153846153846201</v>
      </c>
      <c r="X10" s="13">
        <v>0.104761904761905</v>
      </c>
      <c r="Y10" s="13">
        <v>0.28999999999999998</v>
      </c>
      <c r="Z10" s="13">
        <v>0.33333333333333298</v>
      </c>
      <c r="AA10" s="13">
        <v>0.210191082802548</v>
      </c>
      <c r="AB10" s="13">
        <v>0.20833333333333301</v>
      </c>
      <c r="AC10" s="13">
        <v>0.21052631578947401</v>
      </c>
      <c r="AD10" s="13">
        <v>0.21052631578947401</v>
      </c>
      <c r="AE10" s="13"/>
      <c r="AF10" s="13">
        <v>0.215538847117794</v>
      </c>
      <c r="AG10" s="13">
        <v>0.20499999999999999</v>
      </c>
      <c r="AH10" s="13">
        <v>0.28125</v>
      </c>
      <c r="AI10" s="13">
        <v>0.18633540372670801</v>
      </c>
      <c r="AJ10" s="13">
        <v>0.17886178861788599</v>
      </c>
      <c r="AK10" s="13">
        <v>0.19047619047618999</v>
      </c>
      <c r="AL10" s="13"/>
      <c r="AM10" s="13">
        <v>0.24175824175824201</v>
      </c>
      <c r="AN10" s="13">
        <v>0.20444444444444401</v>
      </c>
      <c r="AO10" s="13">
        <v>0.227621483375959</v>
      </c>
      <c r="AP10" s="13">
        <v>0.189873417721519</v>
      </c>
      <c r="AQ10" s="13">
        <v>0.27272727272727298</v>
      </c>
      <c r="AR10" s="13"/>
      <c r="AS10" s="13">
        <v>0.211336032388664</v>
      </c>
      <c r="AT10" s="13" t="s">
        <v>97</v>
      </c>
      <c r="AU10" s="13"/>
      <c r="AV10" s="13">
        <v>0.20749999999999999</v>
      </c>
      <c r="AW10" s="13">
        <v>0.24468085106383</v>
      </c>
      <c r="AX10" s="13">
        <v>0.22562141491395801</v>
      </c>
      <c r="AY10" s="13"/>
      <c r="AZ10" s="13">
        <v>0.11009174311926601</v>
      </c>
      <c r="BA10" s="13">
        <v>0.22222222222222199</v>
      </c>
      <c r="BB10" s="13">
        <v>0.25550660792951502</v>
      </c>
      <c r="BC10" s="13"/>
      <c r="BD10" s="13">
        <v>0.20676691729323299</v>
      </c>
      <c r="BE10" s="13">
        <v>0.222737819025522</v>
      </c>
      <c r="BF10" s="13"/>
      <c r="BG10" s="13">
        <v>0.186440677966102</v>
      </c>
      <c r="BH10" s="13">
        <v>0.224390243902439</v>
      </c>
      <c r="BI10" s="13"/>
      <c r="BJ10" s="13">
        <v>0.24210526315789499</v>
      </c>
      <c r="BK10" s="13">
        <v>0.20706575073601599</v>
      </c>
      <c r="BL10" s="13"/>
      <c r="BM10" s="13">
        <v>0.23045267489711899</v>
      </c>
      <c r="BN10" s="13">
        <v>0.20901639344262299</v>
      </c>
      <c r="BO10" s="13"/>
      <c r="BP10" s="13">
        <v>0.207715133531157</v>
      </c>
      <c r="BQ10" s="13">
        <v>0.215753424657534</v>
      </c>
      <c r="BR10" s="13"/>
      <c r="BS10" s="13">
        <v>0.20588235294117599</v>
      </c>
      <c r="BT10" s="13">
        <v>0.23956043956044001</v>
      </c>
      <c r="BU10" s="13"/>
      <c r="BV10" s="13">
        <v>0.194630872483221</v>
      </c>
      <c r="BW10" s="13">
        <v>0.21160409556314</v>
      </c>
      <c r="BX10" s="13"/>
      <c r="BY10" s="13">
        <v>0.125874125874126</v>
      </c>
      <c r="BZ10" s="13">
        <v>0.220984215413185</v>
      </c>
      <c r="CA10" s="13"/>
      <c r="CB10" s="13">
        <v>0.18612521150592201</v>
      </c>
      <c r="CC10" s="13">
        <v>0.22829581993569101</v>
      </c>
    </row>
    <row r="11" spans="2:81" x14ac:dyDescent="0.3">
      <c r="B11" s="14" t="s">
        <v>86</v>
      </c>
      <c r="C11" s="13">
        <v>0.12712550607287401</v>
      </c>
      <c r="D11" s="13">
        <v>0.12841091492776899</v>
      </c>
      <c r="E11" s="13">
        <v>0.12685337726523899</v>
      </c>
      <c r="F11" s="13"/>
      <c r="G11" s="13">
        <v>8.5714285714285701E-2</v>
      </c>
      <c r="H11" s="13">
        <v>0.107361963190184</v>
      </c>
      <c r="I11" s="13">
        <v>9.3220338983050793E-2</v>
      </c>
      <c r="J11" s="13">
        <v>0.154228855721393</v>
      </c>
      <c r="K11" s="13">
        <v>0.17482517482517501</v>
      </c>
      <c r="L11" s="13">
        <v>0.18831168831168801</v>
      </c>
      <c r="M11" s="13"/>
      <c r="N11" s="13">
        <v>0.125523012552301</v>
      </c>
      <c r="O11" s="13">
        <v>0.164948453608247</v>
      </c>
      <c r="P11" s="13">
        <v>0.109452736318408</v>
      </c>
      <c r="Q11" s="13">
        <v>0.10629921259842499</v>
      </c>
      <c r="R11" s="13"/>
      <c r="S11" s="13">
        <v>8.2304526748971193E-2</v>
      </c>
      <c r="T11" s="13">
        <v>9.7744360902255606E-2</v>
      </c>
      <c r="U11" s="13">
        <v>0.164383561643836</v>
      </c>
      <c r="V11" s="13">
        <v>0.19417475728155301</v>
      </c>
      <c r="W11" s="13">
        <v>0.105769230769231</v>
      </c>
      <c r="X11" s="13">
        <v>0.180952380952381</v>
      </c>
      <c r="Y11" s="13">
        <v>0.1</v>
      </c>
      <c r="Z11" s="13">
        <v>0.155555555555556</v>
      </c>
      <c r="AA11" s="13">
        <v>0.13375796178343899</v>
      </c>
      <c r="AB11" s="13">
        <v>0.14583333333333301</v>
      </c>
      <c r="AC11" s="13">
        <v>0.105263157894737</v>
      </c>
      <c r="AD11" s="13">
        <v>0.21052631578947401</v>
      </c>
      <c r="AE11" s="13"/>
      <c r="AF11" s="13">
        <v>9.0225563909774403E-2</v>
      </c>
      <c r="AG11" s="13">
        <v>0.16500000000000001</v>
      </c>
      <c r="AH11" s="13">
        <v>0.1171875</v>
      </c>
      <c r="AI11" s="13">
        <v>0.15527950310558999</v>
      </c>
      <c r="AJ11" s="13">
        <v>0.154471544715447</v>
      </c>
      <c r="AK11" s="13">
        <v>0.15238095238095201</v>
      </c>
      <c r="AL11" s="13"/>
      <c r="AM11" s="13">
        <v>0.14835164835164799</v>
      </c>
      <c r="AN11" s="13">
        <v>0.142222222222222</v>
      </c>
      <c r="AO11" s="13">
        <v>0.138107416879795</v>
      </c>
      <c r="AP11" s="13">
        <v>9.2827004219409301E-2</v>
      </c>
      <c r="AQ11" s="13">
        <v>0</v>
      </c>
      <c r="AR11" s="13"/>
      <c r="AS11" s="13">
        <v>0.12712550607287401</v>
      </c>
      <c r="AT11" s="13" t="s">
        <v>97</v>
      </c>
      <c r="AU11" s="13"/>
      <c r="AV11" s="13">
        <v>0.1075</v>
      </c>
      <c r="AW11" s="13">
        <v>0.13829787234042601</v>
      </c>
      <c r="AX11" s="13">
        <v>0.13957934990439799</v>
      </c>
      <c r="AY11" s="13"/>
      <c r="AZ11" s="13">
        <v>0.100917431192661</v>
      </c>
      <c r="BA11" s="13">
        <v>8.8888888888888906E-2</v>
      </c>
      <c r="BB11" s="13">
        <v>0.140969162995595</v>
      </c>
      <c r="BC11" s="13"/>
      <c r="BD11" s="13">
        <v>0.111528822055138</v>
      </c>
      <c r="BE11" s="13">
        <v>0.15313225058004601</v>
      </c>
      <c r="BF11" s="13"/>
      <c r="BG11" s="13">
        <v>0.101694915254237</v>
      </c>
      <c r="BH11" s="13">
        <v>0.13780487804878</v>
      </c>
      <c r="BI11" s="13"/>
      <c r="BJ11" s="13">
        <v>9.4736842105263203E-2</v>
      </c>
      <c r="BK11" s="13">
        <v>0.131501472031403</v>
      </c>
      <c r="BL11" s="13"/>
      <c r="BM11" s="13">
        <v>0.11522633744856001</v>
      </c>
      <c r="BN11" s="13">
        <v>0.12909836065573799</v>
      </c>
      <c r="BO11" s="13"/>
      <c r="BP11" s="13">
        <v>0.124629080118694</v>
      </c>
      <c r="BQ11" s="13">
        <v>0.12899543378995401</v>
      </c>
      <c r="BR11" s="13"/>
      <c r="BS11" s="13">
        <v>0.101809954751131</v>
      </c>
      <c r="BT11" s="13">
        <v>0.151648351648352</v>
      </c>
      <c r="BU11" s="13"/>
      <c r="BV11" s="13">
        <v>0.10738255033557</v>
      </c>
      <c r="BW11" s="13">
        <v>9.8976109215017094E-2</v>
      </c>
      <c r="BX11" s="13"/>
      <c r="BY11" s="13">
        <v>0.111888111888112</v>
      </c>
      <c r="BZ11" s="13">
        <v>0.129062209842154</v>
      </c>
      <c r="CA11" s="13"/>
      <c r="CB11" s="13">
        <v>0.12859560067681899</v>
      </c>
      <c r="CC11" s="13">
        <v>0.12379421221865</v>
      </c>
    </row>
    <row r="12" spans="2:81" x14ac:dyDescent="0.3">
      <c r="B12" s="14" t="s">
        <v>415</v>
      </c>
      <c r="C12" s="13">
        <v>4.9392712550607301E-2</v>
      </c>
      <c r="D12" s="13">
        <v>5.1364365971107502E-2</v>
      </c>
      <c r="E12" s="13">
        <v>4.7775947281713298E-2</v>
      </c>
      <c r="F12" s="13"/>
      <c r="G12" s="13">
        <v>2.8571428571428598E-2</v>
      </c>
      <c r="H12" s="13">
        <v>3.6809815950920199E-2</v>
      </c>
      <c r="I12" s="13">
        <v>3.3898305084745797E-2</v>
      </c>
      <c r="J12" s="13">
        <v>6.9651741293532299E-2</v>
      </c>
      <c r="K12" s="13">
        <v>7.69230769230769E-2</v>
      </c>
      <c r="L12" s="13">
        <v>7.1428571428571397E-2</v>
      </c>
      <c r="M12" s="13"/>
      <c r="N12" s="13">
        <v>6.0669456066945598E-2</v>
      </c>
      <c r="O12" s="13">
        <v>3.78006872852234E-2</v>
      </c>
      <c r="P12" s="13">
        <v>6.4676616915422896E-2</v>
      </c>
      <c r="Q12" s="13">
        <v>3.1496062992125998E-2</v>
      </c>
      <c r="R12" s="13"/>
      <c r="S12" s="13">
        <v>5.3497942386831303E-2</v>
      </c>
      <c r="T12" s="13">
        <v>6.7669172932330796E-2</v>
      </c>
      <c r="U12" s="13">
        <v>0</v>
      </c>
      <c r="V12" s="13">
        <v>9.7087378640776708E-3</v>
      </c>
      <c r="W12" s="13">
        <v>7.69230769230769E-2</v>
      </c>
      <c r="X12" s="13">
        <v>5.7142857142857099E-2</v>
      </c>
      <c r="Y12" s="13">
        <v>0.02</v>
      </c>
      <c r="Z12" s="13">
        <v>6.6666666666666693E-2</v>
      </c>
      <c r="AA12" s="13">
        <v>8.2802547770700605E-2</v>
      </c>
      <c r="AB12" s="13">
        <v>2.0833333333333301E-2</v>
      </c>
      <c r="AC12" s="13">
        <v>5.2631578947368397E-2</v>
      </c>
      <c r="AD12" s="13">
        <v>5.2631578947368397E-2</v>
      </c>
      <c r="AE12" s="13"/>
      <c r="AF12" s="13">
        <v>3.5087719298245598E-2</v>
      </c>
      <c r="AG12" s="13">
        <v>7.4999999999999997E-2</v>
      </c>
      <c r="AH12" s="13">
        <v>1.5625E-2</v>
      </c>
      <c r="AI12" s="13">
        <v>9.3167701863354005E-2</v>
      </c>
      <c r="AJ12" s="13">
        <v>3.2520325203252001E-2</v>
      </c>
      <c r="AK12" s="13">
        <v>5.7142857142857099E-2</v>
      </c>
      <c r="AL12" s="13"/>
      <c r="AM12" s="13">
        <v>4.3956043956044001E-2</v>
      </c>
      <c r="AN12" s="13">
        <v>4.4444444444444398E-2</v>
      </c>
      <c r="AO12" s="13">
        <v>5.1150895140665002E-2</v>
      </c>
      <c r="AP12" s="13">
        <v>5.0632911392405097E-2</v>
      </c>
      <c r="AQ12" s="13">
        <v>6.8181818181818205E-2</v>
      </c>
      <c r="AR12" s="13"/>
      <c r="AS12" s="13">
        <v>4.9392712550607301E-2</v>
      </c>
      <c r="AT12" s="13" t="s">
        <v>97</v>
      </c>
      <c r="AU12" s="13"/>
      <c r="AV12" s="13">
        <v>5.5E-2</v>
      </c>
      <c r="AW12" s="13">
        <v>4.2553191489361701E-2</v>
      </c>
      <c r="AX12" s="13">
        <v>4.0152963671128097E-2</v>
      </c>
      <c r="AY12" s="13"/>
      <c r="AZ12" s="13">
        <v>4.5871559633027498E-2</v>
      </c>
      <c r="BA12" s="13">
        <v>5.5555555555555601E-2</v>
      </c>
      <c r="BB12" s="13">
        <v>4.8458149779735699E-2</v>
      </c>
      <c r="BC12" s="13"/>
      <c r="BD12" s="13">
        <v>3.7593984962405999E-2</v>
      </c>
      <c r="BE12" s="13">
        <v>6.9605568445475594E-2</v>
      </c>
      <c r="BF12" s="13"/>
      <c r="BG12" s="13">
        <v>3.3898305084745797E-2</v>
      </c>
      <c r="BH12" s="13">
        <v>5.7317073170731703E-2</v>
      </c>
      <c r="BI12" s="13"/>
      <c r="BJ12" s="13">
        <v>3.6842105263157898E-2</v>
      </c>
      <c r="BK12" s="13">
        <v>5.0049067713444598E-2</v>
      </c>
      <c r="BL12" s="13"/>
      <c r="BM12" s="13">
        <v>3.2921810699588501E-2</v>
      </c>
      <c r="BN12" s="13">
        <v>5.4303278688524602E-2</v>
      </c>
      <c r="BO12" s="13"/>
      <c r="BP12" s="13">
        <v>3.5608308605341199E-2</v>
      </c>
      <c r="BQ12" s="13">
        <v>5.4794520547945202E-2</v>
      </c>
      <c r="BR12" s="13"/>
      <c r="BS12" s="13">
        <v>4.7511312217194603E-2</v>
      </c>
      <c r="BT12" s="13">
        <v>4.8351648351648402E-2</v>
      </c>
      <c r="BU12" s="13"/>
      <c r="BV12" s="13">
        <v>4.0268456375838903E-2</v>
      </c>
      <c r="BW12" s="13">
        <v>5.1194539249146798E-2</v>
      </c>
      <c r="BX12" s="13"/>
      <c r="BY12" s="13">
        <v>4.8951048951049E-2</v>
      </c>
      <c r="BZ12" s="13">
        <v>5.0139275766016698E-2</v>
      </c>
      <c r="CA12" s="13"/>
      <c r="CB12" s="13">
        <v>3.7225042301184397E-2</v>
      </c>
      <c r="CC12" s="13">
        <v>6.1093247588424403E-2</v>
      </c>
    </row>
    <row r="13" spans="2:81" x14ac:dyDescent="0.3">
      <c r="B13" s="14" t="s">
        <v>106</v>
      </c>
      <c r="C13" s="13">
        <v>2.8340080971659899E-2</v>
      </c>
      <c r="D13" s="13">
        <v>1.7656500802568201E-2</v>
      </c>
      <c r="E13" s="13">
        <v>3.9538714991762799E-2</v>
      </c>
      <c r="F13" s="13"/>
      <c r="G13" s="13">
        <v>1.1428571428571401E-2</v>
      </c>
      <c r="H13" s="13">
        <v>3.0674846625766899E-2</v>
      </c>
      <c r="I13" s="13">
        <v>2.5423728813559299E-2</v>
      </c>
      <c r="J13" s="13">
        <v>2.9850746268656699E-2</v>
      </c>
      <c r="K13" s="13">
        <v>4.8951048951049E-2</v>
      </c>
      <c r="L13" s="13">
        <v>2.5974025974026E-2</v>
      </c>
      <c r="M13" s="13"/>
      <c r="N13" s="13">
        <v>2.30125523012552E-2</v>
      </c>
      <c r="O13" s="13">
        <v>3.09278350515464E-2</v>
      </c>
      <c r="P13" s="13">
        <v>1.49253731343284E-2</v>
      </c>
      <c r="Q13" s="13">
        <v>4.7244094488188997E-2</v>
      </c>
      <c r="R13" s="13"/>
      <c r="S13" s="13">
        <v>1.2345679012345699E-2</v>
      </c>
      <c r="T13" s="13">
        <v>4.5112781954887202E-2</v>
      </c>
      <c r="U13" s="13">
        <v>4.1095890410958902E-2</v>
      </c>
      <c r="V13" s="13">
        <v>1.94174757281553E-2</v>
      </c>
      <c r="W13" s="13">
        <v>5.7692307692307702E-2</v>
      </c>
      <c r="X13" s="13">
        <v>4.7619047619047603E-2</v>
      </c>
      <c r="Y13" s="13">
        <v>0.02</v>
      </c>
      <c r="Z13" s="13">
        <v>4.4444444444444398E-2</v>
      </c>
      <c r="AA13" s="13">
        <v>2.54777070063694E-2</v>
      </c>
      <c r="AB13" s="13">
        <v>1.0416666666666701E-2</v>
      </c>
      <c r="AC13" s="13">
        <v>1.7543859649122799E-2</v>
      </c>
      <c r="AD13" s="13">
        <v>0</v>
      </c>
      <c r="AE13" s="13"/>
      <c r="AF13" s="13">
        <v>1.50375939849624E-2</v>
      </c>
      <c r="AG13" s="13">
        <v>1.4999999999999999E-2</v>
      </c>
      <c r="AH13" s="13">
        <v>2.34375E-2</v>
      </c>
      <c r="AI13" s="13">
        <v>1.8633540372670801E-2</v>
      </c>
      <c r="AJ13" s="13">
        <v>2.4390243902439001E-2</v>
      </c>
      <c r="AK13" s="13">
        <v>7.6190476190476197E-2</v>
      </c>
      <c r="AL13" s="13"/>
      <c r="AM13" s="13">
        <v>6.0439560439560398E-2</v>
      </c>
      <c r="AN13" s="13">
        <v>2.2222222222222199E-2</v>
      </c>
      <c r="AO13" s="13">
        <v>2.0460358056266E-2</v>
      </c>
      <c r="AP13" s="13">
        <v>2.53164556962025E-2</v>
      </c>
      <c r="AQ13" s="13">
        <v>2.27272727272727E-2</v>
      </c>
      <c r="AR13" s="13"/>
      <c r="AS13" s="13">
        <v>2.8340080971659899E-2</v>
      </c>
      <c r="AT13" s="13" t="s">
        <v>97</v>
      </c>
      <c r="AU13" s="13"/>
      <c r="AV13" s="13">
        <v>2.2499999999999999E-2</v>
      </c>
      <c r="AW13" s="13">
        <v>2.1276595744680899E-2</v>
      </c>
      <c r="AX13" s="13">
        <v>3.4416826003824098E-2</v>
      </c>
      <c r="AY13" s="13"/>
      <c r="AZ13" s="13">
        <v>3.6697247706422E-2</v>
      </c>
      <c r="BA13" s="13">
        <v>0</v>
      </c>
      <c r="BB13" s="13">
        <v>3.0837004405286299E-2</v>
      </c>
      <c r="BC13" s="13"/>
      <c r="BD13" s="13">
        <v>2.88220551378446E-2</v>
      </c>
      <c r="BE13" s="13">
        <v>2.5522041763341101E-2</v>
      </c>
      <c r="BF13" s="13"/>
      <c r="BG13" s="13">
        <v>2.4213075060532701E-2</v>
      </c>
      <c r="BH13" s="13">
        <v>3.0487804878048801E-2</v>
      </c>
      <c r="BI13" s="13"/>
      <c r="BJ13" s="13">
        <v>1.5789473684210499E-2</v>
      </c>
      <c r="BK13" s="13">
        <v>3.14033366045142E-2</v>
      </c>
      <c r="BL13" s="13"/>
      <c r="BM13" s="13">
        <v>1.6460905349794198E-2</v>
      </c>
      <c r="BN13" s="13">
        <v>3.07377049180328E-2</v>
      </c>
      <c r="BO13" s="13"/>
      <c r="BP13" s="13">
        <v>3.2640949554896097E-2</v>
      </c>
      <c r="BQ13" s="13">
        <v>2.62557077625571E-2</v>
      </c>
      <c r="BR13" s="13"/>
      <c r="BS13" s="13">
        <v>1.1312217194570101E-2</v>
      </c>
      <c r="BT13" s="13">
        <v>4.1758241758241797E-2</v>
      </c>
      <c r="BU13" s="13"/>
      <c r="BV13" s="13">
        <v>6.7114093959731499E-3</v>
      </c>
      <c r="BW13" s="13">
        <v>1.36518771331058E-2</v>
      </c>
      <c r="BX13" s="13"/>
      <c r="BY13" s="13">
        <v>4.1958041958042001E-2</v>
      </c>
      <c r="BZ13" s="13">
        <v>2.5998142989786401E-2</v>
      </c>
      <c r="CA13" s="13"/>
      <c r="CB13" s="13">
        <v>1.8612521150592198E-2</v>
      </c>
      <c r="CC13" s="13">
        <v>3.6977491961414803E-2</v>
      </c>
    </row>
    <row r="14" spans="2:81" x14ac:dyDescent="0.3">
      <c r="B14" s="14" t="s">
        <v>89</v>
      </c>
      <c r="C14" s="17">
        <v>0.58380566801619405</v>
      </c>
      <c r="D14" s="17">
        <v>0.59069020866773703</v>
      </c>
      <c r="E14" s="17">
        <v>0.57495881383854996</v>
      </c>
      <c r="F14" s="17"/>
      <c r="G14" s="17">
        <v>0.69142857142857095</v>
      </c>
      <c r="H14" s="17">
        <v>0.625766871165644</v>
      </c>
      <c r="I14" s="17">
        <v>0.677966101694915</v>
      </c>
      <c r="J14" s="17">
        <v>0.51741293532338295</v>
      </c>
      <c r="K14" s="17">
        <v>0.45454545454545497</v>
      </c>
      <c r="L14" s="17">
        <v>0.43506493506493499</v>
      </c>
      <c r="M14" s="17"/>
      <c r="N14" s="17">
        <v>0.56694560669456096</v>
      </c>
      <c r="O14" s="17">
        <v>0.56357388316151202</v>
      </c>
      <c r="P14" s="17">
        <v>0.61194029850746301</v>
      </c>
      <c r="Q14" s="17">
        <v>0.60629921259842501</v>
      </c>
      <c r="R14" s="17"/>
      <c r="S14" s="17">
        <v>0.65020576131687202</v>
      </c>
      <c r="T14" s="17">
        <v>0.57142857142857095</v>
      </c>
      <c r="U14" s="17">
        <v>0.56164383561643805</v>
      </c>
      <c r="V14" s="17">
        <v>0.58252427184466005</v>
      </c>
      <c r="W14" s="17">
        <v>0.54807692307692302</v>
      </c>
      <c r="X14" s="17">
        <v>0.60952380952381002</v>
      </c>
      <c r="Y14" s="17">
        <v>0.56999999999999995</v>
      </c>
      <c r="Z14" s="17">
        <v>0.4</v>
      </c>
      <c r="AA14" s="17">
        <v>0.547770700636943</v>
      </c>
      <c r="AB14" s="17">
        <v>0.61458333333333304</v>
      </c>
      <c r="AC14" s="17">
        <v>0.61403508771929804</v>
      </c>
      <c r="AD14" s="17">
        <v>0.52631578947368396</v>
      </c>
      <c r="AE14" s="17"/>
      <c r="AF14" s="17">
        <v>0.64411027568922297</v>
      </c>
      <c r="AG14" s="17">
        <v>0.54</v>
      </c>
      <c r="AH14" s="17">
        <v>0.5625</v>
      </c>
      <c r="AI14" s="17">
        <v>0.54658385093167705</v>
      </c>
      <c r="AJ14" s="17">
        <v>0.60975609756097604</v>
      </c>
      <c r="AK14" s="17">
        <v>0.52380952380952395</v>
      </c>
      <c r="AL14" s="17"/>
      <c r="AM14" s="17">
        <v>0.50549450549450503</v>
      </c>
      <c r="AN14" s="17">
        <v>0.586666666666667</v>
      </c>
      <c r="AO14" s="17">
        <v>0.56265984654731505</v>
      </c>
      <c r="AP14" s="17">
        <v>0.64135021097046396</v>
      </c>
      <c r="AQ14" s="17">
        <v>0.63636363636363602</v>
      </c>
      <c r="AR14" s="17"/>
      <c r="AS14" s="17">
        <v>0.58380566801619405</v>
      </c>
      <c r="AT14" s="17" t="s">
        <v>97</v>
      </c>
      <c r="AU14" s="17"/>
      <c r="AV14" s="17">
        <v>0.60750000000000004</v>
      </c>
      <c r="AW14" s="17">
        <v>0.55319148936170204</v>
      </c>
      <c r="AX14" s="17">
        <v>0.56022944550669196</v>
      </c>
      <c r="AY14" s="17"/>
      <c r="AZ14" s="17">
        <v>0.70642201834862395</v>
      </c>
      <c r="BA14" s="17">
        <v>0.63333333333333297</v>
      </c>
      <c r="BB14" s="17">
        <v>0.52422907488986803</v>
      </c>
      <c r="BC14" s="17"/>
      <c r="BD14" s="17">
        <v>0.615288220551378</v>
      </c>
      <c r="BE14" s="17">
        <v>0.52900232018561499</v>
      </c>
      <c r="BF14" s="17"/>
      <c r="BG14" s="17">
        <v>0.65375302663438295</v>
      </c>
      <c r="BH14" s="17">
        <v>0.55000000000000004</v>
      </c>
      <c r="BI14" s="17"/>
      <c r="BJ14" s="17">
        <v>0.61052631578947403</v>
      </c>
      <c r="BK14" s="17">
        <v>0.57998037291462201</v>
      </c>
      <c r="BL14" s="17"/>
      <c r="BM14" s="17">
        <v>0.60493827160493796</v>
      </c>
      <c r="BN14" s="17">
        <v>0.57684426229508201</v>
      </c>
      <c r="BO14" s="17"/>
      <c r="BP14" s="17">
        <v>0.59940652818991103</v>
      </c>
      <c r="BQ14" s="17">
        <v>0.57420091324200895</v>
      </c>
      <c r="BR14" s="17"/>
      <c r="BS14" s="17">
        <v>0.63348416289592802</v>
      </c>
      <c r="BT14" s="17">
        <v>0.51868131868131895</v>
      </c>
      <c r="BU14" s="17"/>
      <c r="BV14" s="17">
        <v>0.65100671140939603</v>
      </c>
      <c r="BW14" s="17">
        <v>0.62457337883958997</v>
      </c>
      <c r="BX14" s="17"/>
      <c r="BY14" s="17">
        <v>0.67132867132867102</v>
      </c>
      <c r="BZ14" s="17">
        <v>0.57381615598885805</v>
      </c>
      <c r="CA14" s="17"/>
      <c r="CB14" s="17">
        <v>0.62944162436548201</v>
      </c>
      <c r="CC14" s="17">
        <v>0.54983922829581999</v>
      </c>
    </row>
    <row r="15" spans="2:81" x14ac:dyDescent="0.3">
      <c r="B15" s="14" t="s">
        <v>90</v>
      </c>
      <c r="C15" s="17">
        <v>0.17651821862348199</v>
      </c>
      <c r="D15" s="17">
        <v>0.17977528089887601</v>
      </c>
      <c r="E15" s="17">
        <v>0.17462932454695199</v>
      </c>
      <c r="F15" s="17"/>
      <c r="G15" s="17">
        <v>0.114285714285714</v>
      </c>
      <c r="H15" s="17">
        <v>0.14417177914110399</v>
      </c>
      <c r="I15" s="17">
        <v>0.12711864406779699</v>
      </c>
      <c r="J15" s="17">
        <v>0.22388059701492499</v>
      </c>
      <c r="K15" s="17">
        <v>0.25174825174825199</v>
      </c>
      <c r="L15" s="17">
        <v>0.25974025974025999</v>
      </c>
      <c r="M15" s="17"/>
      <c r="N15" s="17">
        <v>0.18619246861924699</v>
      </c>
      <c r="O15" s="17">
        <v>0.20274914089347101</v>
      </c>
      <c r="P15" s="17">
        <v>0.174129353233831</v>
      </c>
      <c r="Q15" s="17">
        <v>0.13779527559055099</v>
      </c>
      <c r="R15" s="17"/>
      <c r="S15" s="17">
        <v>0.13580246913580199</v>
      </c>
      <c r="T15" s="17">
        <v>0.16541353383458601</v>
      </c>
      <c r="U15" s="17">
        <v>0.164383561643836</v>
      </c>
      <c r="V15" s="17">
        <v>0.20388349514563101</v>
      </c>
      <c r="W15" s="17">
        <v>0.18269230769230799</v>
      </c>
      <c r="X15" s="17">
        <v>0.238095238095238</v>
      </c>
      <c r="Y15" s="17">
        <v>0.12</v>
      </c>
      <c r="Z15" s="17">
        <v>0.22222222222222199</v>
      </c>
      <c r="AA15" s="17">
        <v>0.21656050955414</v>
      </c>
      <c r="AB15" s="17">
        <v>0.16666666666666699</v>
      </c>
      <c r="AC15" s="17">
        <v>0.157894736842105</v>
      </c>
      <c r="AD15" s="17">
        <v>0.26315789473684198</v>
      </c>
      <c r="AE15" s="17"/>
      <c r="AF15" s="17">
        <v>0.12531328320801999</v>
      </c>
      <c r="AG15" s="17">
        <v>0.24</v>
      </c>
      <c r="AH15" s="17">
        <v>0.1328125</v>
      </c>
      <c r="AI15" s="17">
        <v>0.24844720496894401</v>
      </c>
      <c r="AJ15" s="17">
        <v>0.18699186991869901</v>
      </c>
      <c r="AK15" s="17">
        <v>0.20952380952381</v>
      </c>
      <c r="AL15" s="17"/>
      <c r="AM15" s="17">
        <v>0.19230769230769201</v>
      </c>
      <c r="AN15" s="17">
        <v>0.18666666666666701</v>
      </c>
      <c r="AO15" s="17">
        <v>0.18925831202046001</v>
      </c>
      <c r="AP15" s="17">
        <v>0.14345991561181401</v>
      </c>
      <c r="AQ15" s="17">
        <v>6.8181818181818205E-2</v>
      </c>
      <c r="AR15" s="17"/>
      <c r="AS15" s="17">
        <v>0.17651821862348199</v>
      </c>
      <c r="AT15" s="17" t="s">
        <v>97</v>
      </c>
      <c r="AU15" s="17"/>
      <c r="AV15" s="17">
        <v>0.16250000000000001</v>
      </c>
      <c r="AW15" s="17">
        <v>0.180851063829787</v>
      </c>
      <c r="AX15" s="17">
        <v>0.17973231357552599</v>
      </c>
      <c r="AY15" s="17"/>
      <c r="AZ15" s="17">
        <v>0.146788990825688</v>
      </c>
      <c r="BA15" s="17">
        <v>0.14444444444444399</v>
      </c>
      <c r="BB15" s="17">
        <v>0.18942731277533001</v>
      </c>
      <c r="BC15" s="17"/>
      <c r="BD15" s="17">
        <v>0.14912280701754399</v>
      </c>
      <c r="BE15" s="17">
        <v>0.222737819025522</v>
      </c>
      <c r="BF15" s="17"/>
      <c r="BG15" s="17">
        <v>0.13559322033898299</v>
      </c>
      <c r="BH15" s="17">
        <v>0.19512195121951201</v>
      </c>
      <c r="BI15" s="17"/>
      <c r="BJ15" s="17">
        <v>0.13157894736842099</v>
      </c>
      <c r="BK15" s="17">
        <v>0.181550539744848</v>
      </c>
      <c r="BL15" s="17"/>
      <c r="BM15" s="17">
        <v>0.148148148148148</v>
      </c>
      <c r="BN15" s="17">
        <v>0.18340163934426201</v>
      </c>
      <c r="BO15" s="17"/>
      <c r="BP15" s="17">
        <v>0.16023738872403601</v>
      </c>
      <c r="BQ15" s="17">
        <v>0.18378995433789999</v>
      </c>
      <c r="BR15" s="17"/>
      <c r="BS15" s="17">
        <v>0.14932126696832601</v>
      </c>
      <c r="BT15" s="17">
        <v>0.2</v>
      </c>
      <c r="BU15" s="17"/>
      <c r="BV15" s="17">
        <v>0.14765100671140899</v>
      </c>
      <c r="BW15" s="17">
        <v>0.150170648464164</v>
      </c>
      <c r="BX15" s="17"/>
      <c r="BY15" s="17">
        <v>0.160839160839161</v>
      </c>
      <c r="BZ15" s="17">
        <v>0.17920148560817101</v>
      </c>
      <c r="CA15" s="17"/>
      <c r="CB15" s="17">
        <v>0.165820642978003</v>
      </c>
      <c r="CC15" s="17">
        <v>0.18488745980707399</v>
      </c>
    </row>
    <row r="16" spans="2:81" x14ac:dyDescent="0.3">
      <c r="B16" s="14" t="s">
        <v>91</v>
      </c>
      <c r="C16" s="18">
        <v>0.407287449392713</v>
      </c>
      <c r="D16" s="18">
        <v>0.41091492776886002</v>
      </c>
      <c r="E16" s="18">
        <v>0.40032948929159801</v>
      </c>
      <c r="F16" s="18"/>
      <c r="G16" s="18">
        <v>0.57714285714285696</v>
      </c>
      <c r="H16" s="18">
        <v>0.48159509202453998</v>
      </c>
      <c r="I16" s="18">
        <v>0.55084745762711895</v>
      </c>
      <c r="J16" s="18">
        <v>0.29353233830845799</v>
      </c>
      <c r="K16" s="18">
        <v>0.20279720279720301</v>
      </c>
      <c r="L16" s="18">
        <v>0.17532467532467499</v>
      </c>
      <c r="M16" s="18"/>
      <c r="N16" s="18">
        <v>0.38075313807531402</v>
      </c>
      <c r="O16" s="18">
        <v>0.36082474226804101</v>
      </c>
      <c r="P16" s="18">
        <v>0.43781094527363201</v>
      </c>
      <c r="Q16" s="18">
        <v>0.46850393700787402</v>
      </c>
      <c r="R16" s="18"/>
      <c r="S16" s="18">
        <v>0.51440329218106995</v>
      </c>
      <c r="T16" s="18">
        <v>0.406015037593985</v>
      </c>
      <c r="U16" s="18">
        <v>0.397260273972603</v>
      </c>
      <c r="V16" s="18">
        <v>0.37864077669902901</v>
      </c>
      <c r="W16" s="18">
        <v>0.36538461538461497</v>
      </c>
      <c r="X16" s="18">
        <v>0.371428571428571</v>
      </c>
      <c r="Y16" s="18">
        <v>0.45</v>
      </c>
      <c r="Z16" s="18">
        <v>0.17777777777777801</v>
      </c>
      <c r="AA16" s="18">
        <v>0.33121019108280297</v>
      </c>
      <c r="AB16" s="18">
        <v>0.44791666666666702</v>
      </c>
      <c r="AC16" s="18">
        <v>0.45614035087719301</v>
      </c>
      <c r="AD16" s="18">
        <v>0.26315789473684198</v>
      </c>
      <c r="AE16" s="18"/>
      <c r="AF16" s="18">
        <v>0.51879699248120303</v>
      </c>
      <c r="AG16" s="18">
        <v>0.3</v>
      </c>
      <c r="AH16" s="18">
        <v>0.4296875</v>
      </c>
      <c r="AI16" s="18">
        <v>0.29813664596273298</v>
      </c>
      <c r="AJ16" s="18">
        <v>0.422764227642276</v>
      </c>
      <c r="AK16" s="18">
        <v>0.314285714285714</v>
      </c>
      <c r="AL16" s="18"/>
      <c r="AM16" s="18">
        <v>0.31318681318681302</v>
      </c>
      <c r="AN16" s="18">
        <v>0.4</v>
      </c>
      <c r="AO16" s="18">
        <v>0.37340153452685398</v>
      </c>
      <c r="AP16" s="18">
        <v>0.49789029535864998</v>
      </c>
      <c r="AQ16" s="18">
        <v>0.56818181818181801</v>
      </c>
      <c r="AR16" s="18"/>
      <c r="AS16" s="18">
        <v>0.407287449392713</v>
      </c>
      <c r="AT16" s="18" t="s">
        <v>97</v>
      </c>
      <c r="AU16" s="18"/>
      <c r="AV16" s="18">
        <v>0.44500000000000001</v>
      </c>
      <c r="AW16" s="18">
        <v>0.37234042553191499</v>
      </c>
      <c r="AX16" s="18">
        <v>0.38049713193116602</v>
      </c>
      <c r="AY16" s="18"/>
      <c r="AZ16" s="18">
        <v>0.55963302752293598</v>
      </c>
      <c r="BA16" s="18">
        <v>0.48888888888888898</v>
      </c>
      <c r="BB16" s="18">
        <v>0.33480176211453699</v>
      </c>
      <c r="BC16" s="18"/>
      <c r="BD16" s="18">
        <v>0.466165413533835</v>
      </c>
      <c r="BE16" s="18">
        <v>0.30626450116009302</v>
      </c>
      <c r="BF16" s="18"/>
      <c r="BG16" s="18">
        <v>0.51815980629539904</v>
      </c>
      <c r="BH16" s="18">
        <v>0.35487804878048801</v>
      </c>
      <c r="BI16" s="18"/>
      <c r="BJ16" s="18">
        <v>0.47894736842105301</v>
      </c>
      <c r="BK16" s="18">
        <v>0.39842983316977398</v>
      </c>
      <c r="BL16" s="18"/>
      <c r="BM16" s="18">
        <v>0.45679012345678999</v>
      </c>
      <c r="BN16" s="18">
        <v>0.39344262295082</v>
      </c>
      <c r="BO16" s="18"/>
      <c r="BP16" s="18">
        <v>0.43916913946587499</v>
      </c>
      <c r="BQ16" s="18">
        <v>0.39041095890410998</v>
      </c>
      <c r="BR16" s="18"/>
      <c r="BS16" s="18">
        <v>0.48416289592760198</v>
      </c>
      <c r="BT16" s="18">
        <v>0.31868131868131899</v>
      </c>
      <c r="BU16" s="18"/>
      <c r="BV16" s="18">
        <v>0.50335570469798696</v>
      </c>
      <c r="BW16" s="18">
        <v>0.47440273037542702</v>
      </c>
      <c r="BX16" s="18"/>
      <c r="BY16" s="18">
        <v>0.51048951048950997</v>
      </c>
      <c r="BZ16" s="18">
        <v>0.39461467038068698</v>
      </c>
      <c r="CA16" s="18"/>
      <c r="CB16" s="18">
        <v>0.46362098138747898</v>
      </c>
      <c r="CC16" s="18">
        <v>0.364951768488746</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532</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0.230769230769231</v>
      </c>
      <c r="D8" s="13">
        <v>0.22632423756019299</v>
      </c>
      <c r="E8" s="13">
        <v>0.23393739703459601</v>
      </c>
      <c r="F8" s="13"/>
      <c r="G8" s="13">
        <v>0.28571428571428598</v>
      </c>
      <c r="H8" s="13">
        <v>0.26993865030674802</v>
      </c>
      <c r="I8" s="13">
        <v>0.31779661016949201</v>
      </c>
      <c r="J8" s="13">
        <v>0.164179104477612</v>
      </c>
      <c r="K8" s="13">
        <v>0.160839160839161</v>
      </c>
      <c r="L8" s="13">
        <v>0.103896103896104</v>
      </c>
      <c r="M8" s="13"/>
      <c r="N8" s="13">
        <v>0.22175732217573199</v>
      </c>
      <c r="O8" s="13">
        <v>0.219931271477663</v>
      </c>
      <c r="P8" s="13">
        <v>0.19402985074626899</v>
      </c>
      <c r="Q8" s="13">
        <v>0.279527559055118</v>
      </c>
      <c r="R8" s="13"/>
      <c r="S8" s="13">
        <v>0.27983539094650201</v>
      </c>
      <c r="T8" s="13">
        <v>0.14285714285714299</v>
      </c>
      <c r="U8" s="13">
        <v>0.19178082191780799</v>
      </c>
      <c r="V8" s="13">
        <v>0.233009708737864</v>
      </c>
      <c r="W8" s="13">
        <v>0.269230769230769</v>
      </c>
      <c r="X8" s="13">
        <v>0.25714285714285701</v>
      </c>
      <c r="Y8" s="13">
        <v>0.25</v>
      </c>
      <c r="Z8" s="13">
        <v>0.155555555555556</v>
      </c>
      <c r="AA8" s="13">
        <v>0.184713375796178</v>
      </c>
      <c r="AB8" s="13">
        <v>0.21875</v>
      </c>
      <c r="AC8" s="13">
        <v>0.33333333333333298</v>
      </c>
      <c r="AD8" s="13">
        <v>0.21052631578947401</v>
      </c>
      <c r="AE8" s="13"/>
      <c r="AF8" s="13">
        <v>0.24561403508771901</v>
      </c>
      <c r="AG8" s="13">
        <v>0.2</v>
      </c>
      <c r="AH8" s="13">
        <v>0.2578125</v>
      </c>
      <c r="AI8" s="13">
        <v>0.217391304347826</v>
      </c>
      <c r="AJ8" s="13">
        <v>0.211382113821138</v>
      </c>
      <c r="AK8" s="13">
        <v>0.20952380952381</v>
      </c>
      <c r="AL8" s="13"/>
      <c r="AM8" s="13">
        <v>0.24725274725274701</v>
      </c>
      <c r="AN8" s="13">
        <v>0.24888888888888899</v>
      </c>
      <c r="AO8" s="13">
        <v>0.207161125319693</v>
      </c>
      <c r="AP8" s="13">
        <v>0.265822784810127</v>
      </c>
      <c r="AQ8" s="13">
        <v>0.22727272727272699</v>
      </c>
      <c r="AR8" s="13"/>
      <c r="AS8" s="13">
        <v>0.230769230769231</v>
      </c>
      <c r="AT8" s="13" t="s">
        <v>97</v>
      </c>
      <c r="AU8" s="13"/>
      <c r="AV8" s="13">
        <v>0.23499999999999999</v>
      </c>
      <c r="AW8" s="13">
        <v>0.20212765957446799</v>
      </c>
      <c r="AX8" s="13">
        <v>0.204588910133843</v>
      </c>
      <c r="AY8" s="13"/>
      <c r="AZ8" s="13">
        <v>0.28440366972477099</v>
      </c>
      <c r="BA8" s="13">
        <v>0.31111111111111101</v>
      </c>
      <c r="BB8" s="13">
        <v>0.15859030837004401</v>
      </c>
      <c r="BC8" s="13"/>
      <c r="BD8" s="13">
        <v>0.25313283208019999</v>
      </c>
      <c r="BE8" s="13">
        <v>0.19025522041763299</v>
      </c>
      <c r="BF8" s="13"/>
      <c r="BG8" s="13">
        <v>0.27360774818401901</v>
      </c>
      <c r="BH8" s="13">
        <v>0.20975609756097599</v>
      </c>
      <c r="BI8" s="13"/>
      <c r="BJ8" s="13">
        <v>0.268421052631579</v>
      </c>
      <c r="BK8" s="13">
        <v>0.22276741903827299</v>
      </c>
      <c r="BL8" s="13"/>
      <c r="BM8" s="13">
        <v>0.25925925925925902</v>
      </c>
      <c r="BN8" s="13">
        <v>0.22028688524590201</v>
      </c>
      <c r="BO8" s="13"/>
      <c r="BP8" s="13">
        <v>0.24629080118694399</v>
      </c>
      <c r="BQ8" s="13">
        <v>0.221461187214612</v>
      </c>
      <c r="BR8" s="13"/>
      <c r="BS8" s="13">
        <v>0.239819004524887</v>
      </c>
      <c r="BT8" s="13">
        <v>0.18901098901098901</v>
      </c>
      <c r="BU8" s="13"/>
      <c r="BV8" s="13">
        <v>0.21476510067114099</v>
      </c>
      <c r="BW8" s="13">
        <v>0.25255972696245699</v>
      </c>
      <c r="BX8" s="13"/>
      <c r="BY8" s="13">
        <v>0.33566433566433601</v>
      </c>
      <c r="BZ8" s="13">
        <v>0.215413184772516</v>
      </c>
      <c r="CA8" s="13"/>
      <c r="CB8" s="13">
        <v>0.260575296108291</v>
      </c>
      <c r="CC8" s="13">
        <v>0.20900321543408401</v>
      </c>
    </row>
    <row r="9" spans="2:81" x14ac:dyDescent="0.3">
      <c r="B9" s="14" t="s">
        <v>84</v>
      </c>
      <c r="C9" s="13">
        <v>0.36761133603238899</v>
      </c>
      <c r="D9" s="13">
        <v>0.39004815409309801</v>
      </c>
      <c r="E9" s="13">
        <v>0.34596375617792402</v>
      </c>
      <c r="F9" s="13"/>
      <c r="G9" s="13">
        <v>0.434285714285714</v>
      </c>
      <c r="H9" s="13">
        <v>0.32515337423312901</v>
      </c>
      <c r="I9" s="13">
        <v>0.34745762711864397</v>
      </c>
      <c r="J9" s="13">
        <v>0.42786069651741299</v>
      </c>
      <c r="K9" s="13">
        <v>0.33566433566433601</v>
      </c>
      <c r="L9" s="13">
        <v>0.36363636363636398</v>
      </c>
      <c r="M9" s="13"/>
      <c r="N9" s="13">
        <v>0.35355648535564899</v>
      </c>
      <c r="O9" s="13">
        <v>0.39518900343642599</v>
      </c>
      <c r="P9" s="13">
        <v>0.41293532338308497</v>
      </c>
      <c r="Q9" s="13">
        <v>0.32283464566929099</v>
      </c>
      <c r="R9" s="13"/>
      <c r="S9" s="13">
        <v>0.39917695473251003</v>
      </c>
      <c r="T9" s="13">
        <v>0.41353383458646598</v>
      </c>
      <c r="U9" s="13">
        <v>0.41095890410958902</v>
      </c>
      <c r="V9" s="13">
        <v>0.34951456310679602</v>
      </c>
      <c r="W9" s="13">
        <v>0.38461538461538503</v>
      </c>
      <c r="X9" s="13">
        <v>0.33333333333333298</v>
      </c>
      <c r="Y9" s="13">
        <v>0.28000000000000003</v>
      </c>
      <c r="Z9" s="13">
        <v>0.33333333333333298</v>
      </c>
      <c r="AA9" s="13">
        <v>0.38216560509554098</v>
      </c>
      <c r="AB9" s="13">
        <v>0.38541666666666702</v>
      </c>
      <c r="AC9" s="13">
        <v>0.22807017543859601</v>
      </c>
      <c r="AD9" s="13">
        <v>0.42105263157894701</v>
      </c>
      <c r="AE9" s="13"/>
      <c r="AF9" s="13">
        <v>0.40852130325814501</v>
      </c>
      <c r="AG9" s="13">
        <v>0.37</v>
      </c>
      <c r="AH9" s="13">
        <v>0.3515625</v>
      </c>
      <c r="AI9" s="13">
        <v>0.34782608695652201</v>
      </c>
      <c r="AJ9" s="13">
        <v>0.35772357723577197</v>
      </c>
      <c r="AK9" s="13">
        <v>0.33333333333333298</v>
      </c>
      <c r="AL9" s="13"/>
      <c r="AM9" s="13">
        <v>0.31318681318681302</v>
      </c>
      <c r="AN9" s="13">
        <v>0.37777777777777799</v>
      </c>
      <c r="AO9" s="13">
        <v>0.36828644501278801</v>
      </c>
      <c r="AP9" s="13">
        <v>0.35864978902953598</v>
      </c>
      <c r="AQ9" s="13">
        <v>0.40909090909090901</v>
      </c>
      <c r="AR9" s="13"/>
      <c r="AS9" s="13">
        <v>0.36761133603238899</v>
      </c>
      <c r="AT9" s="13" t="s">
        <v>97</v>
      </c>
      <c r="AU9" s="13"/>
      <c r="AV9" s="13">
        <v>0.3725</v>
      </c>
      <c r="AW9" s="13">
        <v>0.319148936170213</v>
      </c>
      <c r="AX9" s="13">
        <v>0.38049713193116602</v>
      </c>
      <c r="AY9" s="13"/>
      <c r="AZ9" s="13">
        <v>0.31192660550458701</v>
      </c>
      <c r="BA9" s="13">
        <v>0.38888888888888901</v>
      </c>
      <c r="BB9" s="13">
        <v>0.40088105726872197</v>
      </c>
      <c r="BC9" s="13"/>
      <c r="BD9" s="13">
        <v>0.37343358395990001</v>
      </c>
      <c r="BE9" s="13">
        <v>0.35962877030162399</v>
      </c>
      <c r="BF9" s="13"/>
      <c r="BG9" s="13">
        <v>0.37288135593220301</v>
      </c>
      <c r="BH9" s="13">
        <v>0.36585365853658502</v>
      </c>
      <c r="BI9" s="13"/>
      <c r="BJ9" s="13">
        <v>0.37368421052631601</v>
      </c>
      <c r="BK9" s="13">
        <v>0.37193326790971498</v>
      </c>
      <c r="BL9" s="13"/>
      <c r="BM9" s="13">
        <v>0.36625514403292198</v>
      </c>
      <c r="BN9" s="13">
        <v>0.36987704918032799</v>
      </c>
      <c r="BO9" s="13"/>
      <c r="BP9" s="13">
        <v>0.37388724035608301</v>
      </c>
      <c r="BQ9" s="13">
        <v>0.36986301369863001</v>
      </c>
      <c r="BR9" s="13"/>
      <c r="BS9" s="13">
        <v>0.41855203619909498</v>
      </c>
      <c r="BT9" s="13">
        <v>0.31648351648351603</v>
      </c>
      <c r="BU9" s="13"/>
      <c r="BV9" s="13">
        <v>0.41610738255033602</v>
      </c>
      <c r="BW9" s="13">
        <v>0.419795221843003</v>
      </c>
      <c r="BX9" s="13"/>
      <c r="BY9" s="13">
        <v>0.321678321678322</v>
      </c>
      <c r="BZ9" s="13">
        <v>0.376044568245125</v>
      </c>
      <c r="CA9" s="13"/>
      <c r="CB9" s="13">
        <v>0.38578680203045701</v>
      </c>
      <c r="CC9" s="13">
        <v>0.35209003215434098</v>
      </c>
    </row>
    <row r="10" spans="2:81" x14ac:dyDescent="0.3">
      <c r="B10" s="14" t="s">
        <v>414</v>
      </c>
      <c r="C10" s="13">
        <v>0.19676113360323899</v>
      </c>
      <c r="D10" s="13">
        <v>0.19743178170144501</v>
      </c>
      <c r="E10" s="13">
        <v>0.19604612850082401</v>
      </c>
      <c r="F10" s="13"/>
      <c r="G10" s="13">
        <v>0.154285714285714</v>
      </c>
      <c r="H10" s="13">
        <v>0.217791411042945</v>
      </c>
      <c r="I10" s="13">
        <v>0.144067796610169</v>
      </c>
      <c r="J10" s="13">
        <v>0.18407960199005</v>
      </c>
      <c r="K10" s="13">
        <v>0.25874125874125897</v>
      </c>
      <c r="L10" s="13">
        <v>0.24025974025974001</v>
      </c>
      <c r="M10" s="13"/>
      <c r="N10" s="13">
        <v>0.19456066945606701</v>
      </c>
      <c r="O10" s="13">
        <v>0.18213058419243999</v>
      </c>
      <c r="P10" s="13">
        <v>0.19402985074626899</v>
      </c>
      <c r="Q10" s="13">
        <v>0.22440944881889799</v>
      </c>
      <c r="R10" s="13"/>
      <c r="S10" s="13">
        <v>0.15226337448559699</v>
      </c>
      <c r="T10" s="13">
        <v>0.26315789473684198</v>
      </c>
      <c r="U10" s="13">
        <v>0.123287671232877</v>
      </c>
      <c r="V10" s="13">
        <v>0.27184466019417503</v>
      </c>
      <c r="W10" s="13">
        <v>0.144230769230769</v>
      </c>
      <c r="X10" s="13">
        <v>0.180952380952381</v>
      </c>
      <c r="Y10" s="13">
        <v>0.28000000000000003</v>
      </c>
      <c r="Z10" s="13">
        <v>0.2</v>
      </c>
      <c r="AA10" s="13">
        <v>0.21656050955414</v>
      </c>
      <c r="AB10" s="13">
        <v>0.17708333333333301</v>
      </c>
      <c r="AC10" s="13">
        <v>0.19298245614035101</v>
      </c>
      <c r="AD10" s="13">
        <v>5.2631578947368397E-2</v>
      </c>
      <c r="AE10" s="13"/>
      <c r="AF10" s="13">
        <v>0.16541353383458601</v>
      </c>
      <c r="AG10" s="13">
        <v>0.19</v>
      </c>
      <c r="AH10" s="13">
        <v>0.2265625</v>
      </c>
      <c r="AI10" s="13">
        <v>0.217391304347826</v>
      </c>
      <c r="AJ10" s="13">
        <v>0.22764227642276399</v>
      </c>
      <c r="AK10" s="13">
        <v>0.2</v>
      </c>
      <c r="AL10" s="13"/>
      <c r="AM10" s="13">
        <v>0.20329670329670299</v>
      </c>
      <c r="AN10" s="13">
        <v>0.19111111111111101</v>
      </c>
      <c r="AO10" s="13">
        <v>0.18670076726342699</v>
      </c>
      <c r="AP10" s="13">
        <v>0.20253164556962</v>
      </c>
      <c r="AQ10" s="13">
        <v>0.25</v>
      </c>
      <c r="AR10" s="13"/>
      <c r="AS10" s="13">
        <v>0.19676113360323899</v>
      </c>
      <c r="AT10" s="13" t="s">
        <v>97</v>
      </c>
      <c r="AU10" s="13"/>
      <c r="AV10" s="13">
        <v>0.20749999999999999</v>
      </c>
      <c r="AW10" s="13">
        <v>0.21276595744680901</v>
      </c>
      <c r="AX10" s="13">
        <v>0.200764818355641</v>
      </c>
      <c r="AY10" s="13"/>
      <c r="AZ10" s="13">
        <v>0.22935779816513799</v>
      </c>
      <c r="BA10" s="13">
        <v>0.17777777777777801</v>
      </c>
      <c r="BB10" s="13">
        <v>0.21145374449339199</v>
      </c>
      <c r="BC10" s="13"/>
      <c r="BD10" s="13">
        <v>0.18796992481203001</v>
      </c>
      <c r="BE10" s="13">
        <v>0.213457076566125</v>
      </c>
      <c r="BF10" s="13"/>
      <c r="BG10" s="13">
        <v>0.17433414043583501</v>
      </c>
      <c r="BH10" s="13">
        <v>0.20853658536585401</v>
      </c>
      <c r="BI10" s="13"/>
      <c r="BJ10" s="13">
        <v>0.21052631578947401</v>
      </c>
      <c r="BK10" s="13">
        <v>0.194308145240432</v>
      </c>
      <c r="BL10" s="13"/>
      <c r="BM10" s="13">
        <v>0.23868312757201601</v>
      </c>
      <c r="BN10" s="13">
        <v>0.186475409836066</v>
      </c>
      <c r="BO10" s="13"/>
      <c r="BP10" s="13">
        <v>0.18397626112759599</v>
      </c>
      <c r="BQ10" s="13">
        <v>0.198630136986301</v>
      </c>
      <c r="BR10" s="13"/>
      <c r="BS10" s="13">
        <v>0.17420814479638</v>
      </c>
      <c r="BT10" s="13">
        <v>0.25054945054945099</v>
      </c>
      <c r="BU10" s="13"/>
      <c r="BV10" s="13">
        <v>0.16778523489932901</v>
      </c>
      <c r="BW10" s="13">
        <v>0.17747440273037501</v>
      </c>
      <c r="BX10" s="13"/>
      <c r="BY10" s="13">
        <v>0.17482517482517501</v>
      </c>
      <c r="BZ10" s="13">
        <v>0.19777158774373299</v>
      </c>
      <c r="CA10" s="13"/>
      <c r="CB10" s="13">
        <v>0.16751269035533001</v>
      </c>
      <c r="CC10" s="13">
        <v>0.21704180064308701</v>
      </c>
    </row>
    <row r="11" spans="2:81" x14ac:dyDescent="0.3">
      <c r="B11" s="14" t="s">
        <v>86</v>
      </c>
      <c r="C11" s="13">
        <v>0.110931174089069</v>
      </c>
      <c r="D11" s="13">
        <v>9.3097913322632397E-2</v>
      </c>
      <c r="E11" s="13">
        <v>0.13014827018121899</v>
      </c>
      <c r="F11" s="13"/>
      <c r="G11" s="13">
        <v>0.10285714285714299</v>
      </c>
      <c r="H11" s="13">
        <v>0.110429447852761</v>
      </c>
      <c r="I11" s="13">
        <v>0.105932203389831</v>
      </c>
      <c r="J11" s="13">
        <v>9.9502487562189101E-2</v>
      </c>
      <c r="K11" s="13">
        <v>9.0909090909090898E-2</v>
      </c>
      <c r="L11" s="13">
        <v>0.162337662337662</v>
      </c>
      <c r="M11" s="13"/>
      <c r="N11" s="13">
        <v>0.121338912133891</v>
      </c>
      <c r="O11" s="13">
        <v>9.6219931271477696E-2</v>
      </c>
      <c r="P11" s="13">
        <v>0.12935323383084599</v>
      </c>
      <c r="Q11" s="13">
        <v>9.8425196850393706E-2</v>
      </c>
      <c r="R11" s="13"/>
      <c r="S11" s="13">
        <v>0.102880658436214</v>
      </c>
      <c r="T11" s="13">
        <v>9.0225563909774403E-2</v>
      </c>
      <c r="U11" s="13">
        <v>0.150684931506849</v>
      </c>
      <c r="V11" s="13">
        <v>8.7378640776699004E-2</v>
      </c>
      <c r="W11" s="13">
        <v>7.69230769230769E-2</v>
      </c>
      <c r="X11" s="13">
        <v>0.12380952380952399</v>
      </c>
      <c r="Y11" s="13">
        <v>0.12</v>
      </c>
      <c r="Z11" s="13">
        <v>0.17777777777777801</v>
      </c>
      <c r="AA11" s="13">
        <v>8.9171974522293002E-2</v>
      </c>
      <c r="AB11" s="13">
        <v>0.14583333333333301</v>
      </c>
      <c r="AC11" s="13">
        <v>0.157894736842105</v>
      </c>
      <c r="AD11" s="13">
        <v>0.105263157894737</v>
      </c>
      <c r="AE11" s="13"/>
      <c r="AF11" s="13">
        <v>0.115288220551378</v>
      </c>
      <c r="AG11" s="13">
        <v>0.11</v>
      </c>
      <c r="AH11" s="13">
        <v>6.25E-2</v>
      </c>
      <c r="AI11" s="13">
        <v>0.13664596273291901</v>
      </c>
      <c r="AJ11" s="13">
        <v>9.7560975609756101E-2</v>
      </c>
      <c r="AK11" s="13">
        <v>0.12380952380952399</v>
      </c>
      <c r="AL11" s="13"/>
      <c r="AM11" s="13">
        <v>0.104395604395604</v>
      </c>
      <c r="AN11" s="13">
        <v>8.4444444444444405E-2</v>
      </c>
      <c r="AO11" s="13">
        <v>0.13043478260869601</v>
      </c>
      <c r="AP11" s="13">
        <v>0.105485232067511</v>
      </c>
      <c r="AQ11" s="13">
        <v>4.5454545454545497E-2</v>
      </c>
      <c r="AR11" s="13"/>
      <c r="AS11" s="13">
        <v>0.110931174089069</v>
      </c>
      <c r="AT11" s="13" t="s">
        <v>97</v>
      </c>
      <c r="AU11" s="13"/>
      <c r="AV11" s="13">
        <v>0.115</v>
      </c>
      <c r="AW11" s="13">
        <v>0.14893617021276601</v>
      </c>
      <c r="AX11" s="13">
        <v>0.107074569789675</v>
      </c>
      <c r="AY11" s="13"/>
      <c r="AZ11" s="13">
        <v>9.1743119266055106E-2</v>
      </c>
      <c r="BA11" s="13">
        <v>8.8888888888888906E-2</v>
      </c>
      <c r="BB11" s="13">
        <v>0.136563876651982</v>
      </c>
      <c r="BC11" s="13"/>
      <c r="BD11" s="13">
        <v>0.105263157894737</v>
      </c>
      <c r="BE11" s="13">
        <v>0.120649651972158</v>
      </c>
      <c r="BF11" s="13"/>
      <c r="BG11" s="13">
        <v>0.11864406779661001</v>
      </c>
      <c r="BH11" s="13">
        <v>0.10609756097561</v>
      </c>
      <c r="BI11" s="13"/>
      <c r="BJ11" s="13">
        <v>8.9473684210526302E-2</v>
      </c>
      <c r="BK11" s="13">
        <v>0.11383709519136399</v>
      </c>
      <c r="BL11" s="13"/>
      <c r="BM11" s="13">
        <v>6.9958847736625501E-2</v>
      </c>
      <c r="BN11" s="13">
        <v>0.12295081967213101</v>
      </c>
      <c r="BO11" s="13"/>
      <c r="BP11" s="13">
        <v>0.100890207715134</v>
      </c>
      <c r="BQ11" s="13">
        <v>0.116438356164384</v>
      </c>
      <c r="BR11" s="13"/>
      <c r="BS11" s="13">
        <v>0.108597285067873</v>
      </c>
      <c r="BT11" s="13">
        <v>0.116483516483516</v>
      </c>
      <c r="BU11" s="13"/>
      <c r="BV11" s="13">
        <v>0.134228187919463</v>
      </c>
      <c r="BW11" s="13">
        <v>9.5563139931740607E-2</v>
      </c>
      <c r="BX11" s="13"/>
      <c r="BY11" s="13">
        <v>0.10489510489510501</v>
      </c>
      <c r="BZ11" s="13">
        <v>0.113277623026927</v>
      </c>
      <c r="CA11" s="13"/>
      <c r="CB11" s="13">
        <v>0.116751269035533</v>
      </c>
      <c r="CC11" s="13">
        <v>0.10450160771704201</v>
      </c>
    </row>
    <row r="12" spans="2:81" x14ac:dyDescent="0.3">
      <c r="B12" s="14" t="s">
        <v>415</v>
      </c>
      <c r="C12" s="13">
        <v>4.4534412955465598E-2</v>
      </c>
      <c r="D12" s="13">
        <v>4.8154093097913298E-2</v>
      </c>
      <c r="E12" s="13">
        <v>4.11861614497529E-2</v>
      </c>
      <c r="F12" s="13"/>
      <c r="G12" s="13">
        <v>1.1428571428571401E-2</v>
      </c>
      <c r="H12" s="13">
        <v>4.2944785276073601E-2</v>
      </c>
      <c r="I12" s="13">
        <v>4.2372881355932202E-2</v>
      </c>
      <c r="J12" s="13">
        <v>5.4726368159204002E-2</v>
      </c>
      <c r="K12" s="13">
        <v>9.0909090909090898E-2</v>
      </c>
      <c r="L12" s="13">
        <v>3.2467532467532499E-2</v>
      </c>
      <c r="M12" s="13"/>
      <c r="N12" s="13">
        <v>5.85774058577406E-2</v>
      </c>
      <c r="O12" s="13">
        <v>5.49828178694158E-2</v>
      </c>
      <c r="P12" s="13">
        <v>3.4825870646766198E-2</v>
      </c>
      <c r="Q12" s="13">
        <v>1.5748031496062999E-2</v>
      </c>
      <c r="R12" s="13"/>
      <c r="S12" s="13">
        <v>4.1152263374485597E-2</v>
      </c>
      <c r="T12" s="13">
        <v>3.00751879699248E-2</v>
      </c>
      <c r="U12" s="13">
        <v>0</v>
      </c>
      <c r="V12" s="13">
        <v>1.94174757281553E-2</v>
      </c>
      <c r="W12" s="13">
        <v>5.7692307692307702E-2</v>
      </c>
      <c r="X12" s="13">
        <v>1.9047619047619001E-2</v>
      </c>
      <c r="Y12" s="13">
        <v>0.03</v>
      </c>
      <c r="Z12" s="13">
        <v>8.8888888888888906E-2</v>
      </c>
      <c r="AA12" s="13">
        <v>7.6433121019108305E-2</v>
      </c>
      <c r="AB12" s="13">
        <v>4.1666666666666699E-2</v>
      </c>
      <c r="AC12" s="13">
        <v>7.0175438596491196E-2</v>
      </c>
      <c r="AD12" s="13">
        <v>0.21052631578947401</v>
      </c>
      <c r="AE12" s="13"/>
      <c r="AF12" s="13">
        <v>3.7593984962405999E-2</v>
      </c>
      <c r="AG12" s="13">
        <v>0.08</v>
      </c>
      <c r="AH12" s="13">
        <v>3.90625E-2</v>
      </c>
      <c r="AI12" s="13">
        <v>4.3478260869565202E-2</v>
      </c>
      <c r="AJ12" s="13">
        <v>4.0650406504064998E-2</v>
      </c>
      <c r="AK12" s="13">
        <v>3.8095238095238099E-2</v>
      </c>
      <c r="AL12" s="13"/>
      <c r="AM12" s="13">
        <v>3.8461538461538498E-2</v>
      </c>
      <c r="AN12" s="13">
        <v>5.3333333333333302E-2</v>
      </c>
      <c r="AO12" s="13">
        <v>5.1150895140665002E-2</v>
      </c>
      <c r="AP12" s="13">
        <v>3.37552742616034E-2</v>
      </c>
      <c r="AQ12" s="13">
        <v>6.8181818181818205E-2</v>
      </c>
      <c r="AR12" s="13"/>
      <c r="AS12" s="13">
        <v>4.4534412955465598E-2</v>
      </c>
      <c r="AT12" s="13" t="s">
        <v>97</v>
      </c>
      <c r="AU12" s="13"/>
      <c r="AV12" s="13">
        <v>3.2500000000000001E-2</v>
      </c>
      <c r="AW12" s="13">
        <v>5.31914893617021E-2</v>
      </c>
      <c r="AX12" s="13">
        <v>4.2065009560229398E-2</v>
      </c>
      <c r="AY12" s="13"/>
      <c r="AZ12" s="13">
        <v>2.7522935779816501E-2</v>
      </c>
      <c r="BA12" s="13">
        <v>3.3333333333333298E-2</v>
      </c>
      <c r="BB12" s="13">
        <v>3.5242290748898703E-2</v>
      </c>
      <c r="BC12" s="13"/>
      <c r="BD12" s="13">
        <v>3.88471177944862E-2</v>
      </c>
      <c r="BE12" s="13">
        <v>5.3364269141531299E-2</v>
      </c>
      <c r="BF12" s="13"/>
      <c r="BG12" s="13">
        <v>3.6319612590799001E-2</v>
      </c>
      <c r="BH12" s="13">
        <v>4.7560975609756098E-2</v>
      </c>
      <c r="BI12" s="13"/>
      <c r="BJ12" s="13">
        <v>2.1052631578947399E-2</v>
      </c>
      <c r="BK12" s="13">
        <v>4.6123650637880299E-2</v>
      </c>
      <c r="BL12" s="13"/>
      <c r="BM12" s="13">
        <v>4.1152263374485597E-2</v>
      </c>
      <c r="BN12" s="13">
        <v>4.5081967213114797E-2</v>
      </c>
      <c r="BO12" s="13"/>
      <c r="BP12" s="13">
        <v>3.5608308605341199E-2</v>
      </c>
      <c r="BQ12" s="13">
        <v>4.9086757990867598E-2</v>
      </c>
      <c r="BR12" s="13"/>
      <c r="BS12" s="13">
        <v>4.52488687782805E-2</v>
      </c>
      <c r="BT12" s="13">
        <v>4.1758241758241797E-2</v>
      </c>
      <c r="BU12" s="13"/>
      <c r="BV12" s="13">
        <v>5.3691275167785199E-2</v>
      </c>
      <c r="BW12" s="13">
        <v>4.0955631399317398E-2</v>
      </c>
      <c r="BX12" s="13"/>
      <c r="BY12" s="13">
        <v>3.4965034965035002E-2</v>
      </c>
      <c r="BZ12" s="13">
        <v>4.6425255338904403E-2</v>
      </c>
      <c r="CA12" s="13"/>
      <c r="CB12" s="13">
        <v>2.5380710659898501E-2</v>
      </c>
      <c r="CC12" s="13">
        <v>6.4308681672025705E-2</v>
      </c>
    </row>
    <row r="13" spans="2:81" x14ac:dyDescent="0.3">
      <c r="B13" s="14" t="s">
        <v>106</v>
      </c>
      <c r="C13" s="13">
        <v>4.9392712550607301E-2</v>
      </c>
      <c r="D13" s="13">
        <v>4.49438202247191E-2</v>
      </c>
      <c r="E13" s="13">
        <v>5.2718286655683698E-2</v>
      </c>
      <c r="F13" s="13"/>
      <c r="G13" s="13">
        <v>1.1428571428571401E-2</v>
      </c>
      <c r="H13" s="13">
        <v>3.3742331288343599E-2</v>
      </c>
      <c r="I13" s="13">
        <v>4.2372881355932202E-2</v>
      </c>
      <c r="J13" s="13">
        <v>6.9651741293532299E-2</v>
      </c>
      <c r="K13" s="13">
        <v>6.2937062937062901E-2</v>
      </c>
      <c r="L13" s="13">
        <v>9.7402597402597393E-2</v>
      </c>
      <c r="M13" s="13"/>
      <c r="N13" s="13">
        <v>5.0209205020920501E-2</v>
      </c>
      <c r="O13" s="13">
        <v>5.1546391752577303E-2</v>
      </c>
      <c r="P13" s="13">
        <v>3.4825870646766198E-2</v>
      </c>
      <c r="Q13" s="13">
        <v>5.9055118110236199E-2</v>
      </c>
      <c r="R13" s="13"/>
      <c r="S13" s="13">
        <v>2.4691358024691398E-2</v>
      </c>
      <c r="T13" s="13">
        <v>6.01503759398496E-2</v>
      </c>
      <c r="U13" s="13">
        <v>0.123287671232877</v>
      </c>
      <c r="V13" s="13">
        <v>3.8834951456310697E-2</v>
      </c>
      <c r="W13" s="13">
        <v>6.7307692307692304E-2</v>
      </c>
      <c r="X13" s="13">
        <v>8.5714285714285701E-2</v>
      </c>
      <c r="Y13" s="13">
        <v>0.04</v>
      </c>
      <c r="Z13" s="13">
        <v>4.4444444444444398E-2</v>
      </c>
      <c r="AA13" s="13">
        <v>5.0955414012738898E-2</v>
      </c>
      <c r="AB13" s="13">
        <v>3.125E-2</v>
      </c>
      <c r="AC13" s="13">
        <v>1.7543859649122799E-2</v>
      </c>
      <c r="AD13" s="13">
        <v>0</v>
      </c>
      <c r="AE13" s="13"/>
      <c r="AF13" s="13">
        <v>2.7568922305764399E-2</v>
      </c>
      <c r="AG13" s="13">
        <v>0.05</v>
      </c>
      <c r="AH13" s="13">
        <v>6.25E-2</v>
      </c>
      <c r="AI13" s="13">
        <v>3.7267080745341602E-2</v>
      </c>
      <c r="AJ13" s="13">
        <v>6.50406504065041E-2</v>
      </c>
      <c r="AK13" s="13">
        <v>9.5238095238095205E-2</v>
      </c>
      <c r="AL13" s="13"/>
      <c r="AM13" s="13">
        <v>9.3406593406593394E-2</v>
      </c>
      <c r="AN13" s="13">
        <v>4.4444444444444398E-2</v>
      </c>
      <c r="AO13" s="13">
        <v>5.6265984654731503E-2</v>
      </c>
      <c r="AP13" s="13">
        <v>3.37552742616034E-2</v>
      </c>
      <c r="AQ13" s="13">
        <v>0</v>
      </c>
      <c r="AR13" s="13"/>
      <c r="AS13" s="13">
        <v>4.9392712550607301E-2</v>
      </c>
      <c r="AT13" s="13" t="s">
        <v>97</v>
      </c>
      <c r="AU13" s="13"/>
      <c r="AV13" s="13">
        <v>3.7499999999999999E-2</v>
      </c>
      <c r="AW13" s="13">
        <v>6.3829787234042507E-2</v>
      </c>
      <c r="AX13" s="13">
        <v>6.5009560229445498E-2</v>
      </c>
      <c r="AY13" s="13"/>
      <c r="AZ13" s="13">
        <v>5.5045871559633003E-2</v>
      </c>
      <c r="BA13" s="13">
        <v>0</v>
      </c>
      <c r="BB13" s="13">
        <v>5.7268722466960402E-2</v>
      </c>
      <c r="BC13" s="13"/>
      <c r="BD13" s="13">
        <v>4.13533834586466E-2</v>
      </c>
      <c r="BE13" s="13">
        <v>6.2645011600928099E-2</v>
      </c>
      <c r="BF13" s="13"/>
      <c r="BG13" s="13">
        <v>2.4213075060532701E-2</v>
      </c>
      <c r="BH13" s="13">
        <v>6.2195121951219498E-2</v>
      </c>
      <c r="BI13" s="13"/>
      <c r="BJ13" s="13">
        <v>3.6842105263157898E-2</v>
      </c>
      <c r="BK13" s="13">
        <v>5.1030421982335601E-2</v>
      </c>
      <c r="BL13" s="13"/>
      <c r="BM13" s="13">
        <v>2.4691358024691398E-2</v>
      </c>
      <c r="BN13" s="13">
        <v>5.5327868852459001E-2</v>
      </c>
      <c r="BO13" s="13"/>
      <c r="BP13" s="13">
        <v>5.93471810089021E-2</v>
      </c>
      <c r="BQ13" s="13">
        <v>4.4520547945205498E-2</v>
      </c>
      <c r="BR13" s="13"/>
      <c r="BS13" s="13">
        <v>1.35746606334842E-2</v>
      </c>
      <c r="BT13" s="13">
        <v>8.5714285714285701E-2</v>
      </c>
      <c r="BU13" s="13"/>
      <c r="BV13" s="13">
        <v>1.34228187919463E-2</v>
      </c>
      <c r="BW13" s="13">
        <v>1.36518771331058E-2</v>
      </c>
      <c r="BX13" s="13"/>
      <c r="BY13" s="13">
        <v>2.7972027972028E-2</v>
      </c>
      <c r="BZ13" s="13">
        <v>5.1067780872794802E-2</v>
      </c>
      <c r="CA13" s="13"/>
      <c r="CB13" s="13">
        <v>4.3993231810490703E-2</v>
      </c>
      <c r="CC13" s="13">
        <v>5.3054662379421198E-2</v>
      </c>
    </row>
    <row r="14" spans="2:81" x14ac:dyDescent="0.3">
      <c r="B14" s="14" t="s">
        <v>89</v>
      </c>
      <c r="C14" s="17">
        <v>0.598380566801619</v>
      </c>
      <c r="D14" s="17">
        <v>0.61637239165329005</v>
      </c>
      <c r="E14" s="17">
        <v>0.579901153212521</v>
      </c>
      <c r="F14" s="17"/>
      <c r="G14" s="17">
        <v>0.72</v>
      </c>
      <c r="H14" s="17">
        <v>0.59509202453987697</v>
      </c>
      <c r="I14" s="17">
        <v>0.66525423728813604</v>
      </c>
      <c r="J14" s="17">
        <v>0.59203980099502496</v>
      </c>
      <c r="K14" s="17">
        <v>0.49650349650349701</v>
      </c>
      <c r="L14" s="17">
        <v>0.46753246753246802</v>
      </c>
      <c r="M14" s="17"/>
      <c r="N14" s="17">
        <v>0.57531380753138095</v>
      </c>
      <c r="O14" s="17">
        <v>0.61512027491408905</v>
      </c>
      <c r="P14" s="17">
        <v>0.60696517412935302</v>
      </c>
      <c r="Q14" s="17">
        <v>0.60236220472440904</v>
      </c>
      <c r="R14" s="17"/>
      <c r="S14" s="17">
        <v>0.67901234567901203</v>
      </c>
      <c r="T14" s="17">
        <v>0.55639097744360899</v>
      </c>
      <c r="U14" s="17">
        <v>0.602739726027397</v>
      </c>
      <c r="V14" s="17">
        <v>0.58252427184466005</v>
      </c>
      <c r="W14" s="17">
        <v>0.65384615384615397</v>
      </c>
      <c r="X14" s="17">
        <v>0.59047619047619004</v>
      </c>
      <c r="Y14" s="17">
        <v>0.53</v>
      </c>
      <c r="Z14" s="17">
        <v>0.48888888888888898</v>
      </c>
      <c r="AA14" s="17">
        <v>0.56687898089171995</v>
      </c>
      <c r="AB14" s="17">
        <v>0.60416666666666696</v>
      </c>
      <c r="AC14" s="17">
        <v>0.56140350877193002</v>
      </c>
      <c r="AD14" s="17">
        <v>0.63157894736842102</v>
      </c>
      <c r="AE14" s="17"/>
      <c r="AF14" s="17">
        <v>0.65413533834586501</v>
      </c>
      <c r="AG14" s="17">
        <v>0.56999999999999995</v>
      </c>
      <c r="AH14" s="17">
        <v>0.609375</v>
      </c>
      <c r="AI14" s="17">
        <v>0.565217391304348</v>
      </c>
      <c r="AJ14" s="17">
        <v>0.569105691056911</v>
      </c>
      <c r="AK14" s="17">
        <v>0.54285714285714304</v>
      </c>
      <c r="AL14" s="17"/>
      <c r="AM14" s="17">
        <v>0.56043956043956</v>
      </c>
      <c r="AN14" s="17">
        <v>0.62666666666666704</v>
      </c>
      <c r="AO14" s="17">
        <v>0.57544757033248095</v>
      </c>
      <c r="AP14" s="17">
        <v>0.62447257383966204</v>
      </c>
      <c r="AQ14" s="17">
        <v>0.63636363636363602</v>
      </c>
      <c r="AR14" s="17"/>
      <c r="AS14" s="17">
        <v>0.598380566801619</v>
      </c>
      <c r="AT14" s="17" t="s">
        <v>97</v>
      </c>
      <c r="AU14" s="17"/>
      <c r="AV14" s="17">
        <v>0.60750000000000004</v>
      </c>
      <c r="AW14" s="17">
        <v>0.52127659574468099</v>
      </c>
      <c r="AX14" s="17">
        <v>0.58508604206501003</v>
      </c>
      <c r="AY14" s="17"/>
      <c r="AZ14" s="17">
        <v>0.596330275229358</v>
      </c>
      <c r="BA14" s="17">
        <v>0.7</v>
      </c>
      <c r="BB14" s="17">
        <v>0.55947136563876698</v>
      </c>
      <c r="BC14" s="17"/>
      <c r="BD14" s="17">
        <v>0.62656641604009999</v>
      </c>
      <c r="BE14" s="17">
        <v>0.54988399071925798</v>
      </c>
      <c r="BF14" s="17"/>
      <c r="BG14" s="17">
        <v>0.64648910411622296</v>
      </c>
      <c r="BH14" s="17">
        <v>0.57560975609756104</v>
      </c>
      <c r="BI14" s="17"/>
      <c r="BJ14" s="17">
        <v>0.64210526315789496</v>
      </c>
      <c r="BK14" s="17">
        <v>0.59470068694798806</v>
      </c>
      <c r="BL14" s="17"/>
      <c r="BM14" s="17">
        <v>0.625514403292181</v>
      </c>
      <c r="BN14" s="17">
        <v>0.59016393442622905</v>
      </c>
      <c r="BO14" s="17"/>
      <c r="BP14" s="17">
        <v>0.62017804154302703</v>
      </c>
      <c r="BQ14" s="17">
        <v>0.591324200913242</v>
      </c>
      <c r="BR14" s="17"/>
      <c r="BS14" s="17">
        <v>0.658371040723982</v>
      </c>
      <c r="BT14" s="17">
        <v>0.50549450549450503</v>
      </c>
      <c r="BU14" s="17"/>
      <c r="BV14" s="17">
        <v>0.63087248322147604</v>
      </c>
      <c r="BW14" s="17">
        <v>0.67235494880546098</v>
      </c>
      <c r="BX14" s="17"/>
      <c r="BY14" s="17">
        <v>0.65734265734265696</v>
      </c>
      <c r="BZ14" s="17">
        <v>0.59145775301764203</v>
      </c>
      <c r="CA14" s="17"/>
      <c r="CB14" s="17">
        <v>0.64636209813874801</v>
      </c>
      <c r="CC14" s="17">
        <v>0.56109324758842405</v>
      </c>
    </row>
    <row r="15" spans="2:81" x14ac:dyDescent="0.3">
      <c r="B15" s="14" t="s">
        <v>90</v>
      </c>
      <c r="C15" s="17">
        <v>0.155465587044534</v>
      </c>
      <c r="D15" s="17">
        <v>0.141252006420546</v>
      </c>
      <c r="E15" s="17">
        <v>0.17133443163097201</v>
      </c>
      <c r="F15" s="17"/>
      <c r="G15" s="17">
        <v>0.114285714285714</v>
      </c>
      <c r="H15" s="17">
        <v>0.153374233128834</v>
      </c>
      <c r="I15" s="17">
        <v>0.14830508474576301</v>
      </c>
      <c r="J15" s="17">
        <v>0.154228855721393</v>
      </c>
      <c r="K15" s="17">
        <v>0.18181818181818199</v>
      </c>
      <c r="L15" s="17">
        <v>0.19480519480519501</v>
      </c>
      <c r="M15" s="17"/>
      <c r="N15" s="17">
        <v>0.17991631799163199</v>
      </c>
      <c r="O15" s="17">
        <v>0.15120274914089299</v>
      </c>
      <c r="P15" s="17">
        <v>0.164179104477612</v>
      </c>
      <c r="Q15" s="17">
        <v>0.114173228346457</v>
      </c>
      <c r="R15" s="17"/>
      <c r="S15" s="17">
        <v>0.14403292181069999</v>
      </c>
      <c r="T15" s="17">
        <v>0.12030075187969901</v>
      </c>
      <c r="U15" s="17">
        <v>0.150684931506849</v>
      </c>
      <c r="V15" s="17">
        <v>0.106796116504854</v>
      </c>
      <c r="W15" s="17">
        <v>0.134615384615385</v>
      </c>
      <c r="X15" s="17">
        <v>0.14285714285714299</v>
      </c>
      <c r="Y15" s="17">
        <v>0.15</v>
      </c>
      <c r="Z15" s="17">
        <v>0.266666666666667</v>
      </c>
      <c r="AA15" s="17">
        <v>0.16560509554140099</v>
      </c>
      <c r="AB15" s="17">
        <v>0.1875</v>
      </c>
      <c r="AC15" s="17">
        <v>0.22807017543859601</v>
      </c>
      <c r="AD15" s="17">
        <v>0.31578947368421101</v>
      </c>
      <c r="AE15" s="17"/>
      <c r="AF15" s="17">
        <v>0.15288220551378401</v>
      </c>
      <c r="AG15" s="17">
        <v>0.19</v>
      </c>
      <c r="AH15" s="17">
        <v>0.1015625</v>
      </c>
      <c r="AI15" s="17">
        <v>0.18012422360248401</v>
      </c>
      <c r="AJ15" s="17">
        <v>0.138211382113821</v>
      </c>
      <c r="AK15" s="17">
        <v>0.161904761904762</v>
      </c>
      <c r="AL15" s="17"/>
      <c r="AM15" s="17">
        <v>0.14285714285714299</v>
      </c>
      <c r="AN15" s="17">
        <v>0.137777777777778</v>
      </c>
      <c r="AO15" s="17">
        <v>0.18158567774936099</v>
      </c>
      <c r="AP15" s="17">
        <v>0.139240506329114</v>
      </c>
      <c r="AQ15" s="17">
        <v>0.11363636363636399</v>
      </c>
      <c r="AR15" s="17"/>
      <c r="AS15" s="17">
        <v>0.155465587044534</v>
      </c>
      <c r="AT15" s="17" t="s">
        <v>97</v>
      </c>
      <c r="AU15" s="17"/>
      <c r="AV15" s="17">
        <v>0.14749999999999999</v>
      </c>
      <c r="AW15" s="17">
        <v>0.20212765957446799</v>
      </c>
      <c r="AX15" s="17">
        <v>0.14913957934990399</v>
      </c>
      <c r="AY15" s="17"/>
      <c r="AZ15" s="17">
        <v>0.119266055045872</v>
      </c>
      <c r="BA15" s="17">
        <v>0.122222222222222</v>
      </c>
      <c r="BB15" s="17">
        <v>0.171806167400881</v>
      </c>
      <c r="BC15" s="17"/>
      <c r="BD15" s="17">
        <v>0.14411027568922299</v>
      </c>
      <c r="BE15" s="17">
        <v>0.17401392111368899</v>
      </c>
      <c r="BF15" s="17"/>
      <c r="BG15" s="17">
        <v>0.15496368038740899</v>
      </c>
      <c r="BH15" s="17">
        <v>0.15365853658536599</v>
      </c>
      <c r="BI15" s="17"/>
      <c r="BJ15" s="17">
        <v>0.110526315789474</v>
      </c>
      <c r="BK15" s="17">
        <v>0.15996074582924399</v>
      </c>
      <c r="BL15" s="17"/>
      <c r="BM15" s="17">
        <v>0.11111111111111099</v>
      </c>
      <c r="BN15" s="17">
        <v>0.168032786885246</v>
      </c>
      <c r="BO15" s="17"/>
      <c r="BP15" s="17">
        <v>0.13649851632047499</v>
      </c>
      <c r="BQ15" s="17">
        <v>0.16552511415525101</v>
      </c>
      <c r="BR15" s="17"/>
      <c r="BS15" s="17">
        <v>0.15384615384615399</v>
      </c>
      <c r="BT15" s="17">
        <v>0.15824175824175801</v>
      </c>
      <c r="BU15" s="17"/>
      <c r="BV15" s="17">
        <v>0.187919463087248</v>
      </c>
      <c r="BW15" s="17">
        <v>0.136518771331058</v>
      </c>
      <c r="BX15" s="17"/>
      <c r="BY15" s="17">
        <v>0.13986013986014001</v>
      </c>
      <c r="BZ15" s="17">
        <v>0.159702878365831</v>
      </c>
      <c r="CA15" s="17"/>
      <c r="CB15" s="17">
        <v>0.14213197969543101</v>
      </c>
      <c r="CC15" s="17">
        <v>0.168810289389068</v>
      </c>
    </row>
    <row r="16" spans="2:81" x14ac:dyDescent="0.3">
      <c r="B16" s="14" t="s">
        <v>91</v>
      </c>
      <c r="C16" s="18">
        <v>0.44291497975708499</v>
      </c>
      <c r="D16" s="18">
        <v>0.47512038523274502</v>
      </c>
      <c r="E16" s="18">
        <v>0.408566721581549</v>
      </c>
      <c r="F16" s="18"/>
      <c r="G16" s="18">
        <v>0.60571428571428598</v>
      </c>
      <c r="H16" s="18">
        <v>0.441717791411043</v>
      </c>
      <c r="I16" s="18">
        <v>0.51694915254237295</v>
      </c>
      <c r="J16" s="18">
        <v>0.43781094527363201</v>
      </c>
      <c r="K16" s="18">
        <v>0.31468531468531502</v>
      </c>
      <c r="L16" s="18">
        <v>0.27272727272727298</v>
      </c>
      <c r="M16" s="18"/>
      <c r="N16" s="18">
        <v>0.39539748953974901</v>
      </c>
      <c r="O16" s="18">
        <v>0.463917525773196</v>
      </c>
      <c r="P16" s="18">
        <v>0.442786069651741</v>
      </c>
      <c r="Q16" s="18">
        <v>0.488188976377953</v>
      </c>
      <c r="R16" s="18"/>
      <c r="S16" s="18">
        <v>0.53497942386831299</v>
      </c>
      <c r="T16" s="18">
        <v>0.43609022556390997</v>
      </c>
      <c r="U16" s="18">
        <v>0.45205479452054798</v>
      </c>
      <c r="V16" s="18">
        <v>0.475728155339806</v>
      </c>
      <c r="W16" s="18">
        <v>0.51923076923076905</v>
      </c>
      <c r="X16" s="18">
        <v>0.44761904761904803</v>
      </c>
      <c r="Y16" s="18">
        <v>0.38</v>
      </c>
      <c r="Z16" s="18">
        <v>0.22222222222222199</v>
      </c>
      <c r="AA16" s="18">
        <v>0.40127388535031799</v>
      </c>
      <c r="AB16" s="18">
        <v>0.41666666666666702</v>
      </c>
      <c r="AC16" s="18">
        <v>0.33333333333333298</v>
      </c>
      <c r="AD16" s="18">
        <v>0.31578947368421101</v>
      </c>
      <c r="AE16" s="18"/>
      <c r="AF16" s="18">
        <v>0.50125313283207995</v>
      </c>
      <c r="AG16" s="18">
        <v>0.38</v>
      </c>
      <c r="AH16" s="18">
        <v>0.5078125</v>
      </c>
      <c r="AI16" s="18">
        <v>0.38509316770186303</v>
      </c>
      <c r="AJ16" s="18">
        <v>0.430894308943089</v>
      </c>
      <c r="AK16" s="18">
        <v>0.38095238095238099</v>
      </c>
      <c r="AL16" s="18"/>
      <c r="AM16" s="18">
        <v>0.41758241758241799</v>
      </c>
      <c r="AN16" s="18">
        <v>0.48888888888888898</v>
      </c>
      <c r="AO16" s="18">
        <v>0.39386189258311999</v>
      </c>
      <c r="AP16" s="18">
        <v>0.48523206751054798</v>
      </c>
      <c r="AQ16" s="18">
        <v>0.52272727272727304</v>
      </c>
      <c r="AR16" s="18"/>
      <c r="AS16" s="18">
        <v>0.44291497975708499</v>
      </c>
      <c r="AT16" s="18" t="s">
        <v>97</v>
      </c>
      <c r="AU16" s="18"/>
      <c r="AV16" s="18">
        <v>0.46</v>
      </c>
      <c r="AW16" s="18">
        <v>0.319148936170213</v>
      </c>
      <c r="AX16" s="18">
        <v>0.43594646271510501</v>
      </c>
      <c r="AY16" s="18"/>
      <c r="AZ16" s="18">
        <v>0.47706422018348599</v>
      </c>
      <c r="BA16" s="18">
        <v>0.57777777777777795</v>
      </c>
      <c r="BB16" s="18">
        <v>0.38766519823788498</v>
      </c>
      <c r="BC16" s="18"/>
      <c r="BD16" s="18">
        <v>0.48245614035087703</v>
      </c>
      <c r="BE16" s="18">
        <v>0.37587006960556801</v>
      </c>
      <c r="BF16" s="18"/>
      <c r="BG16" s="18">
        <v>0.49152542372881403</v>
      </c>
      <c r="BH16" s="18">
        <v>0.421951219512195</v>
      </c>
      <c r="BI16" s="18"/>
      <c r="BJ16" s="18">
        <v>0.53157894736842104</v>
      </c>
      <c r="BK16" s="18">
        <v>0.43473994111874398</v>
      </c>
      <c r="BL16" s="18"/>
      <c r="BM16" s="18">
        <v>0.51440329218106995</v>
      </c>
      <c r="BN16" s="18">
        <v>0.42213114754098402</v>
      </c>
      <c r="BO16" s="18"/>
      <c r="BP16" s="18">
        <v>0.48367952522255198</v>
      </c>
      <c r="BQ16" s="18">
        <v>0.425799086757991</v>
      </c>
      <c r="BR16" s="18"/>
      <c r="BS16" s="18">
        <v>0.50452488687782804</v>
      </c>
      <c r="BT16" s="18">
        <v>0.34725274725274702</v>
      </c>
      <c r="BU16" s="18"/>
      <c r="BV16" s="18">
        <v>0.44295302013422799</v>
      </c>
      <c r="BW16" s="18">
        <v>0.53583617747440304</v>
      </c>
      <c r="BX16" s="18"/>
      <c r="BY16" s="18">
        <v>0.51748251748251695</v>
      </c>
      <c r="BZ16" s="18">
        <v>0.431754874651811</v>
      </c>
      <c r="CA16" s="18"/>
      <c r="CB16" s="18">
        <v>0.504230118443316</v>
      </c>
      <c r="CC16" s="18">
        <v>0.39228295819935699</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533</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0.26558704453441301</v>
      </c>
      <c r="D8" s="13">
        <v>0.27287319422150902</v>
      </c>
      <c r="E8" s="13">
        <v>0.26029654036243799</v>
      </c>
      <c r="F8" s="13"/>
      <c r="G8" s="13">
        <v>0.217142857142857</v>
      </c>
      <c r="H8" s="13">
        <v>0.34049079754601203</v>
      </c>
      <c r="I8" s="13">
        <v>0.30084745762711901</v>
      </c>
      <c r="J8" s="13">
        <v>0.19900497512437801</v>
      </c>
      <c r="K8" s="13">
        <v>0.29370629370629397</v>
      </c>
      <c r="L8" s="13">
        <v>0.168831168831169</v>
      </c>
      <c r="M8" s="13"/>
      <c r="N8" s="13">
        <v>0.28661087866108798</v>
      </c>
      <c r="O8" s="13">
        <v>0.22336769759450201</v>
      </c>
      <c r="P8" s="13">
        <v>0.26865671641791</v>
      </c>
      <c r="Q8" s="13">
        <v>0.267716535433071</v>
      </c>
      <c r="R8" s="13"/>
      <c r="S8" s="13">
        <v>0.25514403292181098</v>
      </c>
      <c r="T8" s="13">
        <v>0.32330827067669199</v>
      </c>
      <c r="U8" s="13">
        <v>0.164383561643836</v>
      </c>
      <c r="V8" s="13">
        <v>0.223300970873786</v>
      </c>
      <c r="W8" s="13">
        <v>0.269230769230769</v>
      </c>
      <c r="X8" s="13">
        <v>0.34285714285714303</v>
      </c>
      <c r="Y8" s="13">
        <v>0.26</v>
      </c>
      <c r="Z8" s="13">
        <v>0.24444444444444399</v>
      </c>
      <c r="AA8" s="13">
        <v>0.25477707006369399</v>
      </c>
      <c r="AB8" s="13">
        <v>0.26041666666666702</v>
      </c>
      <c r="AC8" s="13">
        <v>0.24561403508771901</v>
      </c>
      <c r="AD8" s="13">
        <v>0.42105263157894701</v>
      </c>
      <c r="AE8" s="13"/>
      <c r="AF8" s="13">
        <v>0.303258145363409</v>
      </c>
      <c r="AG8" s="13">
        <v>0.315</v>
      </c>
      <c r="AH8" s="13">
        <v>0.2578125</v>
      </c>
      <c r="AI8" s="13">
        <v>0.22360248447205</v>
      </c>
      <c r="AJ8" s="13">
        <v>0.23577235772357699</v>
      </c>
      <c r="AK8" s="13">
        <v>0.21904761904761899</v>
      </c>
      <c r="AL8" s="13"/>
      <c r="AM8" s="13">
        <v>0.230769230769231</v>
      </c>
      <c r="AN8" s="13">
        <v>0.23111111111111099</v>
      </c>
      <c r="AO8" s="13">
        <v>0.26854219948849101</v>
      </c>
      <c r="AP8" s="13">
        <v>0.29957805907173002</v>
      </c>
      <c r="AQ8" s="13">
        <v>0.43181818181818199</v>
      </c>
      <c r="AR8" s="13"/>
      <c r="AS8" s="13">
        <v>0.26558704453441301</v>
      </c>
      <c r="AT8" s="13" t="s">
        <v>97</v>
      </c>
      <c r="AU8" s="13"/>
      <c r="AV8" s="13">
        <v>0.24</v>
      </c>
      <c r="AW8" s="13">
        <v>0.35106382978723399</v>
      </c>
      <c r="AX8" s="13">
        <v>0.223709369024857</v>
      </c>
      <c r="AY8" s="13"/>
      <c r="AZ8" s="13">
        <v>0.35779816513761498</v>
      </c>
      <c r="BA8" s="13">
        <v>0.22222222222222199</v>
      </c>
      <c r="BB8" s="13">
        <v>0.215859030837004</v>
      </c>
      <c r="BC8" s="13"/>
      <c r="BD8" s="13">
        <v>0.29949874686716799</v>
      </c>
      <c r="BE8" s="13">
        <v>0.20185614849187899</v>
      </c>
      <c r="BF8" s="13"/>
      <c r="BG8" s="13">
        <v>0.35835351089588402</v>
      </c>
      <c r="BH8" s="13">
        <v>0.21829268292682899</v>
      </c>
      <c r="BI8" s="13"/>
      <c r="BJ8" s="13">
        <v>0.32105263157894698</v>
      </c>
      <c r="BK8" s="13">
        <v>0.25613346418056898</v>
      </c>
      <c r="BL8" s="13"/>
      <c r="BM8" s="13">
        <v>0.251028806584362</v>
      </c>
      <c r="BN8" s="13">
        <v>0.27049180327868899</v>
      </c>
      <c r="BO8" s="13"/>
      <c r="BP8" s="13">
        <v>0.22551928783382799</v>
      </c>
      <c r="BQ8" s="13">
        <v>0.278538812785388</v>
      </c>
      <c r="BR8" s="13"/>
      <c r="BS8" s="13">
        <v>0.26244343891402699</v>
      </c>
      <c r="BT8" s="13">
        <v>0.21978021978022</v>
      </c>
      <c r="BU8" s="13"/>
      <c r="BV8" s="13">
        <v>0.30872483221476499</v>
      </c>
      <c r="BW8" s="13">
        <v>0.23890784982935201</v>
      </c>
      <c r="BX8" s="13"/>
      <c r="BY8" s="13">
        <v>0.26573426573426601</v>
      </c>
      <c r="BZ8" s="13">
        <v>0.26833797585886698</v>
      </c>
      <c r="CA8" s="13"/>
      <c r="CB8" s="13">
        <v>0.23857868020304601</v>
      </c>
      <c r="CC8" s="13">
        <v>0.29581993569131798</v>
      </c>
    </row>
    <row r="9" spans="2:81" x14ac:dyDescent="0.3">
      <c r="B9" s="14" t="s">
        <v>84</v>
      </c>
      <c r="C9" s="13">
        <v>0.38542510121457502</v>
      </c>
      <c r="D9" s="13">
        <v>0.38844301765650102</v>
      </c>
      <c r="E9" s="13">
        <v>0.38220757825370699</v>
      </c>
      <c r="F9" s="13"/>
      <c r="G9" s="13">
        <v>0.434285714285714</v>
      </c>
      <c r="H9" s="13">
        <v>0.36503067484662599</v>
      </c>
      <c r="I9" s="13">
        <v>0.36016949152542399</v>
      </c>
      <c r="J9" s="13">
        <v>0.43283582089552203</v>
      </c>
      <c r="K9" s="13">
        <v>0.36363636363636398</v>
      </c>
      <c r="L9" s="13">
        <v>0.37012987012986998</v>
      </c>
      <c r="M9" s="13"/>
      <c r="N9" s="13">
        <v>0.410041841004184</v>
      </c>
      <c r="O9" s="13">
        <v>0.40549828178694203</v>
      </c>
      <c r="P9" s="13">
        <v>0.41791044776119401</v>
      </c>
      <c r="Q9" s="13">
        <v>0.291338582677165</v>
      </c>
      <c r="R9" s="13"/>
      <c r="S9" s="13">
        <v>0.41563786008230502</v>
      </c>
      <c r="T9" s="13">
        <v>0.42857142857142899</v>
      </c>
      <c r="U9" s="13">
        <v>0.47945205479452102</v>
      </c>
      <c r="V9" s="13">
        <v>0.39805825242718401</v>
      </c>
      <c r="W9" s="13">
        <v>0.36538461538461497</v>
      </c>
      <c r="X9" s="13">
        <v>0.314285714285714</v>
      </c>
      <c r="Y9" s="13">
        <v>0.37</v>
      </c>
      <c r="Z9" s="13">
        <v>0.37777777777777799</v>
      </c>
      <c r="AA9" s="13">
        <v>0.41401273885350298</v>
      </c>
      <c r="AB9" s="13">
        <v>0.34375</v>
      </c>
      <c r="AC9" s="13">
        <v>0.21052631578947401</v>
      </c>
      <c r="AD9" s="13">
        <v>0.36842105263157898</v>
      </c>
      <c r="AE9" s="13"/>
      <c r="AF9" s="13">
        <v>0.35839598997493699</v>
      </c>
      <c r="AG9" s="13">
        <v>0.40500000000000003</v>
      </c>
      <c r="AH9" s="13">
        <v>0.4296875</v>
      </c>
      <c r="AI9" s="13">
        <v>0.447204968944099</v>
      </c>
      <c r="AJ9" s="13">
        <v>0.34959349593495898</v>
      </c>
      <c r="AK9" s="13">
        <v>0.36190476190476201</v>
      </c>
      <c r="AL9" s="13"/>
      <c r="AM9" s="13">
        <v>0.379120879120879</v>
      </c>
      <c r="AN9" s="13">
        <v>0.41777777777777803</v>
      </c>
      <c r="AO9" s="13">
        <v>0.39897698209718702</v>
      </c>
      <c r="AP9" s="13">
        <v>0.37552742616033802</v>
      </c>
      <c r="AQ9" s="13">
        <v>0.36363636363636398</v>
      </c>
      <c r="AR9" s="13"/>
      <c r="AS9" s="13">
        <v>0.38542510121457502</v>
      </c>
      <c r="AT9" s="13" t="s">
        <v>97</v>
      </c>
      <c r="AU9" s="13"/>
      <c r="AV9" s="13">
        <v>0.41749999999999998</v>
      </c>
      <c r="AW9" s="13">
        <v>0.329787234042553</v>
      </c>
      <c r="AX9" s="13">
        <v>0.39579349904397698</v>
      </c>
      <c r="AY9" s="13"/>
      <c r="AZ9" s="13">
        <v>0.34862385321100903</v>
      </c>
      <c r="BA9" s="13">
        <v>0.4</v>
      </c>
      <c r="BB9" s="13">
        <v>0.431718061674009</v>
      </c>
      <c r="BC9" s="13"/>
      <c r="BD9" s="13">
        <v>0.37593984962406002</v>
      </c>
      <c r="BE9" s="13">
        <v>0.40371229698375899</v>
      </c>
      <c r="BF9" s="13"/>
      <c r="BG9" s="13">
        <v>0.40677966101694901</v>
      </c>
      <c r="BH9" s="13">
        <v>0.37560975609756098</v>
      </c>
      <c r="BI9" s="13"/>
      <c r="BJ9" s="13">
        <v>0.42105263157894701</v>
      </c>
      <c r="BK9" s="13">
        <v>0.38076545632973502</v>
      </c>
      <c r="BL9" s="13"/>
      <c r="BM9" s="13">
        <v>0.32098765432098803</v>
      </c>
      <c r="BN9" s="13">
        <v>0.400614754098361</v>
      </c>
      <c r="BO9" s="13"/>
      <c r="BP9" s="13">
        <v>0.36795252225519298</v>
      </c>
      <c r="BQ9" s="13">
        <v>0.391552511415525</v>
      </c>
      <c r="BR9" s="13"/>
      <c r="BS9" s="13">
        <v>0.40045248868778299</v>
      </c>
      <c r="BT9" s="13">
        <v>0.38681318681318699</v>
      </c>
      <c r="BU9" s="13"/>
      <c r="BV9" s="13">
        <v>0.46308724832214798</v>
      </c>
      <c r="BW9" s="13">
        <v>0.36860068259385698</v>
      </c>
      <c r="BX9" s="13"/>
      <c r="BY9" s="13">
        <v>0.29370629370629397</v>
      </c>
      <c r="BZ9" s="13">
        <v>0.40018570102135598</v>
      </c>
      <c r="CA9" s="13"/>
      <c r="CB9" s="13">
        <v>0.37055837563451799</v>
      </c>
      <c r="CC9" s="13">
        <v>0.40675241157556302</v>
      </c>
    </row>
    <row r="10" spans="2:81" x14ac:dyDescent="0.3">
      <c r="B10" s="14" t="s">
        <v>414</v>
      </c>
      <c r="C10" s="13">
        <v>0.195951417004049</v>
      </c>
      <c r="D10" s="13">
        <v>0.199036918138042</v>
      </c>
      <c r="E10" s="13">
        <v>0.191103789126853</v>
      </c>
      <c r="F10" s="13"/>
      <c r="G10" s="13">
        <v>0.13714285714285701</v>
      </c>
      <c r="H10" s="13">
        <v>0.184049079754601</v>
      </c>
      <c r="I10" s="13">
        <v>0.169491525423729</v>
      </c>
      <c r="J10" s="13">
        <v>0.21393034825870599</v>
      </c>
      <c r="K10" s="13">
        <v>0.21678321678321699</v>
      </c>
      <c r="L10" s="13">
        <v>0.28571428571428598</v>
      </c>
      <c r="M10" s="13"/>
      <c r="N10" s="13">
        <v>0.18619246861924699</v>
      </c>
      <c r="O10" s="13">
        <v>0.19931271477663201</v>
      </c>
      <c r="P10" s="13">
        <v>0.17910447761194001</v>
      </c>
      <c r="Q10" s="13">
        <v>0.22834645669291301</v>
      </c>
      <c r="R10" s="13"/>
      <c r="S10" s="13">
        <v>0.18930041152263399</v>
      </c>
      <c r="T10" s="13">
        <v>0.13533834586466201</v>
      </c>
      <c r="U10" s="13">
        <v>0.20547945205479501</v>
      </c>
      <c r="V10" s="13">
        <v>0.20388349514563101</v>
      </c>
      <c r="W10" s="13">
        <v>0.18269230769230799</v>
      </c>
      <c r="X10" s="13">
        <v>0.21904761904761899</v>
      </c>
      <c r="Y10" s="13">
        <v>0.26</v>
      </c>
      <c r="Z10" s="13">
        <v>0.155555555555556</v>
      </c>
      <c r="AA10" s="13">
        <v>0.15923566878980899</v>
      </c>
      <c r="AB10" s="13">
        <v>0.25</v>
      </c>
      <c r="AC10" s="13">
        <v>0.28070175438596501</v>
      </c>
      <c r="AD10" s="13">
        <v>0.105263157894737</v>
      </c>
      <c r="AE10" s="13"/>
      <c r="AF10" s="13">
        <v>0.19548872180451099</v>
      </c>
      <c r="AG10" s="13">
        <v>0.17499999999999999</v>
      </c>
      <c r="AH10" s="13">
        <v>0.15625</v>
      </c>
      <c r="AI10" s="13">
        <v>0.13664596273291901</v>
      </c>
      <c r="AJ10" s="13">
        <v>0.26016260162601601</v>
      </c>
      <c r="AK10" s="13">
        <v>0.25714285714285701</v>
      </c>
      <c r="AL10" s="13"/>
      <c r="AM10" s="13">
        <v>0.18681318681318701</v>
      </c>
      <c r="AN10" s="13">
        <v>0.2</v>
      </c>
      <c r="AO10" s="13">
        <v>0.19437340153452701</v>
      </c>
      <c r="AP10" s="13">
        <v>0.19409282700421901</v>
      </c>
      <c r="AQ10" s="13">
        <v>0.11363636363636399</v>
      </c>
      <c r="AR10" s="13"/>
      <c r="AS10" s="13">
        <v>0.195951417004049</v>
      </c>
      <c r="AT10" s="13" t="s">
        <v>97</v>
      </c>
      <c r="AU10" s="13"/>
      <c r="AV10" s="13">
        <v>0.19500000000000001</v>
      </c>
      <c r="AW10" s="13">
        <v>0.19148936170212799</v>
      </c>
      <c r="AX10" s="13">
        <v>0.21223709369024901</v>
      </c>
      <c r="AY10" s="13"/>
      <c r="AZ10" s="13">
        <v>0.146788990825688</v>
      </c>
      <c r="BA10" s="13">
        <v>0.233333333333333</v>
      </c>
      <c r="BB10" s="13">
        <v>0.215859030837004</v>
      </c>
      <c r="BC10" s="13"/>
      <c r="BD10" s="13">
        <v>0.17794486215538799</v>
      </c>
      <c r="BE10" s="13">
        <v>0.22969837587007</v>
      </c>
      <c r="BF10" s="13"/>
      <c r="BG10" s="13">
        <v>0.13317191283293001</v>
      </c>
      <c r="BH10" s="13">
        <v>0.228048780487805</v>
      </c>
      <c r="BI10" s="13"/>
      <c r="BJ10" s="13">
        <v>0.105263157894737</v>
      </c>
      <c r="BK10" s="13">
        <v>0.21000981354268899</v>
      </c>
      <c r="BL10" s="13"/>
      <c r="BM10" s="13">
        <v>0.25925925925925902</v>
      </c>
      <c r="BN10" s="13">
        <v>0.18340163934426201</v>
      </c>
      <c r="BO10" s="13"/>
      <c r="BP10" s="13">
        <v>0.20178041543026701</v>
      </c>
      <c r="BQ10" s="13">
        <v>0.19406392694063901</v>
      </c>
      <c r="BR10" s="13"/>
      <c r="BS10" s="13">
        <v>0.17873303167420801</v>
      </c>
      <c r="BT10" s="13">
        <v>0.23956043956044001</v>
      </c>
      <c r="BU10" s="13"/>
      <c r="BV10" s="13">
        <v>0.10738255033557</v>
      </c>
      <c r="BW10" s="13">
        <v>0.215017064846416</v>
      </c>
      <c r="BX10" s="13"/>
      <c r="BY10" s="13">
        <v>0.223776223776224</v>
      </c>
      <c r="BZ10" s="13">
        <v>0.191272051996286</v>
      </c>
      <c r="CA10" s="13"/>
      <c r="CB10" s="13">
        <v>0.23011844331641301</v>
      </c>
      <c r="CC10" s="13">
        <v>0.157556270096463</v>
      </c>
    </row>
    <row r="11" spans="2:81" x14ac:dyDescent="0.3">
      <c r="B11" s="14" t="s">
        <v>86</v>
      </c>
      <c r="C11" s="13">
        <v>8.9878542510121506E-2</v>
      </c>
      <c r="D11" s="13">
        <v>8.5072231139646903E-2</v>
      </c>
      <c r="E11" s="13">
        <v>9.3904448105436605E-2</v>
      </c>
      <c r="F11" s="13"/>
      <c r="G11" s="13">
        <v>0.16571428571428601</v>
      </c>
      <c r="H11" s="13">
        <v>4.9079754601227002E-2</v>
      </c>
      <c r="I11" s="13">
        <v>8.8983050847457598E-2</v>
      </c>
      <c r="J11" s="13">
        <v>9.9502487562189101E-2</v>
      </c>
      <c r="K11" s="13">
        <v>6.2937062937062901E-2</v>
      </c>
      <c r="L11" s="13">
        <v>0.103896103896104</v>
      </c>
      <c r="M11" s="13"/>
      <c r="N11" s="13">
        <v>6.2761506276150597E-2</v>
      </c>
      <c r="O11" s="13">
        <v>0.109965635738832</v>
      </c>
      <c r="P11" s="13">
        <v>0.114427860696517</v>
      </c>
      <c r="Q11" s="13">
        <v>9.8425196850393706E-2</v>
      </c>
      <c r="R11" s="13"/>
      <c r="S11" s="13">
        <v>6.1728395061728399E-2</v>
      </c>
      <c r="T11" s="13">
        <v>9.0225563909774403E-2</v>
      </c>
      <c r="U11" s="13">
        <v>6.8493150684931503E-2</v>
      </c>
      <c r="V11" s="13">
        <v>0.116504854368932</v>
      </c>
      <c r="W11" s="13">
        <v>0.105769230769231</v>
      </c>
      <c r="X11" s="13">
        <v>6.6666666666666693E-2</v>
      </c>
      <c r="Y11" s="13">
        <v>0.06</v>
      </c>
      <c r="Z11" s="13">
        <v>0.133333333333333</v>
      </c>
      <c r="AA11" s="13">
        <v>0.10828025477707</v>
      </c>
      <c r="AB11" s="13">
        <v>0.114583333333333</v>
      </c>
      <c r="AC11" s="13">
        <v>0.140350877192982</v>
      </c>
      <c r="AD11" s="13">
        <v>5.2631578947368397E-2</v>
      </c>
      <c r="AE11" s="13"/>
      <c r="AF11" s="13">
        <v>9.0225563909774403E-2</v>
      </c>
      <c r="AG11" s="13">
        <v>7.0000000000000007E-2</v>
      </c>
      <c r="AH11" s="13">
        <v>7.03125E-2</v>
      </c>
      <c r="AI11" s="13">
        <v>0.13043478260869601</v>
      </c>
      <c r="AJ11" s="13">
        <v>8.9430894308943104E-2</v>
      </c>
      <c r="AK11" s="13">
        <v>6.6666666666666693E-2</v>
      </c>
      <c r="AL11" s="13"/>
      <c r="AM11" s="13">
        <v>8.2417582417582402E-2</v>
      </c>
      <c r="AN11" s="13">
        <v>9.7777777777777797E-2</v>
      </c>
      <c r="AO11" s="13">
        <v>7.6726342710997403E-2</v>
      </c>
      <c r="AP11" s="13">
        <v>8.8607594936708903E-2</v>
      </c>
      <c r="AQ11" s="13">
        <v>4.5454545454545497E-2</v>
      </c>
      <c r="AR11" s="13"/>
      <c r="AS11" s="13">
        <v>8.9878542510121506E-2</v>
      </c>
      <c r="AT11" s="13" t="s">
        <v>97</v>
      </c>
      <c r="AU11" s="13"/>
      <c r="AV11" s="13">
        <v>8.2500000000000004E-2</v>
      </c>
      <c r="AW11" s="13">
        <v>9.5744680851063801E-2</v>
      </c>
      <c r="AX11" s="13">
        <v>9.9426386233269604E-2</v>
      </c>
      <c r="AY11" s="13"/>
      <c r="AZ11" s="13">
        <v>0.100917431192661</v>
      </c>
      <c r="BA11" s="13">
        <v>8.8888888888888906E-2</v>
      </c>
      <c r="BB11" s="13">
        <v>7.9295154185022004E-2</v>
      </c>
      <c r="BC11" s="13"/>
      <c r="BD11" s="13">
        <v>8.3959899749373401E-2</v>
      </c>
      <c r="BE11" s="13">
        <v>0.102088167053364</v>
      </c>
      <c r="BF11" s="13"/>
      <c r="BG11" s="13">
        <v>6.5375302663438301E-2</v>
      </c>
      <c r="BH11" s="13">
        <v>0.101219512195122</v>
      </c>
      <c r="BI11" s="13"/>
      <c r="BJ11" s="13">
        <v>0.105263157894737</v>
      </c>
      <c r="BK11" s="13">
        <v>8.8321884200196293E-2</v>
      </c>
      <c r="BL11" s="13"/>
      <c r="BM11" s="13">
        <v>9.0534979423868303E-2</v>
      </c>
      <c r="BN11" s="13">
        <v>8.9139344262295098E-2</v>
      </c>
      <c r="BO11" s="13"/>
      <c r="BP11" s="13">
        <v>0.11572700296735899</v>
      </c>
      <c r="BQ11" s="13">
        <v>8.2191780821917804E-2</v>
      </c>
      <c r="BR11" s="13"/>
      <c r="BS11" s="13">
        <v>0.104072398190045</v>
      </c>
      <c r="BT11" s="13">
        <v>7.69230769230769E-2</v>
      </c>
      <c r="BU11" s="13"/>
      <c r="BV11" s="13">
        <v>8.0536912751677805E-2</v>
      </c>
      <c r="BW11" s="13">
        <v>0.116040955631399</v>
      </c>
      <c r="BX11" s="13"/>
      <c r="BY11" s="13">
        <v>0.132867132867133</v>
      </c>
      <c r="BZ11" s="13">
        <v>8.3565459610027898E-2</v>
      </c>
      <c r="CA11" s="13"/>
      <c r="CB11" s="13">
        <v>9.81387478849408E-2</v>
      </c>
      <c r="CC11" s="13">
        <v>7.8778135048231501E-2</v>
      </c>
    </row>
    <row r="12" spans="2:81" x14ac:dyDescent="0.3">
      <c r="B12" s="14" t="s">
        <v>415</v>
      </c>
      <c r="C12" s="13">
        <v>3.4817813765182198E-2</v>
      </c>
      <c r="D12" s="13">
        <v>3.5313001605136403E-2</v>
      </c>
      <c r="E12" s="13">
        <v>3.4596375617792399E-2</v>
      </c>
      <c r="F12" s="13"/>
      <c r="G12" s="13">
        <v>2.8571428571428598E-2</v>
      </c>
      <c r="H12" s="13">
        <v>3.3742331288343599E-2</v>
      </c>
      <c r="I12" s="13">
        <v>4.6610169491525397E-2</v>
      </c>
      <c r="J12" s="13">
        <v>1.99004975124378E-2</v>
      </c>
      <c r="K12" s="13">
        <v>4.1958041958042001E-2</v>
      </c>
      <c r="L12" s="13">
        <v>3.8961038961039002E-2</v>
      </c>
      <c r="M12" s="13"/>
      <c r="N12" s="13">
        <v>3.1380753138075299E-2</v>
      </c>
      <c r="O12" s="13">
        <v>3.09278350515464E-2</v>
      </c>
      <c r="P12" s="13">
        <v>9.9502487562189105E-3</v>
      </c>
      <c r="Q12" s="13">
        <v>6.2992125984251995E-2</v>
      </c>
      <c r="R12" s="13"/>
      <c r="S12" s="13">
        <v>6.1728395061728399E-2</v>
      </c>
      <c r="T12" s="13">
        <v>7.5187969924812E-3</v>
      </c>
      <c r="U12" s="13">
        <v>1.3698630136986301E-2</v>
      </c>
      <c r="V12" s="13">
        <v>3.8834951456310697E-2</v>
      </c>
      <c r="W12" s="13">
        <v>5.7692307692307702E-2</v>
      </c>
      <c r="X12" s="13">
        <v>9.5238095238095195E-3</v>
      </c>
      <c r="Y12" s="13">
        <v>0</v>
      </c>
      <c r="Z12" s="13">
        <v>6.6666666666666693E-2</v>
      </c>
      <c r="AA12" s="13">
        <v>2.54777070063694E-2</v>
      </c>
      <c r="AB12" s="13">
        <v>2.0833333333333301E-2</v>
      </c>
      <c r="AC12" s="13">
        <v>8.7719298245614002E-2</v>
      </c>
      <c r="AD12" s="13">
        <v>5.2631578947368397E-2</v>
      </c>
      <c r="AE12" s="13"/>
      <c r="AF12" s="13">
        <v>3.2581453634085197E-2</v>
      </c>
      <c r="AG12" s="13">
        <v>2.5000000000000001E-2</v>
      </c>
      <c r="AH12" s="13">
        <v>4.6875E-2</v>
      </c>
      <c r="AI12" s="13">
        <v>3.1055900621118002E-2</v>
      </c>
      <c r="AJ12" s="13">
        <v>4.0650406504064998E-2</v>
      </c>
      <c r="AK12" s="13">
        <v>2.8571428571428598E-2</v>
      </c>
      <c r="AL12" s="13"/>
      <c r="AM12" s="13">
        <v>6.5934065934065894E-2</v>
      </c>
      <c r="AN12" s="13">
        <v>3.5555555555555597E-2</v>
      </c>
      <c r="AO12" s="13">
        <v>3.0690537084398999E-2</v>
      </c>
      <c r="AP12" s="13">
        <v>2.1097046413502098E-2</v>
      </c>
      <c r="AQ12" s="13">
        <v>2.27272727272727E-2</v>
      </c>
      <c r="AR12" s="13"/>
      <c r="AS12" s="13">
        <v>3.4817813765182198E-2</v>
      </c>
      <c r="AT12" s="13" t="s">
        <v>97</v>
      </c>
      <c r="AU12" s="13"/>
      <c r="AV12" s="13">
        <v>0.04</v>
      </c>
      <c r="AW12" s="13">
        <v>2.1276595744680899E-2</v>
      </c>
      <c r="AX12" s="13">
        <v>3.2504780114722798E-2</v>
      </c>
      <c r="AY12" s="13"/>
      <c r="AZ12" s="13">
        <v>1.8348623853211E-2</v>
      </c>
      <c r="BA12" s="13">
        <v>4.4444444444444398E-2</v>
      </c>
      <c r="BB12" s="13">
        <v>2.6431718061673999E-2</v>
      </c>
      <c r="BC12" s="13"/>
      <c r="BD12" s="13">
        <v>3.3834586466165398E-2</v>
      </c>
      <c r="BE12" s="13">
        <v>3.4802784222737797E-2</v>
      </c>
      <c r="BF12" s="13"/>
      <c r="BG12" s="13">
        <v>1.93704600484262E-2</v>
      </c>
      <c r="BH12" s="13">
        <v>4.2682926829268303E-2</v>
      </c>
      <c r="BI12" s="13"/>
      <c r="BJ12" s="13">
        <v>2.6315789473684199E-2</v>
      </c>
      <c r="BK12" s="13">
        <v>3.4347399411187397E-2</v>
      </c>
      <c r="BL12" s="13"/>
      <c r="BM12" s="13">
        <v>4.9382716049382699E-2</v>
      </c>
      <c r="BN12" s="13">
        <v>2.9713114754098401E-2</v>
      </c>
      <c r="BO12" s="13"/>
      <c r="BP12" s="13">
        <v>4.4510385756676603E-2</v>
      </c>
      <c r="BQ12" s="13">
        <v>3.0821917808219201E-2</v>
      </c>
      <c r="BR12" s="13"/>
      <c r="BS12" s="13">
        <v>3.6199095022624403E-2</v>
      </c>
      <c r="BT12" s="13">
        <v>3.7362637362637403E-2</v>
      </c>
      <c r="BU12" s="13"/>
      <c r="BV12" s="13">
        <v>3.35570469798658E-2</v>
      </c>
      <c r="BW12" s="13">
        <v>3.7542662116041001E-2</v>
      </c>
      <c r="BX12" s="13"/>
      <c r="BY12" s="13">
        <v>6.2937062937062901E-2</v>
      </c>
      <c r="BZ12" s="13">
        <v>2.87836583101207E-2</v>
      </c>
      <c r="CA12" s="13"/>
      <c r="CB12" s="13">
        <v>4.0609137055837602E-2</v>
      </c>
      <c r="CC12" s="13">
        <v>2.8938906752411599E-2</v>
      </c>
    </row>
    <row r="13" spans="2:81" x14ac:dyDescent="0.3">
      <c r="B13" s="14" t="s">
        <v>106</v>
      </c>
      <c r="C13" s="13">
        <v>2.8340080971659899E-2</v>
      </c>
      <c r="D13" s="13">
        <v>1.92616372391653E-2</v>
      </c>
      <c r="E13" s="13">
        <v>3.7891268533772601E-2</v>
      </c>
      <c r="F13" s="13"/>
      <c r="G13" s="13">
        <v>1.7142857142857099E-2</v>
      </c>
      <c r="H13" s="13">
        <v>2.7607361963190202E-2</v>
      </c>
      <c r="I13" s="13">
        <v>3.3898305084745797E-2</v>
      </c>
      <c r="J13" s="13">
        <v>3.4825870646766198E-2</v>
      </c>
      <c r="K13" s="13">
        <v>2.0979020979021001E-2</v>
      </c>
      <c r="L13" s="13">
        <v>3.2467532467532499E-2</v>
      </c>
      <c r="M13" s="13"/>
      <c r="N13" s="13">
        <v>2.30125523012552E-2</v>
      </c>
      <c r="O13" s="13">
        <v>3.09278350515464E-2</v>
      </c>
      <c r="P13" s="13">
        <v>9.9502487562189105E-3</v>
      </c>
      <c r="Q13" s="13">
        <v>5.1181102362204703E-2</v>
      </c>
      <c r="R13" s="13"/>
      <c r="S13" s="13">
        <v>1.6460905349794198E-2</v>
      </c>
      <c r="T13" s="13">
        <v>1.50375939849624E-2</v>
      </c>
      <c r="U13" s="13">
        <v>6.8493150684931503E-2</v>
      </c>
      <c r="V13" s="13">
        <v>1.94174757281553E-2</v>
      </c>
      <c r="W13" s="13">
        <v>1.9230769230769201E-2</v>
      </c>
      <c r="X13" s="13">
        <v>4.7619047619047603E-2</v>
      </c>
      <c r="Y13" s="13">
        <v>0.05</v>
      </c>
      <c r="Z13" s="13">
        <v>2.2222222222222199E-2</v>
      </c>
      <c r="AA13" s="13">
        <v>3.8216560509554097E-2</v>
      </c>
      <c r="AB13" s="13">
        <v>1.0416666666666701E-2</v>
      </c>
      <c r="AC13" s="13">
        <v>3.5087719298245598E-2</v>
      </c>
      <c r="AD13" s="13">
        <v>0</v>
      </c>
      <c r="AE13" s="13"/>
      <c r="AF13" s="13">
        <v>2.00501253132832E-2</v>
      </c>
      <c r="AG13" s="13">
        <v>0.01</v>
      </c>
      <c r="AH13" s="13">
        <v>3.90625E-2</v>
      </c>
      <c r="AI13" s="13">
        <v>3.1055900621118002E-2</v>
      </c>
      <c r="AJ13" s="13">
        <v>2.4390243902439001E-2</v>
      </c>
      <c r="AK13" s="13">
        <v>6.6666666666666693E-2</v>
      </c>
      <c r="AL13" s="13"/>
      <c r="AM13" s="13">
        <v>5.4945054945054903E-2</v>
      </c>
      <c r="AN13" s="13">
        <v>1.7777777777777799E-2</v>
      </c>
      <c r="AO13" s="13">
        <v>3.0690537084398999E-2</v>
      </c>
      <c r="AP13" s="13">
        <v>2.1097046413502098E-2</v>
      </c>
      <c r="AQ13" s="13">
        <v>2.27272727272727E-2</v>
      </c>
      <c r="AR13" s="13"/>
      <c r="AS13" s="13">
        <v>2.8340080971659899E-2</v>
      </c>
      <c r="AT13" s="13" t="s">
        <v>97</v>
      </c>
      <c r="AU13" s="13"/>
      <c r="AV13" s="13">
        <v>2.5000000000000001E-2</v>
      </c>
      <c r="AW13" s="13">
        <v>1.0638297872340399E-2</v>
      </c>
      <c r="AX13" s="13">
        <v>3.6328871892925399E-2</v>
      </c>
      <c r="AY13" s="13"/>
      <c r="AZ13" s="13">
        <v>2.7522935779816501E-2</v>
      </c>
      <c r="BA13" s="13">
        <v>1.1111111111111099E-2</v>
      </c>
      <c r="BB13" s="13">
        <v>3.0837004405286299E-2</v>
      </c>
      <c r="BC13" s="13"/>
      <c r="BD13" s="13">
        <v>2.88220551378446E-2</v>
      </c>
      <c r="BE13" s="13">
        <v>2.7842227378190299E-2</v>
      </c>
      <c r="BF13" s="13"/>
      <c r="BG13" s="13">
        <v>1.6949152542372899E-2</v>
      </c>
      <c r="BH13" s="13">
        <v>3.4146341463414602E-2</v>
      </c>
      <c r="BI13" s="13"/>
      <c r="BJ13" s="13">
        <v>2.1052631578947399E-2</v>
      </c>
      <c r="BK13" s="13">
        <v>3.04219823356232E-2</v>
      </c>
      <c r="BL13" s="13"/>
      <c r="BM13" s="13">
        <v>2.8806584362139901E-2</v>
      </c>
      <c r="BN13" s="13">
        <v>2.6639344262295101E-2</v>
      </c>
      <c r="BO13" s="13"/>
      <c r="BP13" s="13">
        <v>4.4510385756676603E-2</v>
      </c>
      <c r="BQ13" s="13">
        <v>2.2831050228310501E-2</v>
      </c>
      <c r="BR13" s="13"/>
      <c r="BS13" s="13">
        <v>1.8099547511312201E-2</v>
      </c>
      <c r="BT13" s="13">
        <v>3.95604395604396E-2</v>
      </c>
      <c r="BU13" s="13"/>
      <c r="BV13" s="13">
        <v>6.7114093959731499E-3</v>
      </c>
      <c r="BW13" s="13">
        <v>2.38907849829352E-2</v>
      </c>
      <c r="BX13" s="13"/>
      <c r="BY13" s="13">
        <v>2.0979020979021001E-2</v>
      </c>
      <c r="BZ13" s="13">
        <v>2.78551532033426E-2</v>
      </c>
      <c r="CA13" s="13"/>
      <c r="CB13" s="13">
        <v>2.1996615905245299E-2</v>
      </c>
      <c r="CC13" s="13">
        <v>3.2154340836012901E-2</v>
      </c>
    </row>
    <row r="14" spans="2:81" x14ac:dyDescent="0.3">
      <c r="B14" s="14" t="s">
        <v>89</v>
      </c>
      <c r="C14" s="17">
        <v>0.65101214574898802</v>
      </c>
      <c r="D14" s="17">
        <v>0.66131621187801004</v>
      </c>
      <c r="E14" s="17">
        <v>0.64250411861614498</v>
      </c>
      <c r="F14" s="17"/>
      <c r="G14" s="17">
        <v>0.65142857142857102</v>
      </c>
      <c r="H14" s="17">
        <v>0.70552147239263796</v>
      </c>
      <c r="I14" s="17">
        <v>0.66101694915254205</v>
      </c>
      <c r="J14" s="17">
        <v>0.63184079601990095</v>
      </c>
      <c r="K14" s="17">
        <v>0.65734265734265696</v>
      </c>
      <c r="L14" s="17">
        <v>0.53896103896103897</v>
      </c>
      <c r="M14" s="17"/>
      <c r="N14" s="17">
        <v>0.69665271966527198</v>
      </c>
      <c r="O14" s="17">
        <v>0.62886597938144295</v>
      </c>
      <c r="P14" s="17">
        <v>0.68656716417910402</v>
      </c>
      <c r="Q14" s="17">
        <v>0.559055118110236</v>
      </c>
      <c r="R14" s="17"/>
      <c r="S14" s="17">
        <v>0.67078189300411495</v>
      </c>
      <c r="T14" s="17">
        <v>0.75187969924812004</v>
      </c>
      <c r="U14" s="17">
        <v>0.64383561643835596</v>
      </c>
      <c r="V14" s="17">
        <v>0.62135922330097104</v>
      </c>
      <c r="W14" s="17">
        <v>0.63461538461538503</v>
      </c>
      <c r="X14" s="17">
        <v>0.65714285714285703</v>
      </c>
      <c r="Y14" s="17">
        <v>0.63</v>
      </c>
      <c r="Z14" s="17">
        <v>0.62222222222222201</v>
      </c>
      <c r="AA14" s="17">
        <v>0.66878980891719797</v>
      </c>
      <c r="AB14" s="17">
        <v>0.60416666666666696</v>
      </c>
      <c r="AC14" s="17">
        <v>0.45614035087719301</v>
      </c>
      <c r="AD14" s="17">
        <v>0.78947368421052599</v>
      </c>
      <c r="AE14" s="17"/>
      <c r="AF14" s="17">
        <v>0.66165413533834605</v>
      </c>
      <c r="AG14" s="17">
        <v>0.72</v>
      </c>
      <c r="AH14" s="17">
        <v>0.6875</v>
      </c>
      <c r="AI14" s="17">
        <v>0.670807453416149</v>
      </c>
      <c r="AJ14" s="17">
        <v>0.58536585365853699</v>
      </c>
      <c r="AK14" s="17">
        <v>0.580952380952381</v>
      </c>
      <c r="AL14" s="17"/>
      <c r="AM14" s="17">
        <v>0.60989010989011005</v>
      </c>
      <c r="AN14" s="17">
        <v>0.64888888888888896</v>
      </c>
      <c r="AO14" s="17">
        <v>0.66751918158567802</v>
      </c>
      <c r="AP14" s="17">
        <v>0.67510548523206704</v>
      </c>
      <c r="AQ14" s="17">
        <v>0.79545454545454497</v>
      </c>
      <c r="AR14" s="17"/>
      <c r="AS14" s="17">
        <v>0.65101214574898802</v>
      </c>
      <c r="AT14" s="17" t="s">
        <v>97</v>
      </c>
      <c r="AU14" s="17"/>
      <c r="AV14" s="17">
        <v>0.65749999999999997</v>
      </c>
      <c r="AW14" s="17">
        <v>0.680851063829787</v>
      </c>
      <c r="AX14" s="17">
        <v>0.61950286806883403</v>
      </c>
      <c r="AY14" s="17"/>
      <c r="AZ14" s="17">
        <v>0.70642201834862395</v>
      </c>
      <c r="BA14" s="17">
        <v>0.62222222222222201</v>
      </c>
      <c r="BB14" s="17">
        <v>0.64757709251101303</v>
      </c>
      <c r="BC14" s="17"/>
      <c r="BD14" s="17">
        <v>0.67543859649122795</v>
      </c>
      <c r="BE14" s="17">
        <v>0.60556844547563804</v>
      </c>
      <c r="BF14" s="17"/>
      <c r="BG14" s="17">
        <v>0.76513317191283303</v>
      </c>
      <c r="BH14" s="17">
        <v>0.59390243902438999</v>
      </c>
      <c r="BI14" s="17"/>
      <c r="BJ14" s="17">
        <v>0.74210526315789505</v>
      </c>
      <c r="BK14" s="17">
        <v>0.63689892051030395</v>
      </c>
      <c r="BL14" s="17"/>
      <c r="BM14" s="17">
        <v>0.57201646090534997</v>
      </c>
      <c r="BN14" s="17">
        <v>0.67110655737704905</v>
      </c>
      <c r="BO14" s="17"/>
      <c r="BP14" s="17">
        <v>0.59347181008902095</v>
      </c>
      <c r="BQ14" s="17">
        <v>0.670091324200913</v>
      </c>
      <c r="BR14" s="17"/>
      <c r="BS14" s="17">
        <v>0.66289592760181004</v>
      </c>
      <c r="BT14" s="17">
        <v>0.60659340659340699</v>
      </c>
      <c r="BU14" s="17"/>
      <c r="BV14" s="17">
        <v>0.77181208053691297</v>
      </c>
      <c r="BW14" s="17">
        <v>0.60750853242320801</v>
      </c>
      <c r="BX14" s="17"/>
      <c r="BY14" s="17">
        <v>0.55944055944055904</v>
      </c>
      <c r="BZ14" s="17">
        <v>0.66852367688022296</v>
      </c>
      <c r="CA14" s="17"/>
      <c r="CB14" s="17">
        <v>0.60913705583756395</v>
      </c>
      <c r="CC14" s="17">
        <v>0.702572347266881</v>
      </c>
    </row>
    <row r="15" spans="2:81" x14ac:dyDescent="0.3">
      <c r="B15" s="14" t="s">
        <v>90</v>
      </c>
      <c r="C15" s="17">
        <v>0.124696356275304</v>
      </c>
      <c r="D15" s="17">
        <v>0.12038523274478299</v>
      </c>
      <c r="E15" s="17">
        <v>0.12850082372322899</v>
      </c>
      <c r="F15" s="17"/>
      <c r="G15" s="17">
        <v>0.19428571428571401</v>
      </c>
      <c r="H15" s="17">
        <v>8.2822085889570504E-2</v>
      </c>
      <c r="I15" s="17">
        <v>0.13559322033898299</v>
      </c>
      <c r="J15" s="17">
        <v>0.119402985074627</v>
      </c>
      <c r="K15" s="17">
        <v>0.10489510489510501</v>
      </c>
      <c r="L15" s="17">
        <v>0.14285714285714299</v>
      </c>
      <c r="M15" s="17"/>
      <c r="N15" s="17">
        <v>9.4142259414225896E-2</v>
      </c>
      <c r="O15" s="17">
        <v>0.14089347079037801</v>
      </c>
      <c r="P15" s="17">
        <v>0.124378109452736</v>
      </c>
      <c r="Q15" s="17">
        <v>0.16141732283464599</v>
      </c>
      <c r="R15" s="17"/>
      <c r="S15" s="17">
        <v>0.12345679012345701</v>
      </c>
      <c r="T15" s="17">
        <v>9.7744360902255606E-2</v>
      </c>
      <c r="U15" s="17">
        <v>8.2191780821917804E-2</v>
      </c>
      <c r="V15" s="17">
        <v>0.15533980582524301</v>
      </c>
      <c r="W15" s="17">
        <v>0.16346153846153799</v>
      </c>
      <c r="X15" s="17">
        <v>7.6190476190476197E-2</v>
      </c>
      <c r="Y15" s="17">
        <v>0.06</v>
      </c>
      <c r="Z15" s="17">
        <v>0.2</v>
      </c>
      <c r="AA15" s="17">
        <v>0.13375796178343899</v>
      </c>
      <c r="AB15" s="17">
        <v>0.13541666666666699</v>
      </c>
      <c r="AC15" s="17">
        <v>0.22807017543859601</v>
      </c>
      <c r="AD15" s="17">
        <v>0.105263157894737</v>
      </c>
      <c r="AE15" s="17"/>
      <c r="AF15" s="17">
        <v>0.12280701754386</v>
      </c>
      <c r="AG15" s="17">
        <v>9.5000000000000001E-2</v>
      </c>
      <c r="AH15" s="17">
        <v>0.1171875</v>
      </c>
      <c r="AI15" s="17">
        <v>0.161490683229814</v>
      </c>
      <c r="AJ15" s="17">
        <v>0.13008130081300801</v>
      </c>
      <c r="AK15" s="17">
        <v>9.5238095238095205E-2</v>
      </c>
      <c r="AL15" s="17"/>
      <c r="AM15" s="17">
        <v>0.14835164835164799</v>
      </c>
      <c r="AN15" s="17">
        <v>0.133333333333333</v>
      </c>
      <c r="AO15" s="17">
        <v>0.10741687979539601</v>
      </c>
      <c r="AP15" s="17">
        <v>0.109704641350211</v>
      </c>
      <c r="AQ15" s="17">
        <v>6.8181818181818205E-2</v>
      </c>
      <c r="AR15" s="17"/>
      <c r="AS15" s="17">
        <v>0.124696356275304</v>
      </c>
      <c r="AT15" s="17" t="s">
        <v>97</v>
      </c>
      <c r="AU15" s="17"/>
      <c r="AV15" s="17">
        <v>0.1225</v>
      </c>
      <c r="AW15" s="17">
        <v>0.117021276595745</v>
      </c>
      <c r="AX15" s="17">
        <v>0.13193116634799201</v>
      </c>
      <c r="AY15" s="17"/>
      <c r="AZ15" s="17">
        <v>0.119266055045872</v>
      </c>
      <c r="BA15" s="17">
        <v>0.133333333333333</v>
      </c>
      <c r="BB15" s="17">
        <v>0.105726872246696</v>
      </c>
      <c r="BC15" s="17"/>
      <c r="BD15" s="17">
        <v>0.11779448621553899</v>
      </c>
      <c r="BE15" s="17">
        <v>0.13689095127610201</v>
      </c>
      <c r="BF15" s="17"/>
      <c r="BG15" s="17">
        <v>8.4745762711864403E-2</v>
      </c>
      <c r="BH15" s="17">
        <v>0.14390243902439001</v>
      </c>
      <c r="BI15" s="17"/>
      <c r="BJ15" s="17">
        <v>0.13157894736842099</v>
      </c>
      <c r="BK15" s="17">
        <v>0.122669283611384</v>
      </c>
      <c r="BL15" s="17"/>
      <c r="BM15" s="17">
        <v>0.139917695473251</v>
      </c>
      <c r="BN15" s="17">
        <v>0.11885245901639301</v>
      </c>
      <c r="BO15" s="17"/>
      <c r="BP15" s="17">
        <v>0.16023738872403601</v>
      </c>
      <c r="BQ15" s="17">
        <v>0.11301369863013699</v>
      </c>
      <c r="BR15" s="17"/>
      <c r="BS15" s="17">
        <v>0.14027149321266999</v>
      </c>
      <c r="BT15" s="17">
        <v>0.114285714285714</v>
      </c>
      <c r="BU15" s="17"/>
      <c r="BV15" s="17">
        <v>0.114093959731544</v>
      </c>
      <c r="BW15" s="17">
        <v>0.15358361774744</v>
      </c>
      <c r="BX15" s="17"/>
      <c r="BY15" s="17">
        <v>0.195804195804196</v>
      </c>
      <c r="BZ15" s="17">
        <v>0.112349117920149</v>
      </c>
      <c r="CA15" s="17"/>
      <c r="CB15" s="17">
        <v>0.138747884940778</v>
      </c>
      <c r="CC15" s="17">
        <v>0.107717041800643</v>
      </c>
    </row>
    <row r="16" spans="2:81" x14ac:dyDescent="0.3">
      <c r="B16" s="14" t="s">
        <v>91</v>
      </c>
      <c r="C16" s="18">
        <v>0.52631578947368396</v>
      </c>
      <c r="D16" s="18">
        <v>0.54093097913322596</v>
      </c>
      <c r="E16" s="18">
        <v>0.51400329489291596</v>
      </c>
      <c r="F16" s="18"/>
      <c r="G16" s="18">
        <v>0.45714285714285702</v>
      </c>
      <c r="H16" s="18">
        <v>0.622699386503067</v>
      </c>
      <c r="I16" s="18">
        <v>0.52542372881355903</v>
      </c>
      <c r="J16" s="18">
        <v>0.51243781094527396</v>
      </c>
      <c r="K16" s="18">
        <v>0.55244755244755195</v>
      </c>
      <c r="L16" s="18">
        <v>0.39610389610389601</v>
      </c>
      <c r="M16" s="18"/>
      <c r="N16" s="18">
        <v>0.60251046025104604</v>
      </c>
      <c r="O16" s="18">
        <v>0.487972508591065</v>
      </c>
      <c r="P16" s="18">
        <v>0.56218905472636804</v>
      </c>
      <c r="Q16" s="18">
        <v>0.39763779527559101</v>
      </c>
      <c r="R16" s="18"/>
      <c r="S16" s="18">
        <v>0.54732510288065805</v>
      </c>
      <c r="T16" s="18">
        <v>0.65413533834586501</v>
      </c>
      <c r="U16" s="18">
        <v>0.56164383561643805</v>
      </c>
      <c r="V16" s="18">
        <v>0.466019417475728</v>
      </c>
      <c r="W16" s="18">
        <v>0.47115384615384598</v>
      </c>
      <c r="X16" s="18">
        <v>0.580952380952381</v>
      </c>
      <c r="Y16" s="18">
        <v>0.56999999999999995</v>
      </c>
      <c r="Z16" s="18">
        <v>0.422222222222222</v>
      </c>
      <c r="AA16" s="18">
        <v>0.53503184713375795</v>
      </c>
      <c r="AB16" s="18">
        <v>0.46875</v>
      </c>
      <c r="AC16" s="18">
        <v>0.22807017543859601</v>
      </c>
      <c r="AD16" s="18">
        <v>0.68421052631578905</v>
      </c>
      <c r="AE16" s="18"/>
      <c r="AF16" s="18">
        <v>0.53884711779448602</v>
      </c>
      <c r="AG16" s="18">
        <v>0.625</v>
      </c>
      <c r="AH16" s="18">
        <v>0.5703125</v>
      </c>
      <c r="AI16" s="18">
        <v>0.50931677018633503</v>
      </c>
      <c r="AJ16" s="18">
        <v>0.45528455284552899</v>
      </c>
      <c r="AK16" s="18">
        <v>0.48571428571428599</v>
      </c>
      <c r="AL16" s="18"/>
      <c r="AM16" s="18">
        <v>0.46153846153846201</v>
      </c>
      <c r="AN16" s="18">
        <v>0.51555555555555599</v>
      </c>
      <c r="AO16" s="18">
        <v>0.56010230179028098</v>
      </c>
      <c r="AP16" s="18">
        <v>0.56540084388185696</v>
      </c>
      <c r="AQ16" s="18">
        <v>0.72727272727272696</v>
      </c>
      <c r="AR16" s="18"/>
      <c r="AS16" s="18">
        <v>0.52631578947368396</v>
      </c>
      <c r="AT16" s="18" t="s">
        <v>97</v>
      </c>
      <c r="AU16" s="18"/>
      <c r="AV16" s="18">
        <v>0.53500000000000003</v>
      </c>
      <c r="AW16" s="18">
        <v>0.56382978723404298</v>
      </c>
      <c r="AX16" s="18">
        <v>0.48757170172084102</v>
      </c>
      <c r="AY16" s="18"/>
      <c r="AZ16" s="18">
        <v>0.58715596330275199</v>
      </c>
      <c r="BA16" s="18">
        <v>0.48888888888888898</v>
      </c>
      <c r="BB16" s="18">
        <v>0.54185022026431695</v>
      </c>
      <c r="BC16" s="18"/>
      <c r="BD16" s="18">
        <v>0.55764411027568905</v>
      </c>
      <c r="BE16" s="18">
        <v>0.46867749419953603</v>
      </c>
      <c r="BF16" s="18"/>
      <c r="BG16" s="18">
        <v>0.68038740920096896</v>
      </c>
      <c r="BH16" s="18">
        <v>0.45</v>
      </c>
      <c r="BI16" s="18"/>
      <c r="BJ16" s="18">
        <v>0.61052631578947403</v>
      </c>
      <c r="BK16" s="18">
        <v>0.51422963689891998</v>
      </c>
      <c r="BL16" s="18"/>
      <c r="BM16" s="18">
        <v>0.43209876543209902</v>
      </c>
      <c r="BN16" s="18">
        <v>0.55225409836065598</v>
      </c>
      <c r="BO16" s="18"/>
      <c r="BP16" s="18">
        <v>0.43323442136498502</v>
      </c>
      <c r="BQ16" s="18">
        <v>0.557077625570776</v>
      </c>
      <c r="BR16" s="18"/>
      <c r="BS16" s="18">
        <v>0.52262443438913997</v>
      </c>
      <c r="BT16" s="18">
        <v>0.492307692307692</v>
      </c>
      <c r="BU16" s="18"/>
      <c r="BV16" s="18">
        <v>0.65771812080536896</v>
      </c>
      <c r="BW16" s="18">
        <v>0.45392491467576801</v>
      </c>
      <c r="BX16" s="18"/>
      <c r="BY16" s="18">
        <v>0.36363636363636398</v>
      </c>
      <c r="BZ16" s="18">
        <v>0.55617455896007395</v>
      </c>
      <c r="CA16" s="18"/>
      <c r="CB16" s="18">
        <v>0.470389170896785</v>
      </c>
      <c r="CC16" s="18">
        <v>0.59485530546623799</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534</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0.26801619433198398</v>
      </c>
      <c r="D8" s="13">
        <v>0.28892455858748001</v>
      </c>
      <c r="E8" s="13">
        <v>0.24546952224052701</v>
      </c>
      <c r="F8" s="13"/>
      <c r="G8" s="13">
        <v>0.32571428571428601</v>
      </c>
      <c r="H8" s="13">
        <v>0.29447852760736198</v>
      </c>
      <c r="I8" s="13">
        <v>0.338983050847458</v>
      </c>
      <c r="J8" s="13">
        <v>0.22885572139303501</v>
      </c>
      <c r="K8" s="13">
        <v>0.195804195804196</v>
      </c>
      <c r="L8" s="13">
        <v>0.15584415584415601</v>
      </c>
      <c r="M8" s="13"/>
      <c r="N8" s="13">
        <v>0.28033472803347298</v>
      </c>
      <c r="O8" s="13">
        <v>0.23367697594501699</v>
      </c>
      <c r="P8" s="13">
        <v>0.20895522388059701</v>
      </c>
      <c r="Q8" s="13">
        <v>0.32677165354330701</v>
      </c>
      <c r="R8" s="13"/>
      <c r="S8" s="13">
        <v>0.30041152263374499</v>
      </c>
      <c r="T8" s="13">
        <v>0.22556390977443599</v>
      </c>
      <c r="U8" s="13">
        <v>0.232876712328767</v>
      </c>
      <c r="V8" s="13">
        <v>0.25242718446601897</v>
      </c>
      <c r="W8" s="13">
        <v>0.28846153846153799</v>
      </c>
      <c r="X8" s="13">
        <v>0.27619047619047599</v>
      </c>
      <c r="Y8" s="13">
        <v>0.24</v>
      </c>
      <c r="Z8" s="13">
        <v>0.22222222222222199</v>
      </c>
      <c r="AA8" s="13">
        <v>0.26751592356687898</v>
      </c>
      <c r="AB8" s="13">
        <v>0.27083333333333298</v>
      </c>
      <c r="AC8" s="13">
        <v>0.33333333333333298</v>
      </c>
      <c r="AD8" s="13">
        <v>0.26315789473684198</v>
      </c>
      <c r="AE8" s="13"/>
      <c r="AF8" s="13">
        <v>0.28571428571428598</v>
      </c>
      <c r="AG8" s="13">
        <v>0.22</v>
      </c>
      <c r="AH8" s="13">
        <v>0.328125</v>
      </c>
      <c r="AI8" s="13">
        <v>0.27329192546583903</v>
      </c>
      <c r="AJ8" s="13">
        <v>0.276422764227642</v>
      </c>
      <c r="AK8" s="13">
        <v>0.238095238095238</v>
      </c>
      <c r="AL8" s="13"/>
      <c r="AM8" s="13">
        <v>0.269230769230769</v>
      </c>
      <c r="AN8" s="13">
        <v>0.26222222222222202</v>
      </c>
      <c r="AO8" s="13">
        <v>0.25319693094629198</v>
      </c>
      <c r="AP8" s="13">
        <v>0.28691983122362902</v>
      </c>
      <c r="AQ8" s="13">
        <v>0.43181818181818199</v>
      </c>
      <c r="AR8" s="13"/>
      <c r="AS8" s="13">
        <v>0.26801619433198398</v>
      </c>
      <c r="AT8" s="13" t="s">
        <v>97</v>
      </c>
      <c r="AU8" s="13"/>
      <c r="AV8" s="13">
        <v>0.25750000000000001</v>
      </c>
      <c r="AW8" s="13">
        <v>0.29787234042553201</v>
      </c>
      <c r="AX8" s="13">
        <v>0.23900573613766701</v>
      </c>
      <c r="AY8" s="13"/>
      <c r="AZ8" s="13">
        <v>0.38532110091743099</v>
      </c>
      <c r="BA8" s="13">
        <v>0.32222222222222202</v>
      </c>
      <c r="BB8" s="13">
        <v>0.17621145374449301</v>
      </c>
      <c r="BC8" s="13"/>
      <c r="BD8" s="13">
        <v>0.28571428571428598</v>
      </c>
      <c r="BE8" s="13">
        <v>0.23665893271461699</v>
      </c>
      <c r="BF8" s="13"/>
      <c r="BG8" s="13">
        <v>0.305084745762712</v>
      </c>
      <c r="BH8" s="13">
        <v>0.25</v>
      </c>
      <c r="BI8" s="13"/>
      <c r="BJ8" s="13">
        <v>0.28421052631578902</v>
      </c>
      <c r="BK8" s="13">
        <v>0.26594700686947997</v>
      </c>
      <c r="BL8" s="13"/>
      <c r="BM8" s="13">
        <v>0.30452674897119297</v>
      </c>
      <c r="BN8" s="13">
        <v>0.25819672131147497</v>
      </c>
      <c r="BO8" s="13"/>
      <c r="BP8" s="13">
        <v>0.28486646884272998</v>
      </c>
      <c r="BQ8" s="13">
        <v>0.261415525114155</v>
      </c>
      <c r="BR8" s="13"/>
      <c r="BS8" s="13">
        <v>0.28506787330316702</v>
      </c>
      <c r="BT8" s="13">
        <v>0.206593406593407</v>
      </c>
      <c r="BU8" s="13"/>
      <c r="BV8" s="13">
        <v>0.25503355704698</v>
      </c>
      <c r="BW8" s="13">
        <v>0.30034129692832801</v>
      </c>
      <c r="BX8" s="13"/>
      <c r="BY8" s="13">
        <v>0.30769230769230799</v>
      </c>
      <c r="BZ8" s="13">
        <v>0.25812441968430799</v>
      </c>
      <c r="CA8" s="13"/>
      <c r="CB8" s="13">
        <v>0.31302876480541503</v>
      </c>
      <c r="CC8" s="13">
        <v>0.22508038585209</v>
      </c>
    </row>
    <row r="9" spans="2:81" x14ac:dyDescent="0.3">
      <c r="B9" s="14" t="s">
        <v>84</v>
      </c>
      <c r="C9" s="13">
        <v>0.40485829959514202</v>
      </c>
      <c r="D9" s="13">
        <v>0.406099518459069</v>
      </c>
      <c r="E9" s="13">
        <v>0.40362438220757801</v>
      </c>
      <c r="F9" s="13"/>
      <c r="G9" s="13">
        <v>0.4</v>
      </c>
      <c r="H9" s="13">
        <v>0.41104294478527598</v>
      </c>
      <c r="I9" s="13">
        <v>0.37288135593220301</v>
      </c>
      <c r="J9" s="13">
        <v>0.39800995024875602</v>
      </c>
      <c r="K9" s="13">
        <v>0.391608391608392</v>
      </c>
      <c r="L9" s="13">
        <v>0.46753246753246802</v>
      </c>
      <c r="M9" s="13"/>
      <c r="N9" s="13">
        <v>0.410041841004184</v>
      </c>
      <c r="O9" s="13">
        <v>0.41237113402061898</v>
      </c>
      <c r="P9" s="13">
        <v>0.43781094527363201</v>
      </c>
      <c r="Q9" s="13">
        <v>0.35826771653543299</v>
      </c>
      <c r="R9" s="13"/>
      <c r="S9" s="13">
        <v>0.44032921810699599</v>
      </c>
      <c r="T9" s="13">
        <v>0.44360902255639101</v>
      </c>
      <c r="U9" s="13">
        <v>0.465753424657534</v>
      </c>
      <c r="V9" s="13">
        <v>0.38834951456310701</v>
      </c>
      <c r="W9" s="13">
        <v>0.33653846153846201</v>
      </c>
      <c r="X9" s="13">
        <v>0.38095238095238099</v>
      </c>
      <c r="Y9" s="13">
        <v>0.4</v>
      </c>
      <c r="Z9" s="13">
        <v>0.46666666666666701</v>
      </c>
      <c r="AA9" s="13">
        <v>0.35031847133757998</v>
      </c>
      <c r="AB9" s="13">
        <v>0.4375</v>
      </c>
      <c r="AC9" s="13">
        <v>0.36842105263157898</v>
      </c>
      <c r="AD9" s="13">
        <v>0.31578947368421101</v>
      </c>
      <c r="AE9" s="13"/>
      <c r="AF9" s="13">
        <v>0.43859649122806998</v>
      </c>
      <c r="AG9" s="13">
        <v>0.45</v>
      </c>
      <c r="AH9" s="13">
        <v>0.390625</v>
      </c>
      <c r="AI9" s="13">
        <v>0.335403726708075</v>
      </c>
      <c r="AJ9" s="13">
        <v>0.39837398373983701</v>
      </c>
      <c r="AK9" s="13">
        <v>0.38095238095238099</v>
      </c>
      <c r="AL9" s="13"/>
      <c r="AM9" s="13">
        <v>0.36813186813186799</v>
      </c>
      <c r="AN9" s="13">
        <v>0.39555555555555599</v>
      </c>
      <c r="AO9" s="13">
        <v>0.42199488491048598</v>
      </c>
      <c r="AP9" s="13">
        <v>0.43459915611814298</v>
      </c>
      <c r="AQ9" s="13">
        <v>0.38636363636363602</v>
      </c>
      <c r="AR9" s="13"/>
      <c r="AS9" s="13">
        <v>0.40485829959514202</v>
      </c>
      <c r="AT9" s="13" t="s">
        <v>97</v>
      </c>
      <c r="AU9" s="13"/>
      <c r="AV9" s="13">
        <v>0.42249999999999999</v>
      </c>
      <c r="AW9" s="13">
        <v>0.329787234042553</v>
      </c>
      <c r="AX9" s="13">
        <v>0.43021032504780099</v>
      </c>
      <c r="AY9" s="13"/>
      <c r="AZ9" s="13">
        <v>0.403669724770642</v>
      </c>
      <c r="BA9" s="13">
        <v>0.4</v>
      </c>
      <c r="BB9" s="13">
        <v>0.42290748898678399</v>
      </c>
      <c r="BC9" s="13"/>
      <c r="BD9" s="13">
        <v>0.407268170426065</v>
      </c>
      <c r="BE9" s="13">
        <v>0.39907192575405998</v>
      </c>
      <c r="BF9" s="13"/>
      <c r="BG9" s="13">
        <v>0.41888619854721498</v>
      </c>
      <c r="BH9" s="13">
        <v>0.39756097560975601</v>
      </c>
      <c r="BI9" s="13"/>
      <c r="BJ9" s="13">
        <v>0.43157894736842101</v>
      </c>
      <c r="BK9" s="13">
        <v>0.40137389597644801</v>
      </c>
      <c r="BL9" s="13"/>
      <c r="BM9" s="13">
        <v>0.41563786008230502</v>
      </c>
      <c r="BN9" s="13">
        <v>0.402663934426229</v>
      </c>
      <c r="BO9" s="13"/>
      <c r="BP9" s="13">
        <v>0.39762611275964399</v>
      </c>
      <c r="BQ9" s="13">
        <v>0.40981735159817401</v>
      </c>
      <c r="BR9" s="13"/>
      <c r="BS9" s="13">
        <v>0.41855203619909498</v>
      </c>
      <c r="BT9" s="13">
        <v>0.424175824175824</v>
      </c>
      <c r="BU9" s="13"/>
      <c r="BV9" s="13">
        <v>0.44295302013422799</v>
      </c>
      <c r="BW9" s="13">
        <v>0.40614334470989799</v>
      </c>
      <c r="BX9" s="13"/>
      <c r="BY9" s="13">
        <v>0.41258741258741299</v>
      </c>
      <c r="BZ9" s="13">
        <v>0.40761374187558003</v>
      </c>
      <c r="CA9" s="13"/>
      <c r="CB9" s="13">
        <v>0.40101522842639598</v>
      </c>
      <c r="CC9" s="13">
        <v>0.409967845659164</v>
      </c>
    </row>
    <row r="10" spans="2:81" x14ac:dyDescent="0.3">
      <c r="B10" s="14" t="s">
        <v>414</v>
      </c>
      <c r="C10" s="13">
        <v>0.161133603238866</v>
      </c>
      <c r="D10" s="13">
        <v>0.141252006420546</v>
      </c>
      <c r="E10" s="13">
        <v>0.182866556836903</v>
      </c>
      <c r="F10" s="13"/>
      <c r="G10" s="13">
        <v>0.16571428571428601</v>
      </c>
      <c r="H10" s="13">
        <v>0.159509202453988</v>
      </c>
      <c r="I10" s="13">
        <v>0.12711864406779699</v>
      </c>
      <c r="J10" s="13">
        <v>0.15920398009950201</v>
      </c>
      <c r="K10" s="13">
        <v>0.195804195804196</v>
      </c>
      <c r="L10" s="13">
        <v>0.18181818181818199</v>
      </c>
      <c r="M10" s="13"/>
      <c r="N10" s="13">
        <v>0.15690376569037701</v>
      </c>
      <c r="O10" s="13">
        <v>0.161512027491409</v>
      </c>
      <c r="P10" s="13">
        <v>0.17910447761194001</v>
      </c>
      <c r="Q10" s="13">
        <v>0.15748031496063</v>
      </c>
      <c r="R10" s="13"/>
      <c r="S10" s="13">
        <v>0.13580246913580199</v>
      </c>
      <c r="T10" s="13">
        <v>0.14285714285714299</v>
      </c>
      <c r="U10" s="13">
        <v>0.150684931506849</v>
      </c>
      <c r="V10" s="13">
        <v>0.16504854368932001</v>
      </c>
      <c r="W10" s="13">
        <v>0.22115384615384601</v>
      </c>
      <c r="X10" s="13">
        <v>0.133333333333333</v>
      </c>
      <c r="Y10" s="13">
        <v>0.19</v>
      </c>
      <c r="Z10" s="13">
        <v>0.11111111111111099</v>
      </c>
      <c r="AA10" s="13">
        <v>0.16560509554140099</v>
      </c>
      <c r="AB10" s="13">
        <v>0.17708333333333301</v>
      </c>
      <c r="AC10" s="13">
        <v>0.157894736842105</v>
      </c>
      <c r="AD10" s="13">
        <v>0.31578947368421101</v>
      </c>
      <c r="AE10" s="13"/>
      <c r="AF10" s="13">
        <v>0.13533834586466201</v>
      </c>
      <c r="AG10" s="13">
        <v>0.15</v>
      </c>
      <c r="AH10" s="13">
        <v>0.15625</v>
      </c>
      <c r="AI10" s="13">
        <v>0.173913043478261</v>
      </c>
      <c r="AJ10" s="13">
        <v>0.16260162601625999</v>
      </c>
      <c r="AK10" s="13">
        <v>0.2</v>
      </c>
      <c r="AL10" s="13"/>
      <c r="AM10" s="13">
        <v>0.14285714285714299</v>
      </c>
      <c r="AN10" s="13">
        <v>0.17333333333333301</v>
      </c>
      <c r="AO10" s="13">
        <v>0.17647058823529399</v>
      </c>
      <c r="AP10" s="13">
        <v>0.13502109704641299</v>
      </c>
      <c r="AQ10" s="13">
        <v>6.8181818181818205E-2</v>
      </c>
      <c r="AR10" s="13"/>
      <c r="AS10" s="13">
        <v>0.161133603238866</v>
      </c>
      <c r="AT10" s="13" t="s">
        <v>97</v>
      </c>
      <c r="AU10" s="13"/>
      <c r="AV10" s="13">
        <v>0.14499999999999999</v>
      </c>
      <c r="AW10" s="13">
        <v>0.19148936170212799</v>
      </c>
      <c r="AX10" s="13">
        <v>0.17208413001912001</v>
      </c>
      <c r="AY10" s="13"/>
      <c r="AZ10" s="13">
        <v>9.1743119266055106E-2</v>
      </c>
      <c r="BA10" s="13">
        <v>0.155555555555556</v>
      </c>
      <c r="BB10" s="13">
        <v>0.185022026431718</v>
      </c>
      <c r="BC10" s="13"/>
      <c r="BD10" s="13">
        <v>0.16040100250626599</v>
      </c>
      <c r="BE10" s="13">
        <v>0.16241299303944301</v>
      </c>
      <c r="BF10" s="13"/>
      <c r="BG10" s="13">
        <v>0.14043583535109</v>
      </c>
      <c r="BH10" s="13">
        <v>0.171951219512195</v>
      </c>
      <c r="BI10" s="13"/>
      <c r="BJ10" s="13">
        <v>0.14736842105263201</v>
      </c>
      <c r="BK10" s="13">
        <v>0.160942100098135</v>
      </c>
      <c r="BL10" s="13"/>
      <c r="BM10" s="13">
        <v>0.17695473251028801</v>
      </c>
      <c r="BN10" s="13">
        <v>0.15881147540983601</v>
      </c>
      <c r="BO10" s="13"/>
      <c r="BP10" s="13">
        <v>0.172106824925816</v>
      </c>
      <c r="BQ10" s="13">
        <v>0.15525114155251099</v>
      </c>
      <c r="BR10" s="13"/>
      <c r="BS10" s="13">
        <v>0.16289592760180999</v>
      </c>
      <c r="BT10" s="13">
        <v>0.175824175824176</v>
      </c>
      <c r="BU10" s="13"/>
      <c r="BV10" s="13">
        <v>0.161073825503356</v>
      </c>
      <c r="BW10" s="13">
        <v>0.16382252559727001</v>
      </c>
      <c r="BX10" s="13"/>
      <c r="BY10" s="13">
        <v>0.111888111888112</v>
      </c>
      <c r="BZ10" s="13">
        <v>0.16713091922005599</v>
      </c>
      <c r="CA10" s="13"/>
      <c r="CB10" s="13">
        <v>0.13367174280879901</v>
      </c>
      <c r="CC10" s="13">
        <v>0.18488745980707399</v>
      </c>
    </row>
    <row r="11" spans="2:81" x14ac:dyDescent="0.3">
      <c r="B11" s="14" t="s">
        <v>86</v>
      </c>
      <c r="C11" s="13">
        <v>8.3400809716599203E-2</v>
      </c>
      <c r="D11" s="13">
        <v>9.6308186195826706E-2</v>
      </c>
      <c r="E11" s="13">
        <v>7.0840197693574997E-2</v>
      </c>
      <c r="F11" s="13"/>
      <c r="G11" s="13">
        <v>6.2857142857142903E-2</v>
      </c>
      <c r="H11" s="13">
        <v>5.2147239263803699E-2</v>
      </c>
      <c r="I11" s="13">
        <v>9.74576271186441E-2</v>
      </c>
      <c r="J11" s="13">
        <v>0.109452736318408</v>
      </c>
      <c r="K11" s="13">
        <v>0.111888111888112</v>
      </c>
      <c r="L11" s="13">
        <v>9.0909090909090898E-2</v>
      </c>
      <c r="M11" s="13"/>
      <c r="N11" s="13">
        <v>7.1129707112970703E-2</v>
      </c>
      <c r="O11" s="13">
        <v>0.123711340206186</v>
      </c>
      <c r="P11" s="13">
        <v>7.9601990049751201E-2</v>
      </c>
      <c r="Q11" s="13">
        <v>6.2992125984251995E-2</v>
      </c>
      <c r="R11" s="13"/>
      <c r="S11" s="13">
        <v>6.1728395061728399E-2</v>
      </c>
      <c r="T11" s="13">
        <v>6.7669172932330796E-2</v>
      </c>
      <c r="U11" s="13">
        <v>6.8493150684931503E-2</v>
      </c>
      <c r="V11" s="13">
        <v>0.15533980582524301</v>
      </c>
      <c r="W11" s="13">
        <v>6.7307692307692304E-2</v>
      </c>
      <c r="X11" s="13">
        <v>9.5238095238095205E-2</v>
      </c>
      <c r="Y11" s="13">
        <v>7.0000000000000007E-2</v>
      </c>
      <c r="Z11" s="13">
        <v>0.11111111111111099</v>
      </c>
      <c r="AA11" s="13">
        <v>0.11464968152866201</v>
      </c>
      <c r="AB11" s="13">
        <v>6.25E-2</v>
      </c>
      <c r="AC11" s="13">
        <v>8.7719298245614002E-2</v>
      </c>
      <c r="AD11" s="13">
        <v>0</v>
      </c>
      <c r="AE11" s="13"/>
      <c r="AF11" s="13">
        <v>8.5213032581453602E-2</v>
      </c>
      <c r="AG11" s="13">
        <v>9.5000000000000001E-2</v>
      </c>
      <c r="AH11" s="13">
        <v>5.46875E-2</v>
      </c>
      <c r="AI11" s="13">
        <v>0.111801242236025</v>
      </c>
      <c r="AJ11" s="13">
        <v>4.8780487804878099E-2</v>
      </c>
      <c r="AK11" s="13">
        <v>8.5714285714285701E-2</v>
      </c>
      <c r="AL11" s="13"/>
      <c r="AM11" s="13">
        <v>8.7912087912087905E-2</v>
      </c>
      <c r="AN11" s="13">
        <v>9.7777777777777797E-2</v>
      </c>
      <c r="AO11" s="13">
        <v>6.6496163682864498E-2</v>
      </c>
      <c r="AP11" s="13">
        <v>6.3291139240506306E-2</v>
      </c>
      <c r="AQ11" s="13">
        <v>4.5454545454545497E-2</v>
      </c>
      <c r="AR11" s="13"/>
      <c r="AS11" s="13">
        <v>8.3400809716599203E-2</v>
      </c>
      <c r="AT11" s="13" t="s">
        <v>97</v>
      </c>
      <c r="AU11" s="13"/>
      <c r="AV11" s="13">
        <v>9.7500000000000003E-2</v>
      </c>
      <c r="AW11" s="13">
        <v>0.12765957446808501</v>
      </c>
      <c r="AX11" s="13">
        <v>7.0745697896749504E-2</v>
      </c>
      <c r="AY11" s="13"/>
      <c r="AZ11" s="13">
        <v>6.4220183486238494E-2</v>
      </c>
      <c r="BA11" s="13">
        <v>7.7777777777777807E-2</v>
      </c>
      <c r="BB11" s="13">
        <v>0.12775330396475801</v>
      </c>
      <c r="BC11" s="13"/>
      <c r="BD11" s="13">
        <v>7.1428571428571397E-2</v>
      </c>
      <c r="BE11" s="13">
        <v>0.106728538283063</v>
      </c>
      <c r="BF11" s="13"/>
      <c r="BG11" s="13">
        <v>7.2639225181598099E-2</v>
      </c>
      <c r="BH11" s="13">
        <v>8.7804878048780496E-2</v>
      </c>
      <c r="BI11" s="13"/>
      <c r="BJ11" s="13">
        <v>8.42105263157895E-2</v>
      </c>
      <c r="BK11" s="13">
        <v>8.3415112855740894E-2</v>
      </c>
      <c r="BL11" s="13"/>
      <c r="BM11" s="13">
        <v>5.3497942386831303E-2</v>
      </c>
      <c r="BN11" s="13">
        <v>9.2213114754098394E-2</v>
      </c>
      <c r="BO11" s="13"/>
      <c r="BP11" s="13">
        <v>5.93471810089021E-2</v>
      </c>
      <c r="BQ11" s="13">
        <v>9.3607305936073096E-2</v>
      </c>
      <c r="BR11" s="13"/>
      <c r="BS11" s="13">
        <v>7.9185520361990905E-2</v>
      </c>
      <c r="BT11" s="13">
        <v>9.8901098901098897E-2</v>
      </c>
      <c r="BU11" s="13"/>
      <c r="BV11" s="13">
        <v>8.0536912751677805E-2</v>
      </c>
      <c r="BW11" s="13">
        <v>7.8498293515358405E-2</v>
      </c>
      <c r="BX11" s="13"/>
      <c r="BY11" s="13">
        <v>4.8951048951049E-2</v>
      </c>
      <c r="BZ11" s="13">
        <v>8.9136490250696407E-2</v>
      </c>
      <c r="CA11" s="13"/>
      <c r="CB11" s="13">
        <v>8.6294416243654803E-2</v>
      </c>
      <c r="CC11" s="13">
        <v>8.0385852090032198E-2</v>
      </c>
    </row>
    <row r="12" spans="2:81" x14ac:dyDescent="0.3">
      <c r="B12" s="14" t="s">
        <v>415</v>
      </c>
      <c r="C12" s="13">
        <v>5.8299595141700397E-2</v>
      </c>
      <c r="D12" s="13">
        <v>5.4574638844301797E-2</v>
      </c>
      <c r="E12" s="13">
        <v>6.2602965403624394E-2</v>
      </c>
      <c r="F12" s="13"/>
      <c r="G12" s="13">
        <v>2.8571428571428598E-2</v>
      </c>
      <c r="H12" s="13">
        <v>6.7484662576687102E-2</v>
      </c>
      <c r="I12" s="13">
        <v>3.8135593220338999E-2</v>
      </c>
      <c r="J12" s="13">
        <v>6.4676616915422896E-2</v>
      </c>
      <c r="K12" s="13">
        <v>6.9930069930069894E-2</v>
      </c>
      <c r="L12" s="13">
        <v>8.4415584415584402E-2</v>
      </c>
      <c r="M12" s="13"/>
      <c r="N12" s="13">
        <v>6.2761506276150597E-2</v>
      </c>
      <c r="O12" s="13">
        <v>3.78006872852234E-2</v>
      </c>
      <c r="P12" s="13">
        <v>7.4626865671641798E-2</v>
      </c>
      <c r="Q12" s="13">
        <v>6.2992125984251995E-2</v>
      </c>
      <c r="R12" s="13"/>
      <c r="S12" s="13">
        <v>5.3497942386831303E-2</v>
      </c>
      <c r="T12" s="13">
        <v>7.5187969924811998E-2</v>
      </c>
      <c r="U12" s="13">
        <v>0</v>
      </c>
      <c r="V12" s="13">
        <v>2.9126213592233E-2</v>
      </c>
      <c r="W12" s="13">
        <v>3.8461538461538498E-2</v>
      </c>
      <c r="X12" s="13">
        <v>6.6666666666666693E-2</v>
      </c>
      <c r="Y12" s="13">
        <v>0.1</v>
      </c>
      <c r="Z12" s="13">
        <v>8.8888888888888906E-2</v>
      </c>
      <c r="AA12" s="13">
        <v>7.6433121019108305E-2</v>
      </c>
      <c r="AB12" s="13">
        <v>4.1666666666666699E-2</v>
      </c>
      <c r="AC12" s="13">
        <v>5.2631578947368397E-2</v>
      </c>
      <c r="AD12" s="13">
        <v>0.105263157894737</v>
      </c>
      <c r="AE12" s="13"/>
      <c r="AF12" s="13">
        <v>4.2606516290726801E-2</v>
      </c>
      <c r="AG12" s="13">
        <v>0.08</v>
      </c>
      <c r="AH12" s="13">
        <v>4.6875E-2</v>
      </c>
      <c r="AI12" s="13">
        <v>8.6956521739130405E-2</v>
      </c>
      <c r="AJ12" s="13">
        <v>5.6910569105691103E-2</v>
      </c>
      <c r="AK12" s="13">
        <v>4.7619047619047603E-2</v>
      </c>
      <c r="AL12" s="13"/>
      <c r="AM12" s="13">
        <v>9.3406593406593394E-2</v>
      </c>
      <c r="AN12" s="13">
        <v>4.8888888888888898E-2</v>
      </c>
      <c r="AO12" s="13">
        <v>5.1150895140665002E-2</v>
      </c>
      <c r="AP12" s="13">
        <v>6.7510548523206704E-2</v>
      </c>
      <c r="AQ12" s="13">
        <v>6.8181818181818205E-2</v>
      </c>
      <c r="AR12" s="13"/>
      <c r="AS12" s="13">
        <v>5.8299595141700397E-2</v>
      </c>
      <c r="AT12" s="13" t="s">
        <v>97</v>
      </c>
      <c r="AU12" s="13"/>
      <c r="AV12" s="13">
        <v>0.06</v>
      </c>
      <c r="AW12" s="13">
        <v>3.1914893617021302E-2</v>
      </c>
      <c r="AX12" s="13">
        <v>5.7361376673040199E-2</v>
      </c>
      <c r="AY12" s="13"/>
      <c r="AZ12" s="13">
        <v>5.5045871559633003E-2</v>
      </c>
      <c r="BA12" s="13">
        <v>4.4444444444444398E-2</v>
      </c>
      <c r="BB12" s="13">
        <v>5.2863436123347998E-2</v>
      </c>
      <c r="BC12" s="13"/>
      <c r="BD12" s="13">
        <v>5.1378446115288197E-2</v>
      </c>
      <c r="BE12" s="13">
        <v>6.9605568445475594E-2</v>
      </c>
      <c r="BF12" s="13"/>
      <c r="BG12" s="13">
        <v>4.6004842615012101E-2</v>
      </c>
      <c r="BH12" s="13">
        <v>6.4634146341463403E-2</v>
      </c>
      <c r="BI12" s="13"/>
      <c r="BJ12" s="13">
        <v>4.2105263157894701E-2</v>
      </c>
      <c r="BK12" s="13">
        <v>6.1825318940137403E-2</v>
      </c>
      <c r="BL12" s="13"/>
      <c r="BM12" s="13">
        <v>2.8806584362139901E-2</v>
      </c>
      <c r="BN12" s="13">
        <v>6.4549180327868896E-2</v>
      </c>
      <c r="BO12" s="13"/>
      <c r="BP12" s="13">
        <v>5.3412462908011903E-2</v>
      </c>
      <c r="BQ12" s="13">
        <v>5.9360730593607303E-2</v>
      </c>
      <c r="BR12" s="13"/>
      <c r="BS12" s="13">
        <v>3.8461538461538498E-2</v>
      </c>
      <c r="BT12" s="13">
        <v>6.5934065934065894E-2</v>
      </c>
      <c r="BU12" s="13"/>
      <c r="BV12" s="13">
        <v>4.6979865771812103E-2</v>
      </c>
      <c r="BW12" s="13">
        <v>3.4129692832764499E-2</v>
      </c>
      <c r="BX12" s="13"/>
      <c r="BY12" s="13">
        <v>0.10489510489510501</v>
      </c>
      <c r="BZ12" s="13">
        <v>5.2924791086351002E-2</v>
      </c>
      <c r="CA12" s="13"/>
      <c r="CB12" s="13">
        <v>4.0609137055837602E-2</v>
      </c>
      <c r="CC12" s="13">
        <v>7.7170418006430902E-2</v>
      </c>
    </row>
    <row r="13" spans="2:81" x14ac:dyDescent="0.3">
      <c r="B13" s="14" t="s">
        <v>106</v>
      </c>
      <c r="C13" s="13">
        <v>2.4291497975708499E-2</v>
      </c>
      <c r="D13" s="13">
        <v>1.28410914927769E-2</v>
      </c>
      <c r="E13" s="13">
        <v>3.4596375617792399E-2</v>
      </c>
      <c r="F13" s="13"/>
      <c r="G13" s="13">
        <v>1.7142857142857099E-2</v>
      </c>
      <c r="H13" s="13">
        <v>1.5337423312883401E-2</v>
      </c>
      <c r="I13" s="13">
        <v>2.5423728813559299E-2</v>
      </c>
      <c r="J13" s="13">
        <v>3.98009950248756E-2</v>
      </c>
      <c r="K13" s="13">
        <v>3.4965034965035002E-2</v>
      </c>
      <c r="L13" s="13">
        <v>1.9480519480519501E-2</v>
      </c>
      <c r="M13" s="13"/>
      <c r="N13" s="13">
        <v>1.8828451882845199E-2</v>
      </c>
      <c r="O13" s="13">
        <v>3.09278350515464E-2</v>
      </c>
      <c r="P13" s="13">
        <v>1.99004975124378E-2</v>
      </c>
      <c r="Q13" s="13">
        <v>3.1496062992125998E-2</v>
      </c>
      <c r="R13" s="13"/>
      <c r="S13" s="13">
        <v>8.23045267489712E-3</v>
      </c>
      <c r="T13" s="13">
        <v>4.5112781954887202E-2</v>
      </c>
      <c r="U13" s="13">
        <v>8.2191780821917804E-2</v>
      </c>
      <c r="V13" s="13">
        <v>9.7087378640776708E-3</v>
      </c>
      <c r="W13" s="13">
        <v>4.80769230769231E-2</v>
      </c>
      <c r="X13" s="13">
        <v>4.7619047619047603E-2</v>
      </c>
      <c r="Y13" s="13">
        <v>0</v>
      </c>
      <c r="Z13" s="13">
        <v>0</v>
      </c>
      <c r="AA13" s="13">
        <v>2.54777070063694E-2</v>
      </c>
      <c r="AB13" s="13">
        <v>1.0416666666666701E-2</v>
      </c>
      <c r="AC13" s="13">
        <v>0</v>
      </c>
      <c r="AD13" s="13">
        <v>0</v>
      </c>
      <c r="AE13" s="13"/>
      <c r="AF13" s="13">
        <v>1.2531328320802001E-2</v>
      </c>
      <c r="AG13" s="13">
        <v>5.0000000000000001E-3</v>
      </c>
      <c r="AH13" s="13">
        <v>2.34375E-2</v>
      </c>
      <c r="AI13" s="13">
        <v>1.8633540372670801E-2</v>
      </c>
      <c r="AJ13" s="13">
        <v>5.6910569105691103E-2</v>
      </c>
      <c r="AK13" s="13">
        <v>4.7619047619047603E-2</v>
      </c>
      <c r="AL13" s="13"/>
      <c r="AM13" s="13">
        <v>3.8461538461538498E-2</v>
      </c>
      <c r="AN13" s="13">
        <v>2.2222222222222199E-2</v>
      </c>
      <c r="AO13" s="13">
        <v>3.0690537084398999E-2</v>
      </c>
      <c r="AP13" s="13">
        <v>1.26582278481013E-2</v>
      </c>
      <c r="AQ13" s="13">
        <v>0</v>
      </c>
      <c r="AR13" s="13"/>
      <c r="AS13" s="13">
        <v>2.4291497975708499E-2</v>
      </c>
      <c r="AT13" s="13" t="s">
        <v>97</v>
      </c>
      <c r="AU13" s="13"/>
      <c r="AV13" s="13">
        <v>1.7500000000000002E-2</v>
      </c>
      <c r="AW13" s="13">
        <v>2.1276595744680899E-2</v>
      </c>
      <c r="AX13" s="13">
        <v>3.05927342256214E-2</v>
      </c>
      <c r="AY13" s="13"/>
      <c r="AZ13" s="13">
        <v>0</v>
      </c>
      <c r="BA13" s="13">
        <v>0</v>
      </c>
      <c r="BB13" s="13">
        <v>3.5242290748898703E-2</v>
      </c>
      <c r="BC13" s="13"/>
      <c r="BD13" s="13">
        <v>2.3809523809523801E-2</v>
      </c>
      <c r="BE13" s="13">
        <v>2.5522041763341101E-2</v>
      </c>
      <c r="BF13" s="13"/>
      <c r="BG13" s="13">
        <v>1.6949152542372899E-2</v>
      </c>
      <c r="BH13" s="13">
        <v>2.8048780487804899E-2</v>
      </c>
      <c r="BI13" s="13"/>
      <c r="BJ13" s="13">
        <v>1.05263157894737E-2</v>
      </c>
      <c r="BK13" s="13">
        <v>2.6496565260058901E-2</v>
      </c>
      <c r="BL13" s="13"/>
      <c r="BM13" s="13">
        <v>2.0576131687242798E-2</v>
      </c>
      <c r="BN13" s="13">
        <v>2.3565573770491802E-2</v>
      </c>
      <c r="BO13" s="13"/>
      <c r="BP13" s="13">
        <v>3.2640949554896097E-2</v>
      </c>
      <c r="BQ13" s="13">
        <v>2.0547945205479499E-2</v>
      </c>
      <c r="BR13" s="13"/>
      <c r="BS13" s="13">
        <v>1.58371040723982E-2</v>
      </c>
      <c r="BT13" s="13">
        <v>2.8571428571428598E-2</v>
      </c>
      <c r="BU13" s="13"/>
      <c r="BV13" s="13">
        <v>1.34228187919463E-2</v>
      </c>
      <c r="BW13" s="13">
        <v>1.7064846416382298E-2</v>
      </c>
      <c r="BX13" s="13"/>
      <c r="BY13" s="13">
        <v>1.3986013986014E-2</v>
      </c>
      <c r="BZ13" s="13">
        <v>2.5069637883008401E-2</v>
      </c>
      <c r="CA13" s="13"/>
      <c r="CB13" s="13">
        <v>2.5380710659898501E-2</v>
      </c>
      <c r="CC13" s="13">
        <v>2.2508038585209E-2</v>
      </c>
    </row>
    <row r="14" spans="2:81" x14ac:dyDescent="0.3">
      <c r="B14" s="14" t="s">
        <v>89</v>
      </c>
      <c r="C14" s="17">
        <v>0.67287449392712595</v>
      </c>
      <c r="D14" s="17">
        <v>0.695024077046549</v>
      </c>
      <c r="E14" s="17">
        <v>0.649093904448105</v>
      </c>
      <c r="F14" s="17"/>
      <c r="G14" s="17">
        <v>0.72571428571428598</v>
      </c>
      <c r="H14" s="17">
        <v>0.70552147239263796</v>
      </c>
      <c r="I14" s="17">
        <v>0.71186440677966101</v>
      </c>
      <c r="J14" s="17">
        <v>0.62686567164179097</v>
      </c>
      <c r="K14" s="17">
        <v>0.58741258741258695</v>
      </c>
      <c r="L14" s="17">
        <v>0.62337662337662303</v>
      </c>
      <c r="M14" s="17"/>
      <c r="N14" s="17">
        <v>0.69037656903765698</v>
      </c>
      <c r="O14" s="17">
        <v>0.646048109965636</v>
      </c>
      <c r="P14" s="17">
        <v>0.64676616915422902</v>
      </c>
      <c r="Q14" s="17">
        <v>0.68503937007874005</v>
      </c>
      <c r="R14" s="17"/>
      <c r="S14" s="17">
        <v>0.74074074074074103</v>
      </c>
      <c r="T14" s="17">
        <v>0.66917293233082698</v>
      </c>
      <c r="U14" s="17">
        <v>0.69863013698630105</v>
      </c>
      <c r="V14" s="17">
        <v>0.64077669902912604</v>
      </c>
      <c r="W14" s="17">
        <v>0.625</v>
      </c>
      <c r="X14" s="17">
        <v>0.65714285714285703</v>
      </c>
      <c r="Y14" s="17">
        <v>0.64</v>
      </c>
      <c r="Z14" s="17">
        <v>0.68888888888888899</v>
      </c>
      <c r="AA14" s="17">
        <v>0.61783439490445902</v>
      </c>
      <c r="AB14" s="17">
        <v>0.70833333333333304</v>
      </c>
      <c r="AC14" s="17">
        <v>0.70175438596491202</v>
      </c>
      <c r="AD14" s="17">
        <v>0.57894736842105299</v>
      </c>
      <c r="AE14" s="17"/>
      <c r="AF14" s="17">
        <v>0.72431077694235602</v>
      </c>
      <c r="AG14" s="17">
        <v>0.67</v>
      </c>
      <c r="AH14" s="17">
        <v>0.71875</v>
      </c>
      <c r="AI14" s="17">
        <v>0.60869565217391297</v>
      </c>
      <c r="AJ14" s="17">
        <v>0.67479674796748002</v>
      </c>
      <c r="AK14" s="17">
        <v>0.61904761904761896</v>
      </c>
      <c r="AL14" s="17"/>
      <c r="AM14" s="17">
        <v>0.63736263736263699</v>
      </c>
      <c r="AN14" s="17">
        <v>0.65777777777777802</v>
      </c>
      <c r="AO14" s="17">
        <v>0.67519181585677801</v>
      </c>
      <c r="AP14" s="17">
        <v>0.721518987341772</v>
      </c>
      <c r="AQ14" s="17">
        <v>0.81818181818181801</v>
      </c>
      <c r="AR14" s="17"/>
      <c r="AS14" s="17">
        <v>0.67287449392712595</v>
      </c>
      <c r="AT14" s="17" t="s">
        <v>97</v>
      </c>
      <c r="AU14" s="17"/>
      <c r="AV14" s="17">
        <v>0.68</v>
      </c>
      <c r="AW14" s="17">
        <v>0.62765957446808496</v>
      </c>
      <c r="AX14" s="17">
        <v>0.66921606118546895</v>
      </c>
      <c r="AY14" s="17"/>
      <c r="AZ14" s="17">
        <v>0.78899082568807299</v>
      </c>
      <c r="BA14" s="17">
        <v>0.72222222222222199</v>
      </c>
      <c r="BB14" s="17">
        <v>0.59911894273127797</v>
      </c>
      <c r="BC14" s="17"/>
      <c r="BD14" s="17">
        <v>0.69298245614035103</v>
      </c>
      <c r="BE14" s="17">
        <v>0.63573085846867705</v>
      </c>
      <c r="BF14" s="17"/>
      <c r="BG14" s="17">
        <v>0.72397094430992703</v>
      </c>
      <c r="BH14" s="17">
        <v>0.64756097560975601</v>
      </c>
      <c r="BI14" s="17"/>
      <c r="BJ14" s="17">
        <v>0.71578947368421098</v>
      </c>
      <c r="BK14" s="17">
        <v>0.66732090284592704</v>
      </c>
      <c r="BL14" s="17"/>
      <c r="BM14" s="17">
        <v>0.72016460905349799</v>
      </c>
      <c r="BN14" s="17">
        <v>0.66086065573770503</v>
      </c>
      <c r="BO14" s="17"/>
      <c r="BP14" s="17">
        <v>0.68249258160237403</v>
      </c>
      <c r="BQ14" s="17">
        <v>0.67123287671232901</v>
      </c>
      <c r="BR14" s="17"/>
      <c r="BS14" s="17">
        <v>0.70361990950226205</v>
      </c>
      <c r="BT14" s="17">
        <v>0.63076923076923097</v>
      </c>
      <c r="BU14" s="17"/>
      <c r="BV14" s="17">
        <v>0.69798657718120805</v>
      </c>
      <c r="BW14" s="17">
        <v>0.706484641638225</v>
      </c>
      <c r="BX14" s="17"/>
      <c r="BY14" s="17">
        <v>0.72027972027971998</v>
      </c>
      <c r="BZ14" s="17">
        <v>0.66573816155988896</v>
      </c>
      <c r="CA14" s="17"/>
      <c r="CB14" s="17">
        <v>0.71404399323181</v>
      </c>
      <c r="CC14" s="17">
        <v>0.635048231511254</v>
      </c>
    </row>
    <row r="15" spans="2:81" x14ac:dyDescent="0.3">
      <c r="B15" s="14" t="s">
        <v>90</v>
      </c>
      <c r="C15" s="17">
        <v>0.14170040485829999</v>
      </c>
      <c r="D15" s="17">
        <v>0.15088282504012801</v>
      </c>
      <c r="E15" s="17">
        <v>0.133443163097199</v>
      </c>
      <c r="F15" s="17"/>
      <c r="G15" s="17">
        <v>9.1428571428571401E-2</v>
      </c>
      <c r="H15" s="17">
        <v>0.119631901840491</v>
      </c>
      <c r="I15" s="17">
        <v>0.13559322033898299</v>
      </c>
      <c r="J15" s="17">
        <v>0.174129353233831</v>
      </c>
      <c r="K15" s="17">
        <v>0.18181818181818199</v>
      </c>
      <c r="L15" s="17">
        <v>0.17532467532467499</v>
      </c>
      <c r="M15" s="17"/>
      <c r="N15" s="17">
        <v>0.13389121338912099</v>
      </c>
      <c r="O15" s="17">
        <v>0.161512027491409</v>
      </c>
      <c r="P15" s="17">
        <v>0.154228855721393</v>
      </c>
      <c r="Q15" s="17">
        <v>0.12598425196850399</v>
      </c>
      <c r="R15" s="17"/>
      <c r="S15" s="17">
        <v>0.11522633744856001</v>
      </c>
      <c r="T15" s="17">
        <v>0.14285714285714299</v>
      </c>
      <c r="U15" s="17">
        <v>6.8493150684931503E-2</v>
      </c>
      <c r="V15" s="17">
        <v>0.18446601941747601</v>
      </c>
      <c r="W15" s="17">
        <v>0.105769230769231</v>
      </c>
      <c r="X15" s="17">
        <v>0.161904761904762</v>
      </c>
      <c r="Y15" s="17">
        <v>0.17</v>
      </c>
      <c r="Z15" s="17">
        <v>0.2</v>
      </c>
      <c r="AA15" s="17">
        <v>0.19108280254777099</v>
      </c>
      <c r="AB15" s="17">
        <v>0.104166666666667</v>
      </c>
      <c r="AC15" s="17">
        <v>0.140350877192982</v>
      </c>
      <c r="AD15" s="17">
        <v>0.105263157894737</v>
      </c>
      <c r="AE15" s="17"/>
      <c r="AF15" s="17">
        <v>0.12781954887218</v>
      </c>
      <c r="AG15" s="17">
        <v>0.17499999999999999</v>
      </c>
      <c r="AH15" s="17">
        <v>0.1015625</v>
      </c>
      <c r="AI15" s="17">
        <v>0.19875776397515499</v>
      </c>
      <c r="AJ15" s="17">
        <v>0.105691056910569</v>
      </c>
      <c r="AK15" s="17">
        <v>0.133333333333333</v>
      </c>
      <c r="AL15" s="17"/>
      <c r="AM15" s="17">
        <v>0.18131868131868101</v>
      </c>
      <c r="AN15" s="17">
        <v>0.146666666666667</v>
      </c>
      <c r="AO15" s="17">
        <v>0.11764705882352899</v>
      </c>
      <c r="AP15" s="17">
        <v>0.13080168776371301</v>
      </c>
      <c r="AQ15" s="17">
        <v>0.11363636363636399</v>
      </c>
      <c r="AR15" s="17"/>
      <c r="AS15" s="17">
        <v>0.14170040485829999</v>
      </c>
      <c r="AT15" s="17" t="s">
        <v>97</v>
      </c>
      <c r="AU15" s="17"/>
      <c r="AV15" s="17">
        <v>0.1575</v>
      </c>
      <c r="AW15" s="17">
        <v>0.159574468085106</v>
      </c>
      <c r="AX15" s="17">
        <v>0.12810707456979001</v>
      </c>
      <c r="AY15" s="17"/>
      <c r="AZ15" s="17">
        <v>0.119266055045872</v>
      </c>
      <c r="BA15" s="17">
        <v>0.122222222222222</v>
      </c>
      <c r="BB15" s="17">
        <v>0.18061674008810599</v>
      </c>
      <c r="BC15" s="17"/>
      <c r="BD15" s="17">
        <v>0.12280701754386</v>
      </c>
      <c r="BE15" s="17">
        <v>0.176334106728538</v>
      </c>
      <c r="BF15" s="17"/>
      <c r="BG15" s="17">
        <v>0.11864406779661001</v>
      </c>
      <c r="BH15" s="17">
        <v>0.15243902439024401</v>
      </c>
      <c r="BI15" s="17"/>
      <c r="BJ15" s="17">
        <v>0.12631578947368399</v>
      </c>
      <c r="BK15" s="17">
        <v>0.14524043179587801</v>
      </c>
      <c r="BL15" s="17"/>
      <c r="BM15" s="17">
        <v>8.2304526748971193E-2</v>
      </c>
      <c r="BN15" s="17">
        <v>0.15676229508196701</v>
      </c>
      <c r="BO15" s="17"/>
      <c r="BP15" s="17">
        <v>0.112759643916914</v>
      </c>
      <c r="BQ15" s="17">
        <v>0.15296803652968</v>
      </c>
      <c r="BR15" s="17"/>
      <c r="BS15" s="17">
        <v>0.11764705882352899</v>
      </c>
      <c r="BT15" s="17">
        <v>0.164835164835165</v>
      </c>
      <c r="BU15" s="17"/>
      <c r="BV15" s="17">
        <v>0.12751677852349</v>
      </c>
      <c r="BW15" s="17">
        <v>0.112627986348123</v>
      </c>
      <c r="BX15" s="17"/>
      <c r="BY15" s="17">
        <v>0.15384615384615399</v>
      </c>
      <c r="BZ15" s="17">
        <v>0.14206128133704701</v>
      </c>
      <c r="CA15" s="17"/>
      <c r="CB15" s="17">
        <v>0.12690355329949199</v>
      </c>
      <c r="CC15" s="17">
        <v>0.157556270096463</v>
      </c>
    </row>
    <row r="16" spans="2:81" x14ac:dyDescent="0.3">
      <c r="B16" s="14" t="s">
        <v>91</v>
      </c>
      <c r="C16" s="18">
        <v>0.53117408906882602</v>
      </c>
      <c r="D16" s="18">
        <v>0.54414125200642105</v>
      </c>
      <c r="E16" s="18">
        <v>0.51565074135090605</v>
      </c>
      <c r="F16" s="18"/>
      <c r="G16" s="18">
        <v>0.63428571428571401</v>
      </c>
      <c r="H16" s="18">
        <v>0.58588957055214697</v>
      </c>
      <c r="I16" s="18">
        <v>0.57627118644067798</v>
      </c>
      <c r="J16" s="18">
        <v>0.45273631840796003</v>
      </c>
      <c r="K16" s="18">
        <v>0.40559440559440602</v>
      </c>
      <c r="L16" s="18">
        <v>0.44805194805194798</v>
      </c>
      <c r="M16" s="18"/>
      <c r="N16" s="18">
        <v>0.55648535564853596</v>
      </c>
      <c r="O16" s="18">
        <v>0.48453608247422703</v>
      </c>
      <c r="P16" s="18">
        <v>0.49253731343283602</v>
      </c>
      <c r="Q16" s="18">
        <v>0.559055118110236</v>
      </c>
      <c r="R16" s="18"/>
      <c r="S16" s="18">
        <v>0.625514403292181</v>
      </c>
      <c r="T16" s="18">
        <v>0.52631578947368396</v>
      </c>
      <c r="U16" s="18">
        <v>0.63013698630137005</v>
      </c>
      <c r="V16" s="18">
        <v>0.45631067961165001</v>
      </c>
      <c r="W16" s="18">
        <v>0.51923076923076905</v>
      </c>
      <c r="X16" s="18">
        <v>0.49523809523809498</v>
      </c>
      <c r="Y16" s="18">
        <v>0.47</v>
      </c>
      <c r="Z16" s="18">
        <v>0.48888888888888898</v>
      </c>
      <c r="AA16" s="18">
        <v>0.42675159235668803</v>
      </c>
      <c r="AB16" s="18">
        <v>0.60416666666666696</v>
      </c>
      <c r="AC16" s="18">
        <v>0.56140350877193002</v>
      </c>
      <c r="AD16" s="18">
        <v>0.47368421052631599</v>
      </c>
      <c r="AE16" s="18"/>
      <c r="AF16" s="18">
        <v>0.59649122807017496</v>
      </c>
      <c r="AG16" s="18">
        <v>0.495</v>
      </c>
      <c r="AH16" s="18">
        <v>0.6171875</v>
      </c>
      <c r="AI16" s="18">
        <v>0.40993788819875798</v>
      </c>
      <c r="AJ16" s="18">
        <v>0.569105691056911</v>
      </c>
      <c r="AK16" s="18">
        <v>0.48571428571428599</v>
      </c>
      <c r="AL16" s="18"/>
      <c r="AM16" s="18">
        <v>0.45604395604395598</v>
      </c>
      <c r="AN16" s="18">
        <v>0.51111111111111096</v>
      </c>
      <c r="AO16" s="18">
        <v>0.55754475703324802</v>
      </c>
      <c r="AP16" s="18">
        <v>0.59071729957805896</v>
      </c>
      <c r="AQ16" s="18">
        <v>0.70454545454545403</v>
      </c>
      <c r="AR16" s="18"/>
      <c r="AS16" s="18">
        <v>0.53117408906882602</v>
      </c>
      <c r="AT16" s="18" t="s">
        <v>97</v>
      </c>
      <c r="AU16" s="18"/>
      <c r="AV16" s="18">
        <v>0.52249999999999996</v>
      </c>
      <c r="AW16" s="18">
        <v>0.46808510638297901</v>
      </c>
      <c r="AX16" s="18">
        <v>0.54110898661567897</v>
      </c>
      <c r="AY16" s="18"/>
      <c r="AZ16" s="18">
        <v>0.66972477064220204</v>
      </c>
      <c r="BA16" s="18">
        <v>0.6</v>
      </c>
      <c r="BB16" s="18">
        <v>0.41850220264317201</v>
      </c>
      <c r="BC16" s="18"/>
      <c r="BD16" s="18">
        <v>0.570175438596491</v>
      </c>
      <c r="BE16" s="18">
        <v>0.459396751740139</v>
      </c>
      <c r="BF16" s="18"/>
      <c r="BG16" s="18">
        <v>0.60532687651331696</v>
      </c>
      <c r="BH16" s="18">
        <v>0.49512195121951202</v>
      </c>
      <c r="BI16" s="18"/>
      <c r="BJ16" s="18">
        <v>0.58947368421052604</v>
      </c>
      <c r="BK16" s="18">
        <v>0.52208047105004896</v>
      </c>
      <c r="BL16" s="18"/>
      <c r="BM16" s="18">
        <v>0.63786008230452695</v>
      </c>
      <c r="BN16" s="18">
        <v>0.50409836065573799</v>
      </c>
      <c r="BO16" s="18"/>
      <c r="BP16" s="18">
        <v>0.56973293768545996</v>
      </c>
      <c r="BQ16" s="18">
        <v>0.51826484018264796</v>
      </c>
      <c r="BR16" s="18"/>
      <c r="BS16" s="18">
        <v>0.58597285067873295</v>
      </c>
      <c r="BT16" s="18">
        <v>0.465934065934066</v>
      </c>
      <c r="BU16" s="18"/>
      <c r="BV16" s="18">
        <v>0.57046979865771796</v>
      </c>
      <c r="BW16" s="18">
        <v>0.59385665529010201</v>
      </c>
      <c r="BX16" s="18"/>
      <c r="BY16" s="18">
        <v>0.56643356643356602</v>
      </c>
      <c r="BZ16" s="18">
        <v>0.52367688022284098</v>
      </c>
      <c r="CA16" s="18"/>
      <c r="CB16" s="18">
        <v>0.58714043993231801</v>
      </c>
      <c r="CC16" s="18">
        <v>0.477491961414791</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535</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0.26558704453441301</v>
      </c>
      <c r="D8" s="13">
        <v>0.25682182985553798</v>
      </c>
      <c r="E8" s="13">
        <v>0.27677100494233903</v>
      </c>
      <c r="F8" s="13"/>
      <c r="G8" s="13">
        <v>0.251428571428571</v>
      </c>
      <c r="H8" s="13">
        <v>0.315950920245399</v>
      </c>
      <c r="I8" s="13">
        <v>0.27542372881355898</v>
      </c>
      <c r="J8" s="13">
        <v>0.21890547263681601</v>
      </c>
      <c r="K8" s="13">
        <v>0.29370629370629397</v>
      </c>
      <c r="L8" s="13">
        <v>0.19480519480519501</v>
      </c>
      <c r="M8" s="13"/>
      <c r="N8" s="13">
        <v>0.29079497907949797</v>
      </c>
      <c r="O8" s="13">
        <v>0.23367697594501699</v>
      </c>
      <c r="P8" s="13">
        <v>0.238805970149254</v>
      </c>
      <c r="Q8" s="13">
        <v>0.27165354330708702</v>
      </c>
      <c r="R8" s="13"/>
      <c r="S8" s="13">
        <v>0.234567901234568</v>
      </c>
      <c r="T8" s="13">
        <v>0.29323308270676701</v>
      </c>
      <c r="U8" s="13">
        <v>0.232876712328767</v>
      </c>
      <c r="V8" s="13">
        <v>0.223300970873786</v>
      </c>
      <c r="W8" s="13">
        <v>0.230769230769231</v>
      </c>
      <c r="X8" s="13">
        <v>0.314285714285714</v>
      </c>
      <c r="Y8" s="13">
        <v>0.25</v>
      </c>
      <c r="Z8" s="13">
        <v>0.31111111111111101</v>
      </c>
      <c r="AA8" s="13">
        <v>0.29299363057324801</v>
      </c>
      <c r="AB8" s="13">
        <v>0.22916666666666699</v>
      </c>
      <c r="AC8" s="13">
        <v>0.35087719298245601</v>
      </c>
      <c r="AD8" s="13">
        <v>0.42105263157894701</v>
      </c>
      <c r="AE8" s="13"/>
      <c r="AF8" s="13">
        <v>0.30075187969924799</v>
      </c>
      <c r="AG8" s="13">
        <v>0.28000000000000003</v>
      </c>
      <c r="AH8" s="13">
        <v>0.2421875</v>
      </c>
      <c r="AI8" s="13">
        <v>0.27329192546583903</v>
      </c>
      <c r="AJ8" s="13">
        <v>0.219512195121951</v>
      </c>
      <c r="AK8" s="13">
        <v>0.24761904761904799</v>
      </c>
      <c r="AL8" s="13"/>
      <c r="AM8" s="13">
        <v>0.269230769230769</v>
      </c>
      <c r="AN8" s="13">
        <v>0.2</v>
      </c>
      <c r="AO8" s="13">
        <v>0.27877237851662401</v>
      </c>
      <c r="AP8" s="13">
        <v>0.31223628691983102</v>
      </c>
      <c r="AQ8" s="13">
        <v>0.34090909090909099</v>
      </c>
      <c r="AR8" s="13"/>
      <c r="AS8" s="13">
        <v>0.26558704453441301</v>
      </c>
      <c r="AT8" s="13" t="s">
        <v>97</v>
      </c>
      <c r="AU8" s="13"/>
      <c r="AV8" s="13">
        <v>0.26750000000000002</v>
      </c>
      <c r="AW8" s="13">
        <v>0.26595744680851102</v>
      </c>
      <c r="AX8" s="13">
        <v>0.23518164435946501</v>
      </c>
      <c r="AY8" s="13"/>
      <c r="AZ8" s="13">
        <v>0.38532110091743099</v>
      </c>
      <c r="BA8" s="13">
        <v>0.233333333333333</v>
      </c>
      <c r="BB8" s="13">
        <v>0.198237885462555</v>
      </c>
      <c r="BC8" s="13"/>
      <c r="BD8" s="13">
        <v>0.27318295739348403</v>
      </c>
      <c r="BE8" s="13">
        <v>0.25058004640371201</v>
      </c>
      <c r="BF8" s="13"/>
      <c r="BG8" s="13">
        <v>0.31961259079903098</v>
      </c>
      <c r="BH8" s="13">
        <v>0.23780487804878001</v>
      </c>
      <c r="BI8" s="13"/>
      <c r="BJ8" s="13">
        <v>0.27368421052631597</v>
      </c>
      <c r="BK8" s="13">
        <v>0.26594700686947997</v>
      </c>
      <c r="BL8" s="13"/>
      <c r="BM8" s="13">
        <v>0.22222222222222199</v>
      </c>
      <c r="BN8" s="13">
        <v>0.27868852459016402</v>
      </c>
      <c r="BO8" s="13"/>
      <c r="BP8" s="13">
        <v>0.24332344213649901</v>
      </c>
      <c r="BQ8" s="13">
        <v>0.27168949771689499</v>
      </c>
      <c r="BR8" s="13"/>
      <c r="BS8" s="13">
        <v>0.26470588235294101</v>
      </c>
      <c r="BT8" s="13">
        <v>0.23736263736263699</v>
      </c>
      <c r="BU8" s="13"/>
      <c r="BV8" s="13">
        <v>0.288590604026846</v>
      </c>
      <c r="BW8" s="13">
        <v>0.25255972696245699</v>
      </c>
      <c r="BX8" s="13"/>
      <c r="BY8" s="13">
        <v>0.230769230769231</v>
      </c>
      <c r="BZ8" s="13">
        <v>0.27298050139275798</v>
      </c>
      <c r="CA8" s="13"/>
      <c r="CB8" s="13">
        <v>0.24703891708967901</v>
      </c>
      <c r="CC8" s="13">
        <v>0.28938906752411597</v>
      </c>
    </row>
    <row r="9" spans="2:81" x14ac:dyDescent="0.3">
      <c r="B9" s="14" t="s">
        <v>84</v>
      </c>
      <c r="C9" s="13">
        <v>0.40809716599190299</v>
      </c>
      <c r="D9" s="13">
        <v>0.37399678972712702</v>
      </c>
      <c r="E9" s="13">
        <v>0.44151565074135102</v>
      </c>
      <c r="F9" s="13"/>
      <c r="G9" s="13">
        <v>0.48</v>
      </c>
      <c r="H9" s="13">
        <v>0.36196319018404899</v>
      </c>
      <c r="I9" s="13">
        <v>0.41525423728813599</v>
      </c>
      <c r="J9" s="13">
        <v>0.44776119402985098</v>
      </c>
      <c r="K9" s="13">
        <v>0.356643356643357</v>
      </c>
      <c r="L9" s="13">
        <v>0.40909090909090901</v>
      </c>
      <c r="M9" s="13"/>
      <c r="N9" s="13">
        <v>0.420502092050209</v>
      </c>
      <c r="O9" s="13">
        <v>0.402061855670103</v>
      </c>
      <c r="P9" s="13">
        <v>0.42786069651741299</v>
      </c>
      <c r="Q9" s="13">
        <v>0.37007874015747999</v>
      </c>
      <c r="R9" s="13"/>
      <c r="S9" s="13">
        <v>0.41975308641975301</v>
      </c>
      <c r="T9" s="13">
        <v>0.42857142857142899</v>
      </c>
      <c r="U9" s="13">
        <v>0.50684931506849296</v>
      </c>
      <c r="V9" s="13">
        <v>0.37864077669902901</v>
      </c>
      <c r="W9" s="13">
        <v>0.45192307692307698</v>
      </c>
      <c r="X9" s="13">
        <v>0.35238095238095202</v>
      </c>
      <c r="Y9" s="13">
        <v>0.42</v>
      </c>
      <c r="Z9" s="13">
        <v>0.31111111111111101</v>
      </c>
      <c r="AA9" s="13">
        <v>0.41401273885350298</v>
      </c>
      <c r="AB9" s="13">
        <v>0.40625</v>
      </c>
      <c r="AC9" s="13">
        <v>0.35087719298245601</v>
      </c>
      <c r="AD9" s="13">
        <v>0.26315789473684198</v>
      </c>
      <c r="AE9" s="13"/>
      <c r="AF9" s="13">
        <v>0.40100250626566403</v>
      </c>
      <c r="AG9" s="13">
        <v>0.42499999999999999</v>
      </c>
      <c r="AH9" s="13">
        <v>0.4296875</v>
      </c>
      <c r="AI9" s="13">
        <v>0.41614906832298099</v>
      </c>
      <c r="AJ9" s="13">
        <v>0.40650406504065001</v>
      </c>
      <c r="AK9" s="13">
        <v>0.38095238095238099</v>
      </c>
      <c r="AL9" s="13"/>
      <c r="AM9" s="13">
        <v>0.36263736263736301</v>
      </c>
      <c r="AN9" s="13">
        <v>0.448888888888889</v>
      </c>
      <c r="AO9" s="13">
        <v>0.45012787723785203</v>
      </c>
      <c r="AP9" s="13">
        <v>0.38396624472573798</v>
      </c>
      <c r="AQ9" s="13">
        <v>0.25</v>
      </c>
      <c r="AR9" s="13"/>
      <c r="AS9" s="13">
        <v>0.40809716599190299</v>
      </c>
      <c r="AT9" s="13" t="s">
        <v>97</v>
      </c>
      <c r="AU9" s="13"/>
      <c r="AV9" s="13">
        <v>0.38500000000000001</v>
      </c>
      <c r="AW9" s="13">
        <v>0.41489361702127697</v>
      </c>
      <c r="AX9" s="13">
        <v>0.45315487571701701</v>
      </c>
      <c r="AY9" s="13"/>
      <c r="AZ9" s="13">
        <v>0.35779816513761498</v>
      </c>
      <c r="BA9" s="13">
        <v>0.44444444444444398</v>
      </c>
      <c r="BB9" s="13">
        <v>0.39647577092510999</v>
      </c>
      <c r="BC9" s="13"/>
      <c r="BD9" s="13">
        <v>0.40350877192982498</v>
      </c>
      <c r="BE9" s="13">
        <v>0.41763341067285398</v>
      </c>
      <c r="BF9" s="13"/>
      <c r="BG9" s="13">
        <v>0.41162227602905599</v>
      </c>
      <c r="BH9" s="13">
        <v>0.40731707317073201</v>
      </c>
      <c r="BI9" s="13"/>
      <c r="BJ9" s="13">
        <v>0.46315789473684199</v>
      </c>
      <c r="BK9" s="13">
        <v>0.39941118743866499</v>
      </c>
      <c r="BL9" s="13"/>
      <c r="BM9" s="13">
        <v>0.41152263374485598</v>
      </c>
      <c r="BN9" s="13">
        <v>0.409836065573771</v>
      </c>
      <c r="BO9" s="13"/>
      <c r="BP9" s="13">
        <v>0.37982195845697297</v>
      </c>
      <c r="BQ9" s="13">
        <v>0.420091324200913</v>
      </c>
      <c r="BR9" s="13"/>
      <c r="BS9" s="13">
        <v>0.42307692307692302</v>
      </c>
      <c r="BT9" s="13">
        <v>0.413186813186813</v>
      </c>
      <c r="BU9" s="13"/>
      <c r="BV9" s="13">
        <v>0.40939597315436199</v>
      </c>
      <c r="BW9" s="13">
        <v>0.430034129692833</v>
      </c>
      <c r="BX9" s="13"/>
      <c r="BY9" s="13">
        <v>0.34265734265734299</v>
      </c>
      <c r="BZ9" s="13">
        <v>0.41968430826369502</v>
      </c>
      <c r="CA9" s="13"/>
      <c r="CB9" s="13">
        <v>0.39763113367174302</v>
      </c>
      <c r="CC9" s="13">
        <v>0.42282958199356901</v>
      </c>
    </row>
    <row r="10" spans="2:81" x14ac:dyDescent="0.3">
      <c r="B10" s="14" t="s">
        <v>414</v>
      </c>
      <c r="C10" s="13">
        <v>0.18704453441295499</v>
      </c>
      <c r="D10" s="13">
        <v>0.21990369181380401</v>
      </c>
      <c r="E10" s="13">
        <v>0.15321252059308099</v>
      </c>
      <c r="F10" s="13"/>
      <c r="G10" s="13">
        <v>0.17142857142857101</v>
      </c>
      <c r="H10" s="13">
        <v>0.187116564417178</v>
      </c>
      <c r="I10" s="13">
        <v>0.16525423728813601</v>
      </c>
      <c r="J10" s="13">
        <v>0.18905472636815901</v>
      </c>
      <c r="K10" s="13">
        <v>0.21678321678321699</v>
      </c>
      <c r="L10" s="13">
        <v>0.207792207792208</v>
      </c>
      <c r="M10" s="13"/>
      <c r="N10" s="13">
        <v>0.165271966527197</v>
      </c>
      <c r="O10" s="13">
        <v>0.19587628865979401</v>
      </c>
      <c r="P10" s="13">
        <v>0.19900497512437801</v>
      </c>
      <c r="Q10" s="13">
        <v>0.21259842519684999</v>
      </c>
      <c r="R10" s="13"/>
      <c r="S10" s="13">
        <v>0.18518518518518501</v>
      </c>
      <c r="T10" s="13">
        <v>0.18796992481203001</v>
      </c>
      <c r="U10" s="13">
        <v>0.150684931506849</v>
      </c>
      <c r="V10" s="13">
        <v>0.27184466019417503</v>
      </c>
      <c r="W10" s="13">
        <v>0.21153846153846201</v>
      </c>
      <c r="X10" s="13">
        <v>0.20952380952381</v>
      </c>
      <c r="Y10" s="13">
        <v>0.19</v>
      </c>
      <c r="Z10" s="13">
        <v>0.22222222222222199</v>
      </c>
      <c r="AA10" s="13">
        <v>0.146496815286624</v>
      </c>
      <c r="AB10" s="13">
        <v>0.15625</v>
      </c>
      <c r="AC10" s="13">
        <v>0.12280701754386</v>
      </c>
      <c r="AD10" s="13">
        <v>0.21052631578947401</v>
      </c>
      <c r="AE10" s="13"/>
      <c r="AF10" s="13">
        <v>0.19047619047618999</v>
      </c>
      <c r="AG10" s="13">
        <v>0.17499999999999999</v>
      </c>
      <c r="AH10" s="13">
        <v>0.2109375</v>
      </c>
      <c r="AI10" s="13">
        <v>0.14285714285714299</v>
      </c>
      <c r="AJ10" s="13">
        <v>0.203252032520325</v>
      </c>
      <c r="AK10" s="13">
        <v>0.19047619047618999</v>
      </c>
      <c r="AL10" s="13"/>
      <c r="AM10" s="13">
        <v>0.20879120879120899</v>
      </c>
      <c r="AN10" s="13">
        <v>0.20444444444444401</v>
      </c>
      <c r="AO10" s="13">
        <v>0.153452685421995</v>
      </c>
      <c r="AP10" s="13">
        <v>0.16033755274261599</v>
      </c>
      <c r="AQ10" s="13">
        <v>0.25</v>
      </c>
      <c r="AR10" s="13"/>
      <c r="AS10" s="13">
        <v>0.18704453441295499</v>
      </c>
      <c r="AT10" s="13" t="s">
        <v>97</v>
      </c>
      <c r="AU10" s="13"/>
      <c r="AV10" s="13">
        <v>0.215</v>
      </c>
      <c r="AW10" s="13">
        <v>0.170212765957447</v>
      </c>
      <c r="AX10" s="13">
        <v>0.17782026768642401</v>
      </c>
      <c r="AY10" s="13"/>
      <c r="AZ10" s="13">
        <v>0.146788990825688</v>
      </c>
      <c r="BA10" s="13">
        <v>0.17777777777777801</v>
      </c>
      <c r="BB10" s="13">
        <v>0.25110132158590298</v>
      </c>
      <c r="BC10" s="13"/>
      <c r="BD10" s="13">
        <v>0.17794486215538799</v>
      </c>
      <c r="BE10" s="13">
        <v>0.204176334106729</v>
      </c>
      <c r="BF10" s="13"/>
      <c r="BG10" s="13">
        <v>0.16707021791767601</v>
      </c>
      <c r="BH10" s="13">
        <v>0.197560975609756</v>
      </c>
      <c r="BI10" s="13"/>
      <c r="BJ10" s="13">
        <v>0.14736842105263201</v>
      </c>
      <c r="BK10" s="13">
        <v>0.19528949950932301</v>
      </c>
      <c r="BL10" s="13"/>
      <c r="BM10" s="13">
        <v>0.20164609053497901</v>
      </c>
      <c r="BN10" s="13">
        <v>0.18135245901639299</v>
      </c>
      <c r="BO10" s="13"/>
      <c r="BP10" s="13">
        <v>0.178041543026706</v>
      </c>
      <c r="BQ10" s="13">
        <v>0.19178082191780799</v>
      </c>
      <c r="BR10" s="13"/>
      <c r="BS10" s="13">
        <v>0.19230769230769201</v>
      </c>
      <c r="BT10" s="13">
        <v>0.2</v>
      </c>
      <c r="BU10" s="13"/>
      <c r="BV10" s="13">
        <v>0.20805369127516801</v>
      </c>
      <c r="BW10" s="13">
        <v>0.18430034129692799</v>
      </c>
      <c r="BX10" s="13"/>
      <c r="BY10" s="13">
        <v>0.223776223776224</v>
      </c>
      <c r="BZ10" s="13">
        <v>0.17920148560817101</v>
      </c>
      <c r="CA10" s="13"/>
      <c r="CB10" s="13">
        <v>0.201353637901861</v>
      </c>
      <c r="CC10" s="13">
        <v>0.165594855305466</v>
      </c>
    </row>
    <row r="11" spans="2:81" x14ac:dyDescent="0.3">
      <c r="B11" s="14" t="s">
        <v>86</v>
      </c>
      <c r="C11" s="13">
        <v>8.0971659919028299E-2</v>
      </c>
      <c r="D11" s="13">
        <v>9.9518459069020904E-2</v>
      </c>
      <c r="E11" s="13">
        <v>6.09555189456343E-2</v>
      </c>
      <c r="F11" s="13"/>
      <c r="G11" s="13">
        <v>6.2857142857142903E-2</v>
      </c>
      <c r="H11" s="13">
        <v>7.0552147239263799E-2</v>
      </c>
      <c r="I11" s="13">
        <v>7.6271186440677999E-2</v>
      </c>
      <c r="J11" s="13">
        <v>9.9502487562189101E-2</v>
      </c>
      <c r="K11" s="13">
        <v>7.69230769230769E-2</v>
      </c>
      <c r="L11" s="13">
        <v>0.11038961038961</v>
      </c>
      <c r="M11" s="13"/>
      <c r="N11" s="13">
        <v>7.5313807531380797E-2</v>
      </c>
      <c r="O11" s="13">
        <v>9.2783505154639206E-2</v>
      </c>
      <c r="P11" s="13">
        <v>0.104477611940299</v>
      </c>
      <c r="Q11" s="13">
        <v>6.2992125984251995E-2</v>
      </c>
      <c r="R11" s="13"/>
      <c r="S11" s="13">
        <v>7.8189300411522597E-2</v>
      </c>
      <c r="T11" s="13">
        <v>5.2631578947368397E-2</v>
      </c>
      <c r="U11" s="13">
        <v>5.4794520547945202E-2</v>
      </c>
      <c r="V11" s="13">
        <v>6.7961165048543701E-2</v>
      </c>
      <c r="W11" s="13">
        <v>4.80769230769231E-2</v>
      </c>
      <c r="X11" s="13">
        <v>7.6190476190476197E-2</v>
      </c>
      <c r="Y11" s="13">
        <v>0.09</v>
      </c>
      <c r="Z11" s="13">
        <v>8.8888888888888906E-2</v>
      </c>
      <c r="AA11" s="13">
        <v>0.101910828025478</v>
      </c>
      <c r="AB11" s="13">
        <v>0.125</v>
      </c>
      <c r="AC11" s="13">
        <v>0.12280701754386</v>
      </c>
      <c r="AD11" s="13">
        <v>0.105263157894737</v>
      </c>
      <c r="AE11" s="13"/>
      <c r="AF11" s="13">
        <v>8.02005012531328E-2</v>
      </c>
      <c r="AG11" s="13">
        <v>6.5000000000000002E-2</v>
      </c>
      <c r="AH11" s="13">
        <v>4.6875E-2</v>
      </c>
      <c r="AI11" s="13">
        <v>8.6956521739130405E-2</v>
      </c>
      <c r="AJ11" s="13">
        <v>0.105691056910569</v>
      </c>
      <c r="AK11" s="13">
        <v>0.114285714285714</v>
      </c>
      <c r="AL11" s="13"/>
      <c r="AM11" s="13">
        <v>8.7912087912087905E-2</v>
      </c>
      <c r="AN11" s="13">
        <v>9.7777777777777797E-2</v>
      </c>
      <c r="AO11" s="13">
        <v>6.6496163682864498E-2</v>
      </c>
      <c r="AP11" s="13">
        <v>8.4388185654008394E-2</v>
      </c>
      <c r="AQ11" s="13">
        <v>6.8181818181818205E-2</v>
      </c>
      <c r="AR11" s="13"/>
      <c r="AS11" s="13">
        <v>8.0971659919028299E-2</v>
      </c>
      <c r="AT11" s="13" t="s">
        <v>97</v>
      </c>
      <c r="AU11" s="13"/>
      <c r="AV11" s="13">
        <v>7.7499999999999999E-2</v>
      </c>
      <c r="AW11" s="13">
        <v>7.4468085106383003E-2</v>
      </c>
      <c r="AX11" s="13">
        <v>7.2657743785850895E-2</v>
      </c>
      <c r="AY11" s="13"/>
      <c r="AZ11" s="13">
        <v>6.4220183486238494E-2</v>
      </c>
      <c r="BA11" s="13">
        <v>6.6666666666666693E-2</v>
      </c>
      <c r="BB11" s="13">
        <v>8.8105726872246701E-2</v>
      </c>
      <c r="BC11" s="13"/>
      <c r="BD11" s="13">
        <v>8.02005012531328E-2</v>
      </c>
      <c r="BE11" s="13">
        <v>8.1206496519721602E-2</v>
      </c>
      <c r="BF11" s="13"/>
      <c r="BG11" s="13">
        <v>5.0847457627118599E-2</v>
      </c>
      <c r="BH11" s="13">
        <v>9.5121951219512196E-2</v>
      </c>
      <c r="BI11" s="13"/>
      <c r="BJ11" s="13">
        <v>5.7894736842105297E-2</v>
      </c>
      <c r="BK11" s="13">
        <v>8.2433758586849898E-2</v>
      </c>
      <c r="BL11" s="13"/>
      <c r="BM11" s="13">
        <v>9.8765432098765399E-2</v>
      </c>
      <c r="BN11" s="13">
        <v>7.58196721311475E-2</v>
      </c>
      <c r="BO11" s="13"/>
      <c r="BP11" s="13">
        <v>0.109792284866469</v>
      </c>
      <c r="BQ11" s="13">
        <v>7.0776255707762595E-2</v>
      </c>
      <c r="BR11" s="13"/>
      <c r="BS11" s="13">
        <v>7.0135746606334801E-2</v>
      </c>
      <c r="BT11" s="13">
        <v>7.2527472527472506E-2</v>
      </c>
      <c r="BU11" s="13"/>
      <c r="BV11" s="13">
        <v>5.3691275167785199E-2</v>
      </c>
      <c r="BW11" s="13">
        <v>7.8498293515358405E-2</v>
      </c>
      <c r="BX11" s="13"/>
      <c r="BY11" s="13">
        <v>0.132867132867133</v>
      </c>
      <c r="BZ11" s="13">
        <v>7.52089136490251E-2</v>
      </c>
      <c r="CA11" s="13"/>
      <c r="CB11" s="13">
        <v>9.3062605752961103E-2</v>
      </c>
      <c r="CC11" s="13">
        <v>7.0739549839228297E-2</v>
      </c>
    </row>
    <row r="12" spans="2:81" x14ac:dyDescent="0.3">
      <c r="B12" s="14" t="s">
        <v>415</v>
      </c>
      <c r="C12" s="13">
        <v>4.0485829959514198E-2</v>
      </c>
      <c r="D12" s="13">
        <v>3.5313001605136403E-2</v>
      </c>
      <c r="E12" s="13">
        <v>4.6128500823723197E-2</v>
      </c>
      <c r="F12" s="13"/>
      <c r="G12" s="13">
        <v>1.1428571428571401E-2</v>
      </c>
      <c r="H12" s="13">
        <v>5.2147239263803699E-2</v>
      </c>
      <c r="I12" s="13">
        <v>5.5084745762711898E-2</v>
      </c>
      <c r="J12" s="13">
        <v>2.48756218905473E-2</v>
      </c>
      <c r="K12" s="13">
        <v>4.1958041958042001E-2</v>
      </c>
      <c r="L12" s="13">
        <v>4.5454545454545497E-2</v>
      </c>
      <c r="M12" s="13"/>
      <c r="N12" s="13">
        <v>3.9748953974895397E-2</v>
      </c>
      <c r="O12" s="13">
        <v>5.49828178694158E-2</v>
      </c>
      <c r="P12" s="13">
        <v>1.99004975124378E-2</v>
      </c>
      <c r="Q12" s="13">
        <v>4.33070866141732E-2</v>
      </c>
      <c r="R12" s="13"/>
      <c r="S12" s="13">
        <v>6.5843621399177002E-2</v>
      </c>
      <c r="T12" s="13">
        <v>2.2556390977443601E-2</v>
      </c>
      <c r="U12" s="13">
        <v>2.7397260273972601E-2</v>
      </c>
      <c r="V12" s="13">
        <v>5.8252427184466E-2</v>
      </c>
      <c r="W12" s="13">
        <v>4.80769230769231E-2</v>
      </c>
      <c r="X12" s="13">
        <v>1.9047619047619001E-2</v>
      </c>
      <c r="Y12" s="13">
        <v>0.04</v>
      </c>
      <c r="Z12" s="13">
        <v>2.2222222222222199E-2</v>
      </c>
      <c r="AA12" s="13">
        <v>1.9108280254777101E-2</v>
      </c>
      <c r="AB12" s="13">
        <v>6.25E-2</v>
      </c>
      <c r="AC12" s="13">
        <v>3.5087719298245598E-2</v>
      </c>
      <c r="AD12" s="13">
        <v>0</v>
      </c>
      <c r="AE12" s="13"/>
      <c r="AF12" s="13">
        <v>2.2556390977443601E-2</v>
      </c>
      <c r="AG12" s="13">
        <v>0.05</v>
      </c>
      <c r="AH12" s="13">
        <v>5.46875E-2</v>
      </c>
      <c r="AI12" s="13">
        <v>5.5900621118012403E-2</v>
      </c>
      <c r="AJ12" s="13">
        <v>4.0650406504064998E-2</v>
      </c>
      <c r="AK12" s="13">
        <v>2.8571428571428598E-2</v>
      </c>
      <c r="AL12" s="13"/>
      <c r="AM12" s="13">
        <v>2.74725274725275E-2</v>
      </c>
      <c r="AN12" s="13">
        <v>3.11111111111111E-2</v>
      </c>
      <c r="AO12" s="13">
        <v>3.5805626598465499E-2</v>
      </c>
      <c r="AP12" s="13">
        <v>5.4852320675105502E-2</v>
      </c>
      <c r="AQ12" s="13">
        <v>6.8181818181818205E-2</v>
      </c>
      <c r="AR12" s="13"/>
      <c r="AS12" s="13">
        <v>4.0485829959514198E-2</v>
      </c>
      <c r="AT12" s="13" t="s">
        <v>97</v>
      </c>
      <c r="AU12" s="13"/>
      <c r="AV12" s="13">
        <v>0.04</v>
      </c>
      <c r="AW12" s="13">
        <v>6.3829787234042507E-2</v>
      </c>
      <c r="AX12" s="13">
        <v>3.8240917782026797E-2</v>
      </c>
      <c r="AY12" s="13"/>
      <c r="AZ12" s="13">
        <v>3.6697247706422E-2</v>
      </c>
      <c r="BA12" s="13">
        <v>6.6666666666666693E-2</v>
      </c>
      <c r="BB12" s="13">
        <v>4.4052863436123399E-2</v>
      </c>
      <c r="BC12" s="13"/>
      <c r="BD12" s="13">
        <v>4.5112781954887202E-2</v>
      </c>
      <c r="BE12" s="13">
        <v>3.2482598607888602E-2</v>
      </c>
      <c r="BF12" s="13"/>
      <c r="BG12" s="13">
        <v>4.1162227602905603E-2</v>
      </c>
      <c r="BH12" s="13">
        <v>4.0243902439024398E-2</v>
      </c>
      <c r="BI12" s="13"/>
      <c r="BJ12" s="13">
        <v>4.2105263157894701E-2</v>
      </c>
      <c r="BK12" s="13">
        <v>3.8272816486751703E-2</v>
      </c>
      <c r="BL12" s="13"/>
      <c r="BM12" s="13">
        <v>5.3497942386831303E-2</v>
      </c>
      <c r="BN12" s="13">
        <v>3.7909836065573799E-2</v>
      </c>
      <c r="BO12" s="13"/>
      <c r="BP12" s="13">
        <v>5.3412462908011903E-2</v>
      </c>
      <c r="BQ12" s="13">
        <v>3.42465753424658E-2</v>
      </c>
      <c r="BR12" s="13"/>
      <c r="BS12" s="13">
        <v>4.0723981900452497E-2</v>
      </c>
      <c r="BT12" s="13">
        <v>5.0549450549450599E-2</v>
      </c>
      <c r="BU12" s="13"/>
      <c r="BV12" s="13">
        <v>3.35570469798658E-2</v>
      </c>
      <c r="BW12" s="13">
        <v>4.4368600682593899E-2</v>
      </c>
      <c r="BX12" s="13"/>
      <c r="BY12" s="13">
        <v>5.5944055944055902E-2</v>
      </c>
      <c r="BZ12" s="13">
        <v>3.6211699164345398E-2</v>
      </c>
      <c r="CA12" s="13"/>
      <c r="CB12" s="13">
        <v>4.23011844331641E-2</v>
      </c>
      <c r="CC12" s="13">
        <v>3.6977491961414803E-2</v>
      </c>
    </row>
    <row r="13" spans="2:81" x14ac:dyDescent="0.3">
      <c r="B13" s="14" t="s">
        <v>106</v>
      </c>
      <c r="C13" s="13">
        <v>1.7813765182186199E-2</v>
      </c>
      <c r="D13" s="13">
        <v>1.4446227929374E-2</v>
      </c>
      <c r="E13" s="13">
        <v>2.1416803953871501E-2</v>
      </c>
      <c r="F13" s="13"/>
      <c r="G13" s="13">
        <v>2.2857142857142899E-2</v>
      </c>
      <c r="H13" s="13">
        <v>1.22699386503067E-2</v>
      </c>
      <c r="I13" s="13">
        <v>1.27118644067797E-2</v>
      </c>
      <c r="J13" s="13">
        <v>1.99004975124378E-2</v>
      </c>
      <c r="K13" s="13">
        <v>1.3986013986014E-2</v>
      </c>
      <c r="L13" s="13">
        <v>3.2467532467532499E-2</v>
      </c>
      <c r="M13" s="13"/>
      <c r="N13" s="13">
        <v>8.3682008368200795E-3</v>
      </c>
      <c r="O13" s="13">
        <v>2.06185567010309E-2</v>
      </c>
      <c r="P13" s="13">
        <v>9.9502487562189105E-3</v>
      </c>
      <c r="Q13" s="13">
        <v>3.9370078740157501E-2</v>
      </c>
      <c r="R13" s="13"/>
      <c r="S13" s="13">
        <v>1.6460905349794198E-2</v>
      </c>
      <c r="T13" s="13">
        <v>1.50375939849624E-2</v>
      </c>
      <c r="U13" s="13">
        <v>2.7397260273972601E-2</v>
      </c>
      <c r="V13" s="13">
        <v>0</v>
      </c>
      <c r="W13" s="13">
        <v>9.6153846153846194E-3</v>
      </c>
      <c r="X13" s="13">
        <v>2.8571428571428598E-2</v>
      </c>
      <c r="Y13" s="13">
        <v>0.01</v>
      </c>
      <c r="Z13" s="13">
        <v>4.4444444444444398E-2</v>
      </c>
      <c r="AA13" s="13">
        <v>2.54777070063694E-2</v>
      </c>
      <c r="AB13" s="13">
        <v>2.0833333333333301E-2</v>
      </c>
      <c r="AC13" s="13">
        <v>1.7543859649122799E-2</v>
      </c>
      <c r="AD13" s="13">
        <v>0</v>
      </c>
      <c r="AE13" s="13"/>
      <c r="AF13" s="13">
        <v>5.0125313283208E-3</v>
      </c>
      <c r="AG13" s="13">
        <v>5.0000000000000001E-3</v>
      </c>
      <c r="AH13" s="13">
        <v>1.5625E-2</v>
      </c>
      <c r="AI13" s="13">
        <v>2.4844720496894401E-2</v>
      </c>
      <c r="AJ13" s="13">
        <v>2.4390243902439001E-2</v>
      </c>
      <c r="AK13" s="13">
        <v>3.8095238095238099E-2</v>
      </c>
      <c r="AL13" s="13"/>
      <c r="AM13" s="13">
        <v>4.3956043956044001E-2</v>
      </c>
      <c r="AN13" s="13">
        <v>1.7777777777777799E-2</v>
      </c>
      <c r="AO13" s="13">
        <v>1.5345268542199499E-2</v>
      </c>
      <c r="AP13" s="13">
        <v>4.2194092827004199E-3</v>
      </c>
      <c r="AQ13" s="13">
        <v>2.27272727272727E-2</v>
      </c>
      <c r="AR13" s="13"/>
      <c r="AS13" s="13">
        <v>1.7813765182186199E-2</v>
      </c>
      <c r="AT13" s="13" t="s">
        <v>97</v>
      </c>
      <c r="AU13" s="13"/>
      <c r="AV13" s="13">
        <v>1.4999999999999999E-2</v>
      </c>
      <c r="AW13" s="13">
        <v>1.0638297872340399E-2</v>
      </c>
      <c r="AX13" s="13">
        <v>2.29445506692161E-2</v>
      </c>
      <c r="AY13" s="13"/>
      <c r="AZ13" s="13">
        <v>9.1743119266055103E-3</v>
      </c>
      <c r="BA13" s="13">
        <v>1.1111111111111099E-2</v>
      </c>
      <c r="BB13" s="13">
        <v>2.2026431718061699E-2</v>
      </c>
      <c r="BC13" s="13"/>
      <c r="BD13" s="13">
        <v>2.00501253132832E-2</v>
      </c>
      <c r="BE13" s="13">
        <v>1.3921113689095099E-2</v>
      </c>
      <c r="BF13" s="13"/>
      <c r="BG13" s="13">
        <v>9.6852300242130807E-3</v>
      </c>
      <c r="BH13" s="13">
        <v>2.19512195121951E-2</v>
      </c>
      <c r="BI13" s="13"/>
      <c r="BJ13" s="13">
        <v>1.5789473684210499E-2</v>
      </c>
      <c r="BK13" s="13">
        <v>1.8645731108930301E-2</v>
      </c>
      <c r="BL13" s="13"/>
      <c r="BM13" s="13">
        <v>1.2345679012345699E-2</v>
      </c>
      <c r="BN13" s="13">
        <v>1.63934426229508E-2</v>
      </c>
      <c r="BO13" s="13"/>
      <c r="BP13" s="13">
        <v>3.5608308605341199E-2</v>
      </c>
      <c r="BQ13" s="13">
        <v>1.1415525114155301E-2</v>
      </c>
      <c r="BR13" s="13"/>
      <c r="BS13" s="13">
        <v>9.0497737556561094E-3</v>
      </c>
      <c r="BT13" s="13">
        <v>2.6373626373626401E-2</v>
      </c>
      <c r="BU13" s="13"/>
      <c r="BV13" s="13">
        <v>6.7114093959731499E-3</v>
      </c>
      <c r="BW13" s="13">
        <v>1.02389078498294E-2</v>
      </c>
      <c r="BX13" s="13"/>
      <c r="BY13" s="13">
        <v>1.3986013986014E-2</v>
      </c>
      <c r="BZ13" s="13">
        <v>1.67130919220056E-2</v>
      </c>
      <c r="CA13" s="13"/>
      <c r="CB13" s="13">
        <v>1.8612521150592198E-2</v>
      </c>
      <c r="CC13" s="13">
        <v>1.4469453376205799E-2</v>
      </c>
    </row>
    <row r="14" spans="2:81" x14ac:dyDescent="0.3">
      <c r="B14" s="14" t="s">
        <v>89</v>
      </c>
      <c r="C14" s="17">
        <v>0.673684210526316</v>
      </c>
      <c r="D14" s="17">
        <v>0.63081861958266405</v>
      </c>
      <c r="E14" s="17">
        <v>0.71828665568368999</v>
      </c>
      <c r="F14" s="17"/>
      <c r="G14" s="17">
        <v>0.73142857142857098</v>
      </c>
      <c r="H14" s="17">
        <v>0.67791411042944805</v>
      </c>
      <c r="I14" s="17">
        <v>0.69067796610169496</v>
      </c>
      <c r="J14" s="17">
        <v>0.66666666666666696</v>
      </c>
      <c r="K14" s="17">
        <v>0.65034965034964998</v>
      </c>
      <c r="L14" s="17">
        <v>0.60389610389610404</v>
      </c>
      <c r="M14" s="17"/>
      <c r="N14" s="17">
        <v>0.71129707112970697</v>
      </c>
      <c r="O14" s="17">
        <v>0.63573883161512001</v>
      </c>
      <c r="P14" s="17">
        <v>0.66666666666666696</v>
      </c>
      <c r="Q14" s="17">
        <v>0.64173228346456701</v>
      </c>
      <c r="R14" s="17"/>
      <c r="S14" s="17">
        <v>0.65432098765432101</v>
      </c>
      <c r="T14" s="17">
        <v>0.721804511278195</v>
      </c>
      <c r="U14" s="17">
        <v>0.73972602739726001</v>
      </c>
      <c r="V14" s="17">
        <v>0.60194174757281504</v>
      </c>
      <c r="W14" s="17">
        <v>0.68269230769230804</v>
      </c>
      <c r="X14" s="17">
        <v>0.66666666666666696</v>
      </c>
      <c r="Y14" s="17">
        <v>0.67</v>
      </c>
      <c r="Z14" s="17">
        <v>0.62222222222222201</v>
      </c>
      <c r="AA14" s="17">
        <v>0.70700636942675199</v>
      </c>
      <c r="AB14" s="17">
        <v>0.63541666666666696</v>
      </c>
      <c r="AC14" s="17">
        <v>0.70175438596491202</v>
      </c>
      <c r="AD14" s="17">
        <v>0.68421052631578905</v>
      </c>
      <c r="AE14" s="17"/>
      <c r="AF14" s="17">
        <v>0.70175438596491202</v>
      </c>
      <c r="AG14" s="17">
        <v>0.70499999999999996</v>
      </c>
      <c r="AH14" s="17">
        <v>0.671875</v>
      </c>
      <c r="AI14" s="17">
        <v>0.68944099378881996</v>
      </c>
      <c r="AJ14" s="17">
        <v>0.62601626016260203</v>
      </c>
      <c r="AK14" s="17">
        <v>0.628571428571429</v>
      </c>
      <c r="AL14" s="17"/>
      <c r="AM14" s="17">
        <v>0.63186813186813195</v>
      </c>
      <c r="AN14" s="17">
        <v>0.64888888888888896</v>
      </c>
      <c r="AO14" s="17">
        <v>0.72890025575447603</v>
      </c>
      <c r="AP14" s="17">
        <v>0.69620253164557</v>
      </c>
      <c r="AQ14" s="17">
        <v>0.59090909090909105</v>
      </c>
      <c r="AR14" s="17"/>
      <c r="AS14" s="17">
        <v>0.673684210526316</v>
      </c>
      <c r="AT14" s="17" t="s">
        <v>97</v>
      </c>
      <c r="AU14" s="17"/>
      <c r="AV14" s="17">
        <v>0.65249999999999997</v>
      </c>
      <c r="AW14" s="17">
        <v>0.680851063829787</v>
      </c>
      <c r="AX14" s="17">
        <v>0.68833652007648205</v>
      </c>
      <c r="AY14" s="17"/>
      <c r="AZ14" s="17">
        <v>0.74311926605504597</v>
      </c>
      <c r="BA14" s="17">
        <v>0.67777777777777803</v>
      </c>
      <c r="BB14" s="17">
        <v>0.59471365638766505</v>
      </c>
      <c r="BC14" s="17"/>
      <c r="BD14" s="17">
        <v>0.67669172932330801</v>
      </c>
      <c r="BE14" s="17">
        <v>0.66821345707656599</v>
      </c>
      <c r="BF14" s="17"/>
      <c r="BG14" s="17">
        <v>0.73123486682808703</v>
      </c>
      <c r="BH14" s="17">
        <v>0.64512195121951199</v>
      </c>
      <c r="BI14" s="17"/>
      <c r="BJ14" s="17">
        <v>0.73684210526315796</v>
      </c>
      <c r="BK14" s="17">
        <v>0.66535819430814502</v>
      </c>
      <c r="BL14" s="17"/>
      <c r="BM14" s="17">
        <v>0.63374485596707797</v>
      </c>
      <c r="BN14" s="17">
        <v>0.68852459016393397</v>
      </c>
      <c r="BO14" s="17"/>
      <c r="BP14" s="17">
        <v>0.62314540059347201</v>
      </c>
      <c r="BQ14" s="17">
        <v>0.69178082191780799</v>
      </c>
      <c r="BR14" s="17"/>
      <c r="BS14" s="17">
        <v>0.68778280542986403</v>
      </c>
      <c r="BT14" s="17">
        <v>0.65054945054945001</v>
      </c>
      <c r="BU14" s="17"/>
      <c r="BV14" s="17">
        <v>0.69798657718120805</v>
      </c>
      <c r="BW14" s="17">
        <v>0.68259385665529004</v>
      </c>
      <c r="BX14" s="17"/>
      <c r="BY14" s="17">
        <v>0.57342657342657299</v>
      </c>
      <c r="BZ14" s="17">
        <v>0.69266480965645305</v>
      </c>
      <c r="CA14" s="17"/>
      <c r="CB14" s="17">
        <v>0.64467005076142103</v>
      </c>
      <c r="CC14" s="17">
        <v>0.71221864951768499</v>
      </c>
    </row>
    <row r="15" spans="2:81" x14ac:dyDescent="0.3">
      <c r="B15" s="14" t="s">
        <v>90</v>
      </c>
      <c r="C15" s="17">
        <v>0.121457489878543</v>
      </c>
      <c r="D15" s="17">
        <v>0.13483146067415699</v>
      </c>
      <c r="E15" s="17">
        <v>0.107084019769357</v>
      </c>
      <c r="F15" s="17"/>
      <c r="G15" s="17">
        <v>7.4285714285714302E-2</v>
      </c>
      <c r="H15" s="17">
        <v>0.122699386503067</v>
      </c>
      <c r="I15" s="17">
        <v>0.13135593220339001</v>
      </c>
      <c r="J15" s="17">
        <v>0.124378109452736</v>
      </c>
      <c r="K15" s="17">
        <v>0.11888111888111901</v>
      </c>
      <c r="L15" s="17">
        <v>0.15584415584415601</v>
      </c>
      <c r="M15" s="17"/>
      <c r="N15" s="17">
        <v>0.11506276150627601</v>
      </c>
      <c r="O15" s="17">
        <v>0.14776632302405501</v>
      </c>
      <c r="P15" s="17">
        <v>0.124378109452736</v>
      </c>
      <c r="Q15" s="17">
        <v>0.10629921259842499</v>
      </c>
      <c r="R15" s="17"/>
      <c r="S15" s="17">
        <v>0.14403292181069999</v>
      </c>
      <c r="T15" s="17">
        <v>7.5187969924811998E-2</v>
      </c>
      <c r="U15" s="17">
        <v>8.2191780821917804E-2</v>
      </c>
      <c r="V15" s="17">
        <v>0.12621359223301001</v>
      </c>
      <c r="W15" s="17">
        <v>9.6153846153846201E-2</v>
      </c>
      <c r="X15" s="17">
        <v>9.5238095238095205E-2</v>
      </c>
      <c r="Y15" s="17">
        <v>0.13</v>
      </c>
      <c r="Z15" s="17">
        <v>0.11111111111111099</v>
      </c>
      <c r="AA15" s="17">
        <v>0.121019108280255</v>
      </c>
      <c r="AB15" s="17">
        <v>0.1875</v>
      </c>
      <c r="AC15" s="17">
        <v>0.157894736842105</v>
      </c>
      <c r="AD15" s="17">
        <v>0.105263157894737</v>
      </c>
      <c r="AE15" s="17"/>
      <c r="AF15" s="17">
        <v>0.10275689223057601</v>
      </c>
      <c r="AG15" s="17">
        <v>0.115</v>
      </c>
      <c r="AH15" s="17">
        <v>0.1015625</v>
      </c>
      <c r="AI15" s="17">
        <v>0.14285714285714299</v>
      </c>
      <c r="AJ15" s="17">
        <v>0.146341463414634</v>
      </c>
      <c r="AK15" s="17">
        <v>0.14285714285714299</v>
      </c>
      <c r="AL15" s="17"/>
      <c r="AM15" s="17">
        <v>0.115384615384615</v>
      </c>
      <c r="AN15" s="17">
        <v>0.128888888888889</v>
      </c>
      <c r="AO15" s="17">
        <v>0.10230179028133</v>
      </c>
      <c r="AP15" s="17">
        <v>0.139240506329114</v>
      </c>
      <c r="AQ15" s="17">
        <v>0.13636363636363599</v>
      </c>
      <c r="AR15" s="17"/>
      <c r="AS15" s="17">
        <v>0.121457489878543</v>
      </c>
      <c r="AT15" s="17" t="s">
        <v>97</v>
      </c>
      <c r="AU15" s="17"/>
      <c r="AV15" s="17">
        <v>0.11749999999999999</v>
      </c>
      <c r="AW15" s="17">
        <v>0.13829787234042601</v>
      </c>
      <c r="AX15" s="17">
        <v>0.110898661567878</v>
      </c>
      <c r="AY15" s="17"/>
      <c r="AZ15" s="17">
        <v>0.100917431192661</v>
      </c>
      <c r="BA15" s="17">
        <v>0.133333333333333</v>
      </c>
      <c r="BB15" s="17">
        <v>0.13215859030836999</v>
      </c>
      <c r="BC15" s="17"/>
      <c r="BD15" s="17">
        <v>0.12531328320801999</v>
      </c>
      <c r="BE15" s="17">
        <v>0.11368909512761</v>
      </c>
      <c r="BF15" s="17"/>
      <c r="BG15" s="17">
        <v>9.2009685230024202E-2</v>
      </c>
      <c r="BH15" s="17">
        <v>0.13536585365853701</v>
      </c>
      <c r="BI15" s="17"/>
      <c r="BJ15" s="17">
        <v>0.1</v>
      </c>
      <c r="BK15" s="17">
        <v>0.120706575073602</v>
      </c>
      <c r="BL15" s="17"/>
      <c r="BM15" s="17">
        <v>0.15226337448559699</v>
      </c>
      <c r="BN15" s="17">
        <v>0.11372950819672099</v>
      </c>
      <c r="BO15" s="17"/>
      <c r="BP15" s="17">
        <v>0.16320474777448099</v>
      </c>
      <c r="BQ15" s="17">
        <v>0.105022831050228</v>
      </c>
      <c r="BR15" s="17"/>
      <c r="BS15" s="17">
        <v>0.11085972850678701</v>
      </c>
      <c r="BT15" s="17">
        <v>0.123076923076923</v>
      </c>
      <c r="BU15" s="17"/>
      <c r="BV15" s="17">
        <v>8.7248322147651006E-2</v>
      </c>
      <c r="BW15" s="17">
        <v>0.12286689419795201</v>
      </c>
      <c r="BX15" s="17"/>
      <c r="BY15" s="17">
        <v>0.188811188811189</v>
      </c>
      <c r="BZ15" s="17">
        <v>0.11142061281337</v>
      </c>
      <c r="CA15" s="17"/>
      <c r="CB15" s="17">
        <v>0.13536379018612499</v>
      </c>
      <c r="CC15" s="17">
        <v>0.107717041800643</v>
      </c>
    </row>
    <row r="16" spans="2:81" x14ac:dyDescent="0.3">
      <c r="B16" s="14" t="s">
        <v>91</v>
      </c>
      <c r="C16" s="18">
        <v>0.55222672064777301</v>
      </c>
      <c r="D16" s="18">
        <v>0.49598715890850698</v>
      </c>
      <c r="E16" s="18">
        <v>0.61120263591433299</v>
      </c>
      <c r="F16" s="18"/>
      <c r="G16" s="18">
        <v>0.65714285714285703</v>
      </c>
      <c r="H16" s="18">
        <v>0.55521472392638005</v>
      </c>
      <c r="I16" s="18">
        <v>0.55932203389830504</v>
      </c>
      <c r="J16" s="18">
        <v>0.54228855721392999</v>
      </c>
      <c r="K16" s="18">
        <v>0.53146853146853201</v>
      </c>
      <c r="L16" s="18">
        <v>0.44805194805194798</v>
      </c>
      <c r="M16" s="18"/>
      <c r="N16" s="18">
        <v>0.59623430962343105</v>
      </c>
      <c r="O16" s="18">
        <v>0.487972508591065</v>
      </c>
      <c r="P16" s="18">
        <v>0.54228855721392999</v>
      </c>
      <c r="Q16" s="18">
        <v>0.535433070866142</v>
      </c>
      <c r="R16" s="18"/>
      <c r="S16" s="18">
        <v>0.51028806584362096</v>
      </c>
      <c r="T16" s="18">
        <v>0.64661654135338298</v>
      </c>
      <c r="U16" s="18">
        <v>0.65753424657534298</v>
      </c>
      <c r="V16" s="18">
        <v>0.475728155339806</v>
      </c>
      <c r="W16" s="18">
        <v>0.58653846153846201</v>
      </c>
      <c r="X16" s="18">
        <v>0.57142857142857195</v>
      </c>
      <c r="Y16" s="18">
        <v>0.54</v>
      </c>
      <c r="Z16" s="18">
        <v>0.51111111111111096</v>
      </c>
      <c r="AA16" s="18">
        <v>0.58598726114649702</v>
      </c>
      <c r="AB16" s="18">
        <v>0.44791666666666702</v>
      </c>
      <c r="AC16" s="18">
        <v>0.54385964912280704</v>
      </c>
      <c r="AD16" s="18">
        <v>0.57894736842105299</v>
      </c>
      <c r="AE16" s="18"/>
      <c r="AF16" s="18">
        <v>0.59899749373433597</v>
      </c>
      <c r="AG16" s="18">
        <v>0.59</v>
      </c>
      <c r="AH16" s="18">
        <v>0.5703125</v>
      </c>
      <c r="AI16" s="18">
        <v>0.54658385093167705</v>
      </c>
      <c r="AJ16" s="18">
        <v>0.47967479674796698</v>
      </c>
      <c r="AK16" s="18">
        <v>0.48571428571428599</v>
      </c>
      <c r="AL16" s="18"/>
      <c r="AM16" s="18">
        <v>0.51648351648351598</v>
      </c>
      <c r="AN16" s="18">
        <v>0.52</v>
      </c>
      <c r="AO16" s="18">
        <v>0.62659846547314602</v>
      </c>
      <c r="AP16" s="18">
        <v>0.556962025316456</v>
      </c>
      <c r="AQ16" s="18">
        <v>0.45454545454545398</v>
      </c>
      <c r="AR16" s="18"/>
      <c r="AS16" s="18">
        <v>0.55222672064777301</v>
      </c>
      <c r="AT16" s="18" t="s">
        <v>97</v>
      </c>
      <c r="AU16" s="18"/>
      <c r="AV16" s="18">
        <v>0.53500000000000003</v>
      </c>
      <c r="AW16" s="18">
        <v>0.54255319148936199</v>
      </c>
      <c r="AX16" s="18">
        <v>0.57743785850860396</v>
      </c>
      <c r="AY16" s="18"/>
      <c r="AZ16" s="18">
        <v>0.64220183486238502</v>
      </c>
      <c r="BA16" s="18">
        <v>0.54444444444444495</v>
      </c>
      <c r="BB16" s="18">
        <v>0.46255506607929497</v>
      </c>
      <c r="BC16" s="18"/>
      <c r="BD16" s="18">
        <v>0.55137844611528797</v>
      </c>
      <c r="BE16" s="18">
        <v>0.55452436194895605</v>
      </c>
      <c r="BF16" s="18"/>
      <c r="BG16" s="18">
        <v>0.63922518159806296</v>
      </c>
      <c r="BH16" s="18">
        <v>0.50975609756097595</v>
      </c>
      <c r="BI16" s="18"/>
      <c r="BJ16" s="18">
        <v>0.63684210526315799</v>
      </c>
      <c r="BK16" s="18">
        <v>0.54465161923454397</v>
      </c>
      <c r="BL16" s="18"/>
      <c r="BM16" s="18">
        <v>0.48148148148148201</v>
      </c>
      <c r="BN16" s="18">
        <v>0.57479508196721296</v>
      </c>
      <c r="BO16" s="18"/>
      <c r="BP16" s="18">
        <v>0.45994065281899099</v>
      </c>
      <c r="BQ16" s="18">
        <v>0.58675799086757996</v>
      </c>
      <c r="BR16" s="18"/>
      <c r="BS16" s="18">
        <v>0.57692307692307698</v>
      </c>
      <c r="BT16" s="18">
        <v>0.52747252747252704</v>
      </c>
      <c r="BU16" s="18"/>
      <c r="BV16" s="18">
        <v>0.61073825503355705</v>
      </c>
      <c r="BW16" s="18">
        <v>0.559726962457338</v>
      </c>
      <c r="BX16" s="18"/>
      <c r="BY16" s="18">
        <v>0.38461538461538503</v>
      </c>
      <c r="BZ16" s="18">
        <v>0.58124419684308304</v>
      </c>
      <c r="CA16" s="18"/>
      <c r="CB16" s="18">
        <v>0.50930626057529604</v>
      </c>
      <c r="CC16" s="18">
        <v>0.60450160771704198</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536</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0.14493927125506101</v>
      </c>
      <c r="D8" s="13">
        <v>0.13964686998394901</v>
      </c>
      <c r="E8" s="13">
        <v>0.14991762767710001</v>
      </c>
      <c r="F8" s="13"/>
      <c r="G8" s="13">
        <v>0.2</v>
      </c>
      <c r="H8" s="13">
        <v>0.17484662576687099</v>
      </c>
      <c r="I8" s="13">
        <v>0.161016949152542</v>
      </c>
      <c r="J8" s="13">
        <v>9.4527363184079602E-2</v>
      </c>
      <c r="K8" s="13">
        <v>0.111888111888112</v>
      </c>
      <c r="L8" s="13">
        <v>9.0909090909090898E-2</v>
      </c>
      <c r="M8" s="13"/>
      <c r="N8" s="13">
        <v>0.13598326359832599</v>
      </c>
      <c r="O8" s="13">
        <v>0.11340206185567001</v>
      </c>
      <c r="P8" s="13">
        <v>0.15920398009950201</v>
      </c>
      <c r="Q8" s="13">
        <v>0.17322834645669299</v>
      </c>
      <c r="R8" s="13"/>
      <c r="S8" s="13">
        <v>0.139917695473251</v>
      </c>
      <c r="T8" s="13">
        <v>0.13533834586466201</v>
      </c>
      <c r="U8" s="13">
        <v>0.123287671232877</v>
      </c>
      <c r="V8" s="13">
        <v>0.116504854368932</v>
      </c>
      <c r="W8" s="13">
        <v>0.17307692307692299</v>
      </c>
      <c r="X8" s="13">
        <v>0.15238095238095201</v>
      </c>
      <c r="Y8" s="13">
        <v>0.15</v>
      </c>
      <c r="Z8" s="13">
        <v>0.2</v>
      </c>
      <c r="AA8" s="13">
        <v>0.14012738853503201</v>
      </c>
      <c r="AB8" s="13">
        <v>0.114583333333333</v>
      </c>
      <c r="AC8" s="13">
        <v>0.19298245614035101</v>
      </c>
      <c r="AD8" s="13">
        <v>0.21052631578947401</v>
      </c>
      <c r="AE8" s="13"/>
      <c r="AF8" s="13">
        <v>0.18295739348370901</v>
      </c>
      <c r="AG8" s="13">
        <v>0.125</v>
      </c>
      <c r="AH8" s="13">
        <v>0.1171875</v>
      </c>
      <c r="AI8" s="13">
        <v>0.111801242236025</v>
      </c>
      <c r="AJ8" s="13">
        <v>0.17886178861788599</v>
      </c>
      <c r="AK8" s="13">
        <v>6.6666666666666693E-2</v>
      </c>
      <c r="AL8" s="13"/>
      <c r="AM8" s="13">
        <v>0.164835164835165</v>
      </c>
      <c r="AN8" s="13">
        <v>0.168888888888889</v>
      </c>
      <c r="AO8" s="13">
        <v>0.132992327365729</v>
      </c>
      <c r="AP8" s="13">
        <v>0.126582278481013</v>
      </c>
      <c r="AQ8" s="13">
        <v>0.25</v>
      </c>
      <c r="AR8" s="13"/>
      <c r="AS8" s="13">
        <v>0.14493927125506101</v>
      </c>
      <c r="AT8" s="13" t="s">
        <v>97</v>
      </c>
      <c r="AU8" s="13"/>
      <c r="AV8" s="13">
        <v>0.15</v>
      </c>
      <c r="AW8" s="13">
        <v>0.170212765957447</v>
      </c>
      <c r="AX8" s="13">
        <v>0.12619502868068799</v>
      </c>
      <c r="AY8" s="13"/>
      <c r="AZ8" s="13">
        <v>0.201834862385321</v>
      </c>
      <c r="BA8" s="13">
        <v>0.16666666666666699</v>
      </c>
      <c r="BB8" s="13">
        <v>0.11894273127753301</v>
      </c>
      <c r="BC8" s="13"/>
      <c r="BD8" s="13">
        <v>0.15288220551378401</v>
      </c>
      <c r="BE8" s="13">
        <v>0.132250580046404</v>
      </c>
      <c r="BF8" s="13"/>
      <c r="BG8" s="13">
        <v>0.16707021791767601</v>
      </c>
      <c r="BH8" s="13">
        <v>0.134146341463415</v>
      </c>
      <c r="BI8" s="13"/>
      <c r="BJ8" s="13">
        <v>0.157894736842105</v>
      </c>
      <c r="BK8" s="13">
        <v>0.14131501472031399</v>
      </c>
      <c r="BL8" s="13"/>
      <c r="BM8" s="13">
        <v>0.15226337448559699</v>
      </c>
      <c r="BN8" s="13">
        <v>0.14344262295082</v>
      </c>
      <c r="BO8" s="13"/>
      <c r="BP8" s="13">
        <v>0.1513353115727</v>
      </c>
      <c r="BQ8" s="13">
        <v>0.141552511415525</v>
      </c>
      <c r="BR8" s="13"/>
      <c r="BS8" s="13">
        <v>0.15610859728506801</v>
      </c>
      <c r="BT8" s="13">
        <v>0.116483516483516</v>
      </c>
      <c r="BU8" s="13"/>
      <c r="BV8" s="13">
        <v>0.10738255033557</v>
      </c>
      <c r="BW8" s="13">
        <v>0.18088737201365199</v>
      </c>
      <c r="BX8" s="13"/>
      <c r="BY8" s="13">
        <v>0.230769230769231</v>
      </c>
      <c r="BZ8" s="13">
        <v>0.129990714948932</v>
      </c>
      <c r="CA8" s="13"/>
      <c r="CB8" s="13">
        <v>0.15059221658206401</v>
      </c>
      <c r="CC8" s="13">
        <v>0.13665594855305499</v>
      </c>
    </row>
    <row r="9" spans="2:81" x14ac:dyDescent="0.3">
      <c r="B9" s="14" t="s">
        <v>84</v>
      </c>
      <c r="C9" s="13">
        <v>0.28502024291498002</v>
      </c>
      <c r="D9" s="13">
        <v>0.29373996789727103</v>
      </c>
      <c r="E9" s="13">
        <v>0.27347611202635902</v>
      </c>
      <c r="F9" s="13"/>
      <c r="G9" s="13">
        <v>0.29142857142857098</v>
      </c>
      <c r="H9" s="13">
        <v>0.309815950920245</v>
      </c>
      <c r="I9" s="13">
        <v>0.26271186440678002</v>
      </c>
      <c r="J9" s="13">
        <v>0.288557213930348</v>
      </c>
      <c r="K9" s="13">
        <v>0.25874125874125897</v>
      </c>
      <c r="L9" s="13">
        <v>0.27922077922077898</v>
      </c>
      <c r="M9" s="13"/>
      <c r="N9" s="13">
        <v>0.26778242677824299</v>
      </c>
      <c r="O9" s="13">
        <v>0.31271477663230202</v>
      </c>
      <c r="P9" s="13">
        <v>0.328358208955224</v>
      </c>
      <c r="Q9" s="13">
        <v>0.25196850393700798</v>
      </c>
      <c r="R9" s="13"/>
      <c r="S9" s="13">
        <v>0.31687242798353898</v>
      </c>
      <c r="T9" s="13">
        <v>0.27067669172932302</v>
      </c>
      <c r="U9" s="13">
        <v>0.24657534246575299</v>
      </c>
      <c r="V9" s="13">
        <v>0.35922330097087402</v>
      </c>
      <c r="W9" s="13">
        <v>0.269230769230769</v>
      </c>
      <c r="X9" s="13">
        <v>0.238095238095238</v>
      </c>
      <c r="Y9" s="13">
        <v>0.32</v>
      </c>
      <c r="Z9" s="13">
        <v>0.155555555555556</v>
      </c>
      <c r="AA9" s="13">
        <v>0.33121019108280297</v>
      </c>
      <c r="AB9" s="13">
        <v>0.23958333333333301</v>
      </c>
      <c r="AC9" s="13">
        <v>0.21052631578947401</v>
      </c>
      <c r="AD9" s="13">
        <v>0.26315789473684198</v>
      </c>
      <c r="AE9" s="13"/>
      <c r="AF9" s="13">
        <v>0.31328320802005</v>
      </c>
      <c r="AG9" s="13">
        <v>0.27</v>
      </c>
      <c r="AH9" s="13">
        <v>0.296875</v>
      </c>
      <c r="AI9" s="13">
        <v>0.29813664596273298</v>
      </c>
      <c r="AJ9" s="13">
        <v>0.219512195121951</v>
      </c>
      <c r="AK9" s="13">
        <v>0.25714285714285701</v>
      </c>
      <c r="AL9" s="13"/>
      <c r="AM9" s="13">
        <v>0.269230769230769</v>
      </c>
      <c r="AN9" s="13">
        <v>0.27111111111111103</v>
      </c>
      <c r="AO9" s="13">
        <v>0.27877237851662401</v>
      </c>
      <c r="AP9" s="13">
        <v>0.29957805907173002</v>
      </c>
      <c r="AQ9" s="13">
        <v>0.40909090909090901</v>
      </c>
      <c r="AR9" s="13"/>
      <c r="AS9" s="13">
        <v>0.28502024291498002</v>
      </c>
      <c r="AT9" s="13" t="s">
        <v>97</v>
      </c>
      <c r="AU9" s="13"/>
      <c r="AV9" s="13">
        <v>0.27750000000000002</v>
      </c>
      <c r="AW9" s="13">
        <v>0.26595744680851102</v>
      </c>
      <c r="AX9" s="13">
        <v>0.30019120458891002</v>
      </c>
      <c r="AY9" s="13"/>
      <c r="AZ9" s="13">
        <v>0.31192660550458701</v>
      </c>
      <c r="BA9" s="13">
        <v>0.32222222222222202</v>
      </c>
      <c r="BB9" s="13">
        <v>0.24229074889867799</v>
      </c>
      <c r="BC9" s="13"/>
      <c r="BD9" s="13">
        <v>0.28947368421052599</v>
      </c>
      <c r="BE9" s="13">
        <v>0.27842227378190298</v>
      </c>
      <c r="BF9" s="13"/>
      <c r="BG9" s="13">
        <v>0.280871670702179</v>
      </c>
      <c r="BH9" s="13">
        <v>0.28780487804878002</v>
      </c>
      <c r="BI9" s="13"/>
      <c r="BJ9" s="13">
        <v>0.30526315789473701</v>
      </c>
      <c r="BK9" s="13">
        <v>0.28361138370951899</v>
      </c>
      <c r="BL9" s="13"/>
      <c r="BM9" s="13">
        <v>0.29218106995884802</v>
      </c>
      <c r="BN9" s="13">
        <v>0.28278688524590201</v>
      </c>
      <c r="BO9" s="13"/>
      <c r="BP9" s="13">
        <v>0.281899109792285</v>
      </c>
      <c r="BQ9" s="13">
        <v>0.289954337899543</v>
      </c>
      <c r="BR9" s="13"/>
      <c r="BS9" s="13">
        <v>0.31900452488687803</v>
      </c>
      <c r="BT9" s="13">
        <v>0.26373626373626402</v>
      </c>
      <c r="BU9" s="13"/>
      <c r="BV9" s="13">
        <v>0.28187919463087202</v>
      </c>
      <c r="BW9" s="13">
        <v>0.33788395904436902</v>
      </c>
      <c r="BX9" s="13"/>
      <c r="BY9" s="13">
        <v>0.27272727272727298</v>
      </c>
      <c r="BZ9" s="13">
        <v>0.28876508820798502</v>
      </c>
      <c r="CA9" s="13"/>
      <c r="CB9" s="13">
        <v>0.28764805414551597</v>
      </c>
      <c r="CC9" s="13">
        <v>0.27974276527331199</v>
      </c>
    </row>
    <row r="10" spans="2:81" x14ac:dyDescent="0.3">
      <c r="B10" s="14" t="s">
        <v>414</v>
      </c>
      <c r="C10" s="13">
        <v>0.28825910931174098</v>
      </c>
      <c r="D10" s="13">
        <v>0.31300160513643699</v>
      </c>
      <c r="E10" s="13">
        <v>0.26523887973640897</v>
      </c>
      <c r="F10" s="13"/>
      <c r="G10" s="13">
        <v>0.24</v>
      </c>
      <c r="H10" s="13">
        <v>0.27607361963190202</v>
      </c>
      <c r="I10" s="13">
        <v>0.224576271186441</v>
      </c>
      <c r="J10" s="13">
        <v>0.31343283582089598</v>
      </c>
      <c r="K10" s="13">
        <v>0.38461538461538503</v>
      </c>
      <c r="L10" s="13">
        <v>0.34415584415584399</v>
      </c>
      <c r="M10" s="13"/>
      <c r="N10" s="13">
        <v>0.29497907949790803</v>
      </c>
      <c r="O10" s="13">
        <v>0.298969072164948</v>
      </c>
      <c r="P10" s="13">
        <v>0.238805970149254</v>
      </c>
      <c r="Q10" s="13">
        <v>0.30708661417322802</v>
      </c>
      <c r="R10" s="13"/>
      <c r="S10" s="13">
        <v>0.27160493827160498</v>
      </c>
      <c r="T10" s="13">
        <v>0.33082706766917302</v>
      </c>
      <c r="U10" s="13">
        <v>0.28767123287671198</v>
      </c>
      <c r="V10" s="13">
        <v>0.26213592233009703</v>
      </c>
      <c r="W10" s="13">
        <v>0.33653846153846201</v>
      </c>
      <c r="X10" s="13">
        <v>0.34285714285714303</v>
      </c>
      <c r="Y10" s="13">
        <v>0.23</v>
      </c>
      <c r="Z10" s="13">
        <v>0.31111111111111101</v>
      </c>
      <c r="AA10" s="13">
        <v>0.28025477707006402</v>
      </c>
      <c r="AB10" s="13">
        <v>0.28125</v>
      </c>
      <c r="AC10" s="13">
        <v>0.22807017543859601</v>
      </c>
      <c r="AD10" s="13">
        <v>0.31578947368421101</v>
      </c>
      <c r="AE10" s="13"/>
      <c r="AF10" s="13">
        <v>0.255639097744361</v>
      </c>
      <c r="AG10" s="13">
        <v>0.31</v>
      </c>
      <c r="AH10" s="13">
        <v>0.296875</v>
      </c>
      <c r="AI10" s="13">
        <v>0.24223602484472101</v>
      </c>
      <c r="AJ10" s="13">
        <v>0.31707317073170699</v>
      </c>
      <c r="AK10" s="13">
        <v>0.34285714285714303</v>
      </c>
      <c r="AL10" s="13"/>
      <c r="AM10" s="13">
        <v>0.26373626373626402</v>
      </c>
      <c r="AN10" s="13">
        <v>0.31111111111111101</v>
      </c>
      <c r="AO10" s="13">
        <v>0.29156010230179003</v>
      </c>
      <c r="AP10" s="13">
        <v>0.316455696202532</v>
      </c>
      <c r="AQ10" s="13">
        <v>9.0909090909090898E-2</v>
      </c>
      <c r="AR10" s="13"/>
      <c r="AS10" s="13">
        <v>0.28825910931174098</v>
      </c>
      <c r="AT10" s="13" t="s">
        <v>97</v>
      </c>
      <c r="AU10" s="13"/>
      <c r="AV10" s="13">
        <v>0.28999999999999998</v>
      </c>
      <c r="AW10" s="13">
        <v>0.340425531914894</v>
      </c>
      <c r="AX10" s="13">
        <v>0.28298279158699802</v>
      </c>
      <c r="AY10" s="13"/>
      <c r="AZ10" s="13">
        <v>0.21100917431192701</v>
      </c>
      <c r="BA10" s="13">
        <v>0.25555555555555598</v>
      </c>
      <c r="BB10" s="13">
        <v>0.36563876651982402</v>
      </c>
      <c r="BC10" s="13"/>
      <c r="BD10" s="13">
        <v>0.279448621553885</v>
      </c>
      <c r="BE10" s="13">
        <v>0.30626450116009302</v>
      </c>
      <c r="BF10" s="13"/>
      <c r="BG10" s="13">
        <v>0.28813559322033899</v>
      </c>
      <c r="BH10" s="13">
        <v>0.28902439024390197</v>
      </c>
      <c r="BI10" s="13"/>
      <c r="BJ10" s="13">
        <v>0.268421052631579</v>
      </c>
      <c r="BK10" s="13">
        <v>0.29244357212953898</v>
      </c>
      <c r="BL10" s="13"/>
      <c r="BM10" s="13">
        <v>0.27572016460905402</v>
      </c>
      <c r="BN10" s="13">
        <v>0.28893442622950799</v>
      </c>
      <c r="BO10" s="13"/>
      <c r="BP10" s="13">
        <v>0.25519287833827897</v>
      </c>
      <c r="BQ10" s="13">
        <v>0.30251141552511401</v>
      </c>
      <c r="BR10" s="13"/>
      <c r="BS10" s="13">
        <v>0.26018099547511297</v>
      </c>
      <c r="BT10" s="13">
        <v>0.33846153846153798</v>
      </c>
      <c r="BU10" s="13"/>
      <c r="BV10" s="13">
        <v>0.29530201342281898</v>
      </c>
      <c r="BW10" s="13">
        <v>0.24232081911262801</v>
      </c>
      <c r="BX10" s="13"/>
      <c r="BY10" s="13">
        <v>0.26573426573426601</v>
      </c>
      <c r="BZ10" s="13">
        <v>0.29062209842154102</v>
      </c>
      <c r="CA10" s="13"/>
      <c r="CB10" s="13">
        <v>0.26395939086294401</v>
      </c>
      <c r="CC10" s="13">
        <v>0.31028938906752401</v>
      </c>
    </row>
    <row r="11" spans="2:81" x14ac:dyDescent="0.3">
      <c r="B11" s="14" t="s">
        <v>86</v>
      </c>
      <c r="C11" s="13">
        <v>0.16680161943319799</v>
      </c>
      <c r="D11" s="13">
        <v>0.158908507223114</v>
      </c>
      <c r="E11" s="13">
        <v>0.17462932454695199</v>
      </c>
      <c r="F11" s="13"/>
      <c r="G11" s="13">
        <v>0.182857142857143</v>
      </c>
      <c r="H11" s="13">
        <v>0.13190184049079801</v>
      </c>
      <c r="I11" s="13">
        <v>0.19067796610169499</v>
      </c>
      <c r="J11" s="13">
        <v>0.174129353233831</v>
      </c>
      <c r="K11" s="13">
        <v>0.16783216783216801</v>
      </c>
      <c r="L11" s="13">
        <v>0.17532467532467499</v>
      </c>
      <c r="M11" s="13"/>
      <c r="N11" s="13">
        <v>0.173640167364017</v>
      </c>
      <c r="O11" s="13">
        <v>0.164948453608247</v>
      </c>
      <c r="P11" s="13">
        <v>0.15920398009950201</v>
      </c>
      <c r="Q11" s="13">
        <v>0.16535433070866101</v>
      </c>
      <c r="R11" s="13"/>
      <c r="S11" s="13">
        <v>0.15226337448559699</v>
      </c>
      <c r="T11" s="13">
        <v>0.16541353383458601</v>
      </c>
      <c r="U11" s="13">
        <v>0.20547945205479501</v>
      </c>
      <c r="V11" s="13">
        <v>0.19417475728155301</v>
      </c>
      <c r="W11" s="13">
        <v>0.134615384615385</v>
      </c>
      <c r="X11" s="13">
        <v>0.161904761904762</v>
      </c>
      <c r="Y11" s="13">
        <v>0.17</v>
      </c>
      <c r="Z11" s="13">
        <v>0.22222222222222199</v>
      </c>
      <c r="AA11" s="13">
        <v>0.146496815286624</v>
      </c>
      <c r="AB11" s="13">
        <v>0.19791666666666699</v>
      </c>
      <c r="AC11" s="13">
        <v>0.175438596491228</v>
      </c>
      <c r="AD11" s="13">
        <v>0.105263157894737</v>
      </c>
      <c r="AE11" s="13"/>
      <c r="AF11" s="13">
        <v>0.16040100250626599</v>
      </c>
      <c r="AG11" s="13">
        <v>0.185</v>
      </c>
      <c r="AH11" s="13">
        <v>0.1875</v>
      </c>
      <c r="AI11" s="13">
        <v>0.217391304347826</v>
      </c>
      <c r="AJ11" s="13">
        <v>0.146341463414634</v>
      </c>
      <c r="AK11" s="13">
        <v>0.17142857142857101</v>
      </c>
      <c r="AL11" s="13"/>
      <c r="AM11" s="13">
        <v>0.17032967032967</v>
      </c>
      <c r="AN11" s="13">
        <v>0.151111111111111</v>
      </c>
      <c r="AO11" s="13">
        <v>0.168797953964194</v>
      </c>
      <c r="AP11" s="13">
        <v>0.151898734177215</v>
      </c>
      <c r="AQ11" s="13">
        <v>0.18181818181818199</v>
      </c>
      <c r="AR11" s="13"/>
      <c r="AS11" s="13">
        <v>0.16680161943319799</v>
      </c>
      <c r="AT11" s="13" t="s">
        <v>97</v>
      </c>
      <c r="AU11" s="13"/>
      <c r="AV11" s="13">
        <v>0.17499999999999999</v>
      </c>
      <c r="AW11" s="13">
        <v>0.14893617021276601</v>
      </c>
      <c r="AX11" s="13">
        <v>0.170172084130019</v>
      </c>
      <c r="AY11" s="13"/>
      <c r="AZ11" s="13">
        <v>0.192660550458716</v>
      </c>
      <c r="BA11" s="13">
        <v>0.155555555555556</v>
      </c>
      <c r="BB11" s="13">
        <v>0.15859030837004401</v>
      </c>
      <c r="BC11" s="13"/>
      <c r="BD11" s="13">
        <v>0.162907268170426</v>
      </c>
      <c r="BE11" s="13">
        <v>0.169373549883991</v>
      </c>
      <c r="BF11" s="13"/>
      <c r="BG11" s="13">
        <v>0.16707021791767601</v>
      </c>
      <c r="BH11" s="13">
        <v>0.16463414634146301</v>
      </c>
      <c r="BI11" s="13"/>
      <c r="BJ11" s="13">
        <v>0.18947368421052599</v>
      </c>
      <c r="BK11" s="13">
        <v>0.16192345436702599</v>
      </c>
      <c r="BL11" s="13"/>
      <c r="BM11" s="13">
        <v>0.16872427983539101</v>
      </c>
      <c r="BN11" s="13">
        <v>0.16700819672131101</v>
      </c>
      <c r="BO11" s="13"/>
      <c r="BP11" s="13">
        <v>0.166172106824926</v>
      </c>
      <c r="BQ11" s="13">
        <v>0.16552511415525101</v>
      </c>
      <c r="BR11" s="13"/>
      <c r="BS11" s="13">
        <v>0.158371040723982</v>
      </c>
      <c r="BT11" s="13">
        <v>0.175824175824176</v>
      </c>
      <c r="BU11" s="13"/>
      <c r="BV11" s="13">
        <v>0.194630872483221</v>
      </c>
      <c r="BW11" s="13">
        <v>0.139931740614334</v>
      </c>
      <c r="BX11" s="13"/>
      <c r="BY11" s="13">
        <v>0.10489510489510501</v>
      </c>
      <c r="BZ11" s="13">
        <v>0.17734447539461501</v>
      </c>
      <c r="CA11" s="13"/>
      <c r="CB11" s="13">
        <v>0.17597292724196301</v>
      </c>
      <c r="CC11" s="13">
        <v>0.16237942122186499</v>
      </c>
    </row>
    <row r="12" spans="2:81" x14ac:dyDescent="0.3">
      <c r="B12" s="14" t="s">
        <v>415</v>
      </c>
      <c r="C12" s="13">
        <v>7.5303643724696404E-2</v>
      </c>
      <c r="D12" s="13">
        <v>7.2231139646870002E-2</v>
      </c>
      <c r="E12" s="13">
        <v>7.9077429983525502E-2</v>
      </c>
      <c r="F12" s="13"/>
      <c r="G12" s="13">
        <v>0.04</v>
      </c>
      <c r="H12" s="13">
        <v>6.7484662576687102E-2</v>
      </c>
      <c r="I12" s="13">
        <v>0.11864406779661001</v>
      </c>
      <c r="J12" s="13">
        <v>8.45771144278607E-2</v>
      </c>
      <c r="K12" s="13">
        <v>4.8951048951049E-2</v>
      </c>
      <c r="L12" s="13">
        <v>7.7922077922077906E-2</v>
      </c>
      <c r="M12" s="13"/>
      <c r="N12" s="13">
        <v>9.2050209205020897E-2</v>
      </c>
      <c r="O12" s="13">
        <v>7.2164948453608199E-2</v>
      </c>
      <c r="P12" s="13">
        <v>7.9601990049751201E-2</v>
      </c>
      <c r="Q12" s="13">
        <v>4.7244094488188997E-2</v>
      </c>
      <c r="R12" s="13"/>
      <c r="S12" s="13">
        <v>8.6419753086419707E-2</v>
      </c>
      <c r="T12" s="13">
        <v>6.7669172932330796E-2</v>
      </c>
      <c r="U12" s="13">
        <v>6.8493150684931503E-2</v>
      </c>
      <c r="V12" s="13">
        <v>2.9126213592233E-2</v>
      </c>
      <c r="W12" s="13">
        <v>7.69230769230769E-2</v>
      </c>
      <c r="X12" s="13">
        <v>6.6666666666666693E-2</v>
      </c>
      <c r="Y12" s="13">
        <v>0.09</v>
      </c>
      <c r="Z12" s="13">
        <v>4.4444444444444398E-2</v>
      </c>
      <c r="AA12" s="13">
        <v>5.7324840764331197E-2</v>
      </c>
      <c r="AB12" s="13">
        <v>0.125</v>
      </c>
      <c r="AC12" s="13">
        <v>0.105263157894737</v>
      </c>
      <c r="AD12" s="13">
        <v>0.105263157894737</v>
      </c>
      <c r="AE12" s="13"/>
      <c r="AF12" s="13">
        <v>6.7669172932330796E-2</v>
      </c>
      <c r="AG12" s="13">
        <v>9.5000000000000001E-2</v>
      </c>
      <c r="AH12" s="13">
        <v>5.46875E-2</v>
      </c>
      <c r="AI12" s="13">
        <v>8.0745341614906804E-2</v>
      </c>
      <c r="AJ12" s="13">
        <v>7.3170731707317097E-2</v>
      </c>
      <c r="AK12" s="13">
        <v>8.5714285714285701E-2</v>
      </c>
      <c r="AL12" s="13"/>
      <c r="AM12" s="13">
        <v>7.69230769230769E-2</v>
      </c>
      <c r="AN12" s="13">
        <v>6.6666666666666693E-2</v>
      </c>
      <c r="AO12" s="13">
        <v>8.4398976982097196E-2</v>
      </c>
      <c r="AP12" s="13">
        <v>7.5949367088607597E-2</v>
      </c>
      <c r="AQ12" s="13">
        <v>4.5454545454545497E-2</v>
      </c>
      <c r="AR12" s="13"/>
      <c r="AS12" s="13">
        <v>7.5303643724696404E-2</v>
      </c>
      <c r="AT12" s="13" t="s">
        <v>97</v>
      </c>
      <c r="AU12" s="13"/>
      <c r="AV12" s="13">
        <v>7.7499999999999999E-2</v>
      </c>
      <c r="AW12" s="13">
        <v>5.31914893617021E-2</v>
      </c>
      <c r="AX12" s="13">
        <v>6.3097514340344205E-2</v>
      </c>
      <c r="AY12" s="13"/>
      <c r="AZ12" s="13">
        <v>5.5045871559633003E-2</v>
      </c>
      <c r="BA12" s="13">
        <v>7.7777777777777807E-2</v>
      </c>
      <c r="BB12" s="13">
        <v>7.4889867841409705E-2</v>
      </c>
      <c r="BC12" s="13"/>
      <c r="BD12" s="13">
        <v>7.0175438596491196E-2</v>
      </c>
      <c r="BE12" s="13">
        <v>8.3526682134570804E-2</v>
      </c>
      <c r="BF12" s="13"/>
      <c r="BG12" s="13">
        <v>6.5375302663438301E-2</v>
      </c>
      <c r="BH12" s="13">
        <v>8.0487804878048796E-2</v>
      </c>
      <c r="BI12" s="13"/>
      <c r="BJ12" s="13">
        <v>4.7368421052631601E-2</v>
      </c>
      <c r="BK12" s="13">
        <v>7.8508341511285606E-2</v>
      </c>
      <c r="BL12" s="13"/>
      <c r="BM12" s="13">
        <v>7.8189300411522597E-2</v>
      </c>
      <c r="BN12" s="13">
        <v>7.58196721311475E-2</v>
      </c>
      <c r="BO12" s="13"/>
      <c r="BP12" s="13">
        <v>8.3086053412462904E-2</v>
      </c>
      <c r="BQ12" s="13">
        <v>6.9634703196347E-2</v>
      </c>
      <c r="BR12" s="13"/>
      <c r="BS12" s="13">
        <v>7.4660633484162894E-2</v>
      </c>
      <c r="BT12" s="13">
        <v>6.5934065934065894E-2</v>
      </c>
      <c r="BU12" s="13"/>
      <c r="BV12" s="13">
        <v>0.100671140939597</v>
      </c>
      <c r="BW12" s="13">
        <v>6.14334470989761E-2</v>
      </c>
      <c r="BX12" s="13"/>
      <c r="BY12" s="13">
        <v>0.10489510489510501</v>
      </c>
      <c r="BZ12" s="13">
        <v>7.14948932219127E-2</v>
      </c>
      <c r="CA12" s="13"/>
      <c r="CB12" s="13">
        <v>8.6294416243654803E-2</v>
      </c>
      <c r="CC12" s="13">
        <v>6.7524115755627001E-2</v>
      </c>
    </row>
    <row r="13" spans="2:81" x14ac:dyDescent="0.3">
      <c r="B13" s="14" t="s">
        <v>106</v>
      </c>
      <c r="C13" s="13">
        <v>3.9676113360323902E-2</v>
      </c>
      <c r="D13" s="13">
        <v>2.2471910112359501E-2</v>
      </c>
      <c r="E13" s="13">
        <v>5.7660626029654001E-2</v>
      </c>
      <c r="F13" s="13"/>
      <c r="G13" s="13">
        <v>4.57142857142857E-2</v>
      </c>
      <c r="H13" s="13">
        <v>3.9877300613496897E-2</v>
      </c>
      <c r="I13" s="13">
        <v>4.2372881355932202E-2</v>
      </c>
      <c r="J13" s="13">
        <v>4.47761194029851E-2</v>
      </c>
      <c r="K13" s="13">
        <v>2.7972027972028E-2</v>
      </c>
      <c r="L13" s="13">
        <v>3.2467532467532499E-2</v>
      </c>
      <c r="M13" s="13"/>
      <c r="N13" s="13">
        <v>3.55648535564854E-2</v>
      </c>
      <c r="O13" s="13">
        <v>3.78006872852234E-2</v>
      </c>
      <c r="P13" s="13">
        <v>3.4825870646766198E-2</v>
      </c>
      <c r="Q13" s="13">
        <v>5.5118110236220499E-2</v>
      </c>
      <c r="R13" s="13"/>
      <c r="S13" s="13">
        <v>3.2921810699588501E-2</v>
      </c>
      <c r="T13" s="13">
        <v>3.00751879699248E-2</v>
      </c>
      <c r="U13" s="13">
        <v>6.8493150684931503E-2</v>
      </c>
      <c r="V13" s="13">
        <v>3.8834951456310697E-2</v>
      </c>
      <c r="W13" s="13">
        <v>9.6153846153846194E-3</v>
      </c>
      <c r="X13" s="13">
        <v>3.8095238095238099E-2</v>
      </c>
      <c r="Y13" s="13">
        <v>0.04</v>
      </c>
      <c r="Z13" s="13">
        <v>6.6666666666666693E-2</v>
      </c>
      <c r="AA13" s="13">
        <v>4.4585987261146501E-2</v>
      </c>
      <c r="AB13" s="13">
        <v>4.1666666666666699E-2</v>
      </c>
      <c r="AC13" s="13">
        <v>8.7719298245614002E-2</v>
      </c>
      <c r="AD13" s="13">
        <v>0</v>
      </c>
      <c r="AE13" s="13"/>
      <c r="AF13" s="13">
        <v>2.00501253132832E-2</v>
      </c>
      <c r="AG13" s="13">
        <v>1.4999999999999999E-2</v>
      </c>
      <c r="AH13" s="13">
        <v>4.6875E-2</v>
      </c>
      <c r="AI13" s="13">
        <v>4.9689440993788803E-2</v>
      </c>
      <c r="AJ13" s="13">
        <v>6.50406504065041E-2</v>
      </c>
      <c r="AK13" s="13">
        <v>7.6190476190476197E-2</v>
      </c>
      <c r="AL13" s="13"/>
      <c r="AM13" s="13">
        <v>5.4945054945054903E-2</v>
      </c>
      <c r="AN13" s="13">
        <v>3.11111111111111E-2</v>
      </c>
      <c r="AO13" s="13">
        <v>4.3478260869565202E-2</v>
      </c>
      <c r="AP13" s="13">
        <v>2.9535864978902999E-2</v>
      </c>
      <c r="AQ13" s="13">
        <v>2.27272727272727E-2</v>
      </c>
      <c r="AR13" s="13"/>
      <c r="AS13" s="13">
        <v>3.9676113360323902E-2</v>
      </c>
      <c r="AT13" s="13" t="s">
        <v>97</v>
      </c>
      <c r="AU13" s="13"/>
      <c r="AV13" s="13">
        <v>0.03</v>
      </c>
      <c r="AW13" s="13">
        <v>2.1276595744680899E-2</v>
      </c>
      <c r="AX13" s="13">
        <v>5.7361376673040199E-2</v>
      </c>
      <c r="AY13" s="13"/>
      <c r="AZ13" s="13">
        <v>2.7522935779816501E-2</v>
      </c>
      <c r="BA13" s="13">
        <v>2.2222222222222199E-2</v>
      </c>
      <c r="BB13" s="13">
        <v>3.9647577092511002E-2</v>
      </c>
      <c r="BC13" s="13"/>
      <c r="BD13" s="13">
        <v>4.5112781954887202E-2</v>
      </c>
      <c r="BE13" s="13">
        <v>3.01624129930394E-2</v>
      </c>
      <c r="BF13" s="13"/>
      <c r="BG13" s="13">
        <v>3.1476997578692503E-2</v>
      </c>
      <c r="BH13" s="13">
        <v>4.39024390243902E-2</v>
      </c>
      <c r="BI13" s="13"/>
      <c r="BJ13" s="13">
        <v>3.1578947368421102E-2</v>
      </c>
      <c r="BK13" s="13">
        <v>4.2198233562316001E-2</v>
      </c>
      <c r="BL13" s="13"/>
      <c r="BM13" s="13">
        <v>3.2921810699588501E-2</v>
      </c>
      <c r="BN13" s="13">
        <v>4.2008196721311501E-2</v>
      </c>
      <c r="BO13" s="13"/>
      <c r="BP13" s="13">
        <v>6.2314540059347202E-2</v>
      </c>
      <c r="BQ13" s="13">
        <v>3.0821917808219201E-2</v>
      </c>
      <c r="BR13" s="13"/>
      <c r="BS13" s="13">
        <v>3.1674208144796399E-2</v>
      </c>
      <c r="BT13" s="13">
        <v>3.95604395604396E-2</v>
      </c>
      <c r="BU13" s="13"/>
      <c r="BV13" s="13">
        <v>2.01342281879195E-2</v>
      </c>
      <c r="BW13" s="13">
        <v>3.7542662116041001E-2</v>
      </c>
      <c r="BX13" s="13"/>
      <c r="BY13" s="13">
        <v>2.0979020979021001E-2</v>
      </c>
      <c r="BZ13" s="13">
        <v>4.17827298050139E-2</v>
      </c>
      <c r="CA13" s="13"/>
      <c r="CB13" s="13">
        <v>3.5532994923857898E-2</v>
      </c>
      <c r="CC13" s="13">
        <v>4.3408360128617401E-2</v>
      </c>
    </row>
    <row r="14" spans="2:81" x14ac:dyDescent="0.3">
      <c r="B14" s="14" t="s">
        <v>89</v>
      </c>
      <c r="C14" s="17">
        <v>0.42995951417004002</v>
      </c>
      <c r="D14" s="17">
        <v>0.43338683788122001</v>
      </c>
      <c r="E14" s="17">
        <v>0.42339373970346</v>
      </c>
      <c r="F14" s="17"/>
      <c r="G14" s="17">
        <v>0.49142857142857099</v>
      </c>
      <c r="H14" s="17">
        <v>0.48466257668711699</v>
      </c>
      <c r="I14" s="17">
        <v>0.42372881355932202</v>
      </c>
      <c r="J14" s="17">
        <v>0.383084577114428</v>
      </c>
      <c r="K14" s="17">
        <v>0.37062937062937101</v>
      </c>
      <c r="L14" s="17">
        <v>0.37012987012986998</v>
      </c>
      <c r="M14" s="17"/>
      <c r="N14" s="17">
        <v>0.40376569037656901</v>
      </c>
      <c r="O14" s="17">
        <v>0.42611683848797199</v>
      </c>
      <c r="P14" s="17">
        <v>0.48756218905472598</v>
      </c>
      <c r="Q14" s="17">
        <v>0.42519685039370098</v>
      </c>
      <c r="R14" s="17"/>
      <c r="S14" s="17">
        <v>0.45679012345678999</v>
      </c>
      <c r="T14" s="17">
        <v>0.406015037593985</v>
      </c>
      <c r="U14" s="17">
        <v>0.36986301369863001</v>
      </c>
      <c r="V14" s="17">
        <v>0.475728155339806</v>
      </c>
      <c r="W14" s="17">
        <v>0.44230769230769201</v>
      </c>
      <c r="X14" s="17">
        <v>0.39047619047618998</v>
      </c>
      <c r="Y14" s="17">
        <v>0.47</v>
      </c>
      <c r="Z14" s="17">
        <v>0.35555555555555601</v>
      </c>
      <c r="AA14" s="17">
        <v>0.47133757961783401</v>
      </c>
      <c r="AB14" s="17">
        <v>0.35416666666666702</v>
      </c>
      <c r="AC14" s="17">
        <v>0.40350877192982498</v>
      </c>
      <c r="AD14" s="17">
        <v>0.47368421052631599</v>
      </c>
      <c r="AE14" s="17"/>
      <c r="AF14" s="17">
        <v>0.49624060150375898</v>
      </c>
      <c r="AG14" s="17">
        <v>0.39500000000000002</v>
      </c>
      <c r="AH14" s="17">
        <v>0.4140625</v>
      </c>
      <c r="AI14" s="17">
        <v>0.40993788819875798</v>
      </c>
      <c r="AJ14" s="17">
        <v>0.39837398373983701</v>
      </c>
      <c r="AK14" s="17">
        <v>0.32380952380952399</v>
      </c>
      <c r="AL14" s="17"/>
      <c r="AM14" s="17">
        <v>0.43406593406593402</v>
      </c>
      <c r="AN14" s="17">
        <v>0.44</v>
      </c>
      <c r="AO14" s="17">
        <v>0.41176470588235298</v>
      </c>
      <c r="AP14" s="17">
        <v>0.42616033755274302</v>
      </c>
      <c r="AQ14" s="17">
        <v>0.65909090909090895</v>
      </c>
      <c r="AR14" s="17"/>
      <c r="AS14" s="17">
        <v>0.42995951417004002</v>
      </c>
      <c r="AT14" s="17" t="s">
        <v>97</v>
      </c>
      <c r="AU14" s="17"/>
      <c r="AV14" s="17">
        <v>0.42749999999999999</v>
      </c>
      <c r="AW14" s="17">
        <v>0.43617021276595702</v>
      </c>
      <c r="AX14" s="17">
        <v>0.42638623326959801</v>
      </c>
      <c r="AY14" s="17"/>
      <c r="AZ14" s="17">
        <v>0.51376146788990795</v>
      </c>
      <c r="BA14" s="17">
        <v>0.48888888888888898</v>
      </c>
      <c r="BB14" s="17">
        <v>0.36123348017621099</v>
      </c>
      <c r="BC14" s="17"/>
      <c r="BD14" s="17">
        <v>0.442355889724311</v>
      </c>
      <c r="BE14" s="17">
        <v>0.41067285382830598</v>
      </c>
      <c r="BF14" s="17"/>
      <c r="BG14" s="17">
        <v>0.44794188861985501</v>
      </c>
      <c r="BH14" s="17">
        <v>0.421951219512195</v>
      </c>
      <c r="BI14" s="17"/>
      <c r="BJ14" s="17">
        <v>0.46315789473684199</v>
      </c>
      <c r="BK14" s="17">
        <v>0.42492639842983299</v>
      </c>
      <c r="BL14" s="17"/>
      <c r="BM14" s="17">
        <v>0.44444444444444398</v>
      </c>
      <c r="BN14" s="17">
        <v>0.42622950819672101</v>
      </c>
      <c r="BO14" s="17"/>
      <c r="BP14" s="17">
        <v>0.43323442136498502</v>
      </c>
      <c r="BQ14" s="17">
        <v>0.431506849315068</v>
      </c>
      <c r="BR14" s="17"/>
      <c r="BS14" s="17">
        <v>0.47511312217194601</v>
      </c>
      <c r="BT14" s="17">
        <v>0.38021978021977998</v>
      </c>
      <c r="BU14" s="17"/>
      <c r="BV14" s="17">
        <v>0.389261744966443</v>
      </c>
      <c r="BW14" s="17">
        <v>0.51877133105801998</v>
      </c>
      <c r="BX14" s="17"/>
      <c r="BY14" s="17">
        <v>0.50349650349650399</v>
      </c>
      <c r="BZ14" s="17">
        <v>0.41875580315691702</v>
      </c>
      <c r="CA14" s="17"/>
      <c r="CB14" s="17">
        <v>0.43824027072757998</v>
      </c>
      <c r="CC14" s="17">
        <v>0.41639871382636701</v>
      </c>
    </row>
    <row r="15" spans="2:81" x14ac:dyDescent="0.3">
      <c r="B15" s="14" t="s">
        <v>90</v>
      </c>
      <c r="C15" s="17">
        <v>0.24210526315789499</v>
      </c>
      <c r="D15" s="17">
        <v>0.23113964686998401</v>
      </c>
      <c r="E15" s="17">
        <v>0.25370675453047797</v>
      </c>
      <c r="F15" s="17"/>
      <c r="G15" s="17">
        <v>0.222857142857143</v>
      </c>
      <c r="H15" s="17">
        <v>0.19938650306748501</v>
      </c>
      <c r="I15" s="17">
        <v>0.30932203389830498</v>
      </c>
      <c r="J15" s="17">
        <v>0.25870646766169197</v>
      </c>
      <c r="K15" s="17">
        <v>0.21678321678321699</v>
      </c>
      <c r="L15" s="17">
        <v>0.253246753246753</v>
      </c>
      <c r="M15" s="17"/>
      <c r="N15" s="17">
        <v>0.26569037656903799</v>
      </c>
      <c r="O15" s="17">
        <v>0.23711340206185599</v>
      </c>
      <c r="P15" s="17">
        <v>0.238805970149254</v>
      </c>
      <c r="Q15" s="17">
        <v>0.21259842519684999</v>
      </c>
      <c r="R15" s="17"/>
      <c r="S15" s="17">
        <v>0.23868312757201601</v>
      </c>
      <c r="T15" s="17">
        <v>0.233082706766917</v>
      </c>
      <c r="U15" s="17">
        <v>0.27397260273972601</v>
      </c>
      <c r="V15" s="17">
        <v>0.223300970873786</v>
      </c>
      <c r="W15" s="17">
        <v>0.21153846153846201</v>
      </c>
      <c r="X15" s="17">
        <v>0.22857142857142901</v>
      </c>
      <c r="Y15" s="17">
        <v>0.26</v>
      </c>
      <c r="Z15" s="17">
        <v>0.266666666666667</v>
      </c>
      <c r="AA15" s="17">
        <v>0.20382165605095501</v>
      </c>
      <c r="AB15" s="17">
        <v>0.32291666666666702</v>
      </c>
      <c r="AC15" s="17">
        <v>0.28070175438596501</v>
      </c>
      <c r="AD15" s="17">
        <v>0.21052631578947401</v>
      </c>
      <c r="AE15" s="17"/>
      <c r="AF15" s="17">
        <v>0.22807017543859601</v>
      </c>
      <c r="AG15" s="17">
        <v>0.28000000000000003</v>
      </c>
      <c r="AH15" s="17">
        <v>0.2421875</v>
      </c>
      <c r="AI15" s="17">
        <v>0.29813664596273298</v>
      </c>
      <c r="AJ15" s="17">
        <v>0.219512195121951</v>
      </c>
      <c r="AK15" s="17">
        <v>0.25714285714285701</v>
      </c>
      <c r="AL15" s="17"/>
      <c r="AM15" s="17">
        <v>0.24725274725274701</v>
      </c>
      <c r="AN15" s="17">
        <v>0.21777777777777799</v>
      </c>
      <c r="AO15" s="17">
        <v>0.25319693094629198</v>
      </c>
      <c r="AP15" s="17">
        <v>0.227848101265823</v>
      </c>
      <c r="AQ15" s="17">
        <v>0.22727272727272699</v>
      </c>
      <c r="AR15" s="17"/>
      <c r="AS15" s="17">
        <v>0.24210526315789499</v>
      </c>
      <c r="AT15" s="17" t="s">
        <v>97</v>
      </c>
      <c r="AU15" s="17"/>
      <c r="AV15" s="17">
        <v>0.2525</v>
      </c>
      <c r="AW15" s="17">
        <v>0.20212765957446799</v>
      </c>
      <c r="AX15" s="17">
        <v>0.23326959847036299</v>
      </c>
      <c r="AY15" s="17"/>
      <c r="AZ15" s="17">
        <v>0.247706422018349</v>
      </c>
      <c r="BA15" s="17">
        <v>0.233333333333333</v>
      </c>
      <c r="BB15" s="17">
        <v>0.233480176211454</v>
      </c>
      <c r="BC15" s="17"/>
      <c r="BD15" s="17">
        <v>0.233082706766917</v>
      </c>
      <c r="BE15" s="17">
        <v>0.25290023201856099</v>
      </c>
      <c r="BF15" s="17"/>
      <c r="BG15" s="17">
        <v>0.23244552058111401</v>
      </c>
      <c r="BH15" s="17">
        <v>0.245121951219512</v>
      </c>
      <c r="BI15" s="17"/>
      <c r="BJ15" s="17">
        <v>0.23684210526315799</v>
      </c>
      <c r="BK15" s="17">
        <v>0.24043179587831201</v>
      </c>
      <c r="BL15" s="17"/>
      <c r="BM15" s="17">
        <v>0.24691358024691401</v>
      </c>
      <c r="BN15" s="17">
        <v>0.24282786885245899</v>
      </c>
      <c r="BO15" s="17"/>
      <c r="BP15" s="17">
        <v>0.249258160237389</v>
      </c>
      <c r="BQ15" s="17">
        <v>0.23515981735159799</v>
      </c>
      <c r="BR15" s="17"/>
      <c r="BS15" s="17">
        <v>0.233031674208145</v>
      </c>
      <c r="BT15" s="17">
        <v>0.24175824175824201</v>
      </c>
      <c r="BU15" s="17"/>
      <c r="BV15" s="17">
        <v>0.29530201342281898</v>
      </c>
      <c r="BW15" s="17">
        <v>0.20136518771331099</v>
      </c>
      <c r="BX15" s="17"/>
      <c r="BY15" s="17">
        <v>0.20979020979021001</v>
      </c>
      <c r="BZ15" s="17">
        <v>0.248839368616527</v>
      </c>
      <c r="CA15" s="17"/>
      <c r="CB15" s="17">
        <v>0.26226734348561798</v>
      </c>
      <c r="CC15" s="17">
        <v>0.229903536977492</v>
      </c>
    </row>
    <row r="16" spans="2:81" x14ac:dyDescent="0.3">
      <c r="B16" s="14" t="s">
        <v>91</v>
      </c>
      <c r="C16" s="18">
        <v>0.18785425101214601</v>
      </c>
      <c r="D16" s="18">
        <v>0.202247191011236</v>
      </c>
      <c r="E16" s="18">
        <v>0.169686985172982</v>
      </c>
      <c r="F16" s="18"/>
      <c r="G16" s="18">
        <v>0.26857142857142902</v>
      </c>
      <c r="H16" s="18">
        <v>0.28527607361963198</v>
      </c>
      <c r="I16" s="18">
        <v>0.11440677966101701</v>
      </c>
      <c r="J16" s="18">
        <v>0.124378109452736</v>
      </c>
      <c r="K16" s="18">
        <v>0.15384615384615399</v>
      </c>
      <c r="L16" s="18">
        <v>0.11688311688311701</v>
      </c>
      <c r="M16" s="18"/>
      <c r="N16" s="18">
        <v>0.13807531380753099</v>
      </c>
      <c r="O16" s="18">
        <v>0.189003436426117</v>
      </c>
      <c r="P16" s="18">
        <v>0.248756218905473</v>
      </c>
      <c r="Q16" s="18">
        <v>0.21259842519684999</v>
      </c>
      <c r="R16" s="18"/>
      <c r="S16" s="18">
        <v>0.218106995884774</v>
      </c>
      <c r="T16" s="18">
        <v>0.17293233082706799</v>
      </c>
      <c r="U16" s="18">
        <v>9.5890410958904104E-2</v>
      </c>
      <c r="V16" s="18">
        <v>0.25242718446601897</v>
      </c>
      <c r="W16" s="18">
        <v>0.230769230769231</v>
      </c>
      <c r="X16" s="18">
        <v>0.161904761904762</v>
      </c>
      <c r="Y16" s="18">
        <v>0.21</v>
      </c>
      <c r="Z16" s="18">
        <v>8.8888888888888906E-2</v>
      </c>
      <c r="AA16" s="18">
        <v>0.26751592356687898</v>
      </c>
      <c r="AB16" s="18">
        <v>3.1250000000000097E-2</v>
      </c>
      <c r="AC16" s="18">
        <v>0.12280701754386</v>
      </c>
      <c r="AD16" s="18">
        <v>0.26315789473684198</v>
      </c>
      <c r="AE16" s="18"/>
      <c r="AF16" s="18">
        <v>0.268170426065163</v>
      </c>
      <c r="AG16" s="18">
        <v>0.115</v>
      </c>
      <c r="AH16" s="18">
        <v>0.171875</v>
      </c>
      <c r="AI16" s="18">
        <v>0.111801242236025</v>
      </c>
      <c r="AJ16" s="18">
        <v>0.17886178861788599</v>
      </c>
      <c r="AK16" s="18">
        <v>6.6666666666666693E-2</v>
      </c>
      <c r="AL16" s="18"/>
      <c r="AM16" s="18">
        <v>0.18681318681318701</v>
      </c>
      <c r="AN16" s="18">
        <v>0.22222222222222199</v>
      </c>
      <c r="AO16" s="18">
        <v>0.158567774936061</v>
      </c>
      <c r="AP16" s="18">
        <v>0.19831223628691999</v>
      </c>
      <c r="AQ16" s="18">
        <v>0.43181818181818199</v>
      </c>
      <c r="AR16" s="18"/>
      <c r="AS16" s="18">
        <v>0.18785425101214601</v>
      </c>
      <c r="AT16" s="18" t="s">
        <v>97</v>
      </c>
      <c r="AU16" s="18"/>
      <c r="AV16" s="18">
        <v>0.17499999999999999</v>
      </c>
      <c r="AW16" s="18">
        <v>0.23404255319148901</v>
      </c>
      <c r="AX16" s="18">
        <v>0.19311663479923499</v>
      </c>
      <c r="AY16" s="18"/>
      <c r="AZ16" s="18">
        <v>0.26605504587155998</v>
      </c>
      <c r="BA16" s="18">
        <v>0.25555555555555598</v>
      </c>
      <c r="BB16" s="18">
        <v>0.12775330396475801</v>
      </c>
      <c r="BC16" s="18"/>
      <c r="BD16" s="18">
        <v>0.209273182957393</v>
      </c>
      <c r="BE16" s="18">
        <v>0.157772621809745</v>
      </c>
      <c r="BF16" s="18"/>
      <c r="BG16" s="18">
        <v>0.215496368038741</v>
      </c>
      <c r="BH16" s="18">
        <v>0.176829268292683</v>
      </c>
      <c r="BI16" s="18"/>
      <c r="BJ16" s="18">
        <v>0.226315789473684</v>
      </c>
      <c r="BK16" s="18">
        <v>0.184494602551521</v>
      </c>
      <c r="BL16" s="18"/>
      <c r="BM16" s="18">
        <v>0.19753086419753099</v>
      </c>
      <c r="BN16" s="18">
        <v>0.18340163934426201</v>
      </c>
      <c r="BO16" s="18"/>
      <c r="BP16" s="18">
        <v>0.18397626112759599</v>
      </c>
      <c r="BQ16" s="18">
        <v>0.19634703196347</v>
      </c>
      <c r="BR16" s="18"/>
      <c r="BS16" s="18">
        <v>0.24208144796380099</v>
      </c>
      <c r="BT16" s="18">
        <v>0.138461538461538</v>
      </c>
      <c r="BU16" s="18"/>
      <c r="BV16" s="18">
        <v>9.3959731543624095E-2</v>
      </c>
      <c r="BW16" s="18">
        <v>0.31740614334471001</v>
      </c>
      <c r="BX16" s="18"/>
      <c r="BY16" s="18">
        <v>0.29370629370629397</v>
      </c>
      <c r="BZ16" s="18">
        <v>0.16991643454038999</v>
      </c>
      <c r="CA16" s="18"/>
      <c r="CB16" s="18">
        <v>0.17597292724196301</v>
      </c>
      <c r="CC16" s="18">
        <v>0.18649517684887501</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CC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537</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413</v>
      </c>
      <c r="C8" s="13">
        <v>0.30202429149797599</v>
      </c>
      <c r="D8" s="13">
        <v>0.30176565008025702</v>
      </c>
      <c r="E8" s="13">
        <v>0.301482701812191</v>
      </c>
      <c r="F8" s="13"/>
      <c r="G8" s="13">
        <v>0.4</v>
      </c>
      <c r="H8" s="13">
        <v>0.33435582822085902</v>
      </c>
      <c r="I8" s="13">
        <v>0.37288135593220301</v>
      </c>
      <c r="J8" s="13">
        <v>0.21890547263681601</v>
      </c>
      <c r="K8" s="13">
        <v>0.23776223776223801</v>
      </c>
      <c r="L8" s="13">
        <v>0.18181818181818199</v>
      </c>
      <c r="M8" s="13"/>
      <c r="N8" s="13">
        <v>0.328451882845188</v>
      </c>
      <c r="O8" s="13">
        <v>0.274914089347079</v>
      </c>
      <c r="P8" s="13">
        <v>0.248756218905473</v>
      </c>
      <c r="Q8" s="13">
        <v>0.31889763779527602</v>
      </c>
      <c r="R8" s="13"/>
      <c r="S8" s="13">
        <v>0.329218106995885</v>
      </c>
      <c r="T8" s="13">
        <v>0.180451127819549</v>
      </c>
      <c r="U8" s="13">
        <v>0.232876712328767</v>
      </c>
      <c r="V8" s="13">
        <v>0.30097087378640802</v>
      </c>
      <c r="W8" s="13">
        <v>0.33653846153846201</v>
      </c>
      <c r="X8" s="13">
        <v>0.35238095238095202</v>
      </c>
      <c r="Y8" s="13">
        <v>0.32</v>
      </c>
      <c r="Z8" s="13">
        <v>0.266666666666667</v>
      </c>
      <c r="AA8" s="13">
        <v>0.28025477707006402</v>
      </c>
      <c r="AB8" s="13">
        <v>0.33333333333333298</v>
      </c>
      <c r="AC8" s="13">
        <v>0.36842105263157898</v>
      </c>
      <c r="AD8" s="13">
        <v>0.42105263157894701</v>
      </c>
      <c r="AE8" s="13"/>
      <c r="AF8" s="13">
        <v>0.34335839598997497</v>
      </c>
      <c r="AG8" s="13">
        <v>0.28999999999999998</v>
      </c>
      <c r="AH8" s="13">
        <v>0.3203125</v>
      </c>
      <c r="AI8" s="13">
        <v>0.229813664596273</v>
      </c>
      <c r="AJ8" s="13">
        <v>0.30081300813008099</v>
      </c>
      <c r="AK8" s="13">
        <v>0.238095238095238</v>
      </c>
      <c r="AL8" s="13"/>
      <c r="AM8" s="13">
        <v>0.27472527472527503</v>
      </c>
      <c r="AN8" s="13">
        <v>0.34666666666666701</v>
      </c>
      <c r="AO8" s="13">
        <v>0.29156010230179003</v>
      </c>
      <c r="AP8" s="13">
        <v>0.32067510548523198</v>
      </c>
      <c r="AQ8" s="13">
        <v>0.45454545454545497</v>
      </c>
      <c r="AR8" s="13"/>
      <c r="AS8" s="13">
        <v>0.30202429149797599</v>
      </c>
      <c r="AT8" s="13" t="s">
        <v>97</v>
      </c>
      <c r="AU8" s="13"/>
      <c r="AV8" s="13">
        <v>0.27750000000000002</v>
      </c>
      <c r="AW8" s="13">
        <v>0.30851063829787201</v>
      </c>
      <c r="AX8" s="13">
        <v>0.28489483747609901</v>
      </c>
      <c r="AY8" s="13"/>
      <c r="AZ8" s="13">
        <v>0.38532110091743099</v>
      </c>
      <c r="BA8" s="13">
        <v>0.28888888888888897</v>
      </c>
      <c r="BB8" s="13">
        <v>0.20264317180616701</v>
      </c>
      <c r="BC8" s="13"/>
      <c r="BD8" s="13">
        <v>0.31954887218045103</v>
      </c>
      <c r="BE8" s="13">
        <v>0.27146171693735499</v>
      </c>
      <c r="BF8" s="13"/>
      <c r="BG8" s="13">
        <v>0.34624697336561699</v>
      </c>
      <c r="BH8" s="13">
        <v>0.28048780487804897</v>
      </c>
      <c r="BI8" s="13"/>
      <c r="BJ8" s="13">
        <v>0.29473684210526302</v>
      </c>
      <c r="BK8" s="13">
        <v>0.30618253189401401</v>
      </c>
      <c r="BL8" s="13"/>
      <c r="BM8" s="13">
        <v>0.30864197530864201</v>
      </c>
      <c r="BN8" s="13">
        <v>0.29918032786885201</v>
      </c>
      <c r="BO8" s="13"/>
      <c r="BP8" s="13">
        <v>0.30860534124629102</v>
      </c>
      <c r="BQ8" s="13">
        <v>0.29908675799086798</v>
      </c>
      <c r="BR8" s="13"/>
      <c r="BS8" s="13">
        <v>0.31221719457013603</v>
      </c>
      <c r="BT8" s="13">
        <v>0.23736263736263699</v>
      </c>
      <c r="BU8" s="13"/>
      <c r="BV8" s="13">
        <v>0.29530201342281898</v>
      </c>
      <c r="BW8" s="13">
        <v>0.32081911262798601</v>
      </c>
      <c r="BX8" s="13"/>
      <c r="BY8" s="13">
        <v>0.34265734265734299</v>
      </c>
      <c r="BZ8" s="13">
        <v>0.29619312906221001</v>
      </c>
      <c r="CA8" s="13"/>
      <c r="CB8" s="13">
        <v>0.323181049069374</v>
      </c>
      <c r="CC8" s="13">
        <v>0.286173633440514</v>
      </c>
    </row>
    <row r="9" spans="2:81" x14ac:dyDescent="0.3">
      <c r="B9" s="14" t="s">
        <v>84</v>
      </c>
      <c r="C9" s="13">
        <v>0.42024291497975702</v>
      </c>
      <c r="D9" s="13">
        <v>0.406099518459069</v>
      </c>
      <c r="E9" s="13">
        <v>0.43657331136738098</v>
      </c>
      <c r="F9" s="13"/>
      <c r="G9" s="13">
        <v>0.42285714285714299</v>
      </c>
      <c r="H9" s="13">
        <v>0.39570552147239302</v>
      </c>
      <c r="I9" s="13">
        <v>0.38983050847457601</v>
      </c>
      <c r="J9" s="13">
        <v>0.46766169154228898</v>
      </c>
      <c r="K9" s="13">
        <v>0.39860139860139898</v>
      </c>
      <c r="L9" s="13">
        <v>0.47402597402597402</v>
      </c>
      <c r="M9" s="13"/>
      <c r="N9" s="13">
        <v>0.39958158995815901</v>
      </c>
      <c r="O9" s="13">
        <v>0.46735395189003398</v>
      </c>
      <c r="P9" s="13">
        <v>0.48258706467661699</v>
      </c>
      <c r="Q9" s="13">
        <v>0.36220472440944901</v>
      </c>
      <c r="R9" s="13"/>
      <c r="S9" s="13">
        <v>0.44032921810699599</v>
      </c>
      <c r="T9" s="13">
        <v>0.56390977443609003</v>
      </c>
      <c r="U9" s="13">
        <v>0.465753424657534</v>
      </c>
      <c r="V9" s="13">
        <v>0.41747572815534001</v>
      </c>
      <c r="W9" s="13">
        <v>0.375</v>
      </c>
      <c r="X9" s="13">
        <v>0.35238095238095202</v>
      </c>
      <c r="Y9" s="13">
        <v>0.4</v>
      </c>
      <c r="Z9" s="13">
        <v>0.4</v>
      </c>
      <c r="AA9" s="13">
        <v>0.42675159235668803</v>
      </c>
      <c r="AB9" s="13">
        <v>0.36458333333333298</v>
      </c>
      <c r="AC9" s="13">
        <v>0.35087719298245601</v>
      </c>
      <c r="AD9" s="13">
        <v>0.21052631578947401</v>
      </c>
      <c r="AE9" s="13"/>
      <c r="AF9" s="13">
        <v>0.418546365914787</v>
      </c>
      <c r="AG9" s="13">
        <v>0.44500000000000001</v>
      </c>
      <c r="AH9" s="13">
        <v>0.46875</v>
      </c>
      <c r="AI9" s="13">
        <v>0.42236024844720499</v>
      </c>
      <c r="AJ9" s="13">
        <v>0.439024390243902</v>
      </c>
      <c r="AK9" s="13">
        <v>0.44761904761904803</v>
      </c>
      <c r="AL9" s="13"/>
      <c r="AM9" s="13">
        <v>0.39010989010989</v>
      </c>
      <c r="AN9" s="13">
        <v>0.37777777777777799</v>
      </c>
      <c r="AO9" s="13">
        <v>0.43989769820971902</v>
      </c>
      <c r="AP9" s="13">
        <v>0.430379746835443</v>
      </c>
      <c r="AQ9" s="13">
        <v>0.36363636363636398</v>
      </c>
      <c r="AR9" s="13"/>
      <c r="AS9" s="13">
        <v>0.42024291497975702</v>
      </c>
      <c r="AT9" s="13" t="s">
        <v>97</v>
      </c>
      <c r="AU9" s="13"/>
      <c r="AV9" s="13">
        <v>0.44750000000000001</v>
      </c>
      <c r="AW9" s="13">
        <v>0.37234042553191499</v>
      </c>
      <c r="AX9" s="13">
        <v>0.44168260038240897</v>
      </c>
      <c r="AY9" s="13"/>
      <c r="AZ9" s="13">
        <v>0.45871559633027498</v>
      </c>
      <c r="BA9" s="13">
        <v>0.45555555555555599</v>
      </c>
      <c r="BB9" s="13">
        <v>0.43612334801762098</v>
      </c>
      <c r="BC9" s="13"/>
      <c r="BD9" s="13">
        <v>0.41604010025062699</v>
      </c>
      <c r="BE9" s="13">
        <v>0.42691415313225101</v>
      </c>
      <c r="BF9" s="13"/>
      <c r="BG9" s="13">
        <v>0.40677966101694901</v>
      </c>
      <c r="BH9" s="13">
        <v>0.42804878048780498</v>
      </c>
      <c r="BI9" s="13"/>
      <c r="BJ9" s="13">
        <v>0.47368421052631599</v>
      </c>
      <c r="BK9" s="13">
        <v>0.41216879293424902</v>
      </c>
      <c r="BL9" s="13"/>
      <c r="BM9" s="13">
        <v>0.40329218106995901</v>
      </c>
      <c r="BN9" s="13">
        <v>0.42622950819672101</v>
      </c>
      <c r="BO9" s="13"/>
      <c r="BP9" s="13">
        <v>0.42433234421365001</v>
      </c>
      <c r="BQ9" s="13">
        <v>0.41780821917808197</v>
      </c>
      <c r="BR9" s="13"/>
      <c r="BS9" s="13">
        <v>0.441176470588235</v>
      </c>
      <c r="BT9" s="13">
        <v>0.42637362637362602</v>
      </c>
      <c r="BU9" s="13"/>
      <c r="BV9" s="13">
        <v>0.46308724832214798</v>
      </c>
      <c r="BW9" s="13">
        <v>0.430034129692833</v>
      </c>
      <c r="BX9" s="13"/>
      <c r="BY9" s="13">
        <v>0.37062937062937101</v>
      </c>
      <c r="BZ9" s="13">
        <v>0.42989786443825401</v>
      </c>
      <c r="CA9" s="13"/>
      <c r="CB9" s="13">
        <v>0.42639593908629397</v>
      </c>
      <c r="CC9" s="13">
        <v>0.41800643086816702</v>
      </c>
    </row>
    <row r="10" spans="2:81" x14ac:dyDescent="0.3">
      <c r="B10" s="14" t="s">
        <v>414</v>
      </c>
      <c r="C10" s="13">
        <v>0.16437246963562799</v>
      </c>
      <c r="D10" s="13">
        <v>0.184590690208668</v>
      </c>
      <c r="E10" s="13">
        <v>0.14168039538714999</v>
      </c>
      <c r="F10" s="13"/>
      <c r="G10" s="13">
        <v>9.71428571428571E-2</v>
      </c>
      <c r="H10" s="13">
        <v>0.17177914110429399</v>
      </c>
      <c r="I10" s="13">
        <v>0.12711864406779699</v>
      </c>
      <c r="J10" s="13">
        <v>0.174129353233831</v>
      </c>
      <c r="K10" s="13">
        <v>0.20979020979021001</v>
      </c>
      <c r="L10" s="13">
        <v>0.22727272727272699</v>
      </c>
      <c r="M10" s="13"/>
      <c r="N10" s="13">
        <v>0.15062761506276201</v>
      </c>
      <c r="O10" s="13">
        <v>0.14089347079037801</v>
      </c>
      <c r="P10" s="13">
        <v>0.19900497512437801</v>
      </c>
      <c r="Q10" s="13">
        <v>0.18503937007874</v>
      </c>
      <c r="R10" s="13"/>
      <c r="S10" s="13">
        <v>0.12757201646090499</v>
      </c>
      <c r="T10" s="13">
        <v>0.157894736842105</v>
      </c>
      <c r="U10" s="13">
        <v>0.150684931506849</v>
      </c>
      <c r="V10" s="13">
        <v>0.18446601941747601</v>
      </c>
      <c r="W10" s="13">
        <v>0.15384615384615399</v>
      </c>
      <c r="X10" s="13">
        <v>0.180952380952381</v>
      </c>
      <c r="Y10" s="13">
        <v>0.22</v>
      </c>
      <c r="Z10" s="13">
        <v>0.133333333333333</v>
      </c>
      <c r="AA10" s="13">
        <v>0.17197452229299401</v>
      </c>
      <c r="AB10" s="13">
        <v>0.20833333333333301</v>
      </c>
      <c r="AC10" s="13">
        <v>0.12280701754386</v>
      </c>
      <c r="AD10" s="13">
        <v>0.21052631578947401</v>
      </c>
      <c r="AE10" s="13"/>
      <c r="AF10" s="13">
        <v>0.13533834586466201</v>
      </c>
      <c r="AG10" s="13">
        <v>0.13500000000000001</v>
      </c>
      <c r="AH10" s="13">
        <v>0.1484375</v>
      </c>
      <c r="AI10" s="13">
        <v>0.18633540372670801</v>
      </c>
      <c r="AJ10" s="13">
        <v>0.17886178861788599</v>
      </c>
      <c r="AK10" s="13">
        <v>0.161904761904762</v>
      </c>
      <c r="AL10" s="13"/>
      <c r="AM10" s="13">
        <v>0.159340659340659</v>
      </c>
      <c r="AN10" s="13">
        <v>0.16</v>
      </c>
      <c r="AO10" s="13">
        <v>0.15089514066496201</v>
      </c>
      <c r="AP10" s="13">
        <v>0.16033755274261599</v>
      </c>
      <c r="AQ10" s="13">
        <v>0.11363636363636399</v>
      </c>
      <c r="AR10" s="13"/>
      <c r="AS10" s="13">
        <v>0.16437246963562799</v>
      </c>
      <c r="AT10" s="13" t="s">
        <v>97</v>
      </c>
      <c r="AU10" s="13"/>
      <c r="AV10" s="13">
        <v>0.17749999999999999</v>
      </c>
      <c r="AW10" s="13">
        <v>0.14893617021276601</v>
      </c>
      <c r="AX10" s="13">
        <v>0.15296367112810699</v>
      </c>
      <c r="AY10" s="13"/>
      <c r="AZ10" s="13">
        <v>8.2568807339449504E-2</v>
      </c>
      <c r="BA10" s="13">
        <v>0.155555555555556</v>
      </c>
      <c r="BB10" s="13">
        <v>0.22466960352422899</v>
      </c>
      <c r="BC10" s="13"/>
      <c r="BD10" s="13">
        <v>0.15914786967418501</v>
      </c>
      <c r="BE10" s="13">
        <v>0.176334106728538</v>
      </c>
      <c r="BF10" s="13"/>
      <c r="BG10" s="13">
        <v>0.16222760290556901</v>
      </c>
      <c r="BH10" s="13">
        <v>0.16585365853658501</v>
      </c>
      <c r="BI10" s="13"/>
      <c r="BJ10" s="13">
        <v>0.14736842105263201</v>
      </c>
      <c r="BK10" s="13">
        <v>0.162904808635918</v>
      </c>
      <c r="BL10" s="13"/>
      <c r="BM10" s="13">
        <v>0.172839506172839</v>
      </c>
      <c r="BN10" s="13">
        <v>0.161885245901639</v>
      </c>
      <c r="BO10" s="13"/>
      <c r="BP10" s="13">
        <v>0.14836795252225499</v>
      </c>
      <c r="BQ10" s="13">
        <v>0.17123287671232901</v>
      </c>
      <c r="BR10" s="13"/>
      <c r="BS10" s="13">
        <v>0.14932126696832601</v>
      </c>
      <c r="BT10" s="13">
        <v>0.18901098901098901</v>
      </c>
      <c r="BU10" s="13"/>
      <c r="BV10" s="13">
        <v>0.16778523489932901</v>
      </c>
      <c r="BW10" s="13">
        <v>0.139931740614334</v>
      </c>
      <c r="BX10" s="13"/>
      <c r="BY10" s="13">
        <v>0.14685314685314699</v>
      </c>
      <c r="BZ10" s="13">
        <v>0.16620241411327799</v>
      </c>
      <c r="CA10" s="13"/>
      <c r="CB10" s="13">
        <v>0.15397631133671699</v>
      </c>
      <c r="CC10" s="13">
        <v>0.168810289389068</v>
      </c>
    </row>
    <row r="11" spans="2:81" x14ac:dyDescent="0.3">
      <c r="B11" s="14" t="s">
        <v>86</v>
      </c>
      <c r="C11" s="13">
        <v>6.5587044534412997E-2</v>
      </c>
      <c r="D11" s="13">
        <v>6.7415730337078594E-2</v>
      </c>
      <c r="E11" s="13">
        <v>6.4250411861614495E-2</v>
      </c>
      <c r="F11" s="13"/>
      <c r="G11" s="13">
        <v>5.14285714285714E-2</v>
      </c>
      <c r="H11" s="13">
        <v>6.4417177914110405E-2</v>
      </c>
      <c r="I11" s="13">
        <v>5.93220338983051E-2</v>
      </c>
      <c r="J11" s="13">
        <v>7.9601990049751201E-2</v>
      </c>
      <c r="K11" s="13">
        <v>9.0909090909090898E-2</v>
      </c>
      <c r="L11" s="13">
        <v>5.1948051948052E-2</v>
      </c>
      <c r="M11" s="13"/>
      <c r="N11" s="13">
        <v>7.1129707112970703E-2</v>
      </c>
      <c r="O11" s="13">
        <v>7.5601374570446703E-2</v>
      </c>
      <c r="P11" s="13">
        <v>3.98009950248756E-2</v>
      </c>
      <c r="Q11" s="13">
        <v>6.6929133858267695E-2</v>
      </c>
      <c r="R11" s="13"/>
      <c r="S11" s="13">
        <v>5.7613168724279802E-2</v>
      </c>
      <c r="T11" s="13">
        <v>5.2631578947368397E-2</v>
      </c>
      <c r="U11" s="13">
        <v>9.5890410958904104E-2</v>
      </c>
      <c r="V11" s="13">
        <v>7.7669902912621394E-2</v>
      </c>
      <c r="W11" s="13">
        <v>7.69230769230769E-2</v>
      </c>
      <c r="X11" s="13">
        <v>6.6666666666666693E-2</v>
      </c>
      <c r="Y11" s="13">
        <v>0.04</v>
      </c>
      <c r="Z11" s="13">
        <v>8.8888888888888906E-2</v>
      </c>
      <c r="AA11" s="13">
        <v>6.3694267515923594E-2</v>
      </c>
      <c r="AB11" s="13">
        <v>6.25E-2</v>
      </c>
      <c r="AC11" s="13">
        <v>8.7719298245614002E-2</v>
      </c>
      <c r="AD11" s="13">
        <v>5.2631578947368397E-2</v>
      </c>
      <c r="AE11" s="13"/>
      <c r="AF11" s="13">
        <v>6.01503759398496E-2</v>
      </c>
      <c r="AG11" s="13">
        <v>7.0000000000000007E-2</v>
      </c>
      <c r="AH11" s="13">
        <v>3.90625E-2</v>
      </c>
      <c r="AI11" s="13">
        <v>9.3167701863354005E-2</v>
      </c>
      <c r="AJ11" s="13">
        <v>4.8780487804878099E-2</v>
      </c>
      <c r="AK11" s="13">
        <v>8.5714285714285701E-2</v>
      </c>
      <c r="AL11" s="13"/>
      <c r="AM11" s="13">
        <v>9.3406593406593394E-2</v>
      </c>
      <c r="AN11" s="13">
        <v>5.3333333333333302E-2</v>
      </c>
      <c r="AO11" s="13">
        <v>6.6496163682864498E-2</v>
      </c>
      <c r="AP11" s="13">
        <v>6.3291139240506306E-2</v>
      </c>
      <c r="AQ11" s="13">
        <v>6.8181818181818205E-2</v>
      </c>
      <c r="AR11" s="13"/>
      <c r="AS11" s="13">
        <v>6.5587044534412997E-2</v>
      </c>
      <c r="AT11" s="13" t="s">
        <v>97</v>
      </c>
      <c r="AU11" s="13"/>
      <c r="AV11" s="13">
        <v>0.05</v>
      </c>
      <c r="AW11" s="13">
        <v>0.117021276595745</v>
      </c>
      <c r="AX11" s="13">
        <v>7.2657743785850895E-2</v>
      </c>
      <c r="AY11" s="13"/>
      <c r="AZ11" s="13">
        <v>5.5045871559633003E-2</v>
      </c>
      <c r="BA11" s="13">
        <v>6.6666666666666693E-2</v>
      </c>
      <c r="BB11" s="13">
        <v>6.1674008810572702E-2</v>
      </c>
      <c r="BC11" s="13"/>
      <c r="BD11" s="13">
        <v>5.7644110275689199E-2</v>
      </c>
      <c r="BE11" s="13">
        <v>8.1206496519721602E-2</v>
      </c>
      <c r="BF11" s="13"/>
      <c r="BG11" s="13">
        <v>5.0847457627118599E-2</v>
      </c>
      <c r="BH11" s="13">
        <v>7.1951219512195103E-2</v>
      </c>
      <c r="BI11" s="13"/>
      <c r="BJ11" s="13">
        <v>4.7368421052631601E-2</v>
      </c>
      <c r="BK11" s="13">
        <v>6.9676153091265902E-2</v>
      </c>
      <c r="BL11" s="13"/>
      <c r="BM11" s="13">
        <v>6.1728395061728399E-2</v>
      </c>
      <c r="BN11" s="13">
        <v>6.7622950819672095E-2</v>
      </c>
      <c r="BO11" s="13"/>
      <c r="BP11" s="13">
        <v>5.93471810089021E-2</v>
      </c>
      <c r="BQ11" s="13">
        <v>6.9634703196347E-2</v>
      </c>
      <c r="BR11" s="13"/>
      <c r="BS11" s="13">
        <v>5.65610859728507E-2</v>
      </c>
      <c r="BT11" s="13">
        <v>8.1318681318681293E-2</v>
      </c>
      <c r="BU11" s="13"/>
      <c r="BV11" s="13">
        <v>4.6979865771812103E-2</v>
      </c>
      <c r="BW11" s="13">
        <v>6.14334470989761E-2</v>
      </c>
      <c r="BX11" s="13"/>
      <c r="BY11" s="13">
        <v>6.9930069930069894E-2</v>
      </c>
      <c r="BZ11" s="13">
        <v>6.4066852367687999E-2</v>
      </c>
      <c r="CA11" s="13"/>
      <c r="CB11" s="13">
        <v>5.7529610829103198E-2</v>
      </c>
      <c r="CC11" s="13">
        <v>7.0739549839228297E-2</v>
      </c>
    </row>
    <row r="12" spans="2:81" x14ac:dyDescent="0.3">
      <c r="B12" s="14" t="s">
        <v>415</v>
      </c>
      <c r="C12" s="13">
        <v>2.6720647773279399E-2</v>
      </c>
      <c r="D12" s="13">
        <v>2.4077046548956701E-2</v>
      </c>
      <c r="E12" s="13">
        <v>2.96540362438221E-2</v>
      </c>
      <c r="F12" s="13"/>
      <c r="G12" s="13">
        <v>1.7142857142857099E-2</v>
      </c>
      <c r="H12" s="13">
        <v>1.84049079754601E-2</v>
      </c>
      <c r="I12" s="13">
        <v>3.8135593220338999E-2</v>
      </c>
      <c r="J12" s="13">
        <v>3.98009950248756E-2</v>
      </c>
      <c r="K12" s="13">
        <v>2.7972027972028E-2</v>
      </c>
      <c r="L12" s="13">
        <v>1.9480519480519501E-2</v>
      </c>
      <c r="M12" s="13"/>
      <c r="N12" s="13">
        <v>3.1380753138075299E-2</v>
      </c>
      <c r="O12" s="13">
        <v>2.40549828178694E-2</v>
      </c>
      <c r="P12" s="13">
        <v>1.99004975124378E-2</v>
      </c>
      <c r="Q12" s="13">
        <v>2.7559055118110201E-2</v>
      </c>
      <c r="R12" s="13"/>
      <c r="S12" s="13">
        <v>2.4691358024691398E-2</v>
      </c>
      <c r="T12" s="13">
        <v>7.5187969924812E-3</v>
      </c>
      <c r="U12" s="13">
        <v>1.3698630136986301E-2</v>
      </c>
      <c r="V12" s="13">
        <v>0</v>
      </c>
      <c r="W12" s="13">
        <v>4.80769230769231E-2</v>
      </c>
      <c r="X12" s="13">
        <v>1.9047619047619001E-2</v>
      </c>
      <c r="Y12" s="13">
        <v>0.01</v>
      </c>
      <c r="Z12" s="13">
        <v>4.4444444444444398E-2</v>
      </c>
      <c r="AA12" s="13">
        <v>4.4585987261146501E-2</v>
      </c>
      <c r="AB12" s="13">
        <v>3.125E-2</v>
      </c>
      <c r="AC12" s="13">
        <v>5.2631578947368397E-2</v>
      </c>
      <c r="AD12" s="13">
        <v>0.105263157894737</v>
      </c>
      <c r="AE12" s="13"/>
      <c r="AF12" s="13">
        <v>3.2581453634085197E-2</v>
      </c>
      <c r="AG12" s="13">
        <v>0.03</v>
      </c>
      <c r="AH12" s="13">
        <v>7.8125E-3</v>
      </c>
      <c r="AI12" s="13">
        <v>4.9689440993788803E-2</v>
      </c>
      <c r="AJ12" s="13">
        <v>8.1300813008130107E-3</v>
      </c>
      <c r="AK12" s="13">
        <v>1.9047619047619001E-2</v>
      </c>
      <c r="AL12" s="13"/>
      <c r="AM12" s="13">
        <v>3.2967032967033003E-2</v>
      </c>
      <c r="AN12" s="13">
        <v>4.4444444444444398E-2</v>
      </c>
      <c r="AO12" s="13">
        <v>2.5575447570332501E-2</v>
      </c>
      <c r="AP12" s="13">
        <v>2.1097046413502098E-2</v>
      </c>
      <c r="AQ12" s="13">
        <v>0</v>
      </c>
      <c r="AR12" s="13"/>
      <c r="AS12" s="13">
        <v>2.6720647773279399E-2</v>
      </c>
      <c r="AT12" s="13" t="s">
        <v>97</v>
      </c>
      <c r="AU12" s="13"/>
      <c r="AV12" s="13">
        <v>0.03</v>
      </c>
      <c r="AW12" s="13">
        <v>2.1276595744680899E-2</v>
      </c>
      <c r="AX12" s="13">
        <v>1.9120458891013398E-2</v>
      </c>
      <c r="AY12" s="13"/>
      <c r="AZ12" s="13">
        <v>9.1743119266055103E-3</v>
      </c>
      <c r="BA12" s="13">
        <v>3.3333333333333298E-2</v>
      </c>
      <c r="BB12" s="13">
        <v>3.9647577092511002E-2</v>
      </c>
      <c r="BC12" s="13"/>
      <c r="BD12" s="13">
        <v>2.6315789473684199E-2</v>
      </c>
      <c r="BE12" s="13">
        <v>2.5522041763341101E-2</v>
      </c>
      <c r="BF12" s="13"/>
      <c r="BG12" s="13">
        <v>1.6949152542372899E-2</v>
      </c>
      <c r="BH12" s="13">
        <v>3.0487804878048801E-2</v>
      </c>
      <c r="BI12" s="13"/>
      <c r="BJ12" s="13">
        <v>1.05263157894737E-2</v>
      </c>
      <c r="BK12" s="13">
        <v>2.8459273797840998E-2</v>
      </c>
      <c r="BL12" s="13"/>
      <c r="BM12" s="13">
        <v>4.1152263374485597E-2</v>
      </c>
      <c r="BN12" s="13">
        <v>2.2540983606557399E-2</v>
      </c>
      <c r="BO12" s="13"/>
      <c r="BP12" s="13">
        <v>2.6706231454005899E-2</v>
      </c>
      <c r="BQ12" s="13">
        <v>2.7397260273972601E-2</v>
      </c>
      <c r="BR12" s="13"/>
      <c r="BS12" s="13">
        <v>3.3936651583710398E-2</v>
      </c>
      <c r="BT12" s="13">
        <v>2.4175824175824201E-2</v>
      </c>
      <c r="BU12" s="13"/>
      <c r="BV12" s="13">
        <v>2.01342281879195E-2</v>
      </c>
      <c r="BW12" s="13">
        <v>4.0955631399317398E-2</v>
      </c>
      <c r="BX12" s="13"/>
      <c r="BY12" s="13">
        <v>6.2937062937062901E-2</v>
      </c>
      <c r="BZ12" s="13">
        <v>2.0427112349117899E-2</v>
      </c>
      <c r="CA12" s="13"/>
      <c r="CB12" s="13">
        <v>2.7072758037225E-2</v>
      </c>
      <c r="CC12" s="13">
        <v>2.57234726688103E-2</v>
      </c>
    </row>
    <row r="13" spans="2:81" x14ac:dyDescent="0.3">
      <c r="B13" s="14" t="s">
        <v>106</v>
      </c>
      <c r="C13" s="13">
        <v>2.1052631578947399E-2</v>
      </c>
      <c r="D13" s="13">
        <v>1.6051364365971099E-2</v>
      </c>
      <c r="E13" s="13">
        <v>2.63591433278418E-2</v>
      </c>
      <c r="F13" s="13"/>
      <c r="G13" s="13">
        <v>1.1428571428571401E-2</v>
      </c>
      <c r="H13" s="13">
        <v>1.5337423312883401E-2</v>
      </c>
      <c r="I13" s="13">
        <v>1.27118644067797E-2</v>
      </c>
      <c r="J13" s="13">
        <v>1.99004975124378E-2</v>
      </c>
      <c r="K13" s="13">
        <v>3.4965034965035002E-2</v>
      </c>
      <c r="L13" s="13">
        <v>4.5454545454545497E-2</v>
      </c>
      <c r="M13" s="13"/>
      <c r="N13" s="13">
        <v>1.8828451882845199E-2</v>
      </c>
      <c r="O13" s="13">
        <v>1.71821305841924E-2</v>
      </c>
      <c r="P13" s="13">
        <v>9.9502487562189105E-3</v>
      </c>
      <c r="Q13" s="13">
        <v>3.9370078740157501E-2</v>
      </c>
      <c r="R13" s="13"/>
      <c r="S13" s="13">
        <v>2.0576131687242798E-2</v>
      </c>
      <c r="T13" s="13">
        <v>3.7593984962405999E-2</v>
      </c>
      <c r="U13" s="13">
        <v>4.1095890410958902E-2</v>
      </c>
      <c r="V13" s="13">
        <v>1.94174757281553E-2</v>
      </c>
      <c r="W13" s="13">
        <v>9.6153846153846194E-3</v>
      </c>
      <c r="X13" s="13">
        <v>2.8571428571428598E-2</v>
      </c>
      <c r="Y13" s="13">
        <v>0.01</v>
      </c>
      <c r="Z13" s="13">
        <v>6.6666666666666693E-2</v>
      </c>
      <c r="AA13" s="13">
        <v>1.27388535031847E-2</v>
      </c>
      <c r="AB13" s="13">
        <v>0</v>
      </c>
      <c r="AC13" s="13">
        <v>1.7543859649122799E-2</v>
      </c>
      <c r="AD13" s="13">
        <v>0</v>
      </c>
      <c r="AE13" s="13"/>
      <c r="AF13" s="13">
        <v>1.00250626566416E-2</v>
      </c>
      <c r="AG13" s="13">
        <v>0.03</v>
      </c>
      <c r="AH13" s="13">
        <v>1.5625E-2</v>
      </c>
      <c r="AI13" s="13">
        <v>1.8633540372670801E-2</v>
      </c>
      <c r="AJ13" s="13">
        <v>2.4390243902439001E-2</v>
      </c>
      <c r="AK13" s="13">
        <v>4.7619047619047603E-2</v>
      </c>
      <c r="AL13" s="13"/>
      <c r="AM13" s="13">
        <v>4.94505494505494E-2</v>
      </c>
      <c r="AN13" s="13">
        <v>1.7777777777777799E-2</v>
      </c>
      <c r="AO13" s="13">
        <v>2.5575447570332501E-2</v>
      </c>
      <c r="AP13" s="13">
        <v>4.2194092827004199E-3</v>
      </c>
      <c r="AQ13" s="13">
        <v>0</v>
      </c>
      <c r="AR13" s="13"/>
      <c r="AS13" s="13">
        <v>2.1052631578947399E-2</v>
      </c>
      <c r="AT13" s="13" t="s">
        <v>97</v>
      </c>
      <c r="AU13" s="13"/>
      <c r="AV13" s="13">
        <v>1.7500000000000002E-2</v>
      </c>
      <c r="AW13" s="13">
        <v>3.1914893617021302E-2</v>
      </c>
      <c r="AX13" s="13">
        <v>2.8680688336520099E-2</v>
      </c>
      <c r="AY13" s="13"/>
      <c r="AZ13" s="13">
        <v>9.1743119266055103E-3</v>
      </c>
      <c r="BA13" s="13">
        <v>0</v>
      </c>
      <c r="BB13" s="13">
        <v>3.5242290748898703E-2</v>
      </c>
      <c r="BC13" s="13"/>
      <c r="BD13" s="13">
        <v>2.13032581453634E-2</v>
      </c>
      <c r="BE13" s="13">
        <v>1.8561484918793499E-2</v>
      </c>
      <c r="BF13" s="13"/>
      <c r="BG13" s="13">
        <v>1.6949152542372899E-2</v>
      </c>
      <c r="BH13" s="13">
        <v>2.3170731707317101E-2</v>
      </c>
      <c r="BI13" s="13"/>
      <c r="BJ13" s="13">
        <v>2.6315789473684199E-2</v>
      </c>
      <c r="BK13" s="13">
        <v>2.0608439646712499E-2</v>
      </c>
      <c r="BL13" s="13"/>
      <c r="BM13" s="13">
        <v>1.2345679012345699E-2</v>
      </c>
      <c r="BN13" s="13">
        <v>2.2540983606557399E-2</v>
      </c>
      <c r="BO13" s="13"/>
      <c r="BP13" s="13">
        <v>3.2640949554896097E-2</v>
      </c>
      <c r="BQ13" s="13">
        <v>1.48401826484018E-2</v>
      </c>
      <c r="BR13" s="13"/>
      <c r="BS13" s="13">
        <v>6.7873303167420799E-3</v>
      </c>
      <c r="BT13" s="13">
        <v>4.1758241758241797E-2</v>
      </c>
      <c r="BU13" s="13"/>
      <c r="BV13" s="13">
        <v>6.7114093959731499E-3</v>
      </c>
      <c r="BW13" s="13">
        <v>6.8259385665529002E-3</v>
      </c>
      <c r="BX13" s="13"/>
      <c r="BY13" s="13">
        <v>6.9930069930069904E-3</v>
      </c>
      <c r="BZ13" s="13">
        <v>2.3212627669452202E-2</v>
      </c>
      <c r="CA13" s="13"/>
      <c r="CB13" s="13">
        <v>1.1844331641286E-2</v>
      </c>
      <c r="CC13" s="13">
        <v>3.0546623794212201E-2</v>
      </c>
    </row>
    <row r="14" spans="2:81" x14ac:dyDescent="0.3">
      <c r="B14" s="14" t="s">
        <v>89</v>
      </c>
      <c r="C14" s="17">
        <v>0.72226720647773301</v>
      </c>
      <c r="D14" s="17">
        <v>0.70786516853932602</v>
      </c>
      <c r="E14" s="17">
        <v>0.73805601317957203</v>
      </c>
      <c r="F14" s="17"/>
      <c r="G14" s="17">
        <v>0.82285714285714295</v>
      </c>
      <c r="H14" s="17">
        <v>0.73006134969325198</v>
      </c>
      <c r="I14" s="17">
        <v>0.76271186440677996</v>
      </c>
      <c r="J14" s="17">
        <v>0.68656716417910402</v>
      </c>
      <c r="K14" s="17">
        <v>0.63636363636363602</v>
      </c>
      <c r="L14" s="17">
        <v>0.65584415584415601</v>
      </c>
      <c r="M14" s="17"/>
      <c r="N14" s="17">
        <v>0.72803347280334696</v>
      </c>
      <c r="O14" s="17">
        <v>0.74226804123711299</v>
      </c>
      <c r="P14" s="17">
        <v>0.73134328358209</v>
      </c>
      <c r="Q14" s="17">
        <v>0.68110236220472398</v>
      </c>
      <c r="R14" s="17"/>
      <c r="S14" s="17">
        <v>0.76954732510288104</v>
      </c>
      <c r="T14" s="17">
        <v>0.744360902255639</v>
      </c>
      <c r="U14" s="17">
        <v>0.69863013698630105</v>
      </c>
      <c r="V14" s="17">
        <v>0.71844660194174703</v>
      </c>
      <c r="W14" s="17">
        <v>0.71153846153846201</v>
      </c>
      <c r="X14" s="17">
        <v>0.70476190476190503</v>
      </c>
      <c r="Y14" s="17">
        <v>0.72</v>
      </c>
      <c r="Z14" s="17">
        <v>0.66666666666666696</v>
      </c>
      <c r="AA14" s="17">
        <v>0.70700636942675199</v>
      </c>
      <c r="AB14" s="17">
        <v>0.69791666666666696</v>
      </c>
      <c r="AC14" s="17">
        <v>0.71929824561403499</v>
      </c>
      <c r="AD14" s="17">
        <v>0.63157894736842102</v>
      </c>
      <c r="AE14" s="17"/>
      <c r="AF14" s="17">
        <v>0.76190476190476197</v>
      </c>
      <c r="AG14" s="17">
        <v>0.73499999999999999</v>
      </c>
      <c r="AH14" s="17">
        <v>0.7890625</v>
      </c>
      <c r="AI14" s="17">
        <v>0.65217391304347805</v>
      </c>
      <c r="AJ14" s="17">
        <v>0.73983739837398399</v>
      </c>
      <c r="AK14" s="17">
        <v>0.68571428571428605</v>
      </c>
      <c r="AL14" s="17"/>
      <c r="AM14" s="17">
        <v>0.66483516483516503</v>
      </c>
      <c r="AN14" s="17">
        <v>0.724444444444444</v>
      </c>
      <c r="AO14" s="17">
        <v>0.73145780051150899</v>
      </c>
      <c r="AP14" s="17">
        <v>0.75105485232067504</v>
      </c>
      <c r="AQ14" s="17">
        <v>0.81818181818181801</v>
      </c>
      <c r="AR14" s="17"/>
      <c r="AS14" s="17">
        <v>0.72226720647773301</v>
      </c>
      <c r="AT14" s="17" t="s">
        <v>97</v>
      </c>
      <c r="AU14" s="17"/>
      <c r="AV14" s="17">
        <v>0.72499999999999998</v>
      </c>
      <c r="AW14" s="17">
        <v>0.680851063829787</v>
      </c>
      <c r="AX14" s="17">
        <v>0.72657743785850903</v>
      </c>
      <c r="AY14" s="17"/>
      <c r="AZ14" s="17">
        <v>0.84403669724770602</v>
      </c>
      <c r="BA14" s="17">
        <v>0.74444444444444402</v>
      </c>
      <c r="BB14" s="17">
        <v>0.63876651982378896</v>
      </c>
      <c r="BC14" s="17"/>
      <c r="BD14" s="17">
        <v>0.73558897243107801</v>
      </c>
      <c r="BE14" s="17">
        <v>0.698375870069606</v>
      </c>
      <c r="BF14" s="17"/>
      <c r="BG14" s="17">
        <v>0.75302663438256701</v>
      </c>
      <c r="BH14" s="17">
        <v>0.70853658536585395</v>
      </c>
      <c r="BI14" s="17"/>
      <c r="BJ14" s="17">
        <v>0.768421052631579</v>
      </c>
      <c r="BK14" s="17">
        <v>0.71835132482826303</v>
      </c>
      <c r="BL14" s="17"/>
      <c r="BM14" s="17">
        <v>0.71193415637860102</v>
      </c>
      <c r="BN14" s="17">
        <v>0.72540983606557397</v>
      </c>
      <c r="BO14" s="17"/>
      <c r="BP14" s="17">
        <v>0.73293768545994098</v>
      </c>
      <c r="BQ14" s="17">
        <v>0.71689497716895001</v>
      </c>
      <c r="BR14" s="17"/>
      <c r="BS14" s="17">
        <v>0.75339366515837103</v>
      </c>
      <c r="BT14" s="17">
        <v>0.66373626373626404</v>
      </c>
      <c r="BU14" s="17"/>
      <c r="BV14" s="17">
        <v>0.75838926174496601</v>
      </c>
      <c r="BW14" s="17">
        <v>0.75085324232081896</v>
      </c>
      <c r="BX14" s="17"/>
      <c r="BY14" s="17">
        <v>0.713286713286713</v>
      </c>
      <c r="BZ14" s="17">
        <v>0.72609099350046402</v>
      </c>
      <c r="CA14" s="17"/>
      <c r="CB14" s="17">
        <v>0.74957698815566798</v>
      </c>
      <c r="CC14" s="17">
        <v>0.70418006430868196</v>
      </c>
    </row>
    <row r="15" spans="2:81" x14ac:dyDescent="0.3">
      <c r="B15" s="14" t="s">
        <v>90</v>
      </c>
      <c r="C15" s="17">
        <v>9.2307692307692299E-2</v>
      </c>
      <c r="D15" s="17">
        <v>9.1492776886035299E-2</v>
      </c>
      <c r="E15" s="17">
        <v>9.3904448105436605E-2</v>
      </c>
      <c r="F15" s="17"/>
      <c r="G15" s="17">
        <v>6.8571428571428603E-2</v>
      </c>
      <c r="H15" s="17">
        <v>8.2822085889570601E-2</v>
      </c>
      <c r="I15" s="17">
        <v>9.74576271186441E-2</v>
      </c>
      <c r="J15" s="17">
        <v>0.119402985074627</v>
      </c>
      <c r="K15" s="17">
        <v>0.11888111888111901</v>
      </c>
      <c r="L15" s="17">
        <v>7.1428571428571397E-2</v>
      </c>
      <c r="M15" s="17"/>
      <c r="N15" s="17">
        <v>0.102510460251046</v>
      </c>
      <c r="O15" s="17">
        <v>9.9656357388316102E-2</v>
      </c>
      <c r="P15" s="17">
        <v>5.9701492537313397E-2</v>
      </c>
      <c r="Q15" s="17">
        <v>9.4488188976377993E-2</v>
      </c>
      <c r="R15" s="17"/>
      <c r="S15" s="17">
        <v>8.2304526748971193E-2</v>
      </c>
      <c r="T15" s="17">
        <v>6.01503759398496E-2</v>
      </c>
      <c r="U15" s="17">
        <v>0.10958904109589</v>
      </c>
      <c r="V15" s="17">
        <v>7.7669902912621394E-2</v>
      </c>
      <c r="W15" s="17">
        <v>0.125</v>
      </c>
      <c r="X15" s="17">
        <v>8.5714285714285701E-2</v>
      </c>
      <c r="Y15" s="17">
        <v>0.05</v>
      </c>
      <c r="Z15" s="17">
        <v>0.133333333333333</v>
      </c>
      <c r="AA15" s="17">
        <v>0.10828025477707</v>
      </c>
      <c r="AB15" s="17">
        <v>9.375E-2</v>
      </c>
      <c r="AC15" s="17">
        <v>0.140350877192982</v>
      </c>
      <c r="AD15" s="17">
        <v>0.157894736842105</v>
      </c>
      <c r="AE15" s="17"/>
      <c r="AF15" s="17">
        <v>9.2731829573934804E-2</v>
      </c>
      <c r="AG15" s="17">
        <v>0.1</v>
      </c>
      <c r="AH15" s="17">
        <v>4.6875E-2</v>
      </c>
      <c r="AI15" s="17">
        <v>0.14285714285714299</v>
      </c>
      <c r="AJ15" s="17">
        <v>5.6910569105691103E-2</v>
      </c>
      <c r="AK15" s="17">
        <v>0.104761904761905</v>
      </c>
      <c r="AL15" s="17"/>
      <c r="AM15" s="17">
        <v>0.12637362637362601</v>
      </c>
      <c r="AN15" s="17">
        <v>9.7777777777777797E-2</v>
      </c>
      <c r="AO15" s="17">
        <v>9.2071611253196906E-2</v>
      </c>
      <c r="AP15" s="17">
        <v>8.4388185654008394E-2</v>
      </c>
      <c r="AQ15" s="17">
        <v>6.8181818181818205E-2</v>
      </c>
      <c r="AR15" s="17"/>
      <c r="AS15" s="17">
        <v>9.2307692307692299E-2</v>
      </c>
      <c r="AT15" s="17" t="s">
        <v>97</v>
      </c>
      <c r="AU15" s="17"/>
      <c r="AV15" s="17">
        <v>0.08</v>
      </c>
      <c r="AW15" s="17">
        <v>0.13829787234042601</v>
      </c>
      <c r="AX15" s="17">
        <v>9.1778202676864207E-2</v>
      </c>
      <c r="AY15" s="17"/>
      <c r="AZ15" s="17">
        <v>6.4220183486238494E-2</v>
      </c>
      <c r="BA15" s="17">
        <v>0.1</v>
      </c>
      <c r="BB15" s="17">
        <v>0.101321585903084</v>
      </c>
      <c r="BC15" s="17"/>
      <c r="BD15" s="17">
        <v>8.3959899749373401E-2</v>
      </c>
      <c r="BE15" s="17">
        <v>0.106728538283063</v>
      </c>
      <c r="BF15" s="17"/>
      <c r="BG15" s="17">
        <v>6.7796610169491497E-2</v>
      </c>
      <c r="BH15" s="17">
        <v>0.10243902439024399</v>
      </c>
      <c r="BI15" s="17"/>
      <c r="BJ15" s="17">
        <v>5.7894736842105297E-2</v>
      </c>
      <c r="BK15" s="17">
        <v>9.8135426889106994E-2</v>
      </c>
      <c r="BL15" s="17"/>
      <c r="BM15" s="17">
        <v>0.102880658436214</v>
      </c>
      <c r="BN15" s="17">
        <v>9.0163934426229497E-2</v>
      </c>
      <c r="BO15" s="17"/>
      <c r="BP15" s="17">
        <v>8.6053412462907999E-2</v>
      </c>
      <c r="BQ15" s="17">
        <v>9.7031963470319602E-2</v>
      </c>
      <c r="BR15" s="17"/>
      <c r="BS15" s="17">
        <v>9.0497737556561098E-2</v>
      </c>
      <c r="BT15" s="17">
        <v>0.10549450549450499</v>
      </c>
      <c r="BU15" s="17"/>
      <c r="BV15" s="17">
        <v>6.7114093959731502E-2</v>
      </c>
      <c r="BW15" s="17">
        <v>0.102389078498294</v>
      </c>
      <c r="BX15" s="17"/>
      <c r="BY15" s="17">
        <v>0.132867132867133</v>
      </c>
      <c r="BZ15" s="17">
        <v>8.4493964716805994E-2</v>
      </c>
      <c r="CA15" s="17"/>
      <c r="CB15" s="17">
        <v>8.4602368866328298E-2</v>
      </c>
      <c r="CC15" s="17">
        <v>9.6463022508038607E-2</v>
      </c>
    </row>
    <row r="16" spans="2:81" x14ac:dyDescent="0.3">
      <c r="B16" s="14" t="s">
        <v>91</v>
      </c>
      <c r="C16" s="18">
        <v>0.62995951417004004</v>
      </c>
      <c r="D16" s="18">
        <v>0.61637239165329005</v>
      </c>
      <c r="E16" s="18">
        <v>0.64415156507413496</v>
      </c>
      <c r="F16" s="18"/>
      <c r="G16" s="18">
        <v>0.754285714285714</v>
      </c>
      <c r="H16" s="18">
        <v>0.64723926380368102</v>
      </c>
      <c r="I16" s="18">
        <v>0.66525423728813604</v>
      </c>
      <c r="J16" s="18">
        <v>0.56716417910447803</v>
      </c>
      <c r="K16" s="18">
        <v>0.51748251748251795</v>
      </c>
      <c r="L16" s="18">
        <v>0.58441558441558406</v>
      </c>
      <c r="M16" s="18"/>
      <c r="N16" s="18">
        <v>0.62552301255230103</v>
      </c>
      <c r="O16" s="18">
        <v>0.64261168384879697</v>
      </c>
      <c r="P16" s="18">
        <v>0.67164179104477595</v>
      </c>
      <c r="Q16" s="18">
        <v>0.58661417322834697</v>
      </c>
      <c r="R16" s="18"/>
      <c r="S16" s="18">
        <v>0.687242798353909</v>
      </c>
      <c r="T16" s="18">
        <v>0.68421052631578905</v>
      </c>
      <c r="U16" s="18">
        <v>0.58904109589041098</v>
      </c>
      <c r="V16" s="18">
        <v>0.64077669902912604</v>
      </c>
      <c r="W16" s="18">
        <v>0.58653846153846201</v>
      </c>
      <c r="X16" s="18">
        <v>0.61904761904761896</v>
      </c>
      <c r="Y16" s="18">
        <v>0.67</v>
      </c>
      <c r="Z16" s="18">
        <v>0.53333333333333299</v>
      </c>
      <c r="AA16" s="18">
        <v>0.59872611464968195</v>
      </c>
      <c r="AB16" s="18">
        <v>0.60416666666666696</v>
      </c>
      <c r="AC16" s="18">
        <v>0.57894736842105299</v>
      </c>
      <c r="AD16" s="18">
        <v>0.47368421052631599</v>
      </c>
      <c r="AE16" s="18"/>
      <c r="AF16" s="18">
        <v>0.66917293233082698</v>
      </c>
      <c r="AG16" s="18">
        <v>0.63500000000000001</v>
      </c>
      <c r="AH16" s="18">
        <v>0.7421875</v>
      </c>
      <c r="AI16" s="18">
        <v>0.50931677018633503</v>
      </c>
      <c r="AJ16" s="18">
        <v>0.68292682926829296</v>
      </c>
      <c r="AK16" s="18">
        <v>0.580952380952381</v>
      </c>
      <c r="AL16" s="18"/>
      <c r="AM16" s="18">
        <v>0.53846153846153899</v>
      </c>
      <c r="AN16" s="18">
        <v>0.62666666666666704</v>
      </c>
      <c r="AO16" s="18">
        <v>0.63938618925831203</v>
      </c>
      <c r="AP16" s="18">
        <v>0.66666666666666696</v>
      </c>
      <c r="AQ16" s="18">
        <v>0.75</v>
      </c>
      <c r="AR16" s="18"/>
      <c r="AS16" s="18">
        <v>0.62995951417004004</v>
      </c>
      <c r="AT16" s="18" t="s">
        <v>97</v>
      </c>
      <c r="AU16" s="18"/>
      <c r="AV16" s="18">
        <v>0.64500000000000002</v>
      </c>
      <c r="AW16" s="18">
        <v>0.54255319148936199</v>
      </c>
      <c r="AX16" s="18">
        <v>0.63479923518164405</v>
      </c>
      <c r="AY16" s="18"/>
      <c r="AZ16" s="18">
        <v>0.77981651376146799</v>
      </c>
      <c r="BA16" s="18">
        <v>0.64444444444444404</v>
      </c>
      <c r="BB16" s="18">
        <v>0.53744493392070503</v>
      </c>
      <c r="BC16" s="18"/>
      <c r="BD16" s="18">
        <v>0.651629072681704</v>
      </c>
      <c r="BE16" s="18">
        <v>0.59164733178654305</v>
      </c>
      <c r="BF16" s="18"/>
      <c r="BG16" s="18">
        <v>0.685230024213075</v>
      </c>
      <c r="BH16" s="18">
        <v>0.60609756097560996</v>
      </c>
      <c r="BI16" s="18"/>
      <c r="BJ16" s="18">
        <v>0.71052631578947401</v>
      </c>
      <c r="BK16" s="18">
        <v>0.62021589793915599</v>
      </c>
      <c r="BL16" s="18"/>
      <c r="BM16" s="18">
        <v>0.60905349794238695</v>
      </c>
      <c r="BN16" s="18">
        <v>0.63524590163934402</v>
      </c>
      <c r="BO16" s="18"/>
      <c r="BP16" s="18">
        <v>0.64688427299703299</v>
      </c>
      <c r="BQ16" s="18">
        <v>0.61986301369862995</v>
      </c>
      <c r="BR16" s="18"/>
      <c r="BS16" s="18">
        <v>0.66289592760181004</v>
      </c>
      <c r="BT16" s="18">
        <v>0.55824175824175803</v>
      </c>
      <c r="BU16" s="18"/>
      <c r="BV16" s="18">
        <v>0.69127516778523501</v>
      </c>
      <c r="BW16" s="18">
        <v>0.64846416382252603</v>
      </c>
      <c r="BX16" s="18"/>
      <c r="BY16" s="18">
        <v>0.58041958041957997</v>
      </c>
      <c r="BZ16" s="18">
        <v>0.64159702878365799</v>
      </c>
      <c r="CA16" s="18"/>
      <c r="CB16" s="18">
        <v>0.66497461928933999</v>
      </c>
      <c r="CC16" s="18">
        <v>0.60771704180064301</v>
      </c>
    </row>
    <row r="17" spans="2:2" x14ac:dyDescent="0.3">
      <c r="B17" s="15"/>
    </row>
    <row r="18" spans="2:2" x14ac:dyDescent="0.3">
      <c r="B18" t="s">
        <v>93</v>
      </c>
    </row>
    <row r="19" spans="2:2" x14ac:dyDescent="0.3">
      <c r="B19" t="s">
        <v>94</v>
      </c>
    </row>
    <row r="21" spans="2:2" x14ac:dyDescent="0.3">
      <c r="B21"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CC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538</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52</v>
      </c>
      <c r="C8" s="13">
        <v>0.115789473684211</v>
      </c>
      <c r="D8" s="13">
        <v>0.13322632423756001</v>
      </c>
      <c r="E8" s="13">
        <v>9.8846787479406895E-2</v>
      </c>
      <c r="F8" s="13"/>
      <c r="G8" s="13">
        <v>0.10285714285714299</v>
      </c>
      <c r="H8" s="13">
        <v>0.107361963190184</v>
      </c>
      <c r="I8" s="13">
        <v>0.17372881355932199</v>
      </c>
      <c r="J8" s="13">
        <v>0.104477611940299</v>
      </c>
      <c r="K8" s="13">
        <v>9.0909090909090898E-2</v>
      </c>
      <c r="L8" s="13">
        <v>9.7402597402597393E-2</v>
      </c>
      <c r="M8" s="13"/>
      <c r="N8" s="13">
        <v>6.6945606694560705E-2</v>
      </c>
      <c r="O8" s="13">
        <v>9.6219931271477696E-2</v>
      </c>
      <c r="P8" s="13">
        <v>0.17910447761194001</v>
      </c>
      <c r="Q8" s="13">
        <v>0.181102362204724</v>
      </c>
      <c r="R8" s="13"/>
      <c r="S8" s="13">
        <v>9.8765432098765399E-2</v>
      </c>
      <c r="T8" s="13">
        <v>7.5187969924811998E-2</v>
      </c>
      <c r="U8" s="13">
        <v>0.150684931506849</v>
      </c>
      <c r="V8" s="13">
        <v>0.116504854368932</v>
      </c>
      <c r="W8" s="13">
        <v>0.17307692307692299</v>
      </c>
      <c r="X8" s="13">
        <v>0.104761904761905</v>
      </c>
      <c r="Y8" s="13">
        <v>0.09</v>
      </c>
      <c r="Z8" s="13">
        <v>8.8888888888888906E-2</v>
      </c>
      <c r="AA8" s="13">
        <v>0.11464968152866201</v>
      </c>
      <c r="AB8" s="13">
        <v>0.14583333333333301</v>
      </c>
      <c r="AC8" s="13">
        <v>0.140350877192982</v>
      </c>
      <c r="AD8" s="13">
        <v>0.21052631578947401</v>
      </c>
      <c r="AE8" s="13"/>
      <c r="AF8" s="13">
        <v>9.7744360902255606E-2</v>
      </c>
      <c r="AG8" s="13">
        <v>0.09</v>
      </c>
      <c r="AH8" s="13">
        <v>0.1328125</v>
      </c>
      <c r="AI8" s="13">
        <v>0.15527950310558999</v>
      </c>
      <c r="AJ8" s="13">
        <v>8.1300813008130093E-2</v>
      </c>
      <c r="AK8" s="13">
        <v>0.104761904761905</v>
      </c>
      <c r="AL8" s="13"/>
      <c r="AM8" s="13">
        <v>0.18681318681318701</v>
      </c>
      <c r="AN8" s="13">
        <v>9.3333333333333296E-2</v>
      </c>
      <c r="AO8" s="13">
        <v>9.7186700767263406E-2</v>
      </c>
      <c r="AP8" s="13">
        <v>8.4388185654008394E-2</v>
      </c>
      <c r="AQ8" s="13">
        <v>0.15909090909090901</v>
      </c>
      <c r="AR8" s="13"/>
      <c r="AS8" s="13">
        <v>0.115789473684211</v>
      </c>
      <c r="AT8" s="13" t="s">
        <v>97</v>
      </c>
      <c r="AU8" s="13"/>
      <c r="AV8" s="13">
        <v>0.13750000000000001</v>
      </c>
      <c r="AW8" s="13">
        <v>0.14893617021276601</v>
      </c>
      <c r="AX8" s="13">
        <v>8.4130019120458893E-2</v>
      </c>
      <c r="AY8" s="13"/>
      <c r="AZ8" s="13">
        <v>9.1743119266055106E-2</v>
      </c>
      <c r="BA8" s="13">
        <v>0.266666666666667</v>
      </c>
      <c r="BB8" s="13">
        <v>0.114537444933921</v>
      </c>
      <c r="BC8" s="13"/>
      <c r="BD8" s="13">
        <v>0.12406015037594</v>
      </c>
      <c r="BE8" s="13">
        <v>0.102088167053364</v>
      </c>
      <c r="BF8" s="13"/>
      <c r="BG8" s="13">
        <v>9.6852300242130707E-2</v>
      </c>
      <c r="BH8" s="13">
        <v>0.125609756097561</v>
      </c>
      <c r="BI8" s="13"/>
      <c r="BJ8" s="13">
        <v>0.105263157894737</v>
      </c>
      <c r="BK8" s="13">
        <v>0.11972522080471</v>
      </c>
      <c r="BL8" s="13"/>
      <c r="BM8" s="13">
        <v>0.14403292181069999</v>
      </c>
      <c r="BN8" s="13">
        <v>0.10963114754098401</v>
      </c>
      <c r="BO8" s="13"/>
      <c r="BP8" s="13">
        <v>0.172106824925816</v>
      </c>
      <c r="BQ8" s="13">
        <v>9.4748858447488593E-2</v>
      </c>
      <c r="BR8" s="13"/>
      <c r="BS8" s="13">
        <v>0.119909502262443</v>
      </c>
      <c r="BT8" s="13">
        <v>0.120879120879121</v>
      </c>
      <c r="BU8" s="13"/>
      <c r="BV8" s="13">
        <v>0.114093959731544</v>
      </c>
      <c r="BW8" s="13">
        <v>0.12286689419795201</v>
      </c>
      <c r="BX8" s="13"/>
      <c r="BY8" s="13">
        <v>1</v>
      </c>
      <c r="BZ8" s="13">
        <v>0</v>
      </c>
      <c r="CA8" s="13"/>
      <c r="CB8" s="13">
        <v>0.15059221658206401</v>
      </c>
      <c r="CC8" s="13">
        <v>8.5209003215434106E-2</v>
      </c>
    </row>
    <row r="9" spans="2:81" x14ac:dyDescent="0.3">
      <c r="B9" s="14" t="s">
        <v>53</v>
      </c>
      <c r="C9" s="13">
        <v>0.87206477732793497</v>
      </c>
      <c r="D9" s="13">
        <v>0.85553772070626</v>
      </c>
      <c r="E9" s="13">
        <v>0.88797364085667196</v>
      </c>
      <c r="F9" s="13"/>
      <c r="G9" s="13">
        <v>0.88</v>
      </c>
      <c r="H9" s="13">
        <v>0.880368098159509</v>
      </c>
      <c r="I9" s="13">
        <v>0.80932203389830504</v>
      </c>
      <c r="J9" s="13">
        <v>0.88059701492537301</v>
      </c>
      <c r="K9" s="13">
        <v>0.90909090909090895</v>
      </c>
      <c r="L9" s="13">
        <v>0.89610389610389596</v>
      </c>
      <c r="M9" s="13"/>
      <c r="N9" s="13">
        <v>0.93096234309623405</v>
      </c>
      <c r="O9" s="13">
        <v>0.89690721649484495</v>
      </c>
      <c r="P9" s="13">
        <v>0.80099502487562202</v>
      </c>
      <c r="Q9" s="13">
        <v>0.78740157480314998</v>
      </c>
      <c r="R9" s="13"/>
      <c r="S9" s="13">
        <v>0.88888888888888895</v>
      </c>
      <c r="T9" s="13">
        <v>0.90977443609022601</v>
      </c>
      <c r="U9" s="13">
        <v>0.84931506849315097</v>
      </c>
      <c r="V9" s="13">
        <v>0.87378640776699001</v>
      </c>
      <c r="W9" s="13">
        <v>0.78846153846153799</v>
      </c>
      <c r="X9" s="13">
        <v>0.87619047619047596</v>
      </c>
      <c r="Y9" s="13">
        <v>0.91</v>
      </c>
      <c r="Z9" s="13">
        <v>0.91111111111111098</v>
      </c>
      <c r="AA9" s="13">
        <v>0.87898089171974503</v>
      </c>
      <c r="AB9" s="13">
        <v>0.84375</v>
      </c>
      <c r="AC9" s="13">
        <v>0.84210526315789502</v>
      </c>
      <c r="AD9" s="13">
        <v>0.78947368421052599</v>
      </c>
      <c r="AE9" s="13"/>
      <c r="AF9" s="13">
        <v>0.89473684210526305</v>
      </c>
      <c r="AG9" s="13">
        <v>0.9</v>
      </c>
      <c r="AH9" s="13">
        <v>0.859375</v>
      </c>
      <c r="AI9" s="13">
        <v>0.83229813664596297</v>
      </c>
      <c r="AJ9" s="13">
        <v>0.91056910569105698</v>
      </c>
      <c r="AK9" s="13">
        <v>0.87619047619047596</v>
      </c>
      <c r="AL9" s="13"/>
      <c r="AM9" s="13">
        <v>0.79120879120879095</v>
      </c>
      <c r="AN9" s="13">
        <v>0.89333333333333298</v>
      </c>
      <c r="AO9" s="13">
        <v>0.89258312020460395</v>
      </c>
      <c r="AP9" s="13">
        <v>0.911392405063291</v>
      </c>
      <c r="AQ9" s="13">
        <v>0.84090909090909105</v>
      </c>
      <c r="AR9" s="13"/>
      <c r="AS9" s="13">
        <v>0.87206477732793497</v>
      </c>
      <c r="AT9" s="13" t="s">
        <v>97</v>
      </c>
      <c r="AU9" s="13"/>
      <c r="AV9" s="13">
        <v>0.85250000000000004</v>
      </c>
      <c r="AW9" s="13">
        <v>0.819148936170213</v>
      </c>
      <c r="AX9" s="13">
        <v>0.90630975143403403</v>
      </c>
      <c r="AY9" s="13"/>
      <c r="AZ9" s="13">
        <v>0.90825688073394495</v>
      </c>
      <c r="BA9" s="13">
        <v>0.7</v>
      </c>
      <c r="BB9" s="13">
        <v>0.876651982378855</v>
      </c>
      <c r="BC9" s="13"/>
      <c r="BD9" s="13">
        <v>0.86466165413533802</v>
      </c>
      <c r="BE9" s="13">
        <v>0.88399071925754102</v>
      </c>
      <c r="BF9" s="13"/>
      <c r="BG9" s="13">
        <v>0.89104116222760299</v>
      </c>
      <c r="BH9" s="13">
        <v>0.86219512195121994</v>
      </c>
      <c r="BI9" s="13"/>
      <c r="BJ9" s="13">
        <v>0.88947368421052597</v>
      </c>
      <c r="BK9" s="13">
        <v>0.86849852796859695</v>
      </c>
      <c r="BL9" s="13"/>
      <c r="BM9" s="13">
        <v>0.83950617283950602</v>
      </c>
      <c r="BN9" s="13">
        <v>0.87909836065573799</v>
      </c>
      <c r="BO9" s="13"/>
      <c r="BP9" s="13">
        <v>0.80415430267062304</v>
      </c>
      <c r="BQ9" s="13">
        <v>0.89840182648401801</v>
      </c>
      <c r="BR9" s="13"/>
      <c r="BS9" s="13">
        <v>0.868778280542986</v>
      </c>
      <c r="BT9" s="13">
        <v>0.863736263736264</v>
      </c>
      <c r="BU9" s="13"/>
      <c r="BV9" s="13">
        <v>0.87919463087248295</v>
      </c>
      <c r="BW9" s="13">
        <v>0.86348122866894195</v>
      </c>
      <c r="BX9" s="13"/>
      <c r="BY9" s="13">
        <v>0</v>
      </c>
      <c r="BZ9" s="13">
        <v>1</v>
      </c>
      <c r="CA9" s="13"/>
      <c r="CB9" s="13">
        <v>0.84094754653130299</v>
      </c>
      <c r="CC9" s="13">
        <v>0.91318327974276503</v>
      </c>
    </row>
    <row r="10" spans="2:81" x14ac:dyDescent="0.3">
      <c r="B10" s="14" t="s">
        <v>194</v>
      </c>
      <c r="C10" s="22">
        <v>1.21457489878543E-2</v>
      </c>
      <c r="D10" s="22">
        <v>1.1235955056179799E-2</v>
      </c>
      <c r="E10" s="22">
        <v>1.31795716639209E-2</v>
      </c>
      <c r="F10" s="22"/>
      <c r="G10" s="22">
        <v>1.7142857142857099E-2</v>
      </c>
      <c r="H10" s="22">
        <v>1.22699386503067E-2</v>
      </c>
      <c r="I10" s="22">
        <v>1.6949152542372899E-2</v>
      </c>
      <c r="J10" s="22">
        <v>1.49253731343284E-2</v>
      </c>
      <c r="K10" s="22">
        <v>0</v>
      </c>
      <c r="L10" s="22">
        <v>6.4935064935064896E-3</v>
      </c>
      <c r="M10" s="22"/>
      <c r="N10" s="22">
        <v>2.0920502092050199E-3</v>
      </c>
      <c r="O10" s="22">
        <v>6.8728522336769802E-3</v>
      </c>
      <c r="P10" s="22">
        <v>1.99004975124378E-2</v>
      </c>
      <c r="Q10" s="22">
        <v>3.1496062992125998E-2</v>
      </c>
      <c r="R10" s="22"/>
      <c r="S10" s="22">
        <v>1.2345679012345699E-2</v>
      </c>
      <c r="T10" s="22">
        <v>1.50375939849624E-2</v>
      </c>
      <c r="U10" s="22">
        <v>0</v>
      </c>
      <c r="V10" s="22">
        <v>9.7087378640776708E-3</v>
      </c>
      <c r="W10" s="22">
        <v>3.8461538461538498E-2</v>
      </c>
      <c r="X10" s="22">
        <v>1.9047619047619001E-2</v>
      </c>
      <c r="Y10" s="22">
        <v>0</v>
      </c>
      <c r="Z10" s="22">
        <v>0</v>
      </c>
      <c r="AA10" s="22">
        <v>6.3694267515923596E-3</v>
      </c>
      <c r="AB10" s="22">
        <v>1.0416666666666701E-2</v>
      </c>
      <c r="AC10" s="22">
        <v>1.7543859649122799E-2</v>
      </c>
      <c r="AD10" s="22">
        <v>0</v>
      </c>
      <c r="AE10" s="22"/>
      <c r="AF10" s="22">
        <v>7.5187969924812E-3</v>
      </c>
      <c r="AG10" s="22">
        <v>0.01</v>
      </c>
      <c r="AH10" s="22">
        <v>7.8125E-3</v>
      </c>
      <c r="AI10" s="22">
        <v>1.2422360248447201E-2</v>
      </c>
      <c r="AJ10" s="22">
        <v>8.1300813008130107E-3</v>
      </c>
      <c r="AK10" s="22">
        <v>1.9047619047619001E-2</v>
      </c>
      <c r="AL10" s="22"/>
      <c r="AM10" s="22">
        <v>2.1978021978022001E-2</v>
      </c>
      <c r="AN10" s="22">
        <v>1.3333333333333299E-2</v>
      </c>
      <c r="AO10" s="22">
        <v>1.0230179028133E-2</v>
      </c>
      <c r="AP10" s="22">
        <v>4.2194092827004199E-3</v>
      </c>
      <c r="AQ10" s="22">
        <v>0</v>
      </c>
      <c r="AR10" s="22"/>
      <c r="AS10" s="22">
        <v>1.21457489878543E-2</v>
      </c>
      <c r="AT10" s="22" t="s">
        <v>97</v>
      </c>
      <c r="AU10" s="22"/>
      <c r="AV10" s="22">
        <v>0.01</v>
      </c>
      <c r="AW10" s="22">
        <v>3.1914893617021302E-2</v>
      </c>
      <c r="AX10" s="22">
        <v>9.5602294455066905E-3</v>
      </c>
      <c r="AY10" s="22"/>
      <c r="AZ10" s="22">
        <v>0</v>
      </c>
      <c r="BA10" s="22">
        <v>3.3333333333333298E-2</v>
      </c>
      <c r="BB10" s="22">
        <v>8.8105726872246704E-3</v>
      </c>
      <c r="BC10" s="22"/>
      <c r="BD10" s="22">
        <v>1.12781954887218E-2</v>
      </c>
      <c r="BE10" s="22">
        <v>1.3921113689095099E-2</v>
      </c>
      <c r="BF10" s="22"/>
      <c r="BG10" s="22">
        <v>1.21065375302663E-2</v>
      </c>
      <c r="BH10" s="22">
        <v>1.21951219512195E-2</v>
      </c>
      <c r="BI10" s="22"/>
      <c r="BJ10" s="22">
        <v>5.2631578947368403E-3</v>
      </c>
      <c r="BK10" s="22">
        <v>1.17762512266928E-2</v>
      </c>
      <c r="BL10" s="22"/>
      <c r="BM10" s="22">
        <v>1.6460905349794198E-2</v>
      </c>
      <c r="BN10" s="22">
        <v>1.1270491803278699E-2</v>
      </c>
      <c r="BO10" s="22"/>
      <c r="BP10" s="22">
        <v>2.3738872403560801E-2</v>
      </c>
      <c r="BQ10" s="22">
        <v>6.8493150684931503E-3</v>
      </c>
      <c r="BR10" s="22"/>
      <c r="BS10" s="22">
        <v>1.1312217194570101E-2</v>
      </c>
      <c r="BT10" s="22">
        <v>1.5384615384615399E-2</v>
      </c>
      <c r="BU10" s="22"/>
      <c r="BV10" s="22">
        <v>6.7114093959731499E-3</v>
      </c>
      <c r="BW10" s="22">
        <v>1.36518771331058E-2</v>
      </c>
      <c r="BX10" s="22"/>
      <c r="BY10" s="22">
        <v>0</v>
      </c>
      <c r="BZ10" s="22">
        <v>0</v>
      </c>
      <c r="CA10" s="22"/>
      <c r="CB10" s="22">
        <v>8.4602368866328308E-3</v>
      </c>
      <c r="CC10" s="22">
        <v>1.60771704180064E-3</v>
      </c>
    </row>
    <row r="11" spans="2:81" x14ac:dyDescent="0.3">
      <c r="B11" s="15"/>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CC15"/>
  <sheetViews>
    <sheetView showGridLines="0" workbookViewId="0">
      <pane xSplit="2" topLeftCell="C1" activePane="topRight" state="frozen"/>
      <selection pane="topRight" activeCell="B15" sqref="B15"/>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7" width="10.77734375" customWidth="1"/>
    <col min="38" max="38" width="2.21875" customWidth="1"/>
    <col min="39" max="43" width="10.77734375" customWidth="1"/>
    <col min="44" max="44" width="2.21875" customWidth="1"/>
    <col min="45" max="46" width="10.77734375" customWidth="1"/>
    <col min="47" max="47" width="2.21875" customWidth="1"/>
    <col min="48" max="50" width="10.77734375" customWidth="1"/>
    <col min="51" max="51" width="2.21875" customWidth="1"/>
    <col min="52" max="54" width="10.77734375" customWidth="1"/>
    <col min="55" max="55" width="2.21875" customWidth="1"/>
    <col min="56" max="57" width="10.77734375" customWidth="1"/>
    <col min="58" max="58" width="2.21875" customWidth="1"/>
    <col min="59" max="60" width="10.77734375" customWidth="1"/>
    <col min="61" max="61" width="2.21875" customWidth="1"/>
    <col min="62" max="63" width="10.77734375" customWidth="1"/>
    <col min="64" max="64" width="2.21875" customWidth="1"/>
    <col min="65" max="66" width="10.77734375" customWidth="1"/>
    <col min="67" max="67" width="2.21875" customWidth="1"/>
    <col min="68" max="69" width="10.77734375" customWidth="1"/>
    <col min="70" max="70" width="2.21875" customWidth="1"/>
    <col min="71" max="72" width="10.77734375" customWidth="1"/>
    <col min="73" max="73" width="2.21875" customWidth="1"/>
    <col min="74" max="75" width="10.77734375" customWidth="1"/>
    <col min="76" max="76" width="2.21875" customWidth="1"/>
    <col min="77" max="78" width="10.77734375" customWidth="1"/>
    <col min="79" max="79" width="2.21875" customWidth="1"/>
    <col min="80" max="81" width="10.77734375" customWidth="1"/>
    <col min="82" max="82" width="2.21875" customWidth="1"/>
  </cols>
  <sheetData>
    <row r="2" spans="2:81" ht="40.049999999999997" customHeight="1" x14ac:dyDescent="0.3">
      <c r="D2" s="38" t="s">
        <v>539</v>
      </c>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row>
    <row r="5" spans="2:81" ht="30" customHeight="1" x14ac:dyDescent="0.3">
      <c r="B5" s="21"/>
      <c r="C5" s="21"/>
      <c r="D5" s="39" t="s">
        <v>64</v>
      </c>
      <c r="E5" s="39"/>
      <c r="F5" s="21"/>
      <c r="G5" s="39" t="s">
        <v>65</v>
      </c>
      <c r="H5" s="39"/>
      <c r="I5" s="39"/>
      <c r="J5" s="39"/>
      <c r="K5" s="39"/>
      <c r="L5" s="39"/>
      <c r="M5" s="21"/>
      <c r="N5" s="39" t="s">
        <v>66</v>
      </c>
      <c r="O5" s="39"/>
      <c r="P5" s="39"/>
      <c r="Q5" s="39"/>
      <c r="R5" s="21"/>
      <c r="S5" s="39" t="s">
        <v>67</v>
      </c>
      <c r="T5" s="39"/>
      <c r="U5" s="39"/>
      <c r="V5" s="39"/>
      <c r="W5" s="39"/>
      <c r="X5" s="39"/>
      <c r="Y5" s="39"/>
      <c r="Z5" s="39"/>
      <c r="AA5" s="39"/>
      <c r="AB5" s="39"/>
      <c r="AC5" s="39"/>
      <c r="AD5" s="39"/>
      <c r="AE5" s="21"/>
      <c r="AF5" s="39" t="s">
        <v>68</v>
      </c>
      <c r="AG5" s="39"/>
      <c r="AH5" s="39"/>
      <c r="AI5" s="39"/>
      <c r="AJ5" s="39"/>
      <c r="AK5" s="39"/>
      <c r="AL5" s="21"/>
      <c r="AM5" s="39" t="s">
        <v>69</v>
      </c>
      <c r="AN5" s="39"/>
      <c r="AO5" s="39"/>
      <c r="AP5" s="39"/>
      <c r="AQ5" s="39"/>
      <c r="AR5" s="21"/>
      <c r="AS5" s="39" t="s">
        <v>70</v>
      </c>
      <c r="AT5" s="39"/>
      <c r="AU5" s="21"/>
      <c r="AV5" s="39" t="s">
        <v>71</v>
      </c>
      <c r="AW5" s="39"/>
      <c r="AX5" s="39"/>
      <c r="AY5" s="21"/>
      <c r="AZ5" s="39" t="s">
        <v>72</v>
      </c>
      <c r="BA5" s="39"/>
      <c r="BB5" s="39"/>
      <c r="BC5" s="21"/>
      <c r="BD5" s="39" t="s">
        <v>73</v>
      </c>
      <c r="BE5" s="39"/>
      <c r="BF5" s="21"/>
      <c r="BG5" s="39" t="s">
        <v>60</v>
      </c>
      <c r="BH5" s="39"/>
      <c r="BI5" s="21"/>
      <c r="BJ5" s="39" t="s">
        <v>74</v>
      </c>
      <c r="BK5" s="39"/>
      <c r="BL5" s="21"/>
      <c r="BM5" s="39" t="s">
        <v>75</v>
      </c>
      <c r="BN5" s="39"/>
      <c r="BO5" s="21"/>
      <c r="BP5" s="39" t="s">
        <v>76</v>
      </c>
      <c r="BQ5" s="39"/>
      <c r="BR5" s="21"/>
      <c r="BS5" s="39" t="s">
        <v>77</v>
      </c>
      <c r="BT5" s="39"/>
      <c r="BU5" s="21"/>
      <c r="BV5" s="39" t="s">
        <v>78</v>
      </c>
      <c r="BW5" s="39"/>
      <c r="BX5" s="21"/>
      <c r="BY5" s="39" t="s">
        <v>79</v>
      </c>
      <c r="BZ5" s="39"/>
      <c r="CA5" s="21"/>
      <c r="CB5" s="39" t="s">
        <v>80</v>
      </c>
      <c r="CC5" s="39"/>
    </row>
    <row r="6" spans="2:81" ht="72" x14ac:dyDescent="0.3">
      <c r="B6" t="s">
        <v>6</v>
      </c>
      <c r="C6" s="9" t="s">
        <v>15</v>
      </c>
      <c r="D6" s="11" t="s">
        <v>16</v>
      </c>
      <c r="E6" s="11" t="s">
        <v>17</v>
      </c>
      <c r="G6" s="11" t="s">
        <v>19</v>
      </c>
      <c r="H6" s="11" t="s">
        <v>20</v>
      </c>
      <c r="I6" s="11" t="s">
        <v>21</v>
      </c>
      <c r="J6" s="11" t="s">
        <v>22</v>
      </c>
      <c r="K6" s="11" t="s">
        <v>23</v>
      </c>
      <c r="L6" s="11" t="s">
        <v>24</v>
      </c>
      <c r="N6" s="11" t="s">
        <v>25</v>
      </c>
      <c r="O6" s="11" t="s">
        <v>26</v>
      </c>
      <c r="P6" s="11" t="s">
        <v>27</v>
      </c>
      <c r="Q6" s="11" t="s">
        <v>28</v>
      </c>
      <c r="S6" s="11" t="s">
        <v>29</v>
      </c>
      <c r="T6" s="11" t="s">
        <v>30</v>
      </c>
      <c r="U6" s="11" t="s">
        <v>31</v>
      </c>
      <c r="V6" s="11" t="s">
        <v>32</v>
      </c>
      <c r="W6" s="11" t="s">
        <v>33</v>
      </c>
      <c r="X6" s="11" t="s">
        <v>34</v>
      </c>
      <c r="Y6" s="11" t="s">
        <v>35</v>
      </c>
      <c r="Z6" s="11" t="s">
        <v>36</v>
      </c>
      <c r="AA6" s="11" t="s">
        <v>37</v>
      </c>
      <c r="AB6" s="11" t="s">
        <v>38</v>
      </c>
      <c r="AC6" s="11" t="s">
        <v>39</v>
      </c>
      <c r="AD6" s="11" t="s">
        <v>40</v>
      </c>
      <c r="AF6" s="11" t="s">
        <v>41</v>
      </c>
      <c r="AG6" s="11" t="s">
        <v>42</v>
      </c>
      <c r="AH6" s="11" t="s">
        <v>43</v>
      </c>
      <c r="AI6" s="11" t="s">
        <v>44</v>
      </c>
      <c r="AJ6" s="11" t="s">
        <v>45</v>
      </c>
      <c r="AK6" s="11" t="s">
        <v>46</v>
      </c>
      <c r="AM6" s="11" t="s">
        <v>47</v>
      </c>
      <c r="AN6" s="11" t="s">
        <v>48</v>
      </c>
      <c r="AO6" s="11" t="s">
        <v>49</v>
      </c>
      <c r="AP6" s="11" t="s">
        <v>50</v>
      </c>
      <c r="AQ6" s="11" t="s">
        <v>51</v>
      </c>
      <c r="AS6" s="11" t="s">
        <v>52</v>
      </c>
      <c r="AT6" s="11" t="s">
        <v>53</v>
      </c>
      <c r="AV6" s="11" t="s">
        <v>54</v>
      </c>
      <c r="AW6" s="11" t="s">
        <v>55</v>
      </c>
      <c r="AX6" s="11" t="s">
        <v>56</v>
      </c>
      <c r="AZ6" s="11" t="s">
        <v>57</v>
      </c>
      <c r="BA6" s="11" t="s">
        <v>58</v>
      </c>
      <c r="BB6" s="11" t="s">
        <v>59</v>
      </c>
      <c r="BD6" s="11" t="s">
        <v>52</v>
      </c>
      <c r="BE6" s="11" t="s">
        <v>53</v>
      </c>
      <c r="BG6" s="11" t="s">
        <v>60</v>
      </c>
      <c r="BH6" s="11" t="s">
        <v>61</v>
      </c>
      <c r="BJ6" s="11" t="s">
        <v>52</v>
      </c>
      <c r="BK6" s="11" t="s">
        <v>53</v>
      </c>
      <c r="BM6" s="11" t="s">
        <v>52</v>
      </c>
      <c r="BN6" s="11" t="s">
        <v>53</v>
      </c>
      <c r="BP6" s="11" t="s">
        <v>52</v>
      </c>
      <c r="BQ6" s="11" t="s">
        <v>53</v>
      </c>
      <c r="BS6" s="11" t="s">
        <v>52</v>
      </c>
      <c r="BT6" s="11" t="s">
        <v>53</v>
      </c>
      <c r="BV6" s="11" t="s">
        <v>62</v>
      </c>
      <c r="BW6" s="11" t="s">
        <v>63</v>
      </c>
      <c r="BY6" s="11" t="s">
        <v>52</v>
      </c>
      <c r="BZ6" s="11" t="s">
        <v>53</v>
      </c>
      <c r="CB6" s="11" t="s">
        <v>52</v>
      </c>
      <c r="CC6" s="11" t="s">
        <v>53</v>
      </c>
    </row>
    <row r="7" spans="2:81" ht="30" customHeight="1" x14ac:dyDescent="0.3">
      <c r="B7" s="10" t="s">
        <v>18</v>
      </c>
      <c r="C7" s="10">
        <v>1235</v>
      </c>
      <c r="D7" s="10">
        <v>623</v>
      </c>
      <c r="E7" s="10">
        <v>607</v>
      </c>
      <c r="F7" s="10"/>
      <c r="G7" s="10">
        <v>175</v>
      </c>
      <c r="H7" s="10">
        <v>326</v>
      </c>
      <c r="I7" s="10">
        <v>236</v>
      </c>
      <c r="J7" s="10">
        <v>201</v>
      </c>
      <c r="K7" s="10">
        <v>143</v>
      </c>
      <c r="L7" s="10">
        <v>154</v>
      </c>
      <c r="M7" s="10"/>
      <c r="N7" s="10">
        <v>478</v>
      </c>
      <c r="O7" s="10">
        <v>291</v>
      </c>
      <c r="P7" s="10">
        <v>201</v>
      </c>
      <c r="Q7" s="10">
        <v>254</v>
      </c>
      <c r="R7" s="10"/>
      <c r="S7" s="10">
        <v>243</v>
      </c>
      <c r="T7" s="10">
        <v>133</v>
      </c>
      <c r="U7" s="10">
        <v>73</v>
      </c>
      <c r="V7" s="10">
        <v>103</v>
      </c>
      <c r="W7" s="10">
        <v>104</v>
      </c>
      <c r="X7" s="10">
        <v>105</v>
      </c>
      <c r="Y7" s="10">
        <v>100</v>
      </c>
      <c r="Z7" s="10">
        <v>45</v>
      </c>
      <c r="AA7" s="10">
        <v>157</v>
      </c>
      <c r="AB7" s="10">
        <v>96</v>
      </c>
      <c r="AC7" s="10">
        <v>57</v>
      </c>
      <c r="AD7" s="10">
        <v>19</v>
      </c>
      <c r="AE7" s="10"/>
      <c r="AF7" s="10">
        <v>399</v>
      </c>
      <c r="AG7" s="10">
        <v>200</v>
      </c>
      <c r="AH7" s="10">
        <v>128</v>
      </c>
      <c r="AI7" s="10">
        <v>161</v>
      </c>
      <c r="AJ7" s="10">
        <v>123</v>
      </c>
      <c r="AK7" s="10">
        <v>105</v>
      </c>
      <c r="AL7" s="10"/>
      <c r="AM7" s="10">
        <v>182</v>
      </c>
      <c r="AN7" s="10">
        <v>225</v>
      </c>
      <c r="AO7" s="10">
        <v>391</v>
      </c>
      <c r="AP7" s="10">
        <v>237</v>
      </c>
      <c r="AQ7" s="10">
        <v>44</v>
      </c>
      <c r="AR7" s="10"/>
      <c r="AS7" s="10">
        <v>1235</v>
      </c>
      <c r="AT7" s="10" t="s">
        <v>96</v>
      </c>
      <c r="AU7" s="10"/>
      <c r="AV7" s="10">
        <v>400</v>
      </c>
      <c r="AW7" s="10">
        <v>94</v>
      </c>
      <c r="AX7" s="10">
        <v>523</v>
      </c>
      <c r="AY7" s="10"/>
      <c r="AZ7" s="10">
        <v>109</v>
      </c>
      <c r="BA7" s="10">
        <v>90</v>
      </c>
      <c r="BB7" s="10">
        <v>227</v>
      </c>
      <c r="BC7" s="10"/>
      <c r="BD7" s="10">
        <v>798</v>
      </c>
      <c r="BE7" s="10">
        <v>431</v>
      </c>
      <c r="BF7" s="10"/>
      <c r="BG7" s="10">
        <v>413</v>
      </c>
      <c r="BH7" s="10">
        <v>820</v>
      </c>
      <c r="BI7" s="10"/>
      <c r="BJ7" s="10">
        <v>190</v>
      </c>
      <c r="BK7" s="10">
        <v>1019</v>
      </c>
      <c r="BL7" s="10"/>
      <c r="BM7" s="10">
        <v>243</v>
      </c>
      <c r="BN7" s="10">
        <v>976</v>
      </c>
      <c r="BO7" s="10"/>
      <c r="BP7" s="10">
        <v>337</v>
      </c>
      <c r="BQ7" s="10">
        <v>876</v>
      </c>
      <c r="BR7" s="10"/>
      <c r="BS7" s="10">
        <v>442</v>
      </c>
      <c r="BT7" s="10">
        <v>455</v>
      </c>
      <c r="BU7" s="10"/>
      <c r="BV7" s="10">
        <v>149</v>
      </c>
      <c r="BW7" s="10">
        <v>293</v>
      </c>
      <c r="BX7" s="10"/>
      <c r="BY7" s="10">
        <v>143</v>
      </c>
      <c r="BZ7" s="10">
        <v>1077</v>
      </c>
      <c r="CA7" s="10"/>
      <c r="CB7" s="10">
        <v>591</v>
      </c>
      <c r="CC7" s="10">
        <v>622</v>
      </c>
    </row>
    <row r="8" spans="2:81" x14ac:dyDescent="0.3">
      <c r="B8" s="14" t="s">
        <v>52</v>
      </c>
      <c r="C8" s="13">
        <v>0.47854251012145699</v>
      </c>
      <c r="D8" s="13">
        <v>0.52487961476725498</v>
      </c>
      <c r="E8" s="13">
        <v>0.42833607907742999</v>
      </c>
      <c r="F8" s="13"/>
      <c r="G8" s="13">
        <v>0.44</v>
      </c>
      <c r="H8" s="13">
        <v>0.41717791411042898</v>
      </c>
      <c r="I8" s="13">
        <v>0.47881355932203401</v>
      </c>
      <c r="J8" s="13">
        <v>0.577114427860697</v>
      </c>
      <c r="K8" s="13">
        <v>0.56643356643356602</v>
      </c>
      <c r="L8" s="13">
        <v>0.44155844155844198</v>
      </c>
      <c r="M8" s="13"/>
      <c r="N8" s="13">
        <v>0.45188284518828498</v>
      </c>
      <c r="O8" s="13">
        <v>0.47422680412371099</v>
      </c>
      <c r="P8" s="13">
        <v>0.46766169154228898</v>
      </c>
      <c r="Q8" s="13">
        <v>0.54330708661417304</v>
      </c>
      <c r="R8" s="13"/>
      <c r="S8" s="13">
        <v>0.48148148148148101</v>
      </c>
      <c r="T8" s="13">
        <v>0.44360902255639101</v>
      </c>
      <c r="U8" s="13">
        <v>0.49315068493150699</v>
      </c>
      <c r="V8" s="13">
        <v>0.53398058252427205</v>
      </c>
      <c r="W8" s="13">
        <v>0.394230769230769</v>
      </c>
      <c r="X8" s="13">
        <v>0.476190476190476</v>
      </c>
      <c r="Y8" s="13">
        <v>0.53</v>
      </c>
      <c r="Z8" s="13">
        <v>0.44444444444444398</v>
      </c>
      <c r="AA8" s="13">
        <v>0.452229299363057</v>
      </c>
      <c r="AB8" s="13">
        <v>0.47916666666666702</v>
      </c>
      <c r="AC8" s="13">
        <v>0.54385964912280704</v>
      </c>
      <c r="AD8" s="13">
        <v>0.63157894736842102</v>
      </c>
      <c r="AE8" s="13"/>
      <c r="AF8" s="13">
        <v>0.44862155388471198</v>
      </c>
      <c r="AG8" s="13">
        <v>0.435</v>
      </c>
      <c r="AH8" s="13">
        <v>0.4453125</v>
      </c>
      <c r="AI8" s="13">
        <v>0.62732919254658404</v>
      </c>
      <c r="AJ8" s="13">
        <v>0.52032520325203302</v>
      </c>
      <c r="AK8" s="13">
        <v>0.40952380952381001</v>
      </c>
      <c r="AL8" s="13"/>
      <c r="AM8" s="13">
        <v>0.56593406593406603</v>
      </c>
      <c r="AN8" s="13">
        <v>0.48444444444444401</v>
      </c>
      <c r="AO8" s="13">
        <v>0.445012787723785</v>
      </c>
      <c r="AP8" s="13">
        <v>0.42616033755274302</v>
      </c>
      <c r="AQ8" s="13">
        <v>0.43181818181818199</v>
      </c>
      <c r="AR8" s="13"/>
      <c r="AS8" s="13">
        <v>0.47854251012145699</v>
      </c>
      <c r="AT8" s="13" t="s">
        <v>97</v>
      </c>
      <c r="AU8" s="13"/>
      <c r="AV8" s="13">
        <v>0.46750000000000003</v>
      </c>
      <c r="AW8" s="13">
        <v>0.35106382978723399</v>
      </c>
      <c r="AX8" s="13">
        <v>0.48374760994263899</v>
      </c>
      <c r="AY8" s="13"/>
      <c r="AZ8" s="13">
        <v>0.403669724770642</v>
      </c>
      <c r="BA8" s="13">
        <v>0.46666666666666701</v>
      </c>
      <c r="BB8" s="13">
        <v>0.46696035242290801</v>
      </c>
      <c r="BC8" s="13"/>
      <c r="BD8" s="13">
        <v>0.46240601503759399</v>
      </c>
      <c r="BE8" s="13">
        <v>0.50580046403712298</v>
      </c>
      <c r="BF8" s="13"/>
      <c r="BG8" s="13">
        <v>0.38740920096852299</v>
      </c>
      <c r="BH8" s="13">
        <v>0.52439024390243905</v>
      </c>
      <c r="BI8" s="13"/>
      <c r="BJ8" s="13">
        <v>0.36315789473684201</v>
      </c>
      <c r="BK8" s="13">
        <v>0.50245338567222797</v>
      </c>
      <c r="BL8" s="13"/>
      <c r="BM8" s="13">
        <v>0.52674897119341602</v>
      </c>
      <c r="BN8" s="13">
        <v>0.47028688524590201</v>
      </c>
      <c r="BO8" s="13"/>
      <c r="BP8" s="13">
        <v>0.56973293768545996</v>
      </c>
      <c r="BQ8" s="13">
        <v>0.44406392694063901</v>
      </c>
      <c r="BR8" s="13"/>
      <c r="BS8" s="13">
        <v>0.45248868778280499</v>
      </c>
      <c r="BT8" s="13">
        <v>0.44395604395604399</v>
      </c>
      <c r="BU8" s="13"/>
      <c r="BV8" s="13">
        <v>0.39597315436241598</v>
      </c>
      <c r="BW8" s="13">
        <v>0.48122866894198002</v>
      </c>
      <c r="BX8" s="13"/>
      <c r="BY8" s="13">
        <v>0.62237762237762195</v>
      </c>
      <c r="BZ8" s="13">
        <v>0.46146703806870898</v>
      </c>
      <c r="CA8" s="13"/>
      <c r="CB8" s="13">
        <v>1</v>
      </c>
      <c r="CC8" s="13">
        <v>0</v>
      </c>
    </row>
    <row r="9" spans="2:81" x14ac:dyDescent="0.3">
      <c r="B9" s="14" t="s">
        <v>53</v>
      </c>
      <c r="C9" s="13">
        <v>0.50364372469635599</v>
      </c>
      <c r="D9" s="13">
        <v>0.46067415730337102</v>
      </c>
      <c r="E9" s="13">
        <v>0.55024711696869899</v>
      </c>
      <c r="F9" s="13"/>
      <c r="G9" s="13">
        <v>0.54285714285714304</v>
      </c>
      <c r="H9" s="13">
        <v>0.56134969325153405</v>
      </c>
      <c r="I9" s="13">
        <v>0.49152542372881403</v>
      </c>
      <c r="J9" s="13">
        <v>0.41293532338308497</v>
      </c>
      <c r="K9" s="13">
        <v>0.42657342657342701</v>
      </c>
      <c r="L9" s="13">
        <v>0.54545454545454497</v>
      </c>
      <c r="M9" s="13"/>
      <c r="N9" s="13">
        <v>0.54602510460250997</v>
      </c>
      <c r="O9" s="13">
        <v>0.50515463917525805</v>
      </c>
      <c r="P9" s="13">
        <v>0.50746268656716398</v>
      </c>
      <c r="Q9" s="13">
        <v>0.41732283464566899</v>
      </c>
      <c r="R9" s="13"/>
      <c r="S9" s="13">
        <v>0.49794238683127601</v>
      </c>
      <c r="T9" s="13">
        <v>0.54135338345864703</v>
      </c>
      <c r="U9" s="13">
        <v>0.49315068493150699</v>
      </c>
      <c r="V9" s="13">
        <v>0.456310679611651</v>
      </c>
      <c r="W9" s="13">
        <v>0.58653846153846201</v>
      </c>
      <c r="X9" s="13">
        <v>0.48571428571428599</v>
      </c>
      <c r="Y9" s="13">
        <v>0.46</v>
      </c>
      <c r="Z9" s="13">
        <v>0.51111111111111096</v>
      </c>
      <c r="AA9" s="13">
        <v>0.54140127388534998</v>
      </c>
      <c r="AB9" s="13">
        <v>0.5</v>
      </c>
      <c r="AC9" s="13">
        <v>0.43859649122806998</v>
      </c>
      <c r="AD9" s="13">
        <v>0.36842105263157898</v>
      </c>
      <c r="AE9" s="13"/>
      <c r="AF9" s="13">
        <v>0.53634085213032601</v>
      </c>
      <c r="AG9" s="13">
        <v>0.55000000000000004</v>
      </c>
      <c r="AH9" s="13">
        <v>0.53125</v>
      </c>
      <c r="AI9" s="13">
        <v>0.36645962732919302</v>
      </c>
      <c r="AJ9" s="13">
        <v>0.46341463414634099</v>
      </c>
      <c r="AK9" s="13">
        <v>0.57142857142857095</v>
      </c>
      <c r="AL9" s="13"/>
      <c r="AM9" s="13">
        <v>0.41208791208791201</v>
      </c>
      <c r="AN9" s="13">
        <v>0.50666666666666704</v>
      </c>
      <c r="AO9" s="13">
        <v>0.53452685421994905</v>
      </c>
      <c r="AP9" s="13">
        <v>0.556962025316456</v>
      </c>
      <c r="AQ9" s="13">
        <v>0.56818181818181801</v>
      </c>
      <c r="AR9" s="13"/>
      <c r="AS9" s="13">
        <v>0.50364372469635599</v>
      </c>
      <c r="AT9" s="13" t="s">
        <v>97</v>
      </c>
      <c r="AU9" s="13"/>
      <c r="AV9" s="13">
        <v>0.505</v>
      </c>
      <c r="AW9" s="13">
        <v>0.60638297872340396</v>
      </c>
      <c r="AX9" s="13">
        <v>0.50669216061185496</v>
      </c>
      <c r="AY9" s="13"/>
      <c r="AZ9" s="13">
        <v>0.58715596330275199</v>
      </c>
      <c r="BA9" s="13">
        <v>0.46666666666666701</v>
      </c>
      <c r="BB9" s="13">
        <v>0.51101321585903103</v>
      </c>
      <c r="BC9" s="13"/>
      <c r="BD9" s="13">
        <v>0.51503759398496196</v>
      </c>
      <c r="BE9" s="13">
        <v>0.48491879350347999</v>
      </c>
      <c r="BF9" s="13"/>
      <c r="BG9" s="13">
        <v>0.57869249394673095</v>
      </c>
      <c r="BH9" s="13">
        <v>0.465853658536585</v>
      </c>
      <c r="BI9" s="13"/>
      <c r="BJ9" s="13">
        <v>0.6</v>
      </c>
      <c r="BK9" s="13">
        <v>0.483807654563297</v>
      </c>
      <c r="BL9" s="13"/>
      <c r="BM9" s="13">
        <v>0.45679012345678999</v>
      </c>
      <c r="BN9" s="13">
        <v>0.51229508196721296</v>
      </c>
      <c r="BO9" s="13"/>
      <c r="BP9" s="13">
        <v>0.41246290801186902</v>
      </c>
      <c r="BQ9" s="13">
        <v>0.53767123287671204</v>
      </c>
      <c r="BR9" s="13"/>
      <c r="BS9" s="13">
        <v>0.52036199095022595</v>
      </c>
      <c r="BT9" s="13">
        <v>0.54065934065934096</v>
      </c>
      <c r="BU9" s="13"/>
      <c r="BV9" s="13">
        <v>0.58389261744966403</v>
      </c>
      <c r="BW9" s="13">
        <v>0.48805460750853202</v>
      </c>
      <c r="BX9" s="13"/>
      <c r="BY9" s="13">
        <v>0.37062937062937101</v>
      </c>
      <c r="BZ9" s="13">
        <v>0.52739090064995398</v>
      </c>
      <c r="CA9" s="13"/>
      <c r="CB9" s="13">
        <v>0</v>
      </c>
      <c r="CC9" s="13">
        <v>1</v>
      </c>
    </row>
    <row r="10" spans="2:81" x14ac:dyDescent="0.3">
      <c r="B10" s="14" t="s">
        <v>194</v>
      </c>
      <c r="C10" s="22">
        <v>1.7813765182186199E-2</v>
      </c>
      <c r="D10" s="22">
        <v>1.4446227929374E-2</v>
      </c>
      <c r="E10" s="22">
        <v>2.1416803953871501E-2</v>
      </c>
      <c r="F10" s="22"/>
      <c r="G10" s="22">
        <v>1.7142857142857099E-2</v>
      </c>
      <c r="H10" s="22">
        <v>2.14723926380368E-2</v>
      </c>
      <c r="I10" s="22">
        <v>2.9661016949152502E-2</v>
      </c>
      <c r="J10" s="22">
        <v>9.9502487562189105E-3</v>
      </c>
      <c r="K10" s="22">
        <v>6.9930069930069904E-3</v>
      </c>
      <c r="L10" s="22">
        <v>1.2987012987013E-2</v>
      </c>
      <c r="M10" s="22"/>
      <c r="N10" s="22">
        <v>2.0920502092050199E-3</v>
      </c>
      <c r="O10" s="22">
        <v>2.06185567010309E-2</v>
      </c>
      <c r="P10" s="22">
        <v>2.48756218905473E-2</v>
      </c>
      <c r="Q10" s="22">
        <v>3.9370078740157501E-2</v>
      </c>
      <c r="R10" s="22"/>
      <c r="S10" s="22">
        <v>2.0576131687242798E-2</v>
      </c>
      <c r="T10" s="22">
        <v>1.50375939849624E-2</v>
      </c>
      <c r="U10" s="22">
        <v>1.3698630136986301E-2</v>
      </c>
      <c r="V10" s="22">
        <v>9.7087378640776708E-3</v>
      </c>
      <c r="W10" s="22">
        <v>1.9230769230769201E-2</v>
      </c>
      <c r="X10" s="22">
        <v>3.8095238095238099E-2</v>
      </c>
      <c r="Y10" s="22">
        <v>0.01</v>
      </c>
      <c r="Z10" s="22">
        <v>4.4444444444444398E-2</v>
      </c>
      <c r="AA10" s="22">
        <v>6.3694267515923596E-3</v>
      </c>
      <c r="AB10" s="22">
        <v>2.0833333333333301E-2</v>
      </c>
      <c r="AC10" s="22">
        <v>1.7543859649122799E-2</v>
      </c>
      <c r="AD10" s="22">
        <v>0</v>
      </c>
      <c r="AE10" s="22"/>
      <c r="AF10" s="22">
        <v>1.50375939849624E-2</v>
      </c>
      <c r="AG10" s="22">
        <v>1.4999999999999999E-2</v>
      </c>
      <c r="AH10" s="22">
        <v>2.34375E-2</v>
      </c>
      <c r="AI10" s="22">
        <v>6.2111801242236003E-3</v>
      </c>
      <c r="AJ10" s="22">
        <v>1.6260162601626001E-2</v>
      </c>
      <c r="AK10" s="22">
        <v>1.9047619047619001E-2</v>
      </c>
      <c r="AL10" s="22"/>
      <c r="AM10" s="22">
        <v>2.1978021978022001E-2</v>
      </c>
      <c r="AN10" s="22">
        <v>8.8888888888888906E-3</v>
      </c>
      <c r="AO10" s="22">
        <v>2.0460358056266E-2</v>
      </c>
      <c r="AP10" s="22">
        <v>1.68776371308017E-2</v>
      </c>
      <c r="AQ10" s="22">
        <v>0</v>
      </c>
      <c r="AR10" s="22"/>
      <c r="AS10" s="22">
        <v>1.7813765182186199E-2</v>
      </c>
      <c r="AT10" s="22" t="s">
        <v>97</v>
      </c>
      <c r="AU10" s="22"/>
      <c r="AV10" s="22">
        <v>2.75E-2</v>
      </c>
      <c r="AW10" s="22">
        <v>4.2553191489361701E-2</v>
      </c>
      <c r="AX10" s="22">
        <v>9.5602294455066905E-3</v>
      </c>
      <c r="AY10" s="22"/>
      <c r="AZ10" s="22">
        <v>9.1743119266055103E-3</v>
      </c>
      <c r="BA10" s="22">
        <v>6.6666666666666693E-2</v>
      </c>
      <c r="BB10" s="22">
        <v>2.2026431718061699E-2</v>
      </c>
      <c r="BC10" s="22"/>
      <c r="BD10" s="22">
        <v>2.2556390977443601E-2</v>
      </c>
      <c r="BE10" s="22">
        <v>9.2807424593967496E-3</v>
      </c>
      <c r="BF10" s="22"/>
      <c r="BG10" s="22">
        <v>3.3898305084745797E-2</v>
      </c>
      <c r="BH10" s="22">
        <v>9.7560975609756097E-3</v>
      </c>
      <c r="BI10" s="22"/>
      <c r="BJ10" s="22">
        <v>3.6842105263157898E-2</v>
      </c>
      <c r="BK10" s="22">
        <v>1.3738959764474999E-2</v>
      </c>
      <c r="BL10" s="22"/>
      <c r="BM10" s="22">
        <v>1.6460905349794198E-2</v>
      </c>
      <c r="BN10" s="22">
        <v>1.7418032786885199E-2</v>
      </c>
      <c r="BO10" s="22"/>
      <c r="BP10" s="22">
        <v>1.78041543026706E-2</v>
      </c>
      <c r="BQ10" s="22">
        <v>1.8264840182648401E-2</v>
      </c>
      <c r="BR10" s="22"/>
      <c r="BS10" s="22">
        <v>2.7149321266968299E-2</v>
      </c>
      <c r="BT10" s="22">
        <v>1.5384615384615399E-2</v>
      </c>
      <c r="BU10" s="22"/>
      <c r="BV10" s="22">
        <v>2.01342281879195E-2</v>
      </c>
      <c r="BW10" s="22">
        <v>3.0716723549488099E-2</v>
      </c>
      <c r="BX10" s="22"/>
      <c r="BY10" s="22">
        <v>6.9930069930069904E-3</v>
      </c>
      <c r="BZ10" s="22">
        <v>1.1142061281337001E-2</v>
      </c>
      <c r="CA10" s="22"/>
      <c r="CB10" s="22">
        <v>0</v>
      </c>
      <c r="CC10" s="22">
        <v>0</v>
      </c>
    </row>
    <row r="11" spans="2:81" x14ac:dyDescent="0.3">
      <c r="B11" s="15"/>
    </row>
    <row r="12" spans="2:81" x14ac:dyDescent="0.3">
      <c r="B12" t="s">
        <v>93</v>
      </c>
    </row>
    <row r="13" spans="2:81" x14ac:dyDescent="0.3">
      <c r="B13" t="s">
        <v>94</v>
      </c>
    </row>
    <row r="15" spans="2:81" x14ac:dyDescent="0.3">
      <c r="B15" s="8" t="str">
        <f>HYPERLINK("#'Contents'!A1", "Return to Contents")</f>
        <v>Return to Contents</v>
      </c>
    </row>
  </sheetData>
  <mergeCells count="19">
    <mergeCell ref="BY5:BZ5"/>
    <mergeCell ref="CB5:CC5"/>
    <mergeCell ref="D2:BM2"/>
    <mergeCell ref="BG5:BH5"/>
    <mergeCell ref="BJ5:BK5"/>
    <mergeCell ref="BM5:BN5"/>
    <mergeCell ref="BP5:BQ5"/>
    <mergeCell ref="BS5:BT5"/>
    <mergeCell ref="AM5:AQ5"/>
    <mergeCell ref="AS5:AT5"/>
    <mergeCell ref="AV5:AX5"/>
    <mergeCell ref="AZ5:BB5"/>
    <mergeCell ref="BD5:BE5"/>
    <mergeCell ref="D5:E5"/>
    <mergeCell ref="G5:L5"/>
    <mergeCell ref="N5:Q5"/>
    <mergeCell ref="S5:AD5"/>
    <mergeCell ref="AF5:AK5"/>
    <mergeCell ref="BV5:BW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181</vt:i4>
      </vt:variant>
    </vt:vector>
  </HeadingPairs>
  <TitlesOfParts>
    <vt:vector size="18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Sunita Pfitzner</cp:lastModifiedBy>
  <dcterms:created xsi:type="dcterms:W3CDTF">2024-12-20T11:29:08Z</dcterms:created>
  <dcterms:modified xsi:type="dcterms:W3CDTF">2025-03-27T10:27:19Z</dcterms:modified>
</cp:coreProperties>
</file>